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drawings/drawing10.xml" ContentType="application/vnd.openxmlformats-officedocument.drawing+xml"/>
  <Override PartName="/xl/charts/chart14.xml" ContentType="application/vnd.openxmlformats-officedocument.drawingml.chart+xml"/>
  <Override PartName="/xl/drawings/drawing11.xml" ContentType="application/vnd.openxmlformats-officedocument.drawing+xml"/>
  <Override PartName="/xl/charts/chart15.xml" ContentType="application/vnd.openxmlformats-officedocument.drawingml.chart+xml"/>
  <Override PartName="/xl/drawings/drawing12.xml" ContentType="application/vnd.openxmlformats-officedocument.drawing+xml"/>
  <Override PartName="/xl/charts/chart16.xml" ContentType="application/vnd.openxmlformats-officedocument.drawingml.chart+xml"/>
  <Override PartName="/xl/drawings/drawing13.xml" ContentType="application/vnd.openxmlformats-officedocument.drawing+xml"/>
  <Override PartName="/xl/charts/chart17.xml" ContentType="application/vnd.openxmlformats-officedocument.drawingml.chart+xml"/>
  <Override PartName="/xl/drawings/drawing14.xml" ContentType="application/vnd.openxmlformats-officedocument.drawing+xml"/>
  <Override PartName="/xl/charts/chart18.xml" ContentType="application/vnd.openxmlformats-officedocument.drawingml.chart+xml"/>
  <Override PartName="/xl/drawings/drawing15.xml" ContentType="application/vnd.openxmlformats-officedocument.drawing+xml"/>
  <Override PartName="/xl/charts/chart19.xml" ContentType="application/vnd.openxmlformats-officedocument.drawingml.chart+xml"/>
  <Override PartName="/xl/drawings/drawing16.xml" ContentType="application/vnd.openxmlformats-officedocument.drawing+xml"/>
  <Override PartName="/xl/charts/chart20.xml" ContentType="application/vnd.openxmlformats-officedocument.drawingml.chart+xml"/>
  <Override PartName="/xl/drawings/drawing17.xml" ContentType="application/vnd.openxmlformats-officedocument.drawing+xml"/>
  <Override PartName="/xl/charts/chart21.xml" ContentType="application/vnd.openxmlformats-officedocument.drawingml.chart+xml"/>
  <Override PartName="/xl/drawings/drawing18.xml" ContentType="application/vnd.openxmlformats-officedocument.drawing+xml"/>
  <Override PartName="/xl/charts/chart22.xml" ContentType="application/vnd.openxmlformats-officedocument.drawingml.chart+xml"/>
  <Override PartName="/xl/drawings/drawing19.xml" ContentType="application/vnd.openxmlformats-officedocument.drawing+xml"/>
  <Override PartName="/xl/charts/chart23.xml" ContentType="application/vnd.openxmlformats-officedocument.drawingml.chart+xml"/>
  <Override PartName="/xl/drawings/drawing20.xml" ContentType="application/vnd.openxmlformats-officedocument.drawing+xml"/>
  <Override PartName="/xl/charts/chart24.xml" ContentType="application/vnd.openxmlformats-officedocument.drawingml.chart+xml"/>
  <Override PartName="/xl/drawings/drawing21.xml" ContentType="application/vnd.openxmlformats-officedocument.drawing+xml"/>
  <Override PartName="/xl/charts/chart25.xml" ContentType="application/vnd.openxmlformats-officedocument.drawingml.chart+xml"/>
  <Override PartName="/xl/drawings/drawing22.xml" ContentType="application/vnd.openxmlformats-officedocument.drawing+xml"/>
  <Override PartName="/xl/charts/chart26.xml" ContentType="application/vnd.openxmlformats-officedocument.drawingml.chart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11010" windowWidth="24240" windowHeight="3720" tabRatio="691"/>
  </bookViews>
  <sheets>
    <sheet name="Control" sheetId="29" r:id="rId1"/>
    <sheet name="Constraints" sheetId="17" r:id="rId2"/>
    <sheet name="OutputSummary" sheetId="2" r:id="rId3"/>
    <sheet name="AllOutputs" sheetId="10" r:id="rId4"/>
    <sheet name="Pi" sheetId="8" r:id="rId5"/>
    <sheet name="Patm" sheetId="9" r:id="rId6"/>
    <sheet name="Patm diff" sheetId="20" r:id="rId7"/>
    <sheet name="Patm nodiff" sheetId="21" r:id="rId8"/>
    <sheet name="Case1" sheetId="7" r:id="rId9"/>
    <sheet name="Case1 (Pmin)" sheetId="25" r:id="rId10"/>
    <sheet name="Case1 (Pmax)" sheetId="26" r:id="rId11"/>
    <sheet name="Case1 (Amin)" sheetId="27" r:id="rId12"/>
    <sheet name="Case1 (Amax)" sheetId="28" r:id="rId13"/>
    <sheet name="Case2" sheetId="3" r:id="rId14"/>
    <sheet name="Case3" sheetId="4" r:id="rId15"/>
    <sheet name="Case4" sheetId="5" r:id="rId16"/>
    <sheet name="Case5" sheetId="6" r:id="rId17"/>
    <sheet name="Case6" sheetId="16" r:id="rId18"/>
    <sheet name="Case7" sheetId="13" r:id="rId19"/>
    <sheet name="Case8" sheetId="1" r:id="rId20"/>
    <sheet name="Case9" sheetId="23" r:id="rId21"/>
    <sheet name="Case10" sheetId="24" r:id="rId22"/>
    <sheet name="Case11" sheetId="18" r:id="rId23"/>
  </sheets>
  <definedNames>
    <definedName name="_xlnm.Print_Area" localSheetId="3">AllOutputs!$AK$2:$AU$31</definedName>
    <definedName name="_xlnm.Print_Area" localSheetId="8">Case1!$A$1:$E$30</definedName>
    <definedName name="_xlnm.Print_Area" localSheetId="12">'Case1 (Amax)'!$A$1:$E$30</definedName>
    <definedName name="_xlnm.Print_Area" localSheetId="11">'Case1 (Amin)'!$A$1:$E$30</definedName>
    <definedName name="_xlnm.Print_Area" localSheetId="10">'Case1 (Pmax)'!$A$1:$E$30</definedName>
    <definedName name="_xlnm.Print_Area" localSheetId="9">'Case1 (Pmin)'!$A$1:$E$30</definedName>
    <definedName name="_xlnm.Print_Area" localSheetId="21">Case10!$A$1:$E$30</definedName>
    <definedName name="_xlnm.Print_Area" localSheetId="22">Case11!$A$1:$E$30</definedName>
    <definedName name="_xlnm.Print_Area" localSheetId="13">Case2!$A$1:$E$30</definedName>
    <definedName name="_xlnm.Print_Area" localSheetId="14">Case3!$A$1:$E$30</definedName>
    <definedName name="_xlnm.Print_Area" localSheetId="15">Case4!$A$1:$F$30</definedName>
    <definedName name="_xlnm.Print_Area" localSheetId="16">Case5!$A$1:$F$30</definedName>
    <definedName name="_xlnm.Print_Area" localSheetId="17">Case6!$A$1:$E$30</definedName>
    <definedName name="_xlnm.Print_Area" localSheetId="18">Case7!$A$1:$E$30</definedName>
    <definedName name="_xlnm.Print_Area" localSheetId="19">Case8!$A$1:$E$30</definedName>
    <definedName name="_xlnm.Print_Area" localSheetId="20">Case9!$A$1:$E$30</definedName>
    <definedName name="_xlnm.Print_Area" localSheetId="5">Patm!$A$1:$E$30</definedName>
    <definedName name="_xlnm.Print_Area" localSheetId="6">'Patm diff'!$A$1:$E$30</definedName>
    <definedName name="_xlnm.Print_Area" localSheetId="7">'Patm nodiff'!$A$1:$E$30</definedName>
    <definedName name="_xlnm.Print_Area" localSheetId="4">Pi!$A$1:$E$30</definedName>
    <definedName name="solver_adj" localSheetId="8" hidden="1">Case1!$C$50</definedName>
    <definedName name="solver_adj" localSheetId="12" hidden="1">'Case1 (Amax)'!$C$50</definedName>
    <definedName name="solver_adj" localSheetId="11" hidden="1">'Case1 (Amin)'!$C$50</definedName>
    <definedName name="solver_adj" localSheetId="10" hidden="1">'Case1 (Pmax)'!$C$50</definedName>
    <definedName name="solver_adj" localSheetId="9" hidden="1">'Case1 (Pmin)'!$C$50</definedName>
    <definedName name="solver_adj" localSheetId="21" hidden="1">Case10!$C$50</definedName>
    <definedName name="solver_adj" localSheetId="22" hidden="1">Case11!$C$48</definedName>
    <definedName name="solver_adj" localSheetId="13" hidden="1">Case2!$C$50</definedName>
    <definedName name="solver_adj" localSheetId="14" hidden="1">Case3!$C$50</definedName>
    <definedName name="solver_adj" localSheetId="15" hidden="1">Case4!$C$50</definedName>
    <definedName name="solver_adj" localSheetId="16" hidden="1">Case5!$C$50</definedName>
    <definedName name="solver_adj" localSheetId="17" hidden="1">Case6!$C$50</definedName>
    <definedName name="solver_adj" localSheetId="18" hidden="1">Case7!$C$50</definedName>
    <definedName name="solver_adj" localSheetId="19" hidden="1">Case8!$C$50</definedName>
    <definedName name="solver_adj" localSheetId="20" hidden="1">Case9!$C$50</definedName>
    <definedName name="solver_adj" localSheetId="1" hidden="1">Constraints!$C$12</definedName>
    <definedName name="solver_adj" localSheetId="5" hidden="1">Patm!$C$50</definedName>
    <definedName name="solver_adj" localSheetId="6" hidden="1">'Patm diff'!$C$50</definedName>
    <definedName name="solver_adj" localSheetId="7" hidden="1">'Patm nodiff'!$C$50</definedName>
    <definedName name="solver_adj" localSheetId="4" hidden="1">Pi!$C$50</definedName>
    <definedName name="solver_cvg" localSheetId="8" hidden="1">0.0001</definedName>
    <definedName name="solver_cvg" localSheetId="12" hidden="1">0.0001</definedName>
    <definedName name="solver_cvg" localSheetId="11" hidden="1">0.0001</definedName>
    <definedName name="solver_cvg" localSheetId="10" hidden="1">0.0001</definedName>
    <definedName name="solver_cvg" localSheetId="9" hidden="1">0.0001</definedName>
    <definedName name="solver_cvg" localSheetId="21" hidden="1">0.0001</definedName>
    <definedName name="solver_cvg" localSheetId="22" hidden="1">0.0001</definedName>
    <definedName name="solver_cvg" localSheetId="13" hidden="1">0.0001</definedName>
    <definedName name="solver_cvg" localSheetId="14" hidden="1">0.0001</definedName>
    <definedName name="solver_cvg" localSheetId="15" hidden="1">0.0001</definedName>
    <definedName name="solver_cvg" localSheetId="16" hidden="1">0.0001</definedName>
    <definedName name="solver_cvg" localSheetId="17" hidden="1">0.0001</definedName>
    <definedName name="solver_cvg" localSheetId="18" hidden="1">0.0001</definedName>
    <definedName name="solver_cvg" localSheetId="19" hidden="1">0.0001</definedName>
    <definedName name="solver_cvg" localSheetId="20" hidden="1">0.0001</definedName>
    <definedName name="solver_cvg" localSheetId="0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4" hidden="1">0.0001</definedName>
    <definedName name="solver_drv" localSheetId="8" hidden="1">1</definedName>
    <definedName name="solver_drv" localSheetId="12" hidden="1">1</definedName>
    <definedName name="solver_drv" localSheetId="11" hidden="1">1</definedName>
    <definedName name="solver_drv" localSheetId="10" hidden="1">1</definedName>
    <definedName name="solver_drv" localSheetId="9" hidden="1">1</definedName>
    <definedName name="solver_drv" localSheetId="21" hidden="1">1</definedName>
    <definedName name="solver_drv" localSheetId="22" hidden="1">1</definedName>
    <definedName name="solver_drv" localSheetId="13" hidden="1">1</definedName>
    <definedName name="solver_drv" localSheetId="14" hidden="1">1</definedName>
    <definedName name="solver_drv" localSheetId="15" hidden="1">1</definedName>
    <definedName name="solver_drv" localSheetId="16" hidden="1">1</definedName>
    <definedName name="solver_drv" localSheetId="17" hidden="1">1</definedName>
    <definedName name="solver_drv" localSheetId="18" hidden="1">1</definedName>
    <definedName name="solver_drv" localSheetId="19" hidden="1">1</definedName>
    <definedName name="solver_drv" localSheetId="20" hidden="1">1</definedName>
    <definedName name="solver_drv" localSheetId="0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4" hidden="1">1</definedName>
    <definedName name="solver_eng" localSheetId="8" hidden="1">1</definedName>
    <definedName name="solver_eng" localSheetId="12" hidden="1">1</definedName>
    <definedName name="solver_eng" localSheetId="11" hidden="1">1</definedName>
    <definedName name="solver_eng" localSheetId="10" hidden="1">1</definedName>
    <definedName name="solver_eng" localSheetId="9" hidden="1">1</definedName>
    <definedName name="solver_eng" localSheetId="22" hidden="1">1</definedName>
    <definedName name="solver_eng" localSheetId="17" hidden="1">1</definedName>
    <definedName name="solver_eng" localSheetId="0" hidden="1">1</definedName>
    <definedName name="solver_est" localSheetId="8" hidden="1">1</definedName>
    <definedName name="solver_est" localSheetId="12" hidden="1">1</definedName>
    <definedName name="solver_est" localSheetId="11" hidden="1">1</definedName>
    <definedName name="solver_est" localSheetId="10" hidden="1">1</definedName>
    <definedName name="solver_est" localSheetId="9" hidden="1">1</definedName>
    <definedName name="solver_est" localSheetId="21" hidden="1">1</definedName>
    <definedName name="solver_est" localSheetId="22" hidden="1">1</definedName>
    <definedName name="solver_est" localSheetId="13" hidden="1">1</definedName>
    <definedName name="solver_est" localSheetId="14" hidden="1">1</definedName>
    <definedName name="solver_est" localSheetId="15" hidden="1">1</definedName>
    <definedName name="solver_est" localSheetId="16" hidden="1">1</definedName>
    <definedName name="solver_est" localSheetId="17" hidden="1">1</definedName>
    <definedName name="solver_est" localSheetId="18" hidden="1">1</definedName>
    <definedName name="solver_est" localSheetId="19" hidden="1">1</definedName>
    <definedName name="solver_est" localSheetId="20" hidden="1">1</definedName>
    <definedName name="solver_est" localSheetId="0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4" hidden="1">1</definedName>
    <definedName name="solver_itr" localSheetId="8" hidden="1">100</definedName>
    <definedName name="solver_itr" localSheetId="12" hidden="1">100</definedName>
    <definedName name="solver_itr" localSheetId="11" hidden="1">100</definedName>
    <definedName name="solver_itr" localSheetId="10" hidden="1">100</definedName>
    <definedName name="solver_itr" localSheetId="9" hidden="1">100</definedName>
    <definedName name="solver_itr" localSheetId="21" hidden="1">100</definedName>
    <definedName name="solver_itr" localSheetId="22" hidden="1">100</definedName>
    <definedName name="solver_itr" localSheetId="13" hidden="1">100</definedName>
    <definedName name="solver_itr" localSheetId="14" hidden="1">100</definedName>
    <definedName name="solver_itr" localSheetId="15" hidden="1">100</definedName>
    <definedName name="solver_itr" localSheetId="16" hidden="1">100</definedName>
    <definedName name="solver_itr" localSheetId="17" hidden="1">100</definedName>
    <definedName name="solver_itr" localSheetId="18" hidden="1">100</definedName>
    <definedName name="solver_itr" localSheetId="19" hidden="1">100</definedName>
    <definedName name="solver_itr" localSheetId="20" hidden="1">100</definedName>
    <definedName name="solver_itr" localSheetId="0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4" hidden="1">100</definedName>
    <definedName name="solver_lin" localSheetId="8" hidden="1">2</definedName>
    <definedName name="solver_lin" localSheetId="12" hidden="1">2</definedName>
    <definedName name="solver_lin" localSheetId="11" hidden="1">2</definedName>
    <definedName name="solver_lin" localSheetId="10" hidden="1">2</definedName>
    <definedName name="solver_lin" localSheetId="9" hidden="1">2</definedName>
    <definedName name="solver_lin" localSheetId="21" hidden="1">2</definedName>
    <definedName name="solver_lin" localSheetId="22" hidden="1">2</definedName>
    <definedName name="solver_lin" localSheetId="13" hidden="1">2</definedName>
    <definedName name="solver_lin" localSheetId="14" hidden="1">2</definedName>
    <definedName name="solver_lin" localSheetId="15" hidden="1">2</definedName>
    <definedName name="solver_lin" localSheetId="16" hidden="1">2</definedName>
    <definedName name="solver_lin" localSheetId="17" hidden="1">2</definedName>
    <definedName name="solver_lin" localSheetId="18" hidden="1">2</definedName>
    <definedName name="solver_lin" localSheetId="19" hidden="1">2</definedName>
    <definedName name="solver_lin" localSheetId="20" hidden="1">2</definedName>
    <definedName name="solver_lin" localSheetId="0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4" hidden="1">2</definedName>
    <definedName name="solver_mip" localSheetId="22" hidden="1">2147483647</definedName>
    <definedName name="solver_mni" localSheetId="22" hidden="1">30</definedName>
    <definedName name="solver_mrt" localSheetId="22" hidden="1">0.075</definedName>
    <definedName name="solver_msl" localSheetId="22" hidden="1">2</definedName>
    <definedName name="solver_neg" localSheetId="8" hidden="1">1</definedName>
    <definedName name="solver_neg" localSheetId="12" hidden="1">1</definedName>
    <definedName name="solver_neg" localSheetId="11" hidden="1">1</definedName>
    <definedName name="solver_neg" localSheetId="10" hidden="1">1</definedName>
    <definedName name="solver_neg" localSheetId="9" hidden="1">1</definedName>
    <definedName name="solver_neg" localSheetId="21" hidden="1">1</definedName>
    <definedName name="solver_neg" localSheetId="22" hidden="1">1</definedName>
    <definedName name="solver_neg" localSheetId="13" hidden="1">1</definedName>
    <definedName name="solver_neg" localSheetId="14" hidden="1">1</definedName>
    <definedName name="solver_neg" localSheetId="15" hidden="1">1</definedName>
    <definedName name="solver_neg" localSheetId="16" hidden="1">1</definedName>
    <definedName name="solver_neg" localSheetId="17" hidden="1">1</definedName>
    <definedName name="solver_neg" localSheetId="18" hidden="1">1</definedName>
    <definedName name="solver_neg" localSheetId="19" hidden="1">1</definedName>
    <definedName name="solver_neg" localSheetId="20" hidden="1">1</definedName>
    <definedName name="solver_neg" localSheetId="0" hidden="1">1</definedName>
    <definedName name="solver_neg" localSheetId="5" hidden="1">1</definedName>
    <definedName name="solver_neg" localSheetId="6" hidden="1">1</definedName>
    <definedName name="solver_neg" localSheetId="7" hidden="1">1</definedName>
    <definedName name="solver_neg" localSheetId="4" hidden="1">1</definedName>
    <definedName name="solver_nod" localSheetId="22" hidden="1">2147483647</definedName>
    <definedName name="solver_num" localSheetId="8" hidden="1">0</definedName>
    <definedName name="solver_num" localSheetId="12" hidden="1">0</definedName>
    <definedName name="solver_num" localSheetId="11" hidden="1">0</definedName>
    <definedName name="solver_num" localSheetId="10" hidden="1">0</definedName>
    <definedName name="solver_num" localSheetId="9" hidden="1">0</definedName>
    <definedName name="solver_num" localSheetId="21" hidden="1">0</definedName>
    <definedName name="solver_num" localSheetId="22" hidden="1">0</definedName>
    <definedName name="solver_num" localSheetId="13" hidden="1">0</definedName>
    <definedName name="solver_num" localSheetId="14" hidden="1">0</definedName>
    <definedName name="solver_num" localSheetId="15" hidden="1">0</definedName>
    <definedName name="solver_num" localSheetId="16" hidden="1">0</definedName>
    <definedName name="solver_num" localSheetId="17" hidden="1">0</definedName>
    <definedName name="solver_num" localSheetId="18" hidden="1">0</definedName>
    <definedName name="solver_num" localSheetId="19" hidden="1">0</definedName>
    <definedName name="solver_num" localSheetId="20" hidden="1">0</definedName>
    <definedName name="solver_num" localSheetId="0" hidden="1">0</definedName>
    <definedName name="solver_num" localSheetId="5" hidden="1">0</definedName>
    <definedName name="solver_num" localSheetId="6" hidden="1">0</definedName>
    <definedName name="solver_num" localSheetId="7" hidden="1">0</definedName>
    <definedName name="solver_num" localSheetId="4" hidden="1">0</definedName>
    <definedName name="solver_nwt" localSheetId="8" hidden="1">1</definedName>
    <definedName name="solver_nwt" localSheetId="12" hidden="1">1</definedName>
    <definedName name="solver_nwt" localSheetId="11" hidden="1">1</definedName>
    <definedName name="solver_nwt" localSheetId="10" hidden="1">1</definedName>
    <definedName name="solver_nwt" localSheetId="9" hidden="1">1</definedName>
    <definedName name="solver_nwt" localSheetId="21" hidden="1">1</definedName>
    <definedName name="solver_nwt" localSheetId="22" hidden="1">1</definedName>
    <definedName name="solver_nwt" localSheetId="13" hidden="1">1</definedName>
    <definedName name="solver_nwt" localSheetId="14" hidden="1">1</definedName>
    <definedName name="solver_nwt" localSheetId="15" hidden="1">1</definedName>
    <definedName name="solver_nwt" localSheetId="16" hidden="1">1</definedName>
    <definedName name="solver_nwt" localSheetId="17" hidden="1">1</definedName>
    <definedName name="solver_nwt" localSheetId="18" hidden="1">1</definedName>
    <definedName name="solver_nwt" localSheetId="19" hidden="1">1</definedName>
    <definedName name="solver_nwt" localSheetId="20" hidden="1">1</definedName>
    <definedName name="solver_nwt" localSheetId="0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4" hidden="1">1</definedName>
    <definedName name="solver_opt" localSheetId="8" hidden="1">Case1!$D$50</definedName>
    <definedName name="solver_opt" localSheetId="12" hidden="1">'Case1 (Amax)'!$D$50</definedName>
    <definedName name="solver_opt" localSheetId="11" hidden="1">'Case1 (Amin)'!$D$50</definedName>
    <definedName name="solver_opt" localSheetId="10" hidden="1">'Case1 (Pmax)'!$D$50</definedName>
    <definedName name="solver_opt" localSheetId="9" hidden="1">'Case1 (Pmin)'!$D$50</definedName>
    <definedName name="solver_opt" localSheetId="21" hidden="1">Case10!$D$50</definedName>
    <definedName name="solver_opt" localSheetId="22" hidden="1">Case11!$D$48</definedName>
    <definedName name="solver_opt" localSheetId="13" hidden="1">Case2!$D$50</definedName>
    <definedName name="solver_opt" localSheetId="14" hidden="1">Case3!$D$50</definedName>
    <definedName name="solver_opt" localSheetId="15" hidden="1">Case4!$D$50</definedName>
    <definedName name="solver_opt" localSheetId="16" hidden="1">Case5!$D$50</definedName>
    <definedName name="solver_opt" localSheetId="17" hidden="1">Case6!$D$50</definedName>
    <definedName name="solver_opt" localSheetId="18" hidden="1">Case7!$D$50</definedName>
    <definedName name="solver_opt" localSheetId="19" hidden="1">Case8!$D$50</definedName>
    <definedName name="solver_opt" localSheetId="20" hidden="1">Case9!$D$50</definedName>
    <definedName name="solver_opt" localSheetId="1" hidden="1">Constraints!$D$12</definedName>
    <definedName name="solver_opt" localSheetId="5" hidden="1">Patm!$D$50</definedName>
    <definedName name="solver_opt" localSheetId="6" hidden="1">'Patm diff'!$D$50</definedName>
    <definedName name="solver_opt" localSheetId="7" hidden="1">'Patm nodiff'!$D$50</definedName>
    <definedName name="solver_opt" localSheetId="4" hidden="1">Pi!$D$50</definedName>
    <definedName name="solver_pre" localSheetId="8" hidden="1">0.000001</definedName>
    <definedName name="solver_pre" localSheetId="12" hidden="1">0.000001</definedName>
    <definedName name="solver_pre" localSheetId="11" hidden="1">0.000001</definedName>
    <definedName name="solver_pre" localSheetId="10" hidden="1">0.000001</definedName>
    <definedName name="solver_pre" localSheetId="9" hidden="1">0.000001</definedName>
    <definedName name="solver_pre" localSheetId="21" hidden="1">0.000001</definedName>
    <definedName name="solver_pre" localSheetId="22" hidden="1">0.000001</definedName>
    <definedName name="solver_pre" localSheetId="13" hidden="1">0.000001</definedName>
    <definedName name="solver_pre" localSheetId="14" hidden="1">0.000001</definedName>
    <definedName name="solver_pre" localSheetId="15" hidden="1">0.000001</definedName>
    <definedName name="solver_pre" localSheetId="16" hidden="1">0.000001</definedName>
    <definedName name="solver_pre" localSheetId="17" hidden="1">0.000001</definedName>
    <definedName name="solver_pre" localSheetId="18" hidden="1">0.000001</definedName>
    <definedName name="solver_pre" localSheetId="19" hidden="1">0.000001</definedName>
    <definedName name="solver_pre" localSheetId="20" hidden="1">0.000001</definedName>
    <definedName name="solver_pre" localSheetId="0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4" hidden="1">0.000001</definedName>
    <definedName name="solver_rbv" localSheetId="22" hidden="1">1</definedName>
    <definedName name="solver_rlx" localSheetId="22" hidden="1">1</definedName>
    <definedName name="solver_rsd" localSheetId="22" hidden="1">0</definedName>
    <definedName name="solver_scl" localSheetId="8" hidden="1">2</definedName>
    <definedName name="solver_scl" localSheetId="12" hidden="1">2</definedName>
    <definedName name="solver_scl" localSheetId="11" hidden="1">2</definedName>
    <definedName name="solver_scl" localSheetId="10" hidden="1">2</definedName>
    <definedName name="solver_scl" localSheetId="9" hidden="1">2</definedName>
    <definedName name="solver_scl" localSheetId="21" hidden="1">2</definedName>
    <definedName name="solver_scl" localSheetId="22" hidden="1">2</definedName>
    <definedName name="solver_scl" localSheetId="13" hidden="1">2</definedName>
    <definedName name="solver_scl" localSheetId="14" hidden="1">2</definedName>
    <definedName name="solver_scl" localSheetId="15" hidden="1">2</definedName>
    <definedName name="solver_scl" localSheetId="16" hidden="1">2</definedName>
    <definedName name="solver_scl" localSheetId="17" hidden="1">2</definedName>
    <definedName name="solver_scl" localSheetId="18" hidden="1">2</definedName>
    <definedName name="solver_scl" localSheetId="19" hidden="1">2</definedName>
    <definedName name="solver_scl" localSheetId="20" hidden="1">2</definedName>
    <definedName name="solver_scl" localSheetId="0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4" hidden="1">2</definedName>
    <definedName name="solver_sho" localSheetId="8" hidden="1">2</definedName>
    <definedName name="solver_sho" localSheetId="12" hidden="1">2</definedName>
    <definedName name="solver_sho" localSheetId="11" hidden="1">2</definedName>
    <definedName name="solver_sho" localSheetId="10" hidden="1">2</definedName>
    <definedName name="solver_sho" localSheetId="9" hidden="1">2</definedName>
    <definedName name="solver_sho" localSheetId="21" hidden="1">2</definedName>
    <definedName name="solver_sho" localSheetId="22" hidden="1">2</definedName>
    <definedName name="solver_sho" localSheetId="13" hidden="1">2</definedName>
    <definedName name="solver_sho" localSheetId="14" hidden="1">2</definedName>
    <definedName name="solver_sho" localSheetId="15" hidden="1">2</definedName>
    <definedName name="solver_sho" localSheetId="16" hidden="1">2</definedName>
    <definedName name="solver_sho" localSheetId="17" hidden="1">2</definedName>
    <definedName name="solver_sho" localSheetId="18" hidden="1">2</definedName>
    <definedName name="solver_sho" localSheetId="19" hidden="1">2</definedName>
    <definedName name="solver_sho" localSheetId="20" hidden="1">2</definedName>
    <definedName name="solver_sho" localSheetId="0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4" hidden="1">2</definedName>
    <definedName name="solver_ssz" localSheetId="22" hidden="1">100</definedName>
    <definedName name="solver_tim" localSheetId="8" hidden="1">100</definedName>
    <definedName name="solver_tim" localSheetId="12" hidden="1">100</definedName>
    <definedName name="solver_tim" localSheetId="11" hidden="1">100</definedName>
    <definedName name="solver_tim" localSheetId="10" hidden="1">100</definedName>
    <definedName name="solver_tim" localSheetId="9" hidden="1">100</definedName>
    <definedName name="solver_tim" localSheetId="21" hidden="1">100</definedName>
    <definedName name="solver_tim" localSheetId="22" hidden="1">100</definedName>
    <definedName name="solver_tim" localSheetId="13" hidden="1">100</definedName>
    <definedName name="solver_tim" localSheetId="14" hidden="1">100</definedName>
    <definedName name="solver_tim" localSheetId="15" hidden="1">100</definedName>
    <definedName name="solver_tim" localSheetId="16" hidden="1">100</definedName>
    <definedName name="solver_tim" localSheetId="17" hidden="1">100</definedName>
    <definedName name="solver_tim" localSheetId="18" hidden="1">100</definedName>
    <definedName name="solver_tim" localSheetId="19" hidden="1">100</definedName>
    <definedName name="solver_tim" localSheetId="20" hidden="1">100</definedName>
    <definedName name="solver_tim" localSheetId="0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4" hidden="1">100</definedName>
    <definedName name="solver_tol" localSheetId="8" hidden="1">0.05</definedName>
    <definedName name="solver_tol" localSheetId="12" hidden="1">0.05</definedName>
    <definedName name="solver_tol" localSheetId="11" hidden="1">0.05</definedName>
    <definedName name="solver_tol" localSheetId="10" hidden="1">0.05</definedName>
    <definedName name="solver_tol" localSheetId="9" hidden="1">0.05</definedName>
    <definedName name="solver_tol" localSheetId="21" hidden="1">0.05</definedName>
    <definedName name="solver_tol" localSheetId="22" hidden="1">0.05</definedName>
    <definedName name="solver_tol" localSheetId="13" hidden="1">0.05</definedName>
    <definedName name="solver_tol" localSheetId="14" hidden="1">0.05</definedName>
    <definedName name="solver_tol" localSheetId="15" hidden="1">0.05</definedName>
    <definedName name="solver_tol" localSheetId="16" hidden="1">0.05</definedName>
    <definedName name="solver_tol" localSheetId="17" hidden="1">0.05</definedName>
    <definedName name="solver_tol" localSheetId="18" hidden="1">0.05</definedName>
    <definedName name="solver_tol" localSheetId="19" hidden="1">0.05</definedName>
    <definedName name="solver_tol" localSheetId="20" hidden="1">0.05</definedName>
    <definedName name="solver_tol" localSheetId="0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4" hidden="1">0.05</definedName>
    <definedName name="solver_typ" localSheetId="8" hidden="1">3</definedName>
    <definedName name="solver_typ" localSheetId="12" hidden="1">3</definedName>
    <definedName name="solver_typ" localSheetId="11" hidden="1">3</definedName>
    <definedName name="solver_typ" localSheetId="10" hidden="1">3</definedName>
    <definedName name="solver_typ" localSheetId="9" hidden="1">3</definedName>
    <definedName name="solver_typ" localSheetId="21" hidden="1">3</definedName>
    <definedName name="solver_typ" localSheetId="22" hidden="1">3</definedName>
    <definedName name="solver_typ" localSheetId="13" hidden="1">3</definedName>
    <definedName name="solver_typ" localSheetId="14" hidden="1">3</definedName>
    <definedName name="solver_typ" localSheetId="15" hidden="1">3</definedName>
    <definedName name="solver_typ" localSheetId="16" hidden="1">3</definedName>
    <definedName name="solver_typ" localSheetId="17" hidden="1">3</definedName>
    <definedName name="solver_typ" localSheetId="18" hidden="1">3</definedName>
    <definedName name="solver_typ" localSheetId="19" hidden="1">3</definedName>
    <definedName name="solver_typ" localSheetId="20" hidden="1">3</definedName>
    <definedName name="solver_typ" localSheetId="1" hidden="1">3</definedName>
    <definedName name="solver_typ" localSheetId="0" hidden="1">1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4" hidden="1">3</definedName>
    <definedName name="solver_val" localSheetId="8" hidden="1">0</definedName>
    <definedName name="solver_val" localSheetId="12" hidden="1">0</definedName>
    <definedName name="solver_val" localSheetId="11" hidden="1">0</definedName>
    <definedName name="solver_val" localSheetId="10" hidden="1">0</definedName>
    <definedName name="solver_val" localSheetId="9" hidden="1">0</definedName>
    <definedName name="solver_val" localSheetId="21" hidden="1">0</definedName>
    <definedName name="solver_val" localSheetId="22" hidden="1">0</definedName>
    <definedName name="solver_val" localSheetId="13" hidden="1">0</definedName>
    <definedName name="solver_val" localSheetId="14" hidden="1">0</definedName>
    <definedName name="solver_val" localSheetId="15" hidden="1">0</definedName>
    <definedName name="solver_val" localSheetId="16" hidden="1">0</definedName>
    <definedName name="solver_val" localSheetId="17" hidden="1">0</definedName>
    <definedName name="solver_val" localSheetId="18" hidden="1">0</definedName>
    <definedName name="solver_val" localSheetId="19" hidden="1">0</definedName>
    <definedName name="solver_val" localSheetId="20" hidden="1">0</definedName>
    <definedName name="solver_val" localSheetId="1" hidden="1">0</definedName>
    <definedName name="solver_val" localSheetId="0" hidden="1">0</definedName>
    <definedName name="solver_val" localSheetId="5" hidden="1">0</definedName>
    <definedName name="solver_val" localSheetId="6" hidden="1">0</definedName>
    <definedName name="solver_val" localSheetId="7" hidden="1">0</definedName>
    <definedName name="solver_val" localSheetId="4" hidden="1">0</definedName>
    <definedName name="solver_ver" localSheetId="8" hidden="1">3</definedName>
    <definedName name="solver_ver" localSheetId="12" hidden="1">3</definedName>
    <definedName name="solver_ver" localSheetId="11" hidden="1">3</definedName>
    <definedName name="solver_ver" localSheetId="10" hidden="1">3</definedName>
    <definedName name="solver_ver" localSheetId="9" hidden="1">3</definedName>
    <definedName name="solver_ver" localSheetId="22" hidden="1">3</definedName>
    <definedName name="solver_ver" localSheetId="17" hidden="1">3</definedName>
    <definedName name="solver_ver" localSheetId="0" hidden="1">3</definedName>
  </definedNames>
  <calcPr calcId="144525"/>
</workbook>
</file>

<file path=xl/calcChain.xml><?xml version="1.0" encoding="utf-8"?>
<calcChain xmlns="http://schemas.openxmlformats.org/spreadsheetml/2006/main">
  <c r="P19" i="29" l="1"/>
  <c r="Q19" i="29"/>
  <c r="R19" i="29"/>
  <c r="R20" i="29" s="1"/>
  <c r="R21" i="29" s="1"/>
  <c r="S19" i="29"/>
  <c r="S20" i="29" s="1"/>
  <c r="S21" i="29" s="1"/>
  <c r="P20" i="29"/>
  <c r="P21" i="29" s="1"/>
  <c r="Q20" i="29"/>
  <c r="Q21" i="29" s="1"/>
  <c r="Q18" i="29"/>
  <c r="R18" i="29"/>
  <c r="S18" i="29"/>
  <c r="P18" i="29"/>
  <c r="EC1" i="17" l="1"/>
  <c r="EB1" i="17"/>
  <c r="EA1" i="17"/>
  <c r="DZ1" i="17"/>
  <c r="DY1" i="17"/>
  <c r="DX1" i="17"/>
  <c r="DW1" i="17"/>
  <c r="DV1" i="17"/>
  <c r="DU1" i="17"/>
  <c r="DT1" i="17"/>
  <c r="DS1" i="17"/>
  <c r="DQ1" i="17" l="1"/>
  <c r="DP1" i="17"/>
  <c r="DO1" i="17"/>
  <c r="DN1" i="17"/>
  <c r="DM1" i="17"/>
  <c r="DL1" i="17"/>
  <c r="DK1" i="17"/>
  <c r="DJ1" i="17"/>
  <c r="DI1" i="17"/>
  <c r="DH1" i="17"/>
  <c r="DG1" i="17"/>
  <c r="DD1" i="17"/>
  <c r="DC1" i="17"/>
  <c r="DB1" i="17"/>
  <c r="DA1" i="17"/>
  <c r="CZ1" i="17"/>
  <c r="CY1" i="17"/>
  <c r="CX1" i="17"/>
  <c r="CW1" i="17"/>
  <c r="CV1" i="17"/>
  <c r="CU1" i="17"/>
  <c r="CT1" i="17"/>
  <c r="CG2" i="17"/>
  <c r="CQ2" i="17"/>
  <c r="CP2" i="17"/>
  <c r="CO2" i="17"/>
  <c r="CN2" i="17"/>
  <c r="CM2" i="17"/>
  <c r="CL2" i="17"/>
  <c r="CK2" i="17"/>
  <c r="CJ2" i="17"/>
  <c r="CI2" i="17"/>
  <c r="CH2" i="17"/>
  <c r="F2" i="8" l="1"/>
  <c r="CQ1" i="17"/>
  <c r="CP1" i="17"/>
  <c r="CO1" i="17"/>
  <c r="CN1" i="17"/>
  <c r="CM1" i="17"/>
  <c r="CL1" i="17"/>
  <c r="CK1" i="17"/>
  <c r="CJ1" i="17"/>
  <c r="CI1" i="17"/>
  <c r="CH1" i="17"/>
  <c r="CG1" i="17"/>
  <c r="Y5" i="29" l="1"/>
  <c r="J29" i="29" l="1"/>
  <c r="J28" i="29"/>
  <c r="K29" i="29"/>
  <c r="L29" i="29" s="1"/>
  <c r="K28" i="29"/>
  <c r="L28" i="29" s="1"/>
  <c r="F6" i="17" l="1"/>
  <c r="E6" i="17"/>
  <c r="D6" i="17"/>
  <c r="U100" i="18"/>
  <c r="U99" i="18"/>
  <c r="U98" i="18"/>
  <c r="U97" i="18"/>
  <c r="U96" i="18"/>
  <c r="U95" i="18"/>
  <c r="U94" i="18"/>
  <c r="U93" i="18"/>
  <c r="U92" i="18"/>
  <c r="U91" i="18"/>
  <c r="U90" i="18"/>
  <c r="U89" i="18"/>
  <c r="U88" i="18"/>
  <c r="U87" i="18"/>
  <c r="U86" i="18"/>
  <c r="U85" i="18"/>
  <c r="U84" i="18"/>
  <c r="U83" i="18"/>
  <c r="U82" i="18"/>
  <c r="U81" i="18"/>
  <c r="U80" i="18"/>
  <c r="U79" i="18"/>
  <c r="U78" i="18"/>
  <c r="U77" i="18"/>
  <c r="U76" i="18"/>
  <c r="U75" i="18"/>
  <c r="U74" i="18"/>
  <c r="U73" i="18"/>
  <c r="U72" i="18"/>
  <c r="U71" i="18"/>
  <c r="U70" i="18"/>
  <c r="U69" i="18"/>
  <c r="U68" i="18"/>
  <c r="U67" i="18"/>
  <c r="U66" i="18"/>
  <c r="U65" i="18"/>
  <c r="U64" i="18"/>
  <c r="U63" i="18"/>
  <c r="U62" i="18"/>
  <c r="U61" i="18"/>
  <c r="U60" i="18"/>
  <c r="U59" i="18"/>
  <c r="U58" i="18"/>
  <c r="U57" i="18"/>
  <c r="U56" i="18"/>
  <c r="U55" i="18"/>
  <c r="U54" i="18"/>
  <c r="U53" i="18"/>
  <c r="U52" i="18"/>
  <c r="U51" i="18"/>
  <c r="U50" i="18"/>
  <c r="U49" i="18"/>
  <c r="U48" i="18"/>
  <c r="U47" i="18"/>
  <c r="U46" i="18"/>
  <c r="U45" i="18"/>
  <c r="U44" i="18"/>
  <c r="U43" i="18"/>
  <c r="U42" i="18"/>
  <c r="U41" i="18"/>
  <c r="U40" i="18"/>
  <c r="U39" i="18"/>
  <c r="U38" i="18"/>
  <c r="U37" i="18"/>
  <c r="U36" i="18"/>
  <c r="U35" i="18"/>
  <c r="U34" i="18"/>
  <c r="U33" i="18"/>
  <c r="U32" i="18"/>
  <c r="U31" i="18"/>
  <c r="U30" i="18"/>
  <c r="U29" i="18"/>
  <c r="U28" i="18"/>
  <c r="U27" i="18"/>
  <c r="U26" i="18"/>
  <c r="U25" i="18"/>
  <c r="U24" i="18"/>
  <c r="U23" i="18"/>
  <c r="U22" i="18"/>
  <c r="U21" i="18"/>
  <c r="U20" i="18"/>
  <c r="U19" i="18"/>
  <c r="U18" i="18"/>
  <c r="U17" i="18"/>
  <c r="U16" i="18"/>
  <c r="U15" i="18"/>
  <c r="U14" i="18"/>
  <c r="U13" i="18"/>
  <c r="U12" i="18"/>
  <c r="U11" i="18"/>
  <c r="U10" i="18"/>
  <c r="U9" i="18"/>
  <c r="U8" i="18"/>
  <c r="U7" i="18"/>
  <c r="U6" i="18"/>
  <c r="U5" i="18"/>
  <c r="U4" i="18"/>
  <c r="U3" i="18"/>
  <c r="V3" i="18" s="1"/>
  <c r="Y3" i="18" s="1"/>
  <c r="AA2" i="18"/>
  <c r="AA1" i="18"/>
  <c r="U100" i="24"/>
  <c r="U99" i="24"/>
  <c r="U98" i="24"/>
  <c r="U97" i="24"/>
  <c r="U96" i="24"/>
  <c r="U95" i="24"/>
  <c r="U94" i="24"/>
  <c r="U93" i="24"/>
  <c r="U92" i="24"/>
  <c r="U91" i="24"/>
  <c r="U90" i="24"/>
  <c r="U89" i="24"/>
  <c r="U88" i="24"/>
  <c r="U87" i="24"/>
  <c r="U86" i="24"/>
  <c r="U85" i="24"/>
  <c r="U84" i="24"/>
  <c r="U83" i="24"/>
  <c r="U82" i="24"/>
  <c r="U81" i="24"/>
  <c r="U80" i="24"/>
  <c r="U79" i="24"/>
  <c r="U78" i="24"/>
  <c r="U77" i="24"/>
  <c r="U76" i="24"/>
  <c r="U75" i="24"/>
  <c r="U74" i="24"/>
  <c r="U73" i="24"/>
  <c r="U72" i="24"/>
  <c r="U71" i="24"/>
  <c r="U70" i="24"/>
  <c r="U69" i="24"/>
  <c r="U68" i="24"/>
  <c r="U67" i="24"/>
  <c r="U66" i="24"/>
  <c r="U65" i="24"/>
  <c r="U64" i="24"/>
  <c r="U63" i="24"/>
  <c r="U62" i="24"/>
  <c r="U61" i="24"/>
  <c r="U60" i="24"/>
  <c r="U59" i="24"/>
  <c r="U58" i="24"/>
  <c r="U57" i="24"/>
  <c r="U56" i="24"/>
  <c r="U55" i="24"/>
  <c r="U54" i="24"/>
  <c r="U53" i="24"/>
  <c r="U52" i="24"/>
  <c r="U51" i="24"/>
  <c r="U50" i="24"/>
  <c r="U49" i="24"/>
  <c r="U48" i="24"/>
  <c r="U47" i="24"/>
  <c r="U46" i="24"/>
  <c r="U45" i="24"/>
  <c r="U44" i="24"/>
  <c r="U43" i="24"/>
  <c r="U42" i="24"/>
  <c r="U41" i="24"/>
  <c r="U40" i="24"/>
  <c r="U39" i="24"/>
  <c r="U38" i="24"/>
  <c r="U37" i="24"/>
  <c r="U36" i="24"/>
  <c r="U35" i="24"/>
  <c r="U34" i="24"/>
  <c r="U33" i="24"/>
  <c r="U32" i="24"/>
  <c r="U31" i="24"/>
  <c r="U30" i="24"/>
  <c r="U29" i="24"/>
  <c r="U28" i="24"/>
  <c r="U27" i="24"/>
  <c r="U26" i="24"/>
  <c r="U25" i="24"/>
  <c r="U24" i="24"/>
  <c r="U23" i="24"/>
  <c r="U22" i="24"/>
  <c r="U21" i="24"/>
  <c r="U20" i="24"/>
  <c r="U19" i="24"/>
  <c r="U18" i="24"/>
  <c r="U17" i="24"/>
  <c r="U16" i="24"/>
  <c r="U15" i="24"/>
  <c r="U14" i="24"/>
  <c r="U13" i="24"/>
  <c r="U12" i="24"/>
  <c r="U11" i="24"/>
  <c r="U10" i="24"/>
  <c r="U9" i="24"/>
  <c r="U8" i="24"/>
  <c r="U7" i="24"/>
  <c r="U6" i="24"/>
  <c r="U5" i="24"/>
  <c r="U4" i="24"/>
  <c r="U3" i="24"/>
  <c r="V3" i="24" s="1"/>
  <c r="W3" i="24" s="1"/>
  <c r="AA2" i="24"/>
  <c r="AA1" i="24"/>
  <c r="U100" i="23"/>
  <c r="U99" i="23"/>
  <c r="U98" i="23"/>
  <c r="U97" i="23"/>
  <c r="U96" i="23"/>
  <c r="U95" i="23"/>
  <c r="U94" i="23"/>
  <c r="U93" i="23"/>
  <c r="U92" i="23"/>
  <c r="U91" i="23"/>
  <c r="U90" i="23"/>
  <c r="U89" i="23"/>
  <c r="U88" i="23"/>
  <c r="U87" i="23"/>
  <c r="U86" i="23"/>
  <c r="U85" i="23"/>
  <c r="U84" i="23"/>
  <c r="U83" i="23"/>
  <c r="U82" i="23"/>
  <c r="U81" i="23"/>
  <c r="U80" i="23"/>
  <c r="U79" i="23"/>
  <c r="U78" i="23"/>
  <c r="U77" i="23"/>
  <c r="U76" i="23"/>
  <c r="U75" i="23"/>
  <c r="U74" i="23"/>
  <c r="U73" i="23"/>
  <c r="U72" i="23"/>
  <c r="U71" i="23"/>
  <c r="U70" i="23"/>
  <c r="U69" i="23"/>
  <c r="U68" i="23"/>
  <c r="U67" i="23"/>
  <c r="U66" i="23"/>
  <c r="U65" i="23"/>
  <c r="U64" i="23"/>
  <c r="U63" i="23"/>
  <c r="U62" i="23"/>
  <c r="U61" i="23"/>
  <c r="U60" i="23"/>
  <c r="U59" i="23"/>
  <c r="U58" i="23"/>
  <c r="U57" i="23"/>
  <c r="U56" i="23"/>
  <c r="U55" i="23"/>
  <c r="U54" i="23"/>
  <c r="U53" i="23"/>
  <c r="U52" i="23"/>
  <c r="U51" i="23"/>
  <c r="U50" i="23"/>
  <c r="U49" i="23"/>
  <c r="U48" i="23"/>
  <c r="U47" i="23"/>
  <c r="U46" i="23"/>
  <c r="U45" i="23"/>
  <c r="U44" i="23"/>
  <c r="U43" i="23"/>
  <c r="U42" i="23"/>
  <c r="U41" i="23"/>
  <c r="U40" i="23"/>
  <c r="U39" i="23"/>
  <c r="U38" i="23"/>
  <c r="U37" i="23"/>
  <c r="U36" i="23"/>
  <c r="U35" i="23"/>
  <c r="U34" i="23"/>
  <c r="U33" i="23"/>
  <c r="U32" i="23"/>
  <c r="U31" i="23"/>
  <c r="U30" i="23"/>
  <c r="U29" i="23"/>
  <c r="U28" i="23"/>
  <c r="U27" i="23"/>
  <c r="U26" i="23"/>
  <c r="U25" i="23"/>
  <c r="U24" i="23"/>
  <c r="U23" i="23"/>
  <c r="U22" i="23"/>
  <c r="U21" i="23"/>
  <c r="U20" i="23"/>
  <c r="U19" i="23"/>
  <c r="U18" i="23"/>
  <c r="U17" i="23"/>
  <c r="U16" i="23"/>
  <c r="U15" i="23"/>
  <c r="U14" i="23"/>
  <c r="U13" i="23"/>
  <c r="U12" i="23"/>
  <c r="U11" i="23"/>
  <c r="U10" i="23"/>
  <c r="U9" i="23"/>
  <c r="U8" i="23"/>
  <c r="U7" i="23"/>
  <c r="U6" i="23"/>
  <c r="U5" i="23"/>
  <c r="U4" i="23"/>
  <c r="U3" i="23"/>
  <c r="V3" i="23" s="1"/>
  <c r="AA2" i="23"/>
  <c r="AA1" i="23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V3" i="1" s="1"/>
  <c r="AA2" i="1"/>
  <c r="AA1" i="1"/>
  <c r="U100" i="13"/>
  <c r="U99" i="13"/>
  <c r="U98" i="13"/>
  <c r="U97" i="13"/>
  <c r="U96" i="13"/>
  <c r="U95" i="13"/>
  <c r="U94" i="13"/>
  <c r="U93" i="13"/>
  <c r="U92" i="13"/>
  <c r="U91" i="13"/>
  <c r="U90" i="13"/>
  <c r="U89" i="13"/>
  <c r="U88" i="13"/>
  <c r="U87" i="13"/>
  <c r="U86" i="13"/>
  <c r="U85" i="13"/>
  <c r="U84" i="13"/>
  <c r="U83" i="13"/>
  <c r="U82" i="13"/>
  <c r="U81" i="13"/>
  <c r="U80" i="13"/>
  <c r="U79" i="13"/>
  <c r="U78" i="13"/>
  <c r="U77" i="13"/>
  <c r="U76" i="13"/>
  <c r="U75" i="13"/>
  <c r="U74" i="13"/>
  <c r="U73" i="13"/>
  <c r="U72" i="13"/>
  <c r="U71" i="13"/>
  <c r="U70" i="13"/>
  <c r="U69" i="13"/>
  <c r="U68" i="13"/>
  <c r="U67" i="13"/>
  <c r="U66" i="13"/>
  <c r="U65" i="13"/>
  <c r="U64" i="13"/>
  <c r="U63" i="13"/>
  <c r="U62" i="13"/>
  <c r="U61" i="13"/>
  <c r="U60" i="13"/>
  <c r="U59" i="13"/>
  <c r="U58" i="13"/>
  <c r="U57" i="13"/>
  <c r="U56" i="13"/>
  <c r="U55" i="13"/>
  <c r="U54" i="13"/>
  <c r="U53" i="13"/>
  <c r="U52" i="13"/>
  <c r="U51" i="13"/>
  <c r="U50" i="13"/>
  <c r="U49" i="13"/>
  <c r="U48" i="13"/>
  <c r="U47" i="13"/>
  <c r="U46" i="13"/>
  <c r="U45" i="13"/>
  <c r="U44" i="13"/>
  <c r="U43" i="13"/>
  <c r="U42" i="13"/>
  <c r="U41" i="13"/>
  <c r="U40" i="13"/>
  <c r="U39" i="13"/>
  <c r="U38" i="13"/>
  <c r="U37" i="13"/>
  <c r="U36" i="13"/>
  <c r="U35" i="13"/>
  <c r="U34" i="13"/>
  <c r="U33" i="13"/>
  <c r="U32" i="13"/>
  <c r="U31" i="13"/>
  <c r="U30" i="13"/>
  <c r="U29" i="13"/>
  <c r="U28" i="13"/>
  <c r="U27" i="13"/>
  <c r="U26" i="13"/>
  <c r="U25" i="13"/>
  <c r="U24" i="13"/>
  <c r="U23" i="13"/>
  <c r="U22" i="13"/>
  <c r="U21" i="13"/>
  <c r="U20" i="13"/>
  <c r="U19" i="13"/>
  <c r="U18" i="13"/>
  <c r="U17" i="13"/>
  <c r="U16" i="13"/>
  <c r="U15" i="13"/>
  <c r="U14" i="13"/>
  <c r="U13" i="13"/>
  <c r="U12" i="13"/>
  <c r="U11" i="13"/>
  <c r="U10" i="13"/>
  <c r="U9" i="13"/>
  <c r="U8" i="13"/>
  <c r="U7" i="13"/>
  <c r="U6" i="13"/>
  <c r="U5" i="13"/>
  <c r="U4" i="13"/>
  <c r="U3" i="13"/>
  <c r="V3" i="13" s="1"/>
  <c r="Y3" i="13" s="1"/>
  <c r="AA2" i="13"/>
  <c r="AA1" i="13"/>
  <c r="U100" i="16"/>
  <c r="U99" i="16"/>
  <c r="U98" i="16"/>
  <c r="U97" i="16"/>
  <c r="U96" i="16"/>
  <c r="U95" i="16"/>
  <c r="U94" i="16"/>
  <c r="U93" i="16"/>
  <c r="U92" i="16"/>
  <c r="U91" i="16"/>
  <c r="U90" i="16"/>
  <c r="U89" i="16"/>
  <c r="U88" i="16"/>
  <c r="U87" i="16"/>
  <c r="U86" i="16"/>
  <c r="U85" i="16"/>
  <c r="U84" i="16"/>
  <c r="U83" i="16"/>
  <c r="U82" i="16"/>
  <c r="U81" i="16"/>
  <c r="U80" i="16"/>
  <c r="U79" i="16"/>
  <c r="U78" i="16"/>
  <c r="U77" i="16"/>
  <c r="U76" i="16"/>
  <c r="U75" i="16"/>
  <c r="U74" i="16"/>
  <c r="U73" i="16"/>
  <c r="U72" i="16"/>
  <c r="U71" i="16"/>
  <c r="U70" i="16"/>
  <c r="U69" i="16"/>
  <c r="U68" i="16"/>
  <c r="U67" i="16"/>
  <c r="U66" i="16"/>
  <c r="U65" i="16"/>
  <c r="U64" i="16"/>
  <c r="U63" i="16"/>
  <c r="U62" i="16"/>
  <c r="U61" i="16"/>
  <c r="U60" i="16"/>
  <c r="U59" i="16"/>
  <c r="U58" i="16"/>
  <c r="U57" i="16"/>
  <c r="U56" i="16"/>
  <c r="U55" i="16"/>
  <c r="U54" i="16"/>
  <c r="U53" i="16"/>
  <c r="U52" i="16"/>
  <c r="U51" i="16"/>
  <c r="U50" i="16"/>
  <c r="U49" i="16"/>
  <c r="U48" i="16"/>
  <c r="U47" i="16"/>
  <c r="U46" i="16"/>
  <c r="U45" i="16"/>
  <c r="U44" i="16"/>
  <c r="U43" i="16"/>
  <c r="U42" i="16"/>
  <c r="U41" i="16"/>
  <c r="U40" i="16"/>
  <c r="U39" i="16"/>
  <c r="U38" i="16"/>
  <c r="U37" i="16"/>
  <c r="U36" i="16"/>
  <c r="U35" i="16"/>
  <c r="U34" i="16"/>
  <c r="U33" i="16"/>
  <c r="U32" i="16"/>
  <c r="U31" i="16"/>
  <c r="U30" i="16"/>
  <c r="U29" i="16"/>
  <c r="U28" i="16"/>
  <c r="U27" i="16"/>
  <c r="U26" i="16"/>
  <c r="U25" i="16"/>
  <c r="U24" i="16"/>
  <c r="U23" i="16"/>
  <c r="U22" i="16"/>
  <c r="U21" i="16"/>
  <c r="U20" i="16"/>
  <c r="U19" i="16"/>
  <c r="U18" i="16"/>
  <c r="U17" i="16"/>
  <c r="U16" i="16"/>
  <c r="U15" i="16"/>
  <c r="U14" i="16"/>
  <c r="U13" i="16"/>
  <c r="U12" i="16"/>
  <c r="U11" i="16"/>
  <c r="U10" i="16"/>
  <c r="U9" i="16"/>
  <c r="U8" i="16"/>
  <c r="U7" i="16"/>
  <c r="U6" i="16"/>
  <c r="U5" i="16"/>
  <c r="U4" i="16"/>
  <c r="U3" i="16"/>
  <c r="V3" i="16" s="1"/>
  <c r="Y3" i="16" s="1"/>
  <c r="AA2" i="16"/>
  <c r="AA1" i="16"/>
  <c r="U100" i="6"/>
  <c r="U99" i="6"/>
  <c r="U98" i="6"/>
  <c r="U97" i="6"/>
  <c r="U96" i="6"/>
  <c r="U95" i="6"/>
  <c r="U94" i="6"/>
  <c r="U93" i="6"/>
  <c r="U92" i="6"/>
  <c r="U91" i="6"/>
  <c r="U90" i="6"/>
  <c r="U89" i="6"/>
  <c r="U88" i="6"/>
  <c r="U87" i="6"/>
  <c r="U86" i="6"/>
  <c r="U85" i="6"/>
  <c r="U84" i="6"/>
  <c r="U83" i="6"/>
  <c r="U82" i="6"/>
  <c r="U81" i="6"/>
  <c r="U80" i="6"/>
  <c r="U79" i="6"/>
  <c r="U78" i="6"/>
  <c r="U77" i="6"/>
  <c r="U76" i="6"/>
  <c r="U75" i="6"/>
  <c r="U74" i="6"/>
  <c r="U73" i="6"/>
  <c r="U72" i="6"/>
  <c r="U71" i="6"/>
  <c r="U70" i="6"/>
  <c r="U69" i="6"/>
  <c r="U68" i="6"/>
  <c r="U67" i="6"/>
  <c r="U66" i="6"/>
  <c r="U65" i="6"/>
  <c r="U64" i="6"/>
  <c r="U63" i="6"/>
  <c r="U62" i="6"/>
  <c r="U61" i="6"/>
  <c r="U60" i="6"/>
  <c r="U59" i="6"/>
  <c r="U58" i="6"/>
  <c r="U57" i="6"/>
  <c r="U56" i="6"/>
  <c r="U55" i="6"/>
  <c r="U54" i="6"/>
  <c r="U53" i="6"/>
  <c r="U52" i="6"/>
  <c r="U51" i="6"/>
  <c r="U50" i="6"/>
  <c r="U49" i="6"/>
  <c r="U48" i="6"/>
  <c r="U47" i="6"/>
  <c r="U46" i="6"/>
  <c r="U45" i="6"/>
  <c r="U44" i="6"/>
  <c r="U43" i="6"/>
  <c r="U42" i="6"/>
  <c r="U41" i="6"/>
  <c r="U40" i="6"/>
  <c r="U39" i="6"/>
  <c r="U38" i="6"/>
  <c r="U37" i="6"/>
  <c r="U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U6" i="6"/>
  <c r="U5" i="6"/>
  <c r="U4" i="6"/>
  <c r="U3" i="6"/>
  <c r="V3" i="6" s="1"/>
  <c r="Y3" i="6" s="1"/>
  <c r="AA2" i="6"/>
  <c r="AA1" i="6"/>
  <c r="U100" i="5"/>
  <c r="U99" i="5"/>
  <c r="U98" i="5"/>
  <c r="U97" i="5"/>
  <c r="U96" i="5"/>
  <c r="U95" i="5"/>
  <c r="U94" i="5"/>
  <c r="U93" i="5"/>
  <c r="U92" i="5"/>
  <c r="U91" i="5"/>
  <c r="U90" i="5"/>
  <c r="U89" i="5"/>
  <c r="U88" i="5"/>
  <c r="U87" i="5"/>
  <c r="U86" i="5"/>
  <c r="U85" i="5"/>
  <c r="U84" i="5"/>
  <c r="U83" i="5"/>
  <c r="U82" i="5"/>
  <c r="U81" i="5"/>
  <c r="U80" i="5"/>
  <c r="U79" i="5"/>
  <c r="U78" i="5"/>
  <c r="U77" i="5"/>
  <c r="U76" i="5"/>
  <c r="U75" i="5"/>
  <c r="U74" i="5"/>
  <c r="U73" i="5"/>
  <c r="U72" i="5"/>
  <c r="U71" i="5"/>
  <c r="U70" i="5"/>
  <c r="U69" i="5"/>
  <c r="U68" i="5"/>
  <c r="U67" i="5"/>
  <c r="U66" i="5"/>
  <c r="U65" i="5"/>
  <c r="U64" i="5"/>
  <c r="U63" i="5"/>
  <c r="U62" i="5"/>
  <c r="U61" i="5"/>
  <c r="U60" i="5"/>
  <c r="U59" i="5"/>
  <c r="U58" i="5"/>
  <c r="U57" i="5"/>
  <c r="U56" i="5"/>
  <c r="U55" i="5"/>
  <c r="U54" i="5"/>
  <c r="U53" i="5"/>
  <c r="U52" i="5"/>
  <c r="U51" i="5"/>
  <c r="U50" i="5"/>
  <c r="U49" i="5"/>
  <c r="U48" i="5"/>
  <c r="U47" i="5"/>
  <c r="U46" i="5"/>
  <c r="U45" i="5"/>
  <c r="U44" i="5"/>
  <c r="U43" i="5"/>
  <c r="U42" i="5"/>
  <c r="U41" i="5"/>
  <c r="U40" i="5"/>
  <c r="U39" i="5"/>
  <c r="U38" i="5"/>
  <c r="U37" i="5"/>
  <c r="U36" i="5"/>
  <c r="U35" i="5"/>
  <c r="U34" i="5"/>
  <c r="U33" i="5"/>
  <c r="U32" i="5"/>
  <c r="U31" i="5"/>
  <c r="U30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  <c r="U4" i="5"/>
  <c r="U3" i="5"/>
  <c r="V3" i="5" s="1"/>
  <c r="Y3" i="5" s="1"/>
  <c r="AA2" i="5"/>
  <c r="AA1" i="5"/>
  <c r="U100" i="4"/>
  <c r="U99" i="4"/>
  <c r="U98" i="4"/>
  <c r="U97" i="4"/>
  <c r="U96" i="4"/>
  <c r="U95" i="4"/>
  <c r="U94" i="4"/>
  <c r="U93" i="4"/>
  <c r="U92" i="4"/>
  <c r="U91" i="4"/>
  <c r="U90" i="4"/>
  <c r="U89" i="4"/>
  <c r="U88" i="4"/>
  <c r="U87" i="4"/>
  <c r="U86" i="4"/>
  <c r="U85" i="4"/>
  <c r="U84" i="4"/>
  <c r="U83" i="4"/>
  <c r="U82" i="4"/>
  <c r="U81" i="4"/>
  <c r="U80" i="4"/>
  <c r="U79" i="4"/>
  <c r="U78" i="4"/>
  <c r="U77" i="4"/>
  <c r="U76" i="4"/>
  <c r="U75" i="4"/>
  <c r="U74" i="4"/>
  <c r="U73" i="4"/>
  <c r="U72" i="4"/>
  <c r="U71" i="4"/>
  <c r="U70" i="4"/>
  <c r="U69" i="4"/>
  <c r="U68" i="4"/>
  <c r="U67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/>
  <c r="U4" i="4"/>
  <c r="U3" i="4"/>
  <c r="V3" i="4" s="1"/>
  <c r="W3" i="4" s="1"/>
  <c r="AA2" i="4"/>
  <c r="AA1" i="4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U3" i="3"/>
  <c r="V3" i="3" s="1"/>
  <c r="W3" i="3" s="1"/>
  <c r="AA2" i="3"/>
  <c r="AA1" i="3"/>
  <c r="U100" i="28"/>
  <c r="U99" i="28"/>
  <c r="U98" i="28"/>
  <c r="U97" i="28"/>
  <c r="U96" i="28"/>
  <c r="U95" i="28"/>
  <c r="U94" i="28"/>
  <c r="U93" i="28"/>
  <c r="U92" i="28"/>
  <c r="U91" i="28"/>
  <c r="U90" i="28"/>
  <c r="U89" i="28"/>
  <c r="U88" i="28"/>
  <c r="U87" i="28"/>
  <c r="U86" i="28"/>
  <c r="U85" i="28"/>
  <c r="U84" i="28"/>
  <c r="U83" i="28"/>
  <c r="U82" i="28"/>
  <c r="U81" i="28"/>
  <c r="U80" i="28"/>
  <c r="U79" i="28"/>
  <c r="U78" i="28"/>
  <c r="U77" i="28"/>
  <c r="U76" i="28"/>
  <c r="U75" i="28"/>
  <c r="U74" i="28"/>
  <c r="U73" i="28"/>
  <c r="U72" i="28"/>
  <c r="U71" i="28"/>
  <c r="U70" i="28"/>
  <c r="U69" i="28"/>
  <c r="U68" i="28"/>
  <c r="U67" i="28"/>
  <c r="U66" i="28"/>
  <c r="U65" i="28"/>
  <c r="U64" i="28"/>
  <c r="U63" i="28"/>
  <c r="U62" i="28"/>
  <c r="U61" i="28"/>
  <c r="U60" i="28"/>
  <c r="U59" i="28"/>
  <c r="U58" i="28"/>
  <c r="U57" i="28"/>
  <c r="U56" i="28"/>
  <c r="U55" i="28"/>
  <c r="U54" i="28"/>
  <c r="U53" i="28"/>
  <c r="U52" i="28"/>
  <c r="U51" i="28"/>
  <c r="U50" i="28"/>
  <c r="U49" i="28"/>
  <c r="U48" i="28"/>
  <c r="U47" i="28"/>
  <c r="U46" i="28"/>
  <c r="U45" i="28"/>
  <c r="U44" i="28"/>
  <c r="U43" i="28"/>
  <c r="U42" i="28"/>
  <c r="U41" i="28"/>
  <c r="U40" i="28"/>
  <c r="U39" i="28"/>
  <c r="U38" i="28"/>
  <c r="U37" i="28"/>
  <c r="U36" i="28"/>
  <c r="U35" i="28"/>
  <c r="U34" i="28"/>
  <c r="U33" i="28"/>
  <c r="U32" i="28"/>
  <c r="U31" i="28"/>
  <c r="U30" i="28"/>
  <c r="U29" i="28"/>
  <c r="U28" i="28"/>
  <c r="U27" i="28"/>
  <c r="U26" i="28"/>
  <c r="U25" i="28"/>
  <c r="U24" i="28"/>
  <c r="U23" i="28"/>
  <c r="U22" i="28"/>
  <c r="U21" i="28"/>
  <c r="U20" i="28"/>
  <c r="U19" i="28"/>
  <c r="U18" i="28"/>
  <c r="U17" i="28"/>
  <c r="U16" i="28"/>
  <c r="U15" i="28"/>
  <c r="U14" i="28"/>
  <c r="U13" i="28"/>
  <c r="U12" i="28"/>
  <c r="U11" i="28"/>
  <c r="U10" i="28"/>
  <c r="U9" i="28"/>
  <c r="U8" i="28"/>
  <c r="U7" i="28"/>
  <c r="U6" i="28"/>
  <c r="U5" i="28"/>
  <c r="U4" i="28"/>
  <c r="U3" i="28"/>
  <c r="V3" i="28" s="1"/>
  <c r="W3" i="28" s="1"/>
  <c r="AA2" i="28"/>
  <c r="AA1" i="28"/>
  <c r="U100" i="27"/>
  <c r="U99" i="27"/>
  <c r="U98" i="27"/>
  <c r="U97" i="27"/>
  <c r="U96" i="27"/>
  <c r="U95" i="27"/>
  <c r="U94" i="27"/>
  <c r="U93" i="27"/>
  <c r="U92" i="27"/>
  <c r="U91" i="27"/>
  <c r="U90" i="27"/>
  <c r="U89" i="27"/>
  <c r="U88" i="27"/>
  <c r="U87" i="27"/>
  <c r="U86" i="27"/>
  <c r="U85" i="27"/>
  <c r="U84" i="27"/>
  <c r="U83" i="27"/>
  <c r="U82" i="27"/>
  <c r="U81" i="27"/>
  <c r="U80" i="27"/>
  <c r="U79" i="27"/>
  <c r="U78" i="27"/>
  <c r="U77" i="27"/>
  <c r="U76" i="27"/>
  <c r="U75" i="27"/>
  <c r="U74" i="27"/>
  <c r="U73" i="27"/>
  <c r="U72" i="27"/>
  <c r="U71" i="27"/>
  <c r="U70" i="27"/>
  <c r="U69" i="27"/>
  <c r="U68" i="27"/>
  <c r="U67" i="27"/>
  <c r="U66" i="27"/>
  <c r="U65" i="27"/>
  <c r="U64" i="27"/>
  <c r="U63" i="27"/>
  <c r="U62" i="27"/>
  <c r="U61" i="27"/>
  <c r="U60" i="27"/>
  <c r="U59" i="27"/>
  <c r="U58" i="27"/>
  <c r="U57" i="27"/>
  <c r="U56" i="27"/>
  <c r="U55" i="27"/>
  <c r="U54" i="27"/>
  <c r="U53" i="27"/>
  <c r="U52" i="27"/>
  <c r="U51" i="27"/>
  <c r="U50" i="27"/>
  <c r="U49" i="27"/>
  <c r="U48" i="27"/>
  <c r="U47" i="27"/>
  <c r="U46" i="27"/>
  <c r="U45" i="27"/>
  <c r="U44" i="27"/>
  <c r="U43" i="27"/>
  <c r="U42" i="27"/>
  <c r="U41" i="27"/>
  <c r="U40" i="27"/>
  <c r="U39" i="27"/>
  <c r="U38" i="27"/>
  <c r="U37" i="27"/>
  <c r="U36" i="27"/>
  <c r="U35" i="27"/>
  <c r="U34" i="27"/>
  <c r="U33" i="27"/>
  <c r="U32" i="27"/>
  <c r="U31" i="27"/>
  <c r="U30" i="27"/>
  <c r="U29" i="27"/>
  <c r="U28" i="27"/>
  <c r="U27" i="27"/>
  <c r="U26" i="27"/>
  <c r="U25" i="27"/>
  <c r="U24" i="27"/>
  <c r="U23" i="27"/>
  <c r="U22" i="27"/>
  <c r="U21" i="27"/>
  <c r="U20" i="27"/>
  <c r="U19" i="27"/>
  <c r="U18" i="27"/>
  <c r="U17" i="27"/>
  <c r="U16" i="27"/>
  <c r="U15" i="27"/>
  <c r="U14" i="27"/>
  <c r="U13" i="27"/>
  <c r="U12" i="27"/>
  <c r="U11" i="27"/>
  <c r="U10" i="27"/>
  <c r="U9" i="27"/>
  <c r="U8" i="27"/>
  <c r="U7" i="27"/>
  <c r="U6" i="27"/>
  <c r="U5" i="27"/>
  <c r="U4" i="27"/>
  <c r="U3" i="27"/>
  <c r="V3" i="27" s="1"/>
  <c r="AA2" i="27"/>
  <c r="AA1" i="27"/>
  <c r="U100" i="26"/>
  <c r="U99" i="26"/>
  <c r="U98" i="26"/>
  <c r="U97" i="26"/>
  <c r="U96" i="26"/>
  <c r="U95" i="26"/>
  <c r="U94" i="26"/>
  <c r="U93" i="26"/>
  <c r="U92" i="26"/>
  <c r="U91" i="26"/>
  <c r="U90" i="26"/>
  <c r="U89" i="26"/>
  <c r="U88" i="26"/>
  <c r="U87" i="26"/>
  <c r="U86" i="26"/>
  <c r="U85" i="26"/>
  <c r="U84" i="26"/>
  <c r="U83" i="26"/>
  <c r="U82" i="26"/>
  <c r="U81" i="26"/>
  <c r="U80" i="26"/>
  <c r="U79" i="26"/>
  <c r="U78" i="26"/>
  <c r="U77" i="26"/>
  <c r="U76" i="26"/>
  <c r="U75" i="26"/>
  <c r="U74" i="26"/>
  <c r="U73" i="26"/>
  <c r="U72" i="26"/>
  <c r="U71" i="26"/>
  <c r="U70" i="26"/>
  <c r="U69" i="26"/>
  <c r="U68" i="26"/>
  <c r="U67" i="26"/>
  <c r="U66" i="26"/>
  <c r="U65" i="26"/>
  <c r="U64" i="26"/>
  <c r="U63" i="26"/>
  <c r="U62" i="26"/>
  <c r="U61" i="26"/>
  <c r="U60" i="26"/>
  <c r="U59" i="26"/>
  <c r="U58" i="26"/>
  <c r="U57" i="26"/>
  <c r="U56" i="26"/>
  <c r="U55" i="26"/>
  <c r="U54" i="26"/>
  <c r="U53" i="26"/>
  <c r="U52" i="26"/>
  <c r="U51" i="26"/>
  <c r="U50" i="26"/>
  <c r="U49" i="26"/>
  <c r="U48" i="26"/>
  <c r="U47" i="26"/>
  <c r="U46" i="26"/>
  <c r="U45" i="26"/>
  <c r="U44" i="26"/>
  <c r="U43" i="26"/>
  <c r="U42" i="26"/>
  <c r="U41" i="26"/>
  <c r="U40" i="26"/>
  <c r="U39" i="26"/>
  <c r="U38" i="26"/>
  <c r="U37" i="26"/>
  <c r="U36" i="26"/>
  <c r="U35" i="26"/>
  <c r="U34" i="26"/>
  <c r="U33" i="26"/>
  <c r="U32" i="26"/>
  <c r="U31" i="26"/>
  <c r="U30" i="26"/>
  <c r="U29" i="26"/>
  <c r="U28" i="26"/>
  <c r="U27" i="26"/>
  <c r="U26" i="26"/>
  <c r="U25" i="26"/>
  <c r="U24" i="26"/>
  <c r="U23" i="26"/>
  <c r="U22" i="26"/>
  <c r="U21" i="26"/>
  <c r="U20" i="26"/>
  <c r="U19" i="26"/>
  <c r="U18" i="26"/>
  <c r="U17" i="26"/>
  <c r="U16" i="26"/>
  <c r="U15" i="26"/>
  <c r="U14" i="26"/>
  <c r="U13" i="26"/>
  <c r="U12" i="26"/>
  <c r="U11" i="26"/>
  <c r="U10" i="26"/>
  <c r="U9" i="26"/>
  <c r="U8" i="26"/>
  <c r="U7" i="26"/>
  <c r="U6" i="26"/>
  <c r="U5" i="26"/>
  <c r="U4" i="26"/>
  <c r="U3" i="26"/>
  <c r="V3" i="26" s="1"/>
  <c r="Y3" i="26" s="1"/>
  <c r="AA2" i="26"/>
  <c r="AA1" i="26"/>
  <c r="U100" i="25"/>
  <c r="U99" i="25"/>
  <c r="U98" i="25"/>
  <c r="U97" i="25"/>
  <c r="U96" i="25"/>
  <c r="U95" i="25"/>
  <c r="U94" i="25"/>
  <c r="U93" i="25"/>
  <c r="U92" i="25"/>
  <c r="U91" i="25"/>
  <c r="U90" i="25"/>
  <c r="U89" i="25"/>
  <c r="U88" i="25"/>
  <c r="U87" i="25"/>
  <c r="U86" i="25"/>
  <c r="U85" i="25"/>
  <c r="U84" i="25"/>
  <c r="U83" i="25"/>
  <c r="U82" i="25"/>
  <c r="U81" i="25"/>
  <c r="U80" i="25"/>
  <c r="U79" i="25"/>
  <c r="U78" i="25"/>
  <c r="U77" i="25"/>
  <c r="U76" i="25"/>
  <c r="U75" i="25"/>
  <c r="U74" i="25"/>
  <c r="U73" i="25"/>
  <c r="U72" i="25"/>
  <c r="U71" i="25"/>
  <c r="U70" i="25"/>
  <c r="U69" i="25"/>
  <c r="U68" i="25"/>
  <c r="U67" i="25"/>
  <c r="U66" i="25"/>
  <c r="U65" i="25"/>
  <c r="U64" i="25"/>
  <c r="U63" i="25"/>
  <c r="U62" i="25"/>
  <c r="U61" i="25"/>
  <c r="U60" i="25"/>
  <c r="U59" i="25"/>
  <c r="U58" i="25"/>
  <c r="U57" i="25"/>
  <c r="U56" i="25"/>
  <c r="U55" i="25"/>
  <c r="U54" i="25"/>
  <c r="U53" i="25"/>
  <c r="U52" i="25"/>
  <c r="U51" i="25"/>
  <c r="U50" i="25"/>
  <c r="U49" i="25"/>
  <c r="U48" i="25"/>
  <c r="U47" i="25"/>
  <c r="U46" i="25"/>
  <c r="U45" i="25"/>
  <c r="U44" i="25"/>
  <c r="U43" i="25"/>
  <c r="U42" i="25"/>
  <c r="U41" i="25"/>
  <c r="U40" i="25"/>
  <c r="U39" i="25"/>
  <c r="U38" i="25"/>
  <c r="U37" i="25"/>
  <c r="U36" i="25"/>
  <c r="U35" i="25"/>
  <c r="U34" i="25"/>
  <c r="U33" i="25"/>
  <c r="U32" i="25"/>
  <c r="U31" i="25"/>
  <c r="U30" i="25"/>
  <c r="U29" i="25"/>
  <c r="U28" i="25"/>
  <c r="U27" i="25"/>
  <c r="U26" i="25"/>
  <c r="U25" i="25"/>
  <c r="U24" i="25"/>
  <c r="U23" i="25"/>
  <c r="U22" i="25"/>
  <c r="U21" i="25"/>
  <c r="U20" i="25"/>
  <c r="U19" i="25"/>
  <c r="U18" i="25"/>
  <c r="U17" i="25"/>
  <c r="U16" i="25"/>
  <c r="U15" i="25"/>
  <c r="U14" i="25"/>
  <c r="U13" i="25"/>
  <c r="U12" i="25"/>
  <c r="U11" i="25"/>
  <c r="U10" i="25"/>
  <c r="U9" i="25"/>
  <c r="U8" i="25"/>
  <c r="U7" i="25"/>
  <c r="U6" i="25"/>
  <c r="U5" i="25"/>
  <c r="U4" i="25"/>
  <c r="U3" i="25"/>
  <c r="V3" i="25" s="1"/>
  <c r="Y3" i="25" s="1"/>
  <c r="AA2" i="25"/>
  <c r="AA1" i="25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U87" i="7"/>
  <c r="U86" i="7"/>
  <c r="U85" i="7"/>
  <c r="U84" i="7"/>
  <c r="U83" i="7"/>
  <c r="U82" i="7"/>
  <c r="U81" i="7"/>
  <c r="U80" i="7"/>
  <c r="U79" i="7"/>
  <c r="U78" i="7"/>
  <c r="U77" i="7"/>
  <c r="U76" i="7"/>
  <c r="U75" i="7"/>
  <c r="U74" i="7"/>
  <c r="U73" i="7"/>
  <c r="U72" i="7"/>
  <c r="U71" i="7"/>
  <c r="U70" i="7"/>
  <c r="U69" i="7"/>
  <c r="U68" i="7"/>
  <c r="U67" i="7"/>
  <c r="U66" i="7"/>
  <c r="U65" i="7"/>
  <c r="U64" i="7"/>
  <c r="U63" i="7"/>
  <c r="U62" i="7"/>
  <c r="U61" i="7"/>
  <c r="U60" i="7"/>
  <c r="U59" i="7"/>
  <c r="U58" i="7"/>
  <c r="U57" i="7"/>
  <c r="U56" i="7"/>
  <c r="U55" i="7"/>
  <c r="U54" i="7"/>
  <c r="U53" i="7"/>
  <c r="U52" i="7"/>
  <c r="U51" i="7"/>
  <c r="U50" i="7"/>
  <c r="U49" i="7"/>
  <c r="U48" i="7"/>
  <c r="U47" i="7"/>
  <c r="U46" i="7"/>
  <c r="U45" i="7"/>
  <c r="U44" i="7"/>
  <c r="U43" i="7"/>
  <c r="U42" i="7"/>
  <c r="U41" i="7"/>
  <c r="U40" i="7"/>
  <c r="U39" i="7"/>
  <c r="U38" i="7"/>
  <c r="U37" i="7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20" i="7"/>
  <c r="U19" i="7"/>
  <c r="U18" i="7"/>
  <c r="U17" i="7"/>
  <c r="U16" i="7"/>
  <c r="U15" i="7"/>
  <c r="U14" i="7"/>
  <c r="U13" i="7"/>
  <c r="U12" i="7"/>
  <c r="U11" i="7"/>
  <c r="U10" i="7"/>
  <c r="U9" i="7"/>
  <c r="U8" i="7"/>
  <c r="U7" i="7"/>
  <c r="U6" i="7"/>
  <c r="U5" i="7"/>
  <c r="U4" i="7"/>
  <c r="U3" i="7"/>
  <c r="V3" i="7" s="1"/>
  <c r="W3" i="7" s="1"/>
  <c r="AA2" i="7"/>
  <c r="AA1" i="7"/>
  <c r="U100" i="21"/>
  <c r="U99" i="21"/>
  <c r="U98" i="21"/>
  <c r="U97" i="21"/>
  <c r="U96" i="21"/>
  <c r="U95" i="21"/>
  <c r="U94" i="21"/>
  <c r="U93" i="21"/>
  <c r="U92" i="21"/>
  <c r="U91" i="21"/>
  <c r="U90" i="21"/>
  <c r="U89" i="21"/>
  <c r="U88" i="21"/>
  <c r="U87" i="21"/>
  <c r="U86" i="21"/>
  <c r="U85" i="21"/>
  <c r="U84" i="21"/>
  <c r="U83" i="21"/>
  <c r="U82" i="21"/>
  <c r="U81" i="21"/>
  <c r="U80" i="21"/>
  <c r="U79" i="21"/>
  <c r="U78" i="21"/>
  <c r="U77" i="21"/>
  <c r="U76" i="21"/>
  <c r="U75" i="21"/>
  <c r="U74" i="21"/>
  <c r="U73" i="21"/>
  <c r="U72" i="21"/>
  <c r="U71" i="21"/>
  <c r="U70" i="21"/>
  <c r="U69" i="21"/>
  <c r="U68" i="21"/>
  <c r="U67" i="21"/>
  <c r="U66" i="21"/>
  <c r="U65" i="21"/>
  <c r="U64" i="21"/>
  <c r="U63" i="21"/>
  <c r="U62" i="21"/>
  <c r="U61" i="21"/>
  <c r="U60" i="21"/>
  <c r="U59" i="21"/>
  <c r="U58" i="21"/>
  <c r="U57" i="21"/>
  <c r="U56" i="21"/>
  <c r="U55" i="21"/>
  <c r="U54" i="21"/>
  <c r="U53" i="21"/>
  <c r="U52" i="21"/>
  <c r="U51" i="21"/>
  <c r="U50" i="21"/>
  <c r="U49" i="21"/>
  <c r="U48" i="21"/>
  <c r="U47" i="21"/>
  <c r="U46" i="21"/>
  <c r="U45" i="21"/>
  <c r="U44" i="21"/>
  <c r="U43" i="21"/>
  <c r="U42" i="21"/>
  <c r="U41" i="21"/>
  <c r="U40" i="21"/>
  <c r="U39" i="21"/>
  <c r="U38" i="21"/>
  <c r="U37" i="21"/>
  <c r="U36" i="21"/>
  <c r="U35" i="21"/>
  <c r="U34" i="21"/>
  <c r="U33" i="21"/>
  <c r="U32" i="21"/>
  <c r="U31" i="21"/>
  <c r="U30" i="21"/>
  <c r="U29" i="21"/>
  <c r="U28" i="21"/>
  <c r="U27" i="21"/>
  <c r="U26" i="21"/>
  <c r="U25" i="21"/>
  <c r="U24" i="21"/>
  <c r="U23" i="21"/>
  <c r="U22" i="21"/>
  <c r="U21" i="21"/>
  <c r="U20" i="21"/>
  <c r="U19" i="21"/>
  <c r="U18" i="21"/>
  <c r="U17" i="21"/>
  <c r="U16" i="21"/>
  <c r="U15" i="21"/>
  <c r="U14" i="21"/>
  <c r="U13" i="21"/>
  <c r="U12" i="21"/>
  <c r="U11" i="21"/>
  <c r="U10" i="21"/>
  <c r="U9" i="21"/>
  <c r="U8" i="21"/>
  <c r="U7" i="21"/>
  <c r="U6" i="21"/>
  <c r="U5" i="21"/>
  <c r="U4" i="21"/>
  <c r="U3" i="21"/>
  <c r="V3" i="21" s="1"/>
  <c r="W3" i="21" s="1"/>
  <c r="AA2" i="21"/>
  <c r="AA1" i="21"/>
  <c r="U100" i="20"/>
  <c r="U99" i="20"/>
  <c r="U98" i="20"/>
  <c r="U97" i="20"/>
  <c r="U96" i="20"/>
  <c r="U95" i="20"/>
  <c r="U94" i="20"/>
  <c r="U93" i="20"/>
  <c r="U92" i="20"/>
  <c r="U91" i="20"/>
  <c r="U90" i="20"/>
  <c r="U89" i="20"/>
  <c r="U88" i="20"/>
  <c r="U87" i="20"/>
  <c r="U86" i="20"/>
  <c r="U85" i="20"/>
  <c r="U84" i="20"/>
  <c r="U83" i="20"/>
  <c r="U82" i="20"/>
  <c r="U81" i="20"/>
  <c r="U80" i="20"/>
  <c r="U79" i="20"/>
  <c r="U78" i="20"/>
  <c r="U77" i="20"/>
  <c r="U76" i="20"/>
  <c r="U75" i="20"/>
  <c r="U74" i="20"/>
  <c r="U73" i="20"/>
  <c r="U72" i="20"/>
  <c r="U71" i="20"/>
  <c r="U70" i="20"/>
  <c r="U69" i="20"/>
  <c r="U68" i="20"/>
  <c r="U67" i="20"/>
  <c r="U66" i="20"/>
  <c r="U65" i="20"/>
  <c r="U64" i="20"/>
  <c r="U63" i="20"/>
  <c r="U62" i="20"/>
  <c r="U61" i="20"/>
  <c r="U60" i="20"/>
  <c r="U59" i="20"/>
  <c r="U58" i="20"/>
  <c r="U57" i="20"/>
  <c r="U56" i="20"/>
  <c r="U55" i="20"/>
  <c r="U54" i="20"/>
  <c r="U53" i="20"/>
  <c r="U52" i="20"/>
  <c r="U51" i="20"/>
  <c r="U50" i="20"/>
  <c r="U49" i="20"/>
  <c r="U48" i="20"/>
  <c r="U47" i="20"/>
  <c r="U46" i="20"/>
  <c r="U45" i="20"/>
  <c r="U44" i="20"/>
  <c r="U43" i="20"/>
  <c r="U42" i="20"/>
  <c r="U41" i="20"/>
  <c r="U40" i="20"/>
  <c r="U39" i="20"/>
  <c r="U38" i="20"/>
  <c r="U37" i="20"/>
  <c r="U36" i="20"/>
  <c r="U35" i="20"/>
  <c r="U34" i="20"/>
  <c r="U33" i="20"/>
  <c r="U32" i="20"/>
  <c r="U31" i="20"/>
  <c r="U30" i="20"/>
  <c r="U29" i="20"/>
  <c r="U28" i="20"/>
  <c r="U27" i="20"/>
  <c r="U26" i="20"/>
  <c r="U25" i="20"/>
  <c r="U24" i="20"/>
  <c r="U23" i="20"/>
  <c r="U22" i="20"/>
  <c r="U21" i="20"/>
  <c r="U20" i="20"/>
  <c r="U19" i="20"/>
  <c r="U18" i="20"/>
  <c r="U17" i="20"/>
  <c r="U16" i="20"/>
  <c r="U15" i="20"/>
  <c r="U14" i="20"/>
  <c r="U13" i="20"/>
  <c r="U12" i="20"/>
  <c r="U11" i="20"/>
  <c r="U10" i="20"/>
  <c r="U9" i="20"/>
  <c r="U8" i="20"/>
  <c r="U7" i="20"/>
  <c r="U6" i="20"/>
  <c r="U5" i="20"/>
  <c r="U4" i="20"/>
  <c r="U3" i="20"/>
  <c r="V3" i="20" s="1"/>
  <c r="W3" i="20" s="1"/>
  <c r="AA2" i="20"/>
  <c r="AA1" i="20"/>
  <c r="U100" i="9"/>
  <c r="U99" i="9"/>
  <c r="U98" i="9"/>
  <c r="U97" i="9"/>
  <c r="U96" i="9"/>
  <c r="U95" i="9"/>
  <c r="U94" i="9"/>
  <c r="U93" i="9"/>
  <c r="U92" i="9"/>
  <c r="U91" i="9"/>
  <c r="U90" i="9"/>
  <c r="U89" i="9"/>
  <c r="U88" i="9"/>
  <c r="U87" i="9"/>
  <c r="U86" i="9"/>
  <c r="U85" i="9"/>
  <c r="U84" i="9"/>
  <c r="U83" i="9"/>
  <c r="U82" i="9"/>
  <c r="U81" i="9"/>
  <c r="U80" i="9"/>
  <c r="U79" i="9"/>
  <c r="U78" i="9"/>
  <c r="U77" i="9"/>
  <c r="U76" i="9"/>
  <c r="U75" i="9"/>
  <c r="U74" i="9"/>
  <c r="U73" i="9"/>
  <c r="U72" i="9"/>
  <c r="U71" i="9"/>
  <c r="U70" i="9"/>
  <c r="U69" i="9"/>
  <c r="U68" i="9"/>
  <c r="U67" i="9"/>
  <c r="U66" i="9"/>
  <c r="U65" i="9"/>
  <c r="U64" i="9"/>
  <c r="U63" i="9"/>
  <c r="U62" i="9"/>
  <c r="U61" i="9"/>
  <c r="U60" i="9"/>
  <c r="U59" i="9"/>
  <c r="U58" i="9"/>
  <c r="U57" i="9"/>
  <c r="U56" i="9"/>
  <c r="U55" i="9"/>
  <c r="U54" i="9"/>
  <c r="U53" i="9"/>
  <c r="U52" i="9"/>
  <c r="U51" i="9"/>
  <c r="U50" i="9"/>
  <c r="U49" i="9"/>
  <c r="U48" i="9"/>
  <c r="U47" i="9"/>
  <c r="U46" i="9"/>
  <c r="U45" i="9"/>
  <c r="U44" i="9"/>
  <c r="U43" i="9"/>
  <c r="U42" i="9"/>
  <c r="U41" i="9"/>
  <c r="U40" i="9"/>
  <c r="U39" i="9"/>
  <c r="U38" i="9"/>
  <c r="U37" i="9"/>
  <c r="U36" i="9"/>
  <c r="U35" i="9"/>
  <c r="U34" i="9"/>
  <c r="U33" i="9"/>
  <c r="U32" i="9"/>
  <c r="U31" i="9"/>
  <c r="U30" i="9"/>
  <c r="U29" i="9"/>
  <c r="U28" i="9"/>
  <c r="U27" i="9"/>
  <c r="U26" i="9"/>
  <c r="U25" i="9"/>
  <c r="U24" i="9"/>
  <c r="U23" i="9"/>
  <c r="U22" i="9"/>
  <c r="U21" i="9"/>
  <c r="U20" i="9"/>
  <c r="U19" i="9"/>
  <c r="U18" i="9"/>
  <c r="U17" i="9"/>
  <c r="U16" i="9"/>
  <c r="U15" i="9"/>
  <c r="U14" i="9"/>
  <c r="U13" i="9"/>
  <c r="U12" i="9"/>
  <c r="U11" i="9"/>
  <c r="U10" i="9"/>
  <c r="U9" i="9"/>
  <c r="U8" i="9"/>
  <c r="U7" i="9"/>
  <c r="U6" i="9"/>
  <c r="U5" i="9"/>
  <c r="U4" i="9"/>
  <c r="U3" i="9"/>
  <c r="V3" i="9" s="1"/>
  <c r="AA2" i="9"/>
  <c r="AA1" i="9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68" i="8"/>
  <c r="U69" i="8"/>
  <c r="U70" i="8"/>
  <c r="U71" i="8"/>
  <c r="U72" i="8"/>
  <c r="U73" i="8"/>
  <c r="U74" i="8"/>
  <c r="U75" i="8"/>
  <c r="U76" i="8"/>
  <c r="U77" i="8"/>
  <c r="U78" i="8"/>
  <c r="U79" i="8"/>
  <c r="U80" i="8"/>
  <c r="U81" i="8"/>
  <c r="U82" i="8"/>
  <c r="U83" i="8"/>
  <c r="U84" i="8"/>
  <c r="U85" i="8"/>
  <c r="U86" i="8"/>
  <c r="U87" i="8"/>
  <c r="U88" i="8"/>
  <c r="U89" i="8"/>
  <c r="U90" i="8"/>
  <c r="U91" i="8"/>
  <c r="U92" i="8"/>
  <c r="U93" i="8"/>
  <c r="U94" i="8"/>
  <c r="U95" i="8"/>
  <c r="U96" i="8"/>
  <c r="U97" i="8"/>
  <c r="U98" i="8"/>
  <c r="U99" i="8"/>
  <c r="U100" i="8"/>
  <c r="U3" i="8"/>
  <c r="V75" i="23" l="1"/>
  <c r="Y75" i="23" s="1"/>
  <c r="V83" i="23"/>
  <c r="Y83" i="23" s="1"/>
  <c r="V91" i="23"/>
  <c r="Y91" i="23" s="1"/>
  <c r="V99" i="23"/>
  <c r="Y99" i="23" s="1"/>
  <c r="V25" i="18"/>
  <c r="Y25" i="18" s="1"/>
  <c r="V49" i="18"/>
  <c r="Y49" i="18" s="1"/>
  <c r="V73" i="18"/>
  <c r="Y73" i="18" s="1"/>
  <c r="V81" i="18"/>
  <c r="Y81" i="18" s="1"/>
  <c r="V36" i="24"/>
  <c r="Y36" i="24" s="1"/>
  <c r="V76" i="24"/>
  <c r="Y76" i="24" s="1"/>
  <c r="V15" i="18"/>
  <c r="Y15" i="18" s="1"/>
  <c r="V23" i="18"/>
  <c r="Y23" i="18" s="1"/>
  <c r="V39" i="18"/>
  <c r="Y39" i="18" s="1"/>
  <c r="V47" i="18"/>
  <c r="Y47" i="18" s="1"/>
  <c r="V87" i="18"/>
  <c r="Y87" i="18" s="1"/>
  <c r="V95" i="18"/>
  <c r="V57" i="24"/>
  <c r="Y57" i="24" s="1"/>
  <c r="V12" i="18"/>
  <c r="Y12" i="18" s="1"/>
  <c r="V36" i="18"/>
  <c r="Y36" i="18" s="1"/>
  <c r="V44" i="18"/>
  <c r="Y44" i="18" s="1"/>
  <c r="V68" i="18"/>
  <c r="Y68" i="18" s="1"/>
  <c r="V84" i="18"/>
  <c r="Y84" i="18" s="1"/>
  <c r="V71" i="23"/>
  <c r="Y71" i="23" s="1"/>
  <c r="V37" i="1"/>
  <c r="Y37" i="1" s="1"/>
  <c r="V54" i="18"/>
  <c r="Y54" i="18" s="1"/>
  <c r="V62" i="18"/>
  <c r="Y62" i="18" s="1"/>
  <c r="V86" i="18"/>
  <c r="V94" i="18"/>
  <c r="Y94" i="18" s="1"/>
  <c r="V39" i="23"/>
  <c r="Y39" i="23" s="1"/>
  <c r="V53" i="18"/>
  <c r="Y53" i="18" s="1"/>
  <c r="V77" i="18"/>
  <c r="Y77" i="18" s="1"/>
  <c r="V31" i="23"/>
  <c r="Y31" i="23" s="1"/>
  <c r="V42" i="24"/>
  <c r="Y42" i="24" s="1"/>
  <c r="V5" i="18"/>
  <c r="Y5" i="18" s="1"/>
  <c r="V29" i="18"/>
  <c r="V61" i="18"/>
  <c r="Y61" i="18" s="1"/>
  <c r="V5" i="24"/>
  <c r="Y5" i="24" s="1"/>
  <c r="V13" i="24"/>
  <c r="Y13" i="24" s="1"/>
  <c r="V21" i="24"/>
  <c r="Y21" i="24" s="1"/>
  <c r="V29" i="24"/>
  <c r="Y29" i="24" s="1"/>
  <c r="V53" i="24"/>
  <c r="Y53" i="24" s="1"/>
  <c r="V61" i="24"/>
  <c r="Y61" i="24" s="1"/>
  <c r="V8" i="18"/>
  <c r="Y8" i="18" s="1"/>
  <c r="V41" i="18"/>
  <c r="Y41" i="18" s="1"/>
  <c r="V71" i="24"/>
  <c r="Y71" i="24" s="1"/>
  <c r="V87" i="24"/>
  <c r="V95" i="24"/>
  <c r="V42" i="18"/>
  <c r="Y42" i="18" s="1"/>
  <c r="V66" i="18"/>
  <c r="Y66" i="18" s="1"/>
  <c r="V74" i="18"/>
  <c r="Y74" i="18" s="1"/>
  <c r="V17" i="24"/>
  <c r="Y17" i="24" s="1"/>
  <c r="V41" i="24"/>
  <c r="Y41" i="24" s="1"/>
  <c r="V81" i="24"/>
  <c r="Y81" i="24" s="1"/>
  <c r="V19" i="18"/>
  <c r="Y19" i="18" s="1"/>
  <c r="V51" i="18"/>
  <c r="Y51" i="18" s="1"/>
  <c r="V91" i="18"/>
  <c r="Y91" i="18" s="1"/>
  <c r="V99" i="18"/>
  <c r="Y99" i="18" s="1"/>
  <c r="V15" i="24"/>
  <c r="Y15" i="24" s="1"/>
  <c r="W3" i="18"/>
  <c r="V55" i="18"/>
  <c r="Y55" i="18" s="1"/>
  <c r="V69" i="18"/>
  <c r="Y69" i="18" s="1"/>
  <c r="V75" i="18"/>
  <c r="Y75" i="18" s="1"/>
  <c r="V82" i="1"/>
  <c r="Y82" i="1" s="1"/>
  <c r="V5" i="23"/>
  <c r="Y5" i="23" s="1"/>
  <c r="V93" i="23"/>
  <c r="Y93" i="23" s="1"/>
  <c r="V59" i="24"/>
  <c r="Y59" i="24" s="1"/>
  <c r="V67" i="24"/>
  <c r="Y67" i="24" s="1"/>
  <c r="V98" i="24"/>
  <c r="Y98" i="24" s="1"/>
  <c r="V17" i="18"/>
  <c r="V31" i="18"/>
  <c r="Y31" i="18" s="1"/>
  <c r="V37" i="18"/>
  <c r="Y37" i="18" s="1"/>
  <c r="V43" i="18"/>
  <c r="Y43" i="18" s="1"/>
  <c r="V64" i="18"/>
  <c r="Y64" i="18" s="1"/>
  <c r="V89" i="18"/>
  <c r="Y89" i="18" s="1"/>
  <c r="V14" i="23"/>
  <c r="Y14" i="23" s="1"/>
  <c r="V46" i="23"/>
  <c r="Y46" i="23" s="1"/>
  <c r="V54" i="23"/>
  <c r="Y54" i="23" s="1"/>
  <c r="V86" i="23"/>
  <c r="Y86" i="23" s="1"/>
  <c r="V9" i="24"/>
  <c r="Y9" i="24" s="1"/>
  <c r="V32" i="24"/>
  <c r="Y32" i="24" s="1"/>
  <c r="V44" i="24"/>
  <c r="Y44" i="24" s="1"/>
  <c r="V52" i="24"/>
  <c r="Y52" i="24" s="1"/>
  <c r="V83" i="24"/>
  <c r="Y83" i="24" s="1"/>
  <c r="V99" i="24"/>
  <c r="Y99" i="24" s="1"/>
  <c r="V4" i="18"/>
  <c r="Y4" i="18" s="1"/>
  <c r="V32" i="18"/>
  <c r="Y32" i="18" s="1"/>
  <c r="V57" i="18"/>
  <c r="Y57" i="18" s="1"/>
  <c r="V71" i="18"/>
  <c r="Y71" i="18" s="1"/>
  <c r="V76" i="18"/>
  <c r="Y76" i="18" s="1"/>
  <c r="V83" i="18"/>
  <c r="Y83" i="18" s="1"/>
  <c r="V98" i="18"/>
  <c r="Y98" i="18" s="1"/>
  <c r="V28" i="23"/>
  <c r="Y28" i="23" s="1"/>
  <c r="V96" i="18"/>
  <c r="Y96" i="18" s="1"/>
  <c r="V43" i="13"/>
  <c r="Y43" i="13" s="1"/>
  <c r="V6" i="1"/>
  <c r="Y6" i="1" s="1"/>
  <c r="V14" i="1"/>
  <c r="Y14" i="1" s="1"/>
  <c r="V45" i="1"/>
  <c r="Y45" i="1" s="1"/>
  <c r="V61" i="1"/>
  <c r="Y61" i="1" s="1"/>
  <c r="V11" i="24"/>
  <c r="Y11" i="24" s="1"/>
  <c r="V19" i="24"/>
  <c r="Y19" i="24" s="1"/>
  <c r="V34" i="24"/>
  <c r="Y34" i="24" s="1"/>
  <c r="V54" i="24"/>
  <c r="Y54" i="24" s="1"/>
  <c r="V62" i="24"/>
  <c r="Y62" i="24" s="1"/>
  <c r="V69" i="24"/>
  <c r="Y69" i="24" s="1"/>
  <c r="V6" i="18"/>
  <c r="Y6" i="18" s="1"/>
  <c r="V27" i="18"/>
  <c r="Y27" i="18" s="1"/>
  <c r="V34" i="18"/>
  <c r="Y34" i="18" s="1"/>
  <c r="V45" i="18"/>
  <c r="Y45" i="18" s="1"/>
  <c r="V59" i="18"/>
  <c r="Y59" i="18" s="1"/>
  <c r="V7" i="24"/>
  <c r="Y7" i="24" s="1"/>
  <c r="V73" i="24"/>
  <c r="Y73" i="24" s="1"/>
  <c r="V10" i="18"/>
  <c r="Y10" i="18" s="1"/>
  <c r="V68" i="24"/>
  <c r="Y68" i="24" s="1"/>
  <c r="V27" i="24"/>
  <c r="Y27" i="24" s="1"/>
  <c r="V47" i="24"/>
  <c r="Y47" i="24" s="1"/>
  <c r="V55" i="24"/>
  <c r="V63" i="24"/>
  <c r="Y63" i="24" s="1"/>
  <c r="V86" i="24"/>
  <c r="Y86" i="24" s="1"/>
  <c r="V94" i="24"/>
  <c r="Y94" i="24" s="1"/>
  <c r="V13" i="18"/>
  <c r="V21" i="18"/>
  <c r="Y21" i="18" s="1"/>
  <c r="V52" i="18"/>
  <c r="Y52" i="18" s="1"/>
  <c r="V67" i="18"/>
  <c r="Y67" i="18" s="1"/>
  <c r="V79" i="18"/>
  <c r="Y79" i="18" s="1"/>
  <c r="V85" i="18"/>
  <c r="Y85" i="18" s="1"/>
  <c r="V93" i="18"/>
  <c r="Y93" i="18" s="1"/>
  <c r="V30" i="18"/>
  <c r="Y30" i="18" s="1"/>
  <c r="V63" i="18"/>
  <c r="V20" i="24"/>
  <c r="Y20" i="24" s="1"/>
  <c r="V35" i="24"/>
  <c r="Y35" i="24" s="1"/>
  <c r="V35" i="18"/>
  <c r="Y35" i="18" s="1"/>
  <c r="V100" i="18"/>
  <c r="Y100" i="18" s="1"/>
  <c r="V95" i="1"/>
  <c r="Y95" i="1" s="1"/>
  <c r="V33" i="23"/>
  <c r="Y33" i="23" s="1"/>
  <c r="V64" i="1"/>
  <c r="Y64" i="1" s="1"/>
  <c r="V11" i="23"/>
  <c r="Y11" i="23" s="1"/>
  <c r="V18" i="23"/>
  <c r="Y18" i="23" s="1"/>
  <c r="V26" i="23"/>
  <c r="Y26" i="23" s="1"/>
  <c r="V73" i="23"/>
  <c r="Y73" i="23" s="1"/>
  <c r="V81" i="23"/>
  <c r="Y81" i="23" s="1"/>
  <c r="V89" i="23"/>
  <c r="Y89" i="23" s="1"/>
  <c r="Y3" i="24"/>
  <c r="V57" i="6"/>
  <c r="Y57" i="6" s="1"/>
  <c r="V36" i="16"/>
  <c r="Y36" i="16" s="1"/>
  <c r="V44" i="16"/>
  <c r="Y44" i="16" s="1"/>
  <c r="V52" i="16"/>
  <c r="Y52" i="16" s="1"/>
  <c r="V68" i="16"/>
  <c r="Y68" i="16" s="1"/>
  <c r="V76" i="16"/>
  <c r="Y76" i="16" s="1"/>
  <c r="V84" i="16"/>
  <c r="Y84" i="16" s="1"/>
  <c r="V100" i="16"/>
  <c r="Y100" i="16" s="1"/>
  <c r="V7" i="13"/>
  <c r="Y7" i="13" s="1"/>
  <c r="V31" i="13"/>
  <c r="Y31" i="13" s="1"/>
  <c r="V39" i="13"/>
  <c r="Y39" i="13" s="1"/>
  <c r="V10" i="1"/>
  <c r="Y10" i="1" s="1"/>
  <c r="V18" i="1"/>
  <c r="Y18" i="1" s="1"/>
  <c r="V11" i="18"/>
  <c r="V26" i="18"/>
  <c r="V28" i="18"/>
  <c r="V40" i="18"/>
  <c r="V50" i="18"/>
  <c r="V72" i="18"/>
  <c r="V82" i="18"/>
  <c r="V16" i="1"/>
  <c r="Y16" i="1" s="1"/>
  <c r="V22" i="24"/>
  <c r="V49" i="24"/>
  <c r="Y49" i="24" s="1"/>
  <c r="V100" i="24"/>
  <c r="Y100" i="24" s="1"/>
  <c r="V60" i="18"/>
  <c r="V65" i="18"/>
  <c r="V97" i="18"/>
  <c r="V12" i="1"/>
  <c r="Y12" i="1" s="1"/>
  <c r="V20" i="1"/>
  <c r="Y20" i="1" s="1"/>
  <c r="V67" i="1"/>
  <c r="Y67" i="1" s="1"/>
  <c r="V75" i="1"/>
  <c r="Y75" i="1" s="1"/>
  <c r="V83" i="1"/>
  <c r="Y83" i="1" s="1"/>
  <c r="V91" i="1"/>
  <c r="Y91" i="1" s="1"/>
  <c r="V37" i="23"/>
  <c r="Y37" i="23" s="1"/>
  <c r="V45" i="23"/>
  <c r="Y45" i="23" s="1"/>
  <c r="V61" i="23"/>
  <c r="Y61" i="23" s="1"/>
  <c r="V68" i="23"/>
  <c r="Y68" i="23" s="1"/>
  <c r="V84" i="23"/>
  <c r="Y84" i="23" s="1"/>
  <c r="V100" i="23"/>
  <c r="Y100" i="23" s="1"/>
  <c r="V12" i="24"/>
  <c r="Y12" i="24" s="1"/>
  <c r="V96" i="24"/>
  <c r="Y96" i="24" s="1"/>
  <c r="V18" i="18"/>
  <c r="V20" i="18"/>
  <c r="V48" i="18"/>
  <c r="V58" i="18"/>
  <c r="V80" i="18"/>
  <c r="V90" i="18"/>
  <c r="V8" i="1"/>
  <c r="Y8" i="1" s="1"/>
  <c r="V41" i="23"/>
  <c r="Y41" i="23" s="1"/>
  <c r="V84" i="24"/>
  <c r="Y84" i="24" s="1"/>
  <c r="V7" i="18"/>
  <c r="V22" i="18"/>
  <c r="V33" i="18"/>
  <c r="V92" i="18"/>
  <c r="V74" i="24"/>
  <c r="Y74" i="24" s="1"/>
  <c r="V14" i="18"/>
  <c r="V16" i="18"/>
  <c r="V46" i="18"/>
  <c r="V78" i="18"/>
  <c r="V57" i="23"/>
  <c r="Y57" i="23" s="1"/>
  <c r="V30" i="24"/>
  <c r="Y30" i="24" s="1"/>
  <c r="V9" i="18"/>
  <c r="V24" i="18"/>
  <c r="V38" i="18"/>
  <c r="V70" i="18"/>
  <c r="V9" i="23"/>
  <c r="Y9" i="23" s="1"/>
  <c r="V75" i="24"/>
  <c r="Y75" i="24" s="1"/>
  <c r="V56" i="18"/>
  <c r="V88" i="18"/>
  <c r="V35" i="23"/>
  <c r="Y35" i="23" s="1"/>
  <c r="V59" i="23"/>
  <c r="Y59" i="23" s="1"/>
  <c r="V4" i="24"/>
  <c r="Y4" i="24" s="1"/>
  <c r="V10" i="24"/>
  <c r="Y10" i="24" s="1"/>
  <c r="V23" i="24"/>
  <c r="Y23" i="24" s="1"/>
  <c r="V31" i="24"/>
  <c r="Y31" i="24" s="1"/>
  <c r="V37" i="24"/>
  <c r="V43" i="24"/>
  <c r="Y43" i="24" s="1"/>
  <c r="V64" i="24"/>
  <c r="Y64" i="24" s="1"/>
  <c r="V89" i="24"/>
  <c r="Y89" i="24" s="1"/>
  <c r="V25" i="24"/>
  <c r="Y25" i="24" s="1"/>
  <c r="V39" i="24"/>
  <c r="Y39" i="24" s="1"/>
  <c r="V51" i="24"/>
  <c r="Y51" i="24" s="1"/>
  <c r="V66" i="24"/>
  <c r="Y66" i="24" s="1"/>
  <c r="V91" i="24"/>
  <c r="Y91" i="24" s="1"/>
  <c r="V79" i="24"/>
  <c r="Y79" i="24" s="1"/>
  <c r="V85" i="24"/>
  <c r="Y85" i="24" s="1"/>
  <c r="V93" i="24"/>
  <c r="Y93" i="24" s="1"/>
  <c r="V77" i="24"/>
  <c r="V45" i="24"/>
  <c r="V45" i="13"/>
  <c r="Y45" i="13" s="1"/>
  <c r="V29" i="23"/>
  <c r="Y29" i="23" s="1"/>
  <c r="V87" i="23"/>
  <c r="Y87" i="23" s="1"/>
  <c r="V95" i="23"/>
  <c r="Y95" i="23" s="1"/>
  <c r="V83" i="16"/>
  <c r="Y83" i="16" s="1"/>
  <c r="V99" i="16"/>
  <c r="Y99" i="16" s="1"/>
  <c r="V22" i="13"/>
  <c r="Y22" i="13" s="1"/>
  <c r="V74" i="23"/>
  <c r="Y74" i="23" s="1"/>
  <c r="V8" i="24"/>
  <c r="V18" i="24"/>
  <c r="V40" i="24"/>
  <c r="V50" i="24"/>
  <c r="V72" i="24"/>
  <c r="V82" i="24"/>
  <c r="V81" i="16"/>
  <c r="Y81" i="16" s="1"/>
  <c r="V20" i="13"/>
  <c r="Y20" i="13" s="1"/>
  <c r="V94" i="23"/>
  <c r="Y94" i="23" s="1"/>
  <c r="V33" i="24"/>
  <c r="V92" i="24"/>
  <c r="V9" i="13"/>
  <c r="Y9" i="13" s="1"/>
  <c r="V41" i="13"/>
  <c r="Y41" i="13" s="1"/>
  <c r="V80" i="13"/>
  <c r="Y80" i="13" s="1"/>
  <c r="V88" i="13"/>
  <c r="Y88" i="13" s="1"/>
  <c r="V50" i="1"/>
  <c r="Y50" i="1" s="1"/>
  <c r="V55" i="23"/>
  <c r="Y55" i="23" s="1"/>
  <c r="V62" i="23"/>
  <c r="Y62" i="23" s="1"/>
  <c r="V69" i="23"/>
  <c r="Y69" i="23" s="1"/>
  <c r="V76" i="23"/>
  <c r="Y76" i="23" s="1"/>
  <c r="V16" i="24"/>
  <c r="V26" i="24"/>
  <c r="V48" i="24"/>
  <c r="V58" i="24"/>
  <c r="V80" i="24"/>
  <c r="V90" i="24"/>
  <c r="V73" i="16"/>
  <c r="Y73" i="16" s="1"/>
  <c r="V62" i="1"/>
  <c r="Y62" i="1" s="1"/>
  <c r="V6" i="24"/>
  <c r="V28" i="24"/>
  <c r="V38" i="24"/>
  <c r="V14" i="24"/>
  <c r="V46" i="24"/>
  <c r="V78" i="24"/>
  <c r="V60" i="24"/>
  <c r="V65" i="24"/>
  <c r="V70" i="24"/>
  <c r="V97" i="24"/>
  <c r="V71" i="16"/>
  <c r="Y71" i="16" s="1"/>
  <c r="V87" i="16"/>
  <c r="Y87" i="16" s="1"/>
  <c r="V95" i="16"/>
  <c r="V82" i="13"/>
  <c r="Y82" i="13" s="1"/>
  <c r="V90" i="13"/>
  <c r="Y90" i="13" s="1"/>
  <c r="V5" i="1"/>
  <c r="V52" i="1"/>
  <c r="Y52" i="1" s="1"/>
  <c r="V24" i="24"/>
  <c r="V56" i="24"/>
  <c r="V88" i="24"/>
  <c r="V84" i="13"/>
  <c r="Y84" i="13" s="1"/>
  <c r="V93" i="1"/>
  <c r="Y93" i="1" s="1"/>
  <c r="V7" i="23"/>
  <c r="Y7" i="23" s="1"/>
  <c r="V13" i="23"/>
  <c r="Y13" i="23" s="1"/>
  <c r="V20" i="23"/>
  <c r="Y20" i="23" s="1"/>
  <c r="V48" i="23"/>
  <c r="Y48" i="23" s="1"/>
  <c r="V63" i="23"/>
  <c r="V86" i="13"/>
  <c r="Y86" i="13" s="1"/>
  <c r="V71" i="1"/>
  <c r="Y71" i="1" s="1"/>
  <c r="V79" i="1"/>
  <c r="Y79" i="1" s="1"/>
  <c r="V87" i="1"/>
  <c r="Y87" i="1" s="1"/>
  <c r="V22" i="23"/>
  <c r="Y22" i="23" s="1"/>
  <c r="V43" i="23"/>
  <c r="Y43" i="23" s="1"/>
  <c r="V50" i="23"/>
  <c r="Y50" i="23" s="1"/>
  <c r="V77" i="23"/>
  <c r="V65" i="1"/>
  <c r="Y65" i="1" s="1"/>
  <c r="V73" i="1"/>
  <c r="Y73" i="1" s="1"/>
  <c r="V81" i="1"/>
  <c r="V89" i="1"/>
  <c r="Y89" i="1" s="1"/>
  <c r="V16" i="23"/>
  <c r="Y16" i="23" s="1"/>
  <c r="V52" i="23"/>
  <c r="Y52" i="23" s="1"/>
  <c r="V67" i="23"/>
  <c r="Y67" i="23" s="1"/>
  <c r="V79" i="23"/>
  <c r="Y79" i="23" s="1"/>
  <c r="V85" i="23"/>
  <c r="V7" i="5"/>
  <c r="Y7" i="5" s="1"/>
  <c r="V9" i="6"/>
  <c r="Y9" i="6" s="1"/>
  <c r="V46" i="13"/>
  <c r="Y46" i="13" s="1"/>
  <c r="V54" i="13"/>
  <c r="Y54" i="13" s="1"/>
  <c r="V77" i="13"/>
  <c r="Y77" i="13" s="1"/>
  <c r="V55" i="1"/>
  <c r="Y55" i="1" s="1"/>
  <c r="V96" i="23"/>
  <c r="V97" i="23"/>
  <c r="V76" i="4"/>
  <c r="Y76" i="4" s="1"/>
  <c r="V95" i="5"/>
  <c r="Y95" i="5" s="1"/>
  <c r="V98" i="6"/>
  <c r="Y98" i="6" s="1"/>
  <c r="V21" i="16"/>
  <c r="Y21" i="16" s="1"/>
  <c r="V45" i="16"/>
  <c r="V96" i="1"/>
  <c r="Y96" i="1" s="1"/>
  <c r="Y3" i="23"/>
  <c r="W3" i="23"/>
  <c r="V61" i="16"/>
  <c r="V53" i="23"/>
  <c r="V21" i="23"/>
  <c r="V64" i="23"/>
  <c r="V65" i="23"/>
  <c r="V12" i="4"/>
  <c r="Y12" i="4" s="1"/>
  <c r="V68" i="4"/>
  <c r="Y68" i="4" s="1"/>
  <c r="V87" i="5"/>
  <c r="Y87" i="5" s="1"/>
  <c r="V5" i="16"/>
  <c r="Y5" i="16" s="1"/>
  <c r="V29" i="16"/>
  <c r="Y29" i="16" s="1"/>
  <c r="V53" i="16"/>
  <c r="Y53" i="16" s="1"/>
  <c r="V46" i="1"/>
  <c r="Y46" i="1" s="1"/>
  <c r="V24" i="23"/>
  <c r="V25" i="23"/>
  <c r="V76" i="1"/>
  <c r="Y76" i="1" s="1"/>
  <c r="V17" i="13"/>
  <c r="V33" i="13"/>
  <c r="Y33" i="13" s="1"/>
  <c r="V48" i="13"/>
  <c r="Y48" i="13" s="1"/>
  <c r="V56" i="13"/>
  <c r="Y56" i="13" s="1"/>
  <c r="V25" i="1"/>
  <c r="Y25" i="1" s="1"/>
  <c r="V33" i="1"/>
  <c r="Y33" i="1" s="1"/>
  <c r="V40" i="1"/>
  <c r="Y40" i="1" s="1"/>
  <c r="V48" i="1"/>
  <c r="Y48" i="1" s="1"/>
  <c r="V69" i="1"/>
  <c r="V77" i="1"/>
  <c r="Y77" i="1" s="1"/>
  <c r="V10" i="23"/>
  <c r="V12" i="23"/>
  <c r="V27" i="23"/>
  <c r="V42" i="23"/>
  <c r="V44" i="23"/>
  <c r="V72" i="23"/>
  <c r="V82" i="23"/>
  <c r="V23" i="23"/>
  <c r="V38" i="23"/>
  <c r="V70" i="23"/>
  <c r="V92" i="23"/>
  <c r="V5" i="3"/>
  <c r="Y5" i="3" s="1"/>
  <c r="V41" i="16"/>
  <c r="Y41" i="16" s="1"/>
  <c r="V11" i="13"/>
  <c r="Y11" i="13" s="1"/>
  <c r="V65" i="13"/>
  <c r="Y65" i="13" s="1"/>
  <c r="V73" i="13"/>
  <c r="Y73" i="13" s="1"/>
  <c r="V4" i="23"/>
  <c r="V19" i="23"/>
  <c r="V34" i="23"/>
  <c r="V36" i="23"/>
  <c r="V51" i="23"/>
  <c r="V58" i="23"/>
  <c r="V80" i="23"/>
  <c r="V90" i="23"/>
  <c r="V8" i="23"/>
  <c r="V15" i="23"/>
  <c r="V17" i="23"/>
  <c r="V30" i="23"/>
  <c r="V32" i="23"/>
  <c r="V47" i="23"/>
  <c r="V49" i="23"/>
  <c r="V78" i="23"/>
  <c r="V6" i="23"/>
  <c r="V40" i="23"/>
  <c r="V60" i="23"/>
  <c r="V71" i="6"/>
  <c r="Y71" i="6" s="1"/>
  <c r="V18" i="16"/>
  <c r="Y18" i="16" s="1"/>
  <c r="V34" i="16"/>
  <c r="Y34" i="16" s="1"/>
  <c r="V42" i="16"/>
  <c r="Y42" i="16" s="1"/>
  <c r="V13" i="13"/>
  <c r="Y13" i="13" s="1"/>
  <c r="V29" i="13"/>
  <c r="V60" i="13"/>
  <c r="Y60" i="13" s="1"/>
  <c r="V67" i="13"/>
  <c r="Y67" i="13" s="1"/>
  <c r="V75" i="13"/>
  <c r="Y75" i="13" s="1"/>
  <c r="V13" i="1"/>
  <c r="V21" i="1"/>
  <c r="Y21" i="1" s="1"/>
  <c r="V88" i="1"/>
  <c r="V94" i="1"/>
  <c r="Y94" i="1" s="1"/>
  <c r="V56" i="23"/>
  <c r="V66" i="23"/>
  <c r="V88" i="23"/>
  <c r="V98" i="23"/>
  <c r="V27" i="1"/>
  <c r="Y27" i="1" s="1"/>
  <c r="V35" i="1"/>
  <c r="Y35" i="1" s="1"/>
  <c r="V42" i="1"/>
  <c r="Y42" i="1" s="1"/>
  <c r="V57" i="1"/>
  <c r="Y57" i="1" s="1"/>
  <c r="V63" i="1"/>
  <c r="Y63" i="1" s="1"/>
  <c r="V84" i="1"/>
  <c r="Y84" i="1" s="1"/>
  <c r="V29" i="1"/>
  <c r="Y29" i="1" s="1"/>
  <c r="V44" i="1"/>
  <c r="Y44" i="1" s="1"/>
  <c r="V59" i="1"/>
  <c r="Y59" i="1" s="1"/>
  <c r="V86" i="1"/>
  <c r="Y86" i="1" s="1"/>
  <c r="V97" i="1"/>
  <c r="Y97" i="1" s="1"/>
  <c r="V93" i="13"/>
  <c r="Y93" i="13" s="1"/>
  <c r="V23" i="1"/>
  <c r="Y23" i="1" s="1"/>
  <c r="V31" i="1"/>
  <c r="Y31" i="1" s="1"/>
  <c r="V38" i="1"/>
  <c r="Y38" i="1" s="1"/>
  <c r="V53" i="1"/>
  <c r="Y53" i="1" s="1"/>
  <c r="V74" i="1"/>
  <c r="V99" i="1"/>
  <c r="Y99" i="1" s="1"/>
  <c r="W3" i="1"/>
  <c r="Y3" i="1"/>
  <c r="V30" i="16"/>
  <c r="Y30" i="16" s="1"/>
  <c r="V47" i="16"/>
  <c r="Y47" i="16" s="1"/>
  <c r="V53" i="6"/>
  <c r="Y53" i="6" s="1"/>
  <c r="V63" i="13"/>
  <c r="Y63" i="13" s="1"/>
  <c r="V84" i="5"/>
  <c r="Y84" i="5" s="1"/>
  <c r="V7" i="6"/>
  <c r="Y7" i="6" s="1"/>
  <c r="V14" i="6"/>
  <c r="Y14" i="6" s="1"/>
  <c r="V22" i="6"/>
  <c r="Y22" i="6" s="1"/>
  <c r="V49" i="16"/>
  <c r="Y49" i="16" s="1"/>
  <c r="V57" i="16"/>
  <c r="Y57" i="16" s="1"/>
  <c r="V16" i="13"/>
  <c r="Y16" i="13" s="1"/>
  <c r="V24" i="13"/>
  <c r="Y24" i="13" s="1"/>
  <c r="V50" i="13"/>
  <c r="Y50" i="13" s="1"/>
  <c r="V58" i="13"/>
  <c r="Y58" i="13" s="1"/>
  <c r="V4" i="1"/>
  <c r="V19" i="1"/>
  <c r="V34" i="1"/>
  <c r="V36" i="1"/>
  <c r="V51" i="1"/>
  <c r="V60" i="1"/>
  <c r="V70" i="1"/>
  <c r="V92" i="1"/>
  <c r="V55" i="16"/>
  <c r="Y55" i="16" s="1"/>
  <c r="V75" i="5"/>
  <c r="Y75" i="5" s="1"/>
  <c r="V45" i="6"/>
  <c r="Y45" i="6" s="1"/>
  <c r="V49" i="13"/>
  <c r="Y49" i="13" s="1"/>
  <c r="V71" i="13"/>
  <c r="Y71" i="13" s="1"/>
  <c r="V92" i="13"/>
  <c r="Y92" i="13" s="1"/>
  <c r="V72" i="1"/>
  <c r="V78" i="13"/>
  <c r="Y78" i="13" s="1"/>
  <c r="V15" i="1"/>
  <c r="V17" i="1"/>
  <c r="V30" i="1"/>
  <c r="V32" i="1"/>
  <c r="V47" i="1"/>
  <c r="V49" i="1"/>
  <c r="V58" i="1"/>
  <c r="V80" i="1"/>
  <c r="V85" i="1"/>
  <c r="V90" i="1"/>
  <c r="V14" i="16"/>
  <c r="Y14" i="16" s="1"/>
  <c r="V69" i="16"/>
  <c r="Y69" i="16" s="1"/>
  <c r="V7" i="16"/>
  <c r="Y7" i="16" s="1"/>
  <c r="V14" i="13"/>
  <c r="Y14" i="13" s="1"/>
  <c r="V61" i="6"/>
  <c r="Y61" i="6" s="1"/>
  <c r="V54" i="5"/>
  <c r="Y54" i="5" s="1"/>
  <c r="V16" i="6"/>
  <c r="Y16" i="6" s="1"/>
  <c r="V24" i="6"/>
  <c r="Y24" i="6" s="1"/>
  <c r="V59" i="16"/>
  <c r="Y59" i="16" s="1"/>
  <c r="V67" i="16"/>
  <c r="Y67" i="16" s="1"/>
  <c r="V98" i="16"/>
  <c r="Y98" i="16" s="1"/>
  <c r="V5" i="13"/>
  <c r="Y5" i="13" s="1"/>
  <c r="V18" i="13"/>
  <c r="Y18" i="13" s="1"/>
  <c r="V26" i="13"/>
  <c r="Y26" i="13" s="1"/>
  <c r="V52" i="13"/>
  <c r="Y52" i="13" s="1"/>
  <c r="V11" i="1"/>
  <c r="V26" i="1"/>
  <c r="V28" i="1"/>
  <c r="V43" i="1"/>
  <c r="V68" i="1"/>
  <c r="V78" i="1"/>
  <c r="V100" i="1"/>
  <c r="V22" i="16"/>
  <c r="V76" i="6"/>
  <c r="Y76" i="6" s="1"/>
  <c r="V69" i="6"/>
  <c r="Y69" i="6" s="1"/>
  <c r="V32" i="16"/>
  <c r="Y32" i="16" s="1"/>
  <c r="V37" i="13"/>
  <c r="Y37" i="13" s="1"/>
  <c r="V15" i="28"/>
  <c r="Y15" i="28" s="1"/>
  <c r="V23" i="28"/>
  <c r="Y23" i="28" s="1"/>
  <c r="V7" i="1"/>
  <c r="V9" i="1"/>
  <c r="V22" i="1"/>
  <c r="V24" i="1"/>
  <c r="V39" i="1"/>
  <c r="V41" i="1"/>
  <c r="V54" i="1"/>
  <c r="V56" i="1"/>
  <c r="V66" i="1"/>
  <c r="V98" i="1"/>
  <c r="V63" i="16"/>
  <c r="Y63" i="16" s="1"/>
  <c r="V86" i="16"/>
  <c r="V94" i="16"/>
  <c r="Y94" i="16" s="1"/>
  <c r="V28" i="13"/>
  <c r="Y28" i="13" s="1"/>
  <c r="V35" i="13"/>
  <c r="Y35" i="13" s="1"/>
  <c r="V61" i="13"/>
  <c r="Y61" i="13" s="1"/>
  <c r="V69" i="13"/>
  <c r="V81" i="13"/>
  <c r="V89" i="13"/>
  <c r="Y89" i="13" s="1"/>
  <c r="V95" i="13"/>
  <c r="Y95" i="13" s="1"/>
  <c r="V97" i="13"/>
  <c r="Y97" i="13" s="1"/>
  <c r="V99" i="13"/>
  <c r="Y99" i="13" s="1"/>
  <c r="V18" i="6"/>
  <c r="Y18" i="6" s="1"/>
  <c r="V81" i="6"/>
  <c r="Y81" i="6" s="1"/>
  <c r="V96" i="16"/>
  <c r="Y96" i="16" s="1"/>
  <c r="V27" i="3"/>
  <c r="V9" i="5"/>
  <c r="Y9" i="5" s="1"/>
  <c r="V41" i="5"/>
  <c r="Y41" i="5" s="1"/>
  <c r="V35" i="6"/>
  <c r="Y35" i="6" s="1"/>
  <c r="V67" i="6"/>
  <c r="Y67" i="6" s="1"/>
  <c r="W3" i="13"/>
  <c r="V98" i="5"/>
  <c r="Y98" i="5" s="1"/>
  <c r="V5" i="6"/>
  <c r="Y5" i="6" s="1"/>
  <c r="V20" i="6"/>
  <c r="V28" i="6"/>
  <c r="Y28" i="6" s="1"/>
  <c r="V44" i="6"/>
  <c r="Y44" i="6" s="1"/>
  <c r="V52" i="6"/>
  <c r="Y52" i="6" s="1"/>
  <c r="V83" i="6"/>
  <c r="Y83" i="6" s="1"/>
  <c r="V99" i="6"/>
  <c r="Y99" i="6" s="1"/>
  <c r="V13" i="16"/>
  <c r="Y13" i="16" s="1"/>
  <c r="V20" i="16"/>
  <c r="V35" i="16"/>
  <c r="V54" i="16"/>
  <c r="Y54" i="16" s="1"/>
  <c r="V62" i="16"/>
  <c r="Y62" i="16" s="1"/>
  <c r="V75" i="16"/>
  <c r="Y75" i="16" s="1"/>
  <c r="V10" i="13"/>
  <c r="V12" i="13"/>
  <c r="V27" i="13"/>
  <c r="V42" i="13"/>
  <c r="V44" i="13"/>
  <c r="V59" i="13"/>
  <c r="V74" i="13"/>
  <c r="V76" i="13"/>
  <c r="V91" i="13"/>
  <c r="V42" i="6"/>
  <c r="Y42" i="6" s="1"/>
  <c r="V73" i="6"/>
  <c r="Y73" i="6" s="1"/>
  <c r="V49" i="5"/>
  <c r="Y49" i="5" s="1"/>
  <c r="V81" i="5"/>
  <c r="Y81" i="5" s="1"/>
  <c r="V59" i="6"/>
  <c r="Y59" i="6" s="1"/>
  <c r="V27" i="16"/>
  <c r="V74" i="16"/>
  <c r="Y74" i="16" s="1"/>
  <c r="V19" i="28"/>
  <c r="Y19" i="28" s="1"/>
  <c r="V81" i="4"/>
  <c r="Y81" i="4" s="1"/>
  <c r="V68" i="6"/>
  <c r="Y68" i="6" s="1"/>
  <c r="V6" i="13"/>
  <c r="V8" i="13"/>
  <c r="V23" i="13"/>
  <c r="V25" i="13"/>
  <c r="V38" i="13"/>
  <c r="V40" i="13"/>
  <c r="V55" i="13"/>
  <c r="V57" i="13"/>
  <c r="V70" i="13"/>
  <c r="V72" i="13"/>
  <c r="V87" i="13"/>
  <c r="V19" i="13"/>
  <c r="V34" i="13"/>
  <c r="V53" i="13"/>
  <c r="V66" i="13"/>
  <c r="V100" i="13"/>
  <c r="V5" i="5"/>
  <c r="Y5" i="5" s="1"/>
  <c r="V21" i="5"/>
  <c r="Y21" i="5" s="1"/>
  <c r="V29" i="5"/>
  <c r="V37" i="5"/>
  <c r="Y37" i="5" s="1"/>
  <c r="V69" i="5"/>
  <c r="Y69" i="5" s="1"/>
  <c r="V47" i="6"/>
  <c r="Y47" i="6" s="1"/>
  <c r="V55" i="6"/>
  <c r="Y55" i="6" s="1"/>
  <c r="V63" i="6"/>
  <c r="Y63" i="6" s="1"/>
  <c r="V86" i="6"/>
  <c r="V94" i="6"/>
  <c r="Y94" i="6" s="1"/>
  <c r="V9" i="16"/>
  <c r="V15" i="13"/>
  <c r="V30" i="13"/>
  <c r="V32" i="13"/>
  <c r="V47" i="13"/>
  <c r="V62" i="13"/>
  <c r="V64" i="13"/>
  <c r="V79" i="13"/>
  <c r="V94" i="13"/>
  <c r="V96" i="13"/>
  <c r="V26" i="3"/>
  <c r="Y26" i="3" s="1"/>
  <c r="V26" i="6"/>
  <c r="Y26" i="6" s="1"/>
  <c r="V4" i="13"/>
  <c r="V21" i="13"/>
  <c r="V36" i="13"/>
  <c r="V51" i="13"/>
  <c r="V68" i="13"/>
  <c r="V83" i="13"/>
  <c r="V85" i="13"/>
  <c r="V98" i="13"/>
  <c r="V41" i="6"/>
  <c r="V87" i="6"/>
  <c r="Y87" i="6" s="1"/>
  <c r="V95" i="6"/>
  <c r="V16" i="16"/>
  <c r="Y16" i="16" s="1"/>
  <c r="V23" i="16"/>
  <c r="V31" i="16"/>
  <c r="V37" i="16"/>
  <c r="V43" i="16"/>
  <c r="Y43" i="16" s="1"/>
  <c r="V64" i="16"/>
  <c r="Y64" i="16" s="1"/>
  <c r="V89" i="16"/>
  <c r="Y89" i="16" s="1"/>
  <c r="V11" i="16"/>
  <c r="Y11" i="16" s="1"/>
  <c r="V25" i="16"/>
  <c r="Y25" i="16" s="1"/>
  <c r="V39" i="16"/>
  <c r="V51" i="16"/>
  <c r="V66" i="16"/>
  <c r="Y66" i="16" s="1"/>
  <c r="V77" i="16"/>
  <c r="V91" i="16"/>
  <c r="Y91" i="16" s="1"/>
  <c r="V79" i="16"/>
  <c r="Y79" i="16" s="1"/>
  <c r="V85" i="16"/>
  <c r="Y85" i="16" s="1"/>
  <c r="V93" i="16"/>
  <c r="Y93" i="16" s="1"/>
  <c r="V8" i="4"/>
  <c r="Y8" i="4" s="1"/>
  <c r="V42" i="5"/>
  <c r="V73" i="5"/>
  <c r="Y73" i="5" s="1"/>
  <c r="V74" i="6"/>
  <c r="Y74" i="6" s="1"/>
  <c r="W3" i="16"/>
  <c r="V37" i="28"/>
  <c r="Y37" i="28" s="1"/>
  <c r="V15" i="3"/>
  <c r="Y15" i="3" s="1"/>
  <c r="V17" i="4"/>
  <c r="Y17" i="4" s="1"/>
  <c r="V49" i="4"/>
  <c r="Y49" i="4" s="1"/>
  <c r="V28" i="5"/>
  <c r="Y28" i="5" s="1"/>
  <c r="V36" i="5"/>
  <c r="Y36" i="5" s="1"/>
  <c r="V51" i="5"/>
  <c r="Y51" i="5" s="1"/>
  <c r="V67" i="5"/>
  <c r="V11" i="6"/>
  <c r="Y11" i="6" s="1"/>
  <c r="V54" i="6"/>
  <c r="Y54" i="6" s="1"/>
  <c r="V62" i="6"/>
  <c r="Y62" i="6" s="1"/>
  <c r="V75" i="6"/>
  <c r="Y75" i="6" s="1"/>
  <c r="V10" i="16"/>
  <c r="V12" i="16"/>
  <c r="V40" i="16"/>
  <c r="V50" i="16"/>
  <c r="V72" i="16"/>
  <c r="V82" i="16"/>
  <c r="V28" i="16"/>
  <c r="V33" i="16"/>
  <c r="V70" i="16"/>
  <c r="V79" i="28"/>
  <c r="Y79" i="28" s="1"/>
  <c r="V95" i="28"/>
  <c r="Y95" i="28" s="1"/>
  <c r="V19" i="4"/>
  <c r="Y19" i="4" s="1"/>
  <c r="V99" i="5"/>
  <c r="Y99" i="5" s="1"/>
  <c r="V13" i="6"/>
  <c r="Y13" i="6" s="1"/>
  <c r="V21" i="6"/>
  <c r="Y21" i="6" s="1"/>
  <c r="V49" i="6"/>
  <c r="Y49" i="6" s="1"/>
  <c r="V84" i="6"/>
  <c r="Y84" i="6" s="1"/>
  <c r="V100" i="6"/>
  <c r="Y100" i="6" s="1"/>
  <c r="V4" i="16"/>
  <c r="V19" i="16"/>
  <c r="V26" i="16"/>
  <c r="V48" i="16"/>
  <c r="V58" i="16"/>
  <c r="V80" i="16"/>
  <c r="V90" i="16"/>
  <c r="V96" i="6"/>
  <c r="Y96" i="6" s="1"/>
  <c r="V8" i="16"/>
  <c r="V92" i="16"/>
  <c r="V97" i="16"/>
  <c r="V15" i="16"/>
  <c r="V17" i="16"/>
  <c r="V46" i="16"/>
  <c r="V78" i="16"/>
  <c r="V27" i="28"/>
  <c r="Y27" i="28" s="1"/>
  <c r="V6" i="16"/>
  <c r="V38" i="16"/>
  <c r="V60" i="16"/>
  <c r="V65" i="16"/>
  <c r="V41" i="28"/>
  <c r="Y41" i="28" s="1"/>
  <c r="Y3" i="3"/>
  <c r="V42" i="3"/>
  <c r="Y42" i="3" s="1"/>
  <c r="V17" i="5"/>
  <c r="Y17" i="5" s="1"/>
  <c r="V47" i="5"/>
  <c r="Y47" i="5" s="1"/>
  <c r="V55" i="5"/>
  <c r="Y55" i="5" s="1"/>
  <c r="V63" i="5"/>
  <c r="V85" i="5"/>
  <c r="Y85" i="5" s="1"/>
  <c r="V24" i="16"/>
  <c r="V56" i="16"/>
  <c r="V88" i="16"/>
  <c r="V23" i="4"/>
  <c r="Y23" i="4" s="1"/>
  <c r="V31" i="4"/>
  <c r="Y31" i="4" s="1"/>
  <c r="V79" i="5"/>
  <c r="Y79" i="5" s="1"/>
  <c r="V94" i="5"/>
  <c r="Y94" i="5" s="1"/>
  <c r="V29" i="6"/>
  <c r="Y29" i="6" s="1"/>
  <c r="V37" i="6"/>
  <c r="Y37" i="6" s="1"/>
  <c r="V43" i="6"/>
  <c r="V64" i="6"/>
  <c r="Y64" i="6" s="1"/>
  <c r="V89" i="6"/>
  <c r="Y89" i="6" s="1"/>
  <c r="V31" i="6"/>
  <c r="Y31" i="6" s="1"/>
  <c r="V39" i="6"/>
  <c r="Y39" i="6" s="1"/>
  <c r="V51" i="6"/>
  <c r="Y51" i="6" s="1"/>
  <c r="V66" i="6"/>
  <c r="Y66" i="6" s="1"/>
  <c r="V77" i="6"/>
  <c r="Y77" i="6" s="1"/>
  <c r="V91" i="6"/>
  <c r="Y91" i="6" s="1"/>
  <c r="V33" i="6"/>
  <c r="Y33" i="6" s="1"/>
  <c r="V79" i="6"/>
  <c r="Y79" i="6" s="1"/>
  <c r="V85" i="6"/>
  <c r="Y85" i="6" s="1"/>
  <c r="V93" i="6"/>
  <c r="Y93" i="6" s="1"/>
  <c r="V5" i="4"/>
  <c r="Y5" i="4" s="1"/>
  <c r="V66" i="4"/>
  <c r="Y66" i="4" s="1"/>
  <c r="W3" i="5"/>
  <c r="V22" i="5"/>
  <c r="Y22" i="5" s="1"/>
  <c r="V51" i="28"/>
  <c r="Y51" i="28" s="1"/>
  <c r="V75" i="28"/>
  <c r="Y75" i="28" s="1"/>
  <c r="V83" i="28"/>
  <c r="Y83" i="28" s="1"/>
  <c r="V6" i="4"/>
  <c r="Y6" i="4" s="1"/>
  <c r="V21" i="4"/>
  <c r="Y21" i="4" s="1"/>
  <c r="V37" i="4"/>
  <c r="Y37" i="4" s="1"/>
  <c r="V45" i="4"/>
  <c r="V59" i="4"/>
  <c r="Y59" i="4" s="1"/>
  <c r="V74" i="4"/>
  <c r="Y74" i="4" s="1"/>
  <c r="V98" i="4"/>
  <c r="Y98" i="4" s="1"/>
  <c r="V43" i="5"/>
  <c r="Y43" i="5" s="1"/>
  <c r="V57" i="5"/>
  <c r="Y57" i="5" s="1"/>
  <c r="V76" i="5"/>
  <c r="W3" i="6"/>
  <c r="V28" i="28"/>
  <c r="Y28" i="28" s="1"/>
  <c r="V29" i="3"/>
  <c r="Y29" i="3" s="1"/>
  <c r="V53" i="3"/>
  <c r="V61" i="3"/>
  <c r="Y61" i="3" s="1"/>
  <c r="V93" i="3"/>
  <c r="Y93" i="3" s="1"/>
  <c r="V22" i="4"/>
  <c r="V30" i="4"/>
  <c r="Y30" i="4" s="1"/>
  <c r="V52" i="4"/>
  <c r="Y52" i="4" s="1"/>
  <c r="V67" i="4"/>
  <c r="Y67" i="4" s="1"/>
  <c r="V83" i="4"/>
  <c r="Y83" i="4" s="1"/>
  <c r="V99" i="4"/>
  <c r="Y99" i="4" s="1"/>
  <c r="V4" i="5"/>
  <c r="V24" i="5"/>
  <c r="Y24" i="5" s="1"/>
  <c r="V39" i="5"/>
  <c r="Y39" i="5" s="1"/>
  <c r="V71" i="5"/>
  <c r="Y71" i="5" s="1"/>
  <c r="V77" i="5"/>
  <c r="V10" i="6"/>
  <c r="V12" i="6"/>
  <c r="V27" i="6"/>
  <c r="V40" i="6"/>
  <c r="V50" i="6"/>
  <c r="V72" i="6"/>
  <c r="V82" i="6"/>
  <c r="V51" i="4"/>
  <c r="V15" i="5"/>
  <c r="Y15" i="5" s="1"/>
  <c r="V43" i="28"/>
  <c r="Y43" i="28" s="1"/>
  <c r="V8" i="6"/>
  <c r="V60" i="6"/>
  <c r="V65" i="6"/>
  <c r="V92" i="6"/>
  <c r="V55" i="3"/>
  <c r="Y55" i="3" s="1"/>
  <c r="V63" i="3"/>
  <c r="Y63" i="3" s="1"/>
  <c r="V54" i="4"/>
  <c r="Y54" i="4" s="1"/>
  <c r="V62" i="4"/>
  <c r="Y62" i="4" s="1"/>
  <c r="V11" i="5"/>
  <c r="Y11" i="5" s="1"/>
  <c r="V26" i="5"/>
  <c r="Y26" i="5" s="1"/>
  <c r="V34" i="5"/>
  <c r="Y34" i="5" s="1"/>
  <c r="V52" i="5"/>
  <c r="V100" i="5"/>
  <c r="Y100" i="5" s="1"/>
  <c r="V4" i="6"/>
  <c r="V19" i="6"/>
  <c r="V34" i="6"/>
  <c r="V36" i="6"/>
  <c r="V48" i="6"/>
  <c r="V58" i="6"/>
  <c r="V80" i="6"/>
  <c r="V90" i="6"/>
  <c r="V30" i="5"/>
  <c r="Y30" i="5" s="1"/>
  <c r="V33" i="27"/>
  <c r="Y33" i="27" s="1"/>
  <c r="V44" i="5"/>
  <c r="Y44" i="5" s="1"/>
  <c r="V6" i="6"/>
  <c r="V23" i="6"/>
  <c r="V70" i="6"/>
  <c r="V97" i="6"/>
  <c r="V17" i="3"/>
  <c r="Y17" i="3" s="1"/>
  <c r="V10" i="4"/>
  <c r="Y10" i="4" s="1"/>
  <c r="V86" i="4"/>
  <c r="Y86" i="4" s="1"/>
  <c r="V94" i="4"/>
  <c r="Y94" i="4" s="1"/>
  <c r="V19" i="5"/>
  <c r="Y19" i="5" s="1"/>
  <c r="V53" i="5"/>
  <c r="V61" i="5"/>
  <c r="Y61" i="5" s="1"/>
  <c r="V15" i="6"/>
  <c r="V17" i="6"/>
  <c r="V30" i="6"/>
  <c r="V32" i="6"/>
  <c r="V46" i="6"/>
  <c r="V78" i="6"/>
  <c r="V20" i="3"/>
  <c r="Y20" i="3" s="1"/>
  <c r="V44" i="4"/>
  <c r="Y44" i="4" s="1"/>
  <c r="V25" i="6"/>
  <c r="V38" i="6"/>
  <c r="V49" i="3"/>
  <c r="Y49" i="3" s="1"/>
  <c r="V65" i="3"/>
  <c r="Y65" i="3" s="1"/>
  <c r="V97" i="3"/>
  <c r="Y97" i="3" s="1"/>
  <c r="Y3" i="4"/>
  <c r="V34" i="4"/>
  <c r="Y34" i="4" s="1"/>
  <c r="V42" i="4"/>
  <c r="Y42" i="4" s="1"/>
  <c r="V56" i="6"/>
  <c r="V88" i="6"/>
  <c r="V64" i="4"/>
  <c r="Y64" i="4" s="1"/>
  <c r="V87" i="4"/>
  <c r="Y87" i="4" s="1"/>
  <c r="V95" i="4"/>
  <c r="Y95" i="4" s="1"/>
  <c r="V13" i="5"/>
  <c r="Y13" i="5" s="1"/>
  <c r="V59" i="5"/>
  <c r="Y59" i="5" s="1"/>
  <c r="V66" i="5"/>
  <c r="Y66" i="5" s="1"/>
  <c r="V83" i="5"/>
  <c r="Y83" i="5" s="1"/>
  <c r="V89" i="5"/>
  <c r="Y89" i="5" s="1"/>
  <c r="V91" i="5"/>
  <c r="Y91" i="5" s="1"/>
  <c r="V62" i="5"/>
  <c r="Y62" i="5" s="1"/>
  <c r="V68" i="5"/>
  <c r="Y68" i="5" s="1"/>
  <c r="V74" i="5"/>
  <c r="V86" i="5"/>
  <c r="V93" i="5"/>
  <c r="Y93" i="5" s="1"/>
  <c r="V64" i="5"/>
  <c r="V65" i="5"/>
  <c r="V45" i="5"/>
  <c r="V32" i="5"/>
  <c r="V33" i="5"/>
  <c r="V35" i="3"/>
  <c r="Y35" i="3" s="1"/>
  <c r="V35" i="4"/>
  <c r="Y35" i="4" s="1"/>
  <c r="V21" i="28"/>
  <c r="Y21" i="28" s="1"/>
  <c r="V84" i="28"/>
  <c r="V92" i="28"/>
  <c r="Y92" i="28" s="1"/>
  <c r="V96" i="5"/>
  <c r="V97" i="5"/>
  <c r="V16" i="25"/>
  <c r="Y16" i="25" s="1"/>
  <c r="V41" i="25"/>
  <c r="Y41" i="25" s="1"/>
  <c r="V75" i="26"/>
  <c r="Y75" i="26" s="1"/>
  <c r="V83" i="26"/>
  <c r="Y83" i="26" s="1"/>
  <c r="V99" i="26"/>
  <c r="Y99" i="26" s="1"/>
  <c r="V6" i="27"/>
  <c r="Y6" i="27" s="1"/>
  <c r="V61" i="27"/>
  <c r="Y61" i="27" s="1"/>
  <c r="V69" i="27"/>
  <c r="Y69" i="27" s="1"/>
  <c r="V7" i="28"/>
  <c r="Y7" i="28" s="1"/>
  <c r="V39" i="28"/>
  <c r="Y39" i="28" s="1"/>
  <c r="V62" i="28"/>
  <c r="V94" i="28"/>
  <c r="Y94" i="28" s="1"/>
  <c r="V6" i="3"/>
  <c r="Y6" i="3" s="1"/>
  <c r="V28" i="3"/>
  <c r="Y28" i="3" s="1"/>
  <c r="V68" i="3"/>
  <c r="Y68" i="3" s="1"/>
  <c r="V76" i="3"/>
  <c r="Y76" i="3" s="1"/>
  <c r="V84" i="3"/>
  <c r="Y84" i="3" s="1"/>
  <c r="V13" i="4"/>
  <c r="V20" i="4"/>
  <c r="Y20" i="4" s="1"/>
  <c r="V36" i="4"/>
  <c r="Y36" i="4" s="1"/>
  <c r="V73" i="4"/>
  <c r="Y73" i="4" s="1"/>
  <c r="V96" i="4"/>
  <c r="V18" i="5"/>
  <c r="V20" i="5"/>
  <c r="V35" i="5"/>
  <c r="V40" i="5"/>
  <c r="V50" i="5"/>
  <c r="V72" i="5"/>
  <c r="V82" i="5"/>
  <c r="V16" i="5"/>
  <c r="V92" i="5"/>
  <c r="V25" i="27"/>
  <c r="Y25" i="27" s="1"/>
  <c r="V17" i="28"/>
  <c r="Y17" i="28" s="1"/>
  <c r="V64" i="28"/>
  <c r="Y64" i="28" s="1"/>
  <c r="V72" i="28"/>
  <c r="Y72" i="28" s="1"/>
  <c r="V88" i="28"/>
  <c r="V30" i="3"/>
  <c r="V15" i="4"/>
  <c r="V10" i="5"/>
  <c r="V12" i="5"/>
  <c r="V27" i="5"/>
  <c r="V48" i="5"/>
  <c r="V58" i="5"/>
  <c r="V80" i="5"/>
  <c r="V90" i="5"/>
  <c r="V31" i="5"/>
  <c r="V38" i="5"/>
  <c r="V70" i="5"/>
  <c r="V96" i="28"/>
  <c r="Y96" i="28" s="1"/>
  <c r="V6" i="5"/>
  <c r="V8" i="5"/>
  <c r="V23" i="5"/>
  <c r="V25" i="5"/>
  <c r="V46" i="5"/>
  <c r="V78" i="5"/>
  <c r="V14" i="5"/>
  <c r="V60" i="5"/>
  <c r="V28" i="25"/>
  <c r="Y28" i="25" s="1"/>
  <c r="V47" i="26"/>
  <c r="Y47" i="26" s="1"/>
  <c r="V41" i="27"/>
  <c r="Y41" i="27" s="1"/>
  <c r="V57" i="27"/>
  <c r="Y57" i="27" s="1"/>
  <c r="V11" i="28"/>
  <c r="Y11" i="28" s="1"/>
  <c r="V35" i="28"/>
  <c r="Y35" i="28" s="1"/>
  <c r="V59" i="28"/>
  <c r="Y59" i="28" s="1"/>
  <c r="V66" i="28"/>
  <c r="Y66" i="28" s="1"/>
  <c r="V91" i="28"/>
  <c r="Y91" i="28" s="1"/>
  <c r="V10" i="3"/>
  <c r="Y10" i="3" s="1"/>
  <c r="V18" i="3"/>
  <c r="Y18" i="3" s="1"/>
  <c r="V32" i="3"/>
  <c r="Y32" i="3" s="1"/>
  <c r="V48" i="3"/>
  <c r="V72" i="3"/>
  <c r="Y72" i="3" s="1"/>
  <c r="V80" i="3"/>
  <c r="Y80" i="3" s="1"/>
  <c r="V9" i="4"/>
  <c r="V32" i="4"/>
  <c r="Y32" i="4" s="1"/>
  <c r="V84" i="4"/>
  <c r="Y84" i="4" s="1"/>
  <c r="V100" i="4"/>
  <c r="Y100" i="4" s="1"/>
  <c r="V56" i="5"/>
  <c r="V88" i="5"/>
  <c r="V4" i="4"/>
  <c r="V25" i="4"/>
  <c r="V39" i="4"/>
  <c r="Y39" i="4" s="1"/>
  <c r="V47" i="4"/>
  <c r="Y47" i="4" s="1"/>
  <c r="V53" i="4"/>
  <c r="Y53" i="4" s="1"/>
  <c r="V61" i="4"/>
  <c r="Y61" i="4" s="1"/>
  <c r="V75" i="4"/>
  <c r="V89" i="4"/>
  <c r="Y89" i="4" s="1"/>
  <c r="V27" i="4"/>
  <c r="Y27" i="4" s="1"/>
  <c r="V41" i="4"/>
  <c r="Y41" i="4" s="1"/>
  <c r="V55" i="4"/>
  <c r="Y55" i="4" s="1"/>
  <c r="V63" i="4"/>
  <c r="V69" i="4"/>
  <c r="V77" i="4"/>
  <c r="V91" i="4"/>
  <c r="Y91" i="4" s="1"/>
  <c r="V29" i="4"/>
  <c r="Y29" i="4" s="1"/>
  <c r="V43" i="4"/>
  <c r="Y43" i="4" s="1"/>
  <c r="V57" i="4"/>
  <c r="Y57" i="4" s="1"/>
  <c r="V71" i="4"/>
  <c r="Y71" i="4" s="1"/>
  <c r="V79" i="4"/>
  <c r="Y79" i="4" s="1"/>
  <c r="V85" i="4"/>
  <c r="V93" i="4"/>
  <c r="Y93" i="4" s="1"/>
  <c r="V21" i="26"/>
  <c r="Y21" i="26" s="1"/>
  <c r="V16" i="28"/>
  <c r="Y16" i="28" s="1"/>
  <c r="V31" i="28"/>
  <c r="V33" i="3"/>
  <c r="V18" i="4"/>
  <c r="V40" i="4"/>
  <c r="V50" i="4"/>
  <c r="V72" i="4"/>
  <c r="V82" i="4"/>
  <c r="V28" i="4"/>
  <c r="V33" i="4"/>
  <c r="V92" i="4"/>
  <c r="V27" i="27"/>
  <c r="Y27" i="27" s="1"/>
  <c r="V32" i="28"/>
  <c r="Y32" i="28" s="1"/>
  <c r="V44" i="28"/>
  <c r="V67" i="28"/>
  <c r="Y67" i="28" s="1"/>
  <c r="V82" i="28"/>
  <c r="Y82" i="28" s="1"/>
  <c r="V87" i="3"/>
  <c r="Y87" i="3" s="1"/>
  <c r="V95" i="3"/>
  <c r="Y95" i="3" s="1"/>
  <c r="V7" i="4"/>
  <c r="V16" i="4"/>
  <c r="V26" i="4"/>
  <c r="V48" i="4"/>
  <c r="V58" i="4"/>
  <c r="V80" i="4"/>
  <c r="V90" i="4"/>
  <c r="V97" i="4"/>
  <c r="V17" i="21"/>
  <c r="Y17" i="21" s="1"/>
  <c r="V25" i="21"/>
  <c r="Y25" i="21" s="1"/>
  <c r="V65" i="21"/>
  <c r="Y65" i="21" s="1"/>
  <c r="V73" i="21"/>
  <c r="Y73" i="21" s="1"/>
  <c r="Y3" i="7"/>
  <c r="V59" i="7"/>
  <c r="Y59" i="7" s="1"/>
  <c r="V14" i="25"/>
  <c r="Y14" i="25" s="1"/>
  <c r="V49" i="26"/>
  <c r="Y49" i="26" s="1"/>
  <c r="V59" i="27"/>
  <c r="Y59" i="27" s="1"/>
  <c r="V91" i="27"/>
  <c r="Y91" i="27" s="1"/>
  <c r="V99" i="27"/>
  <c r="Y99" i="27" s="1"/>
  <c r="V5" i="28"/>
  <c r="Y5" i="28" s="1"/>
  <c r="V12" i="28"/>
  <c r="Y12" i="28" s="1"/>
  <c r="V52" i="28"/>
  <c r="Y52" i="28" s="1"/>
  <c r="V60" i="28"/>
  <c r="Y60" i="28" s="1"/>
  <c r="V68" i="28"/>
  <c r="V58" i="3"/>
  <c r="Y58" i="3" s="1"/>
  <c r="V81" i="3"/>
  <c r="V88" i="3"/>
  <c r="Y88" i="3" s="1"/>
  <c r="V14" i="4"/>
  <c r="V46" i="4"/>
  <c r="V78" i="4"/>
  <c r="V11" i="4"/>
  <c r="V38" i="4"/>
  <c r="V60" i="4"/>
  <c r="V65" i="4"/>
  <c r="V70" i="4"/>
  <c r="V33" i="28"/>
  <c r="Y33" i="28" s="1"/>
  <c r="V76" i="28"/>
  <c r="Y76" i="28" s="1"/>
  <c r="V25" i="3"/>
  <c r="Y25" i="3" s="1"/>
  <c r="V36" i="3"/>
  <c r="Y36" i="3" s="1"/>
  <c r="V44" i="3"/>
  <c r="Y44" i="3" s="1"/>
  <c r="V51" i="3"/>
  <c r="V74" i="3"/>
  <c r="V89" i="3"/>
  <c r="V24" i="4"/>
  <c r="V56" i="4"/>
  <c r="V88" i="4"/>
  <c r="V48" i="28"/>
  <c r="Y48" i="28" s="1"/>
  <c r="V78" i="28"/>
  <c r="Y78" i="28" s="1"/>
  <c r="V100" i="28"/>
  <c r="V12" i="3"/>
  <c r="Y12" i="3" s="1"/>
  <c r="V37" i="3"/>
  <c r="Y37" i="3" s="1"/>
  <c r="V45" i="3"/>
  <c r="Y45" i="3" s="1"/>
  <c r="V60" i="3"/>
  <c r="Y60" i="3" s="1"/>
  <c r="V67" i="3"/>
  <c r="Y67" i="3" s="1"/>
  <c r="V83" i="3"/>
  <c r="Y83" i="3" s="1"/>
  <c r="V80" i="28"/>
  <c r="V14" i="3"/>
  <c r="V21" i="3"/>
  <c r="Y21" i="3" s="1"/>
  <c r="V39" i="3"/>
  <c r="Y39" i="3" s="1"/>
  <c r="V47" i="3"/>
  <c r="Y47" i="3" s="1"/>
  <c r="V69" i="3"/>
  <c r="Y69" i="3" s="1"/>
  <c r="V77" i="3"/>
  <c r="Y77" i="3" s="1"/>
  <c r="V90" i="3"/>
  <c r="V9" i="3"/>
  <c r="Y9" i="3" s="1"/>
  <c r="V23" i="3"/>
  <c r="V41" i="3"/>
  <c r="V56" i="3"/>
  <c r="V71" i="3"/>
  <c r="Y71" i="3" s="1"/>
  <c r="V79" i="3"/>
  <c r="Y79" i="3" s="1"/>
  <c r="V85" i="3"/>
  <c r="Y85" i="3" s="1"/>
  <c r="V92" i="3"/>
  <c r="Y92" i="3" s="1"/>
  <c r="V99" i="3"/>
  <c r="Y99" i="3" s="1"/>
  <c r="V52" i="3"/>
  <c r="V96" i="3"/>
  <c r="V46" i="28"/>
  <c r="Y46" i="28" s="1"/>
  <c r="V47" i="28"/>
  <c r="Y47" i="28" s="1"/>
  <c r="V4" i="3"/>
  <c r="V7" i="3"/>
  <c r="V8" i="3"/>
  <c r="V54" i="27"/>
  <c r="Y54" i="27" s="1"/>
  <c r="V64" i="3"/>
  <c r="V54" i="26"/>
  <c r="Y54" i="26" s="1"/>
  <c r="V62" i="26"/>
  <c r="Y62" i="26" s="1"/>
  <c r="V9" i="27"/>
  <c r="Y9" i="27" s="1"/>
  <c r="V17" i="27"/>
  <c r="Y17" i="27" s="1"/>
  <c r="V47" i="27"/>
  <c r="Y47" i="27" s="1"/>
  <c r="V63" i="27"/>
  <c r="V71" i="27"/>
  <c r="Y71" i="27" s="1"/>
  <c r="V79" i="27"/>
  <c r="Y79" i="27" s="1"/>
  <c r="V87" i="27"/>
  <c r="Y87" i="27" s="1"/>
  <c r="V95" i="27"/>
  <c r="Y95" i="27" s="1"/>
  <c r="V50" i="28"/>
  <c r="Y50" i="28" s="1"/>
  <c r="V13" i="3"/>
  <c r="V73" i="3"/>
  <c r="V55" i="28"/>
  <c r="Y55" i="28" s="1"/>
  <c r="V49" i="28"/>
  <c r="Y49" i="28" s="1"/>
  <c r="V63" i="28"/>
  <c r="Y63" i="28" s="1"/>
  <c r="V16" i="3"/>
  <c r="V24" i="3"/>
  <c r="V40" i="3"/>
  <c r="V31" i="27"/>
  <c r="Y31" i="27" s="1"/>
  <c r="V56" i="28"/>
  <c r="V73" i="28"/>
  <c r="Y73" i="28" s="1"/>
  <c r="V98" i="28"/>
  <c r="Y98" i="28" s="1"/>
  <c r="V99" i="28"/>
  <c r="Y99" i="28" s="1"/>
  <c r="V22" i="3"/>
  <c r="V57" i="3"/>
  <c r="V11" i="27"/>
  <c r="Y11" i="27" s="1"/>
  <c r="V26" i="27"/>
  <c r="V49" i="27"/>
  <c r="Y49" i="27" s="1"/>
  <c r="V8" i="28"/>
  <c r="Y8" i="28" s="1"/>
  <c r="V13" i="28"/>
  <c r="Y13" i="28" s="1"/>
  <c r="V24" i="28"/>
  <c r="Y24" i="28" s="1"/>
  <c r="V29" i="28"/>
  <c r="Y29" i="28" s="1"/>
  <c r="V40" i="28"/>
  <c r="Y40" i="28" s="1"/>
  <c r="V57" i="28"/>
  <c r="Y57" i="28" s="1"/>
  <c r="V85" i="28"/>
  <c r="V97" i="28"/>
  <c r="Y97" i="28" s="1"/>
  <c r="V46" i="3"/>
  <c r="V62" i="3"/>
  <c r="V78" i="3"/>
  <c r="V94" i="3"/>
  <c r="V87" i="25"/>
  <c r="Y87" i="25" s="1"/>
  <c r="V95" i="25"/>
  <c r="Y95" i="25" s="1"/>
  <c r="V98" i="26"/>
  <c r="Y98" i="26" s="1"/>
  <c r="V13" i="27"/>
  <c r="V34" i="27"/>
  <c r="Y34" i="27" s="1"/>
  <c r="V50" i="27"/>
  <c r="Y50" i="27" s="1"/>
  <c r="V4" i="28"/>
  <c r="Y4" i="28" s="1"/>
  <c r="V9" i="28"/>
  <c r="Y9" i="28" s="1"/>
  <c r="V20" i="28"/>
  <c r="Y20" i="28" s="1"/>
  <c r="V25" i="28"/>
  <c r="Y25" i="28" s="1"/>
  <c r="V36" i="28"/>
  <c r="Y36" i="28" s="1"/>
  <c r="V69" i="28"/>
  <c r="Y69" i="28" s="1"/>
  <c r="V81" i="28"/>
  <c r="V87" i="28"/>
  <c r="V11" i="3"/>
  <c r="V34" i="3"/>
  <c r="V50" i="3"/>
  <c r="V66" i="3"/>
  <c r="V82" i="3"/>
  <c r="V98" i="3"/>
  <c r="V31" i="3"/>
  <c r="V43" i="3"/>
  <c r="V59" i="3"/>
  <c r="V75" i="3"/>
  <c r="V91" i="3"/>
  <c r="V100" i="3"/>
  <c r="V81" i="25"/>
  <c r="Y81" i="25" s="1"/>
  <c r="V84" i="26"/>
  <c r="Y84" i="26" s="1"/>
  <c r="V23" i="27"/>
  <c r="Y23" i="27" s="1"/>
  <c r="V53" i="28"/>
  <c r="Y53" i="28" s="1"/>
  <c r="V65" i="28"/>
  <c r="Y65" i="28" s="1"/>
  <c r="V71" i="28"/>
  <c r="V89" i="28"/>
  <c r="Y89" i="28" s="1"/>
  <c r="V19" i="3"/>
  <c r="V38" i="3"/>
  <c r="V54" i="3"/>
  <c r="V70" i="3"/>
  <c r="V86" i="3"/>
  <c r="V45" i="28"/>
  <c r="Y45" i="28" s="1"/>
  <c r="V61" i="28"/>
  <c r="Y61" i="28" s="1"/>
  <c r="V77" i="28"/>
  <c r="Y77" i="28" s="1"/>
  <c r="V93" i="28"/>
  <c r="V54" i="7"/>
  <c r="Y54" i="7" s="1"/>
  <c r="V9" i="25"/>
  <c r="Y9" i="25" s="1"/>
  <c r="V57" i="25"/>
  <c r="Y57" i="25" s="1"/>
  <c r="V81" i="26"/>
  <c r="Y81" i="26" s="1"/>
  <c r="V75" i="27"/>
  <c r="Y75" i="27" s="1"/>
  <c r="V58" i="28"/>
  <c r="V43" i="25"/>
  <c r="Y43" i="25" s="1"/>
  <c r="V59" i="25"/>
  <c r="Y59" i="25" s="1"/>
  <c r="V67" i="25"/>
  <c r="Y67" i="25" s="1"/>
  <c r="V44" i="26"/>
  <c r="Y44" i="26" s="1"/>
  <c r="V59" i="26"/>
  <c r="Y59" i="26" s="1"/>
  <c r="V10" i="27"/>
  <c r="V29" i="27"/>
  <c r="Y29" i="27" s="1"/>
  <c r="Y3" i="28"/>
  <c r="V42" i="26"/>
  <c r="Y42" i="26" s="1"/>
  <c r="V66" i="26"/>
  <c r="Y66" i="26" s="1"/>
  <c r="V55" i="27"/>
  <c r="V83" i="27"/>
  <c r="Y83" i="27" s="1"/>
  <c r="V42" i="28"/>
  <c r="V90" i="28"/>
  <c r="V52" i="26"/>
  <c r="Y52" i="26" s="1"/>
  <c r="V18" i="27"/>
  <c r="Y18" i="27" s="1"/>
  <c r="V35" i="27"/>
  <c r="Y35" i="27" s="1"/>
  <c r="V42" i="27"/>
  <c r="Y42" i="27" s="1"/>
  <c r="V100" i="27"/>
  <c r="Y100" i="27" s="1"/>
  <c r="V6" i="28"/>
  <c r="V10" i="28"/>
  <c r="V14" i="28"/>
  <c r="V18" i="28"/>
  <c r="V22" i="28"/>
  <c r="V26" i="28"/>
  <c r="V30" i="28"/>
  <c r="V34" i="28"/>
  <c r="V38" i="28"/>
  <c r="V54" i="28"/>
  <c r="V70" i="28"/>
  <c r="V86" i="28"/>
  <c r="V57" i="26"/>
  <c r="V74" i="25"/>
  <c r="Y74" i="25" s="1"/>
  <c r="W3" i="26"/>
  <c r="V51" i="26"/>
  <c r="Y51" i="26" s="1"/>
  <c r="V67" i="27"/>
  <c r="Y67" i="27" s="1"/>
  <c r="V74" i="28"/>
  <c r="V14" i="26"/>
  <c r="V30" i="26"/>
  <c r="Y30" i="26" s="1"/>
  <c r="V68" i="26"/>
  <c r="Y68" i="26" s="1"/>
  <c r="V91" i="26"/>
  <c r="Y91" i="26" s="1"/>
  <c r="V4" i="7"/>
  <c r="Y4" i="7" s="1"/>
  <c r="V32" i="26"/>
  <c r="Y32" i="26" s="1"/>
  <c r="V41" i="26"/>
  <c r="Y41" i="26" s="1"/>
  <c r="V100" i="26"/>
  <c r="Y100" i="26" s="1"/>
  <c r="V7" i="27"/>
  <c r="Y7" i="27" s="1"/>
  <c r="V38" i="27"/>
  <c r="Y38" i="27" s="1"/>
  <c r="V45" i="27"/>
  <c r="Y45" i="27" s="1"/>
  <c r="V71" i="26"/>
  <c r="Y71" i="26" s="1"/>
  <c r="V86" i="26"/>
  <c r="V94" i="26"/>
  <c r="Y94" i="26" s="1"/>
  <c r="V15" i="27"/>
  <c r="Y15" i="27" s="1"/>
  <c r="V22" i="27"/>
  <c r="Y22" i="27" s="1"/>
  <c r="V39" i="27"/>
  <c r="Y39" i="27" s="1"/>
  <c r="V58" i="27"/>
  <c r="V65" i="27"/>
  <c r="Y65" i="27" s="1"/>
  <c r="V73" i="27"/>
  <c r="Y73" i="27" s="1"/>
  <c r="V81" i="27"/>
  <c r="Y81" i="27" s="1"/>
  <c r="V89" i="27"/>
  <c r="Y89" i="27" s="1"/>
  <c r="V97" i="27"/>
  <c r="Y97" i="27" s="1"/>
  <c r="V77" i="27"/>
  <c r="Y77" i="27" s="1"/>
  <c r="V85" i="27"/>
  <c r="Y85" i="27" s="1"/>
  <c r="V93" i="27"/>
  <c r="Y93" i="27" s="1"/>
  <c r="V12" i="26"/>
  <c r="Y12" i="26" s="1"/>
  <c r="V34" i="26"/>
  <c r="Y34" i="26" s="1"/>
  <c r="V21" i="25"/>
  <c r="Y21" i="25" s="1"/>
  <c r="V53" i="25"/>
  <c r="Y53" i="25" s="1"/>
  <c r="V61" i="25"/>
  <c r="Y61" i="25" s="1"/>
  <c r="V68" i="25"/>
  <c r="Y68" i="25" s="1"/>
  <c r="V83" i="25"/>
  <c r="Y83" i="25" s="1"/>
  <c r="V5" i="26"/>
  <c r="Y5" i="26" s="1"/>
  <c r="V35" i="26"/>
  <c r="Y35" i="26" s="1"/>
  <c r="V36" i="27"/>
  <c r="V37" i="27"/>
  <c r="V52" i="27"/>
  <c r="V53" i="27"/>
  <c r="V43" i="27"/>
  <c r="V100" i="7"/>
  <c r="Y100" i="7" s="1"/>
  <c r="V73" i="26"/>
  <c r="Y73" i="26" s="1"/>
  <c r="V20" i="27"/>
  <c r="V21" i="27"/>
  <c r="V51" i="27"/>
  <c r="V25" i="26"/>
  <c r="Y25" i="26" s="1"/>
  <c r="V4" i="27"/>
  <c r="V5" i="27"/>
  <c r="V19" i="27"/>
  <c r="V39" i="26"/>
  <c r="Y3" i="27"/>
  <c r="W3" i="27"/>
  <c r="V87" i="26"/>
  <c r="V95" i="26"/>
  <c r="Y95" i="26" s="1"/>
  <c r="V31" i="25"/>
  <c r="Y31" i="25" s="1"/>
  <c r="V46" i="25"/>
  <c r="Y46" i="25" s="1"/>
  <c r="V6" i="26"/>
  <c r="Y6" i="26" s="1"/>
  <c r="V13" i="26"/>
  <c r="Y13" i="26" s="1"/>
  <c r="V20" i="26"/>
  <c r="Y20" i="26" s="1"/>
  <c r="V27" i="26"/>
  <c r="Y27" i="26" s="1"/>
  <c r="V53" i="26"/>
  <c r="V61" i="26"/>
  <c r="Y61" i="26" s="1"/>
  <c r="V74" i="26"/>
  <c r="Y74" i="26" s="1"/>
  <c r="V96" i="26"/>
  <c r="Y96" i="26" s="1"/>
  <c r="V8" i="27"/>
  <c r="V24" i="27"/>
  <c r="V40" i="27"/>
  <c r="V56" i="27"/>
  <c r="V98" i="20"/>
  <c r="Y98" i="20" s="1"/>
  <c r="V13" i="21"/>
  <c r="Y13" i="21" s="1"/>
  <c r="V21" i="21"/>
  <c r="Y21" i="21" s="1"/>
  <c r="V29" i="21"/>
  <c r="Y29" i="21" s="1"/>
  <c r="V71" i="25"/>
  <c r="V86" i="25"/>
  <c r="Y86" i="25" s="1"/>
  <c r="V94" i="25"/>
  <c r="Y94" i="25" s="1"/>
  <c r="V8" i="26"/>
  <c r="Y8" i="26" s="1"/>
  <c r="V29" i="26"/>
  <c r="Y29" i="26" s="1"/>
  <c r="V55" i="26"/>
  <c r="Y55" i="26" s="1"/>
  <c r="V63" i="26"/>
  <c r="Y63" i="26" s="1"/>
  <c r="V69" i="26"/>
  <c r="Y69" i="26" s="1"/>
  <c r="V76" i="26"/>
  <c r="Y76" i="26" s="1"/>
  <c r="V12" i="27"/>
  <c r="V28" i="27"/>
  <c r="V44" i="27"/>
  <c r="V60" i="27"/>
  <c r="V36" i="26"/>
  <c r="Y36" i="26" s="1"/>
  <c r="V14" i="27"/>
  <c r="V30" i="27"/>
  <c r="V46" i="27"/>
  <c r="V62" i="27"/>
  <c r="V64" i="27"/>
  <c r="V66" i="27"/>
  <c r="V68" i="27"/>
  <c r="V70" i="27"/>
  <c r="V72" i="27"/>
  <c r="V74" i="27"/>
  <c r="V76" i="27"/>
  <c r="V78" i="27"/>
  <c r="V80" i="27"/>
  <c r="V82" i="27"/>
  <c r="V84" i="27"/>
  <c r="V86" i="27"/>
  <c r="V88" i="27"/>
  <c r="V90" i="27"/>
  <c r="V92" i="27"/>
  <c r="V94" i="27"/>
  <c r="V96" i="27"/>
  <c r="V98" i="27"/>
  <c r="V100" i="20"/>
  <c r="Y100" i="20" s="1"/>
  <c r="V7" i="21"/>
  <c r="Y7" i="21" s="1"/>
  <c r="V15" i="21"/>
  <c r="Y15" i="21" s="1"/>
  <c r="V23" i="21"/>
  <c r="Y23" i="21" s="1"/>
  <c r="V39" i="21"/>
  <c r="Y39" i="21" s="1"/>
  <c r="V71" i="21"/>
  <c r="Y71" i="21" s="1"/>
  <c r="V17" i="7"/>
  <c r="Y17" i="7" s="1"/>
  <c r="V73" i="25"/>
  <c r="Y73" i="25" s="1"/>
  <c r="V23" i="26"/>
  <c r="Y23" i="26" s="1"/>
  <c r="V16" i="27"/>
  <c r="V32" i="27"/>
  <c r="V48" i="27"/>
  <c r="V98" i="25"/>
  <c r="Y98" i="25" s="1"/>
  <c r="V10" i="26"/>
  <c r="Y10" i="26" s="1"/>
  <c r="V18" i="26"/>
  <c r="Y18" i="26" s="1"/>
  <c r="V31" i="26"/>
  <c r="Y31" i="26" s="1"/>
  <c r="V37" i="26"/>
  <c r="V43" i="26"/>
  <c r="Y43" i="26" s="1"/>
  <c r="V64" i="26"/>
  <c r="Y64" i="26" s="1"/>
  <c r="V89" i="26"/>
  <c r="Y89" i="26" s="1"/>
  <c r="V67" i="26"/>
  <c r="Y67" i="26" s="1"/>
  <c r="V79" i="26"/>
  <c r="V85" i="26"/>
  <c r="Y85" i="26" s="1"/>
  <c r="V93" i="26"/>
  <c r="V16" i="26"/>
  <c r="V17" i="26"/>
  <c r="V77" i="26"/>
  <c r="V45" i="26"/>
  <c r="V23" i="20"/>
  <c r="Y23" i="20" s="1"/>
  <c r="V55" i="20"/>
  <c r="Y55" i="20" s="1"/>
  <c r="V35" i="7"/>
  <c r="Y35" i="7" s="1"/>
  <c r="V44" i="7"/>
  <c r="Y44" i="7" s="1"/>
  <c r="V68" i="7"/>
  <c r="Y68" i="7" s="1"/>
  <c r="V76" i="7"/>
  <c r="Y76" i="7" s="1"/>
  <c r="V99" i="7"/>
  <c r="Y99" i="7" s="1"/>
  <c r="V11" i="25"/>
  <c r="Y11" i="25" s="1"/>
  <c r="V55" i="25"/>
  <c r="Y55" i="25" s="1"/>
  <c r="V63" i="25"/>
  <c r="Y63" i="25" s="1"/>
  <c r="V69" i="25"/>
  <c r="Y69" i="25" s="1"/>
  <c r="V76" i="25"/>
  <c r="Y76" i="25" s="1"/>
  <c r="V99" i="25"/>
  <c r="Y99" i="25" s="1"/>
  <c r="V21" i="7"/>
  <c r="Y21" i="7" s="1"/>
  <c r="V37" i="7"/>
  <c r="Y37" i="7" s="1"/>
  <c r="V69" i="7"/>
  <c r="V85" i="7"/>
  <c r="Y85" i="7" s="1"/>
  <c r="V94" i="7"/>
  <c r="Y94" i="7" s="1"/>
  <c r="V5" i="25"/>
  <c r="Y5" i="25" s="1"/>
  <c r="V18" i="25"/>
  <c r="Y18" i="25" s="1"/>
  <c r="V26" i="25"/>
  <c r="Y26" i="25" s="1"/>
  <c r="V33" i="25"/>
  <c r="Y33" i="25" s="1"/>
  <c r="V48" i="25"/>
  <c r="Y48" i="25" s="1"/>
  <c r="V84" i="25"/>
  <c r="Y84" i="25" s="1"/>
  <c r="V100" i="25"/>
  <c r="Y100" i="25" s="1"/>
  <c r="V4" i="26"/>
  <c r="V19" i="26"/>
  <c r="V40" i="26"/>
  <c r="V50" i="26"/>
  <c r="V72" i="26"/>
  <c r="V82" i="26"/>
  <c r="V47" i="20"/>
  <c r="Y47" i="20" s="1"/>
  <c r="V83" i="7"/>
  <c r="Y83" i="7" s="1"/>
  <c r="V62" i="25"/>
  <c r="Y62" i="25" s="1"/>
  <c r="V28" i="26"/>
  <c r="V33" i="26"/>
  <c r="V38" i="26"/>
  <c r="V60" i="26"/>
  <c r="V65" i="26"/>
  <c r="V92" i="26"/>
  <c r="V54" i="21"/>
  <c r="Y54" i="21" s="1"/>
  <c r="V86" i="21"/>
  <c r="Y86" i="21" s="1"/>
  <c r="V94" i="21"/>
  <c r="Y94" i="21" s="1"/>
  <c r="V23" i="7"/>
  <c r="Y23" i="7" s="1"/>
  <c r="V31" i="7"/>
  <c r="Y31" i="7" s="1"/>
  <c r="V47" i="7"/>
  <c r="Y47" i="7" s="1"/>
  <c r="V63" i="7"/>
  <c r="Y63" i="7" s="1"/>
  <c r="V71" i="7"/>
  <c r="Y71" i="7" s="1"/>
  <c r="V79" i="7"/>
  <c r="Y79" i="7" s="1"/>
  <c r="V87" i="7"/>
  <c r="Y87" i="7" s="1"/>
  <c r="V95" i="7"/>
  <c r="Y95" i="7" s="1"/>
  <c r="V7" i="25"/>
  <c r="Y7" i="25" s="1"/>
  <c r="V13" i="25"/>
  <c r="Y13" i="25" s="1"/>
  <c r="V20" i="25"/>
  <c r="Y20" i="25" s="1"/>
  <c r="V11" i="26"/>
  <c r="V26" i="26"/>
  <c r="V48" i="26"/>
  <c r="V58" i="26"/>
  <c r="V80" i="26"/>
  <c r="V90" i="26"/>
  <c r="V31" i="20"/>
  <c r="Y31" i="20" s="1"/>
  <c r="V54" i="25"/>
  <c r="V15" i="26"/>
  <c r="V7" i="26"/>
  <c r="V9" i="26"/>
  <c r="V22" i="26"/>
  <c r="V24" i="26"/>
  <c r="V46" i="26"/>
  <c r="V78" i="26"/>
  <c r="V75" i="25"/>
  <c r="Y75" i="25" s="1"/>
  <c r="V70" i="26"/>
  <c r="V97" i="26"/>
  <c r="V5" i="20"/>
  <c r="Y5" i="20" s="1"/>
  <c r="V21" i="20"/>
  <c r="Y21" i="20" s="1"/>
  <c r="V85" i="20"/>
  <c r="Y85" i="20" s="1"/>
  <c r="V10" i="7"/>
  <c r="Y10" i="7" s="1"/>
  <c r="V25" i="7"/>
  <c r="Y25" i="7" s="1"/>
  <c r="V49" i="7"/>
  <c r="Y49" i="7" s="1"/>
  <c r="V57" i="7"/>
  <c r="Y57" i="7" s="1"/>
  <c r="V73" i="7"/>
  <c r="Y73" i="7" s="1"/>
  <c r="V81" i="7"/>
  <c r="Y81" i="7" s="1"/>
  <c r="V29" i="25"/>
  <c r="V96" i="25"/>
  <c r="Y96" i="25" s="1"/>
  <c r="V56" i="26"/>
  <c r="V88" i="26"/>
  <c r="V42" i="7"/>
  <c r="Y42" i="7" s="1"/>
  <c r="V66" i="7"/>
  <c r="Y66" i="7" s="1"/>
  <c r="V74" i="7"/>
  <c r="Y74" i="7" s="1"/>
  <c r="V98" i="7"/>
  <c r="Y98" i="7" s="1"/>
  <c r="V22" i="25"/>
  <c r="Y22" i="25" s="1"/>
  <c r="V35" i="25"/>
  <c r="Y35" i="25" s="1"/>
  <c r="V64" i="25"/>
  <c r="Y64" i="25" s="1"/>
  <c r="V89" i="25"/>
  <c r="Y89" i="25" s="1"/>
  <c r="V37" i="25"/>
  <c r="Y37" i="25" s="1"/>
  <c r="V50" i="25"/>
  <c r="Y50" i="25" s="1"/>
  <c r="V66" i="25"/>
  <c r="Y66" i="25" s="1"/>
  <c r="V91" i="25"/>
  <c r="Y91" i="25" s="1"/>
  <c r="V39" i="25"/>
  <c r="Y39" i="25" s="1"/>
  <c r="V45" i="25"/>
  <c r="Y45" i="25" s="1"/>
  <c r="V52" i="25"/>
  <c r="Y52" i="25" s="1"/>
  <c r="V79" i="25"/>
  <c r="Y79" i="25" s="1"/>
  <c r="V85" i="25"/>
  <c r="Y85" i="25" s="1"/>
  <c r="V93" i="25"/>
  <c r="Y93" i="25" s="1"/>
  <c r="V13" i="9"/>
  <c r="Y13" i="9" s="1"/>
  <c r="V77" i="25"/>
  <c r="V24" i="25"/>
  <c r="V25" i="25"/>
  <c r="V58" i="21"/>
  <c r="Y58" i="21" s="1"/>
  <c r="V11" i="21"/>
  <c r="Y11" i="21" s="1"/>
  <c r="V35" i="21"/>
  <c r="Y35" i="21" s="1"/>
  <c r="V12" i="7"/>
  <c r="Y12" i="7" s="1"/>
  <c r="V19" i="7"/>
  <c r="Y19" i="7" s="1"/>
  <c r="V52" i="7"/>
  <c r="Y52" i="7" s="1"/>
  <c r="W3" i="25"/>
  <c r="V71" i="9"/>
  <c r="Y71" i="9" s="1"/>
  <c r="V66" i="20"/>
  <c r="Y66" i="20" s="1"/>
  <c r="V28" i="21"/>
  <c r="Y28" i="21" s="1"/>
  <c r="V52" i="21"/>
  <c r="Y52" i="21" s="1"/>
  <c r="V84" i="21"/>
  <c r="Y84" i="21" s="1"/>
  <c r="V100" i="21"/>
  <c r="Y100" i="21" s="1"/>
  <c r="V5" i="7"/>
  <c r="Y5" i="7" s="1"/>
  <c r="V20" i="7"/>
  <c r="Y20" i="7" s="1"/>
  <c r="V53" i="7"/>
  <c r="Y53" i="7" s="1"/>
  <c r="V67" i="7"/>
  <c r="V10" i="25"/>
  <c r="V12" i="25"/>
  <c r="V27" i="25"/>
  <c r="V42" i="25"/>
  <c r="V44" i="25"/>
  <c r="V72" i="25"/>
  <c r="V82" i="25"/>
  <c r="V61" i="9"/>
  <c r="Y61" i="9" s="1"/>
  <c r="V50" i="21"/>
  <c r="Y50" i="21" s="1"/>
  <c r="V82" i="21"/>
  <c r="Y82" i="21" s="1"/>
  <c r="V11" i="7"/>
  <c r="Y11" i="7" s="1"/>
  <c r="V51" i="7"/>
  <c r="Y51" i="7" s="1"/>
  <c r="V40" i="25"/>
  <c r="V60" i="25"/>
  <c r="V65" i="25"/>
  <c r="V70" i="25"/>
  <c r="V92" i="25"/>
  <c r="V97" i="25"/>
  <c r="V61" i="20"/>
  <c r="Y61" i="20" s="1"/>
  <c r="V14" i="21"/>
  <c r="V7" i="7"/>
  <c r="Y7" i="7" s="1"/>
  <c r="V15" i="7"/>
  <c r="Y15" i="7" s="1"/>
  <c r="V22" i="7"/>
  <c r="Y22" i="7" s="1"/>
  <c r="V30" i="7"/>
  <c r="Y30" i="7" s="1"/>
  <c r="V41" i="7"/>
  <c r="V62" i="7"/>
  <c r="Y62" i="7" s="1"/>
  <c r="V75" i="7"/>
  <c r="V4" i="25"/>
  <c r="V19" i="25"/>
  <c r="V34" i="25"/>
  <c r="V36" i="25"/>
  <c r="V51" i="25"/>
  <c r="V58" i="25"/>
  <c r="V80" i="25"/>
  <c r="V90" i="25"/>
  <c r="V6" i="25"/>
  <c r="V23" i="25"/>
  <c r="V36" i="7"/>
  <c r="V55" i="7"/>
  <c r="Y55" i="7" s="1"/>
  <c r="V15" i="25"/>
  <c r="V17" i="25"/>
  <c r="V30" i="25"/>
  <c r="V32" i="25"/>
  <c r="V47" i="25"/>
  <c r="V49" i="25"/>
  <c r="V78" i="25"/>
  <c r="V16" i="20"/>
  <c r="Y16" i="20" s="1"/>
  <c r="V18" i="21"/>
  <c r="V98" i="21"/>
  <c r="Y98" i="21" s="1"/>
  <c r="V8" i="25"/>
  <c r="V38" i="25"/>
  <c r="V62" i="20"/>
  <c r="Y62" i="20" s="1"/>
  <c r="V93" i="20"/>
  <c r="Y93" i="20" s="1"/>
  <c r="V32" i="21"/>
  <c r="Y32" i="21" s="1"/>
  <c r="V9" i="7"/>
  <c r="Y9" i="7" s="1"/>
  <c r="V43" i="7"/>
  <c r="V91" i="7"/>
  <c r="Y91" i="7" s="1"/>
  <c r="V56" i="25"/>
  <c r="V88" i="25"/>
  <c r="V37" i="21"/>
  <c r="Y37" i="21" s="1"/>
  <c r="V45" i="21"/>
  <c r="Y45" i="21" s="1"/>
  <c r="V69" i="21"/>
  <c r="Y69" i="21" s="1"/>
  <c r="V77" i="21"/>
  <c r="Y77" i="21" s="1"/>
  <c r="V27" i="7"/>
  <c r="V34" i="7"/>
  <c r="Y34" i="7" s="1"/>
  <c r="V39" i="7"/>
  <c r="Y39" i="7" s="1"/>
  <c r="V45" i="7"/>
  <c r="V84" i="7"/>
  <c r="Y84" i="7" s="1"/>
  <c r="V86" i="7"/>
  <c r="Y86" i="7" s="1"/>
  <c r="V64" i="7"/>
  <c r="V65" i="7"/>
  <c r="V71" i="20"/>
  <c r="Y71" i="20" s="1"/>
  <c r="V40" i="20"/>
  <c r="Y40" i="20" s="1"/>
  <c r="V56" i="20"/>
  <c r="Y56" i="20" s="1"/>
  <c r="V13" i="7"/>
  <c r="V32" i="7"/>
  <c r="V33" i="7"/>
  <c r="V90" i="7"/>
  <c r="V89" i="7"/>
  <c r="V77" i="7"/>
  <c r="V96" i="7"/>
  <c r="V97" i="7"/>
  <c r="V72" i="9"/>
  <c r="Y72" i="9" s="1"/>
  <c r="V25" i="20"/>
  <c r="Y25" i="20" s="1"/>
  <c r="V41" i="20"/>
  <c r="V49" i="20"/>
  <c r="Y49" i="20" s="1"/>
  <c r="V72" i="20"/>
  <c r="Y72" i="20" s="1"/>
  <c r="V80" i="20"/>
  <c r="Y80" i="20" s="1"/>
  <c r="V87" i="20"/>
  <c r="Y87" i="20" s="1"/>
  <c r="V94" i="20"/>
  <c r="Y94" i="20" s="1"/>
  <c r="V60" i="21"/>
  <c r="Y60" i="21" s="1"/>
  <c r="V80" i="21"/>
  <c r="Y80" i="21" s="1"/>
  <c r="V87" i="21"/>
  <c r="Y87" i="21" s="1"/>
  <c r="V95" i="21"/>
  <c r="Y95" i="21" s="1"/>
  <c r="V24" i="21"/>
  <c r="Y24" i="21" s="1"/>
  <c r="V46" i="21"/>
  <c r="Y46" i="21" s="1"/>
  <c r="V53" i="21"/>
  <c r="V67" i="21"/>
  <c r="Y67" i="21" s="1"/>
  <c r="V96" i="21"/>
  <c r="Y96" i="21" s="1"/>
  <c r="V8" i="7"/>
  <c r="V18" i="7"/>
  <c r="V40" i="7"/>
  <c r="V50" i="7"/>
  <c r="V72" i="7"/>
  <c r="V82" i="7"/>
  <c r="V60" i="7"/>
  <c r="V70" i="7"/>
  <c r="V19" i="9"/>
  <c r="Y19" i="9" s="1"/>
  <c r="V35" i="9"/>
  <c r="Y35" i="9" s="1"/>
  <c r="V36" i="20"/>
  <c r="Y36" i="20" s="1"/>
  <c r="Y3" i="21"/>
  <c r="V26" i="21"/>
  <c r="Y26" i="21" s="1"/>
  <c r="V33" i="21"/>
  <c r="V41" i="21"/>
  <c r="Y41" i="21" s="1"/>
  <c r="V16" i="7"/>
  <c r="V26" i="7"/>
  <c r="V48" i="7"/>
  <c r="V58" i="7"/>
  <c r="V80" i="7"/>
  <c r="V100" i="9"/>
  <c r="Y100" i="9" s="1"/>
  <c r="V6" i="20"/>
  <c r="Y6" i="20" s="1"/>
  <c r="V29" i="20"/>
  <c r="Y29" i="20" s="1"/>
  <c r="V37" i="20"/>
  <c r="Y37" i="20" s="1"/>
  <c r="V45" i="20"/>
  <c r="Y45" i="20" s="1"/>
  <c r="V53" i="20"/>
  <c r="Y53" i="20" s="1"/>
  <c r="V68" i="20"/>
  <c r="V91" i="20"/>
  <c r="Y91" i="20" s="1"/>
  <c r="V19" i="21"/>
  <c r="Y19" i="21" s="1"/>
  <c r="V14" i="7"/>
  <c r="V46" i="7"/>
  <c r="V78" i="7"/>
  <c r="V6" i="7"/>
  <c r="V28" i="7"/>
  <c r="V38" i="7"/>
  <c r="V92" i="7"/>
  <c r="V27" i="21"/>
  <c r="Y27" i="21" s="1"/>
  <c r="V24" i="7"/>
  <c r="V29" i="7"/>
  <c r="V56" i="7"/>
  <c r="V61" i="7"/>
  <c r="V88" i="7"/>
  <c r="V93" i="7"/>
  <c r="V34" i="20"/>
  <c r="Y34" i="20" s="1"/>
  <c r="V65" i="20"/>
  <c r="Y65" i="20" s="1"/>
  <c r="V48" i="21"/>
  <c r="Y48" i="21" s="1"/>
  <c r="V61" i="21"/>
  <c r="Y61" i="21" s="1"/>
  <c r="V75" i="21"/>
  <c r="Y75" i="21" s="1"/>
  <c r="V89" i="21"/>
  <c r="Y89" i="21" s="1"/>
  <c r="V97" i="20"/>
  <c r="V10" i="21"/>
  <c r="Y10" i="21" s="1"/>
  <c r="V22" i="21"/>
  <c r="Y22" i="21" s="1"/>
  <c r="V43" i="21"/>
  <c r="Y43" i="21" s="1"/>
  <c r="V63" i="21"/>
  <c r="Y63" i="21" s="1"/>
  <c r="V91" i="21"/>
  <c r="Y91" i="21" s="1"/>
  <c r="V99" i="21"/>
  <c r="V69" i="20"/>
  <c r="Y69" i="20" s="1"/>
  <c r="V77" i="20"/>
  <c r="Y77" i="20" s="1"/>
  <c r="V30" i="21"/>
  <c r="Y30" i="21" s="1"/>
  <c r="V78" i="21"/>
  <c r="Y78" i="21" s="1"/>
  <c r="V85" i="21"/>
  <c r="Y85" i="21" s="1"/>
  <c r="V93" i="21"/>
  <c r="V56" i="21"/>
  <c r="V57" i="21"/>
  <c r="V34" i="21"/>
  <c r="V5" i="21"/>
  <c r="V6" i="21"/>
  <c r="W3" i="9"/>
  <c r="Y3" i="9"/>
  <c r="V8" i="21"/>
  <c r="V9" i="21"/>
  <c r="V22" i="9"/>
  <c r="Y22" i="9" s="1"/>
  <c r="V11" i="20"/>
  <c r="Y11" i="20" s="1"/>
  <c r="V57" i="20"/>
  <c r="V81" i="20"/>
  <c r="V15" i="9"/>
  <c r="V31" i="9"/>
  <c r="Y31" i="9" s="1"/>
  <c r="V39" i="9"/>
  <c r="Y39" i="9" s="1"/>
  <c r="V47" i="9"/>
  <c r="Y47" i="9" s="1"/>
  <c r="V78" i="9"/>
  <c r="Y78" i="9" s="1"/>
  <c r="V94" i="9"/>
  <c r="V27" i="20"/>
  <c r="Y27" i="20" s="1"/>
  <c r="V32" i="20"/>
  <c r="Y32" i="20" s="1"/>
  <c r="V38" i="20"/>
  <c r="V43" i="20"/>
  <c r="Y43" i="20" s="1"/>
  <c r="V51" i="20"/>
  <c r="Y51" i="20" s="1"/>
  <c r="V63" i="20"/>
  <c r="Y63" i="20" s="1"/>
  <c r="V74" i="20"/>
  <c r="Y74" i="20" s="1"/>
  <c r="V88" i="20"/>
  <c r="Y88" i="20" s="1"/>
  <c r="V16" i="21"/>
  <c r="V8" i="9"/>
  <c r="Y8" i="9" s="1"/>
  <c r="V79" i="9"/>
  <c r="Y79" i="9" s="1"/>
  <c r="V13" i="20"/>
  <c r="Y13" i="20" s="1"/>
  <c r="V33" i="20"/>
  <c r="Y33" i="20" s="1"/>
  <c r="V59" i="20"/>
  <c r="Y59" i="20" s="1"/>
  <c r="V75" i="20"/>
  <c r="Y75" i="20" s="1"/>
  <c r="V83" i="20"/>
  <c r="Y83" i="20" s="1"/>
  <c r="V89" i="20"/>
  <c r="V95" i="20"/>
  <c r="Y95" i="20" s="1"/>
  <c r="V4" i="21"/>
  <c r="V42" i="21"/>
  <c r="V44" i="21"/>
  <c r="V59" i="21"/>
  <c r="V74" i="21"/>
  <c r="V76" i="21"/>
  <c r="V54" i="9"/>
  <c r="Y54" i="9" s="1"/>
  <c r="V85" i="9"/>
  <c r="Y85" i="9" s="1"/>
  <c r="V19" i="20"/>
  <c r="Y19" i="20" s="1"/>
  <c r="V55" i="21"/>
  <c r="V72" i="21"/>
  <c r="V92" i="21"/>
  <c r="V26" i="9"/>
  <c r="Y26" i="9" s="1"/>
  <c r="V43" i="9"/>
  <c r="Y43" i="9" s="1"/>
  <c r="V81" i="9"/>
  <c r="V89" i="9"/>
  <c r="Y89" i="9" s="1"/>
  <c r="V97" i="9"/>
  <c r="Y97" i="9" s="1"/>
  <c r="V4" i="20"/>
  <c r="V15" i="20"/>
  <c r="Y15" i="20" s="1"/>
  <c r="V12" i="21"/>
  <c r="V36" i="21"/>
  <c r="V51" i="21"/>
  <c r="V66" i="21"/>
  <c r="V68" i="21"/>
  <c r="V83" i="21"/>
  <c r="V90" i="21"/>
  <c r="V30" i="9"/>
  <c r="Y30" i="9" s="1"/>
  <c r="V62" i="9"/>
  <c r="Y62" i="9" s="1"/>
  <c r="V7" i="20"/>
  <c r="Y7" i="20" s="1"/>
  <c r="V38" i="21"/>
  <c r="V8" i="20"/>
  <c r="Y8" i="20" s="1"/>
  <c r="V30" i="20"/>
  <c r="V47" i="21"/>
  <c r="V49" i="21"/>
  <c r="V62" i="21"/>
  <c r="V64" i="21"/>
  <c r="V79" i="21"/>
  <c r="V81" i="21"/>
  <c r="V93" i="9"/>
  <c r="Y93" i="9" s="1"/>
  <c r="V73" i="20"/>
  <c r="Y73" i="20" s="1"/>
  <c r="V40" i="21"/>
  <c r="V70" i="21"/>
  <c r="V97" i="21"/>
  <c r="V44" i="9"/>
  <c r="Y44" i="9" s="1"/>
  <c r="V68" i="9"/>
  <c r="Y68" i="9" s="1"/>
  <c r="V75" i="9"/>
  <c r="Y75" i="9" s="1"/>
  <c r="V24" i="20"/>
  <c r="Y24" i="20" s="1"/>
  <c r="V48" i="20"/>
  <c r="Y48" i="20" s="1"/>
  <c r="V67" i="20"/>
  <c r="Y67" i="20" s="1"/>
  <c r="V79" i="20"/>
  <c r="V99" i="20"/>
  <c r="Y99" i="20" s="1"/>
  <c r="V20" i="21"/>
  <c r="V31" i="21"/>
  <c r="V88" i="21"/>
  <c r="V83" i="9"/>
  <c r="V91" i="9"/>
  <c r="Y91" i="9" s="1"/>
  <c r="V9" i="20"/>
  <c r="Y9" i="20" s="1"/>
  <c r="V17" i="20"/>
  <c r="Y17" i="20" s="1"/>
  <c r="V35" i="20"/>
  <c r="V39" i="20"/>
  <c r="Y39" i="20" s="1"/>
  <c r="V64" i="20"/>
  <c r="Y64" i="20" s="1"/>
  <c r="V70" i="20"/>
  <c r="Y70" i="20" s="1"/>
  <c r="V84" i="20"/>
  <c r="Y84" i="20" s="1"/>
  <c r="V26" i="20"/>
  <c r="V58" i="20"/>
  <c r="V90" i="20"/>
  <c r="V16" i="9"/>
  <c r="Y16" i="9" s="1"/>
  <c r="V23" i="9"/>
  <c r="V45" i="9"/>
  <c r="Y45" i="9" s="1"/>
  <c r="V14" i="20"/>
  <c r="V46" i="20"/>
  <c r="V78" i="20"/>
  <c r="V10" i="9"/>
  <c r="Y10" i="9" s="1"/>
  <c r="V18" i="9"/>
  <c r="Y18" i="9" s="1"/>
  <c r="V40" i="9"/>
  <c r="Y40" i="9" s="1"/>
  <c r="V55" i="9"/>
  <c r="V12" i="20"/>
  <c r="V22" i="20"/>
  <c r="V44" i="20"/>
  <c r="V54" i="20"/>
  <c r="V76" i="20"/>
  <c r="V86" i="20"/>
  <c r="V96" i="20"/>
  <c r="V87" i="9"/>
  <c r="Y87" i="9" s="1"/>
  <c r="V52" i="20"/>
  <c r="V58" i="9"/>
  <c r="Y58" i="9" s="1"/>
  <c r="V66" i="9"/>
  <c r="Y66" i="9" s="1"/>
  <c r="V73" i="9"/>
  <c r="Y73" i="9" s="1"/>
  <c r="V18" i="20"/>
  <c r="V50" i="20"/>
  <c r="V82" i="20"/>
  <c r="V10" i="20"/>
  <c r="V42" i="20"/>
  <c r="V95" i="9"/>
  <c r="V20" i="20"/>
  <c r="V51" i="9"/>
  <c r="Y51" i="9" s="1"/>
  <c r="V59" i="9"/>
  <c r="Y59" i="9" s="1"/>
  <c r="Y3" i="20"/>
  <c r="V28" i="20"/>
  <c r="V60" i="20"/>
  <c r="V92" i="20"/>
  <c r="V5" i="9"/>
  <c r="Y5" i="9" s="1"/>
  <c r="V67" i="9"/>
  <c r="Y67" i="9" s="1"/>
  <c r="V80" i="9"/>
  <c r="Y80" i="9" s="1"/>
  <c r="V7" i="9"/>
  <c r="V20" i="9"/>
  <c r="Y20" i="9" s="1"/>
  <c r="V27" i="9"/>
  <c r="Y27" i="9" s="1"/>
  <c r="V34" i="9"/>
  <c r="Y34" i="9" s="1"/>
  <c r="V90" i="9"/>
  <c r="Y90" i="9" s="1"/>
  <c r="V98" i="9"/>
  <c r="Y98" i="9" s="1"/>
  <c r="V76" i="9"/>
  <c r="Y76" i="9" s="1"/>
  <c r="V29" i="9"/>
  <c r="Y29" i="9" s="1"/>
  <c r="V49" i="9"/>
  <c r="Y49" i="9" s="1"/>
  <c r="V56" i="9"/>
  <c r="Y56" i="9" s="1"/>
  <c r="V63" i="9"/>
  <c r="Y63" i="9" s="1"/>
  <c r="V77" i="9"/>
  <c r="V84" i="9"/>
  <c r="Y84" i="9" s="1"/>
  <c r="V99" i="9"/>
  <c r="V11" i="9"/>
  <c r="V36" i="9"/>
  <c r="V41" i="9"/>
  <c r="V32" i="9"/>
  <c r="V37" i="9"/>
  <c r="V64" i="9"/>
  <c r="V69" i="9"/>
  <c r="V82" i="9"/>
  <c r="V88" i="9"/>
  <c r="V12" i="9"/>
  <c r="V14" i="9"/>
  <c r="V25" i="9"/>
  <c r="V42" i="9"/>
  <c r="V52" i="9"/>
  <c r="V57" i="9"/>
  <c r="V74" i="9"/>
  <c r="V4" i="9"/>
  <c r="V6" i="9"/>
  <c r="V21" i="9"/>
  <c r="V28" i="9"/>
  <c r="V33" i="9"/>
  <c r="V50" i="9"/>
  <c r="V60" i="9"/>
  <c r="V65" i="9"/>
  <c r="V86" i="9"/>
  <c r="V92" i="9"/>
  <c r="V17" i="9"/>
  <c r="V38" i="9"/>
  <c r="V48" i="9"/>
  <c r="V53" i="9"/>
  <c r="V70" i="9"/>
  <c r="V96" i="9"/>
  <c r="V9" i="9"/>
  <c r="V24" i="9"/>
  <c r="V46" i="9"/>
  <c r="AG5" i="7"/>
  <c r="W57" i="24" l="1"/>
  <c r="W83" i="23"/>
  <c r="W61" i="18"/>
  <c r="W69" i="18"/>
  <c r="W53" i="24"/>
  <c r="W39" i="18"/>
  <c r="W25" i="18"/>
  <c r="W81" i="1"/>
  <c r="W95" i="18"/>
  <c r="W91" i="23"/>
  <c r="W91" i="18"/>
  <c r="W55" i="18"/>
  <c r="W27" i="24"/>
  <c r="W77" i="23"/>
  <c r="W59" i="16"/>
  <c r="W23" i="1"/>
  <c r="W74" i="18"/>
  <c r="W57" i="6"/>
  <c r="W7" i="13"/>
  <c r="W94" i="18"/>
  <c r="W54" i="5"/>
  <c r="W30" i="24"/>
  <c r="W55" i="1"/>
  <c r="W48" i="23"/>
  <c r="W48" i="1"/>
  <c r="W65" i="1"/>
  <c r="W37" i="1"/>
  <c r="W100" i="18"/>
  <c r="W73" i="18"/>
  <c r="W83" i="18"/>
  <c r="W31" i="23"/>
  <c r="W37" i="23"/>
  <c r="W37" i="24"/>
  <c r="Y95" i="18"/>
  <c r="W30" i="18"/>
  <c r="W95" i="24"/>
  <c r="W12" i="1"/>
  <c r="Y95" i="24"/>
  <c r="W51" i="18"/>
  <c r="W93" i="18"/>
  <c r="W49" i="16"/>
  <c r="W75" i="23"/>
  <c r="W11" i="24"/>
  <c r="W6" i="18"/>
  <c r="W36" i="16"/>
  <c r="W13" i="1"/>
  <c r="W59" i="23"/>
  <c r="W68" i="24"/>
  <c r="W67" i="24"/>
  <c r="W22" i="24"/>
  <c r="W52" i="18"/>
  <c r="W63" i="18"/>
  <c r="W13" i="18"/>
  <c r="W99" i="1"/>
  <c r="W16" i="1"/>
  <c r="W47" i="24"/>
  <c r="W87" i="24"/>
  <c r="W87" i="18"/>
  <c r="W62" i="24"/>
  <c r="Y77" i="23"/>
  <c r="W36" i="24"/>
  <c r="W15" i="24"/>
  <c r="W59" i="24"/>
  <c r="W89" i="18"/>
  <c r="Y86" i="18"/>
  <c r="Y29" i="18"/>
  <c r="W63" i="24"/>
  <c r="W17" i="18"/>
  <c r="W52" i="1"/>
  <c r="W17" i="24"/>
  <c r="W71" i="13"/>
  <c r="W47" i="18"/>
  <c r="W71" i="23"/>
  <c r="W39" i="24"/>
  <c r="Y37" i="24"/>
  <c r="W68" i="18"/>
  <c r="W44" i="18"/>
  <c r="W84" i="18"/>
  <c r="W55" i="24"/>
  <c r="W45" i="18"/>
  <c r="W62" i="18"/>
  <c r="W95" i="6"/>
  <c r="W18" i="13"/>
  <c r="W54" i="24"/>
  <c r="W5" i="18"/>
  <c r="W46" i="23"/>
  <c r="W29" i="23"/>
  <c r="Y87" i="24"/>
  <c r="W75" i="18"/>
  <c r="W42" i="18"/>
  <c r="W53" i="18"/>
  <c r="W27" i="1"/>
  <c r="W67" i="23"/>
  <c r="W45" i="16"/>
  <c r="W99" i="24"/>
  <c r="W41" i="24"/>
  <c r="W31" i="18"/>
  <c r="W8" i="18"/>
  <c r="W41" i="18"/>
  <c r="W32" i="18"/>
  <c r="W77" i="4"/>
  <c r="W77" i="6"/>
  <c r="W84" i="16"/>
  <c r="W91" i="1"/>
  <c r="W22" i="23"/>
  <c r="W75" i="24"/>
  <c r="W83" i="24"/>
  <c r="W35" i="24"/>
  <c r="W5" i="24"/>
  <c r="W35" i="18"/>
  <c r="W21" i="18"/>
  <c r="W54" i="18"/>
  <c r="W32" i="16"/>
  <c r="W63" i="1"/>
  <c r="W69" i="1"/>
  <c r="W69" i="4"/>
  <c r="W95" i="1"/>
  <c r="W7" i="23"/>
  <c r="W86" i="23"/>
  <c r="W96" i="24"/>
  <c r="W36" i="18"/>
  <c r="W67" i="18"/>
  <c r="Y17" i="18"/>
  <c r="W76" i="24"/>
  <c r="W13" i="24"/>
  <c r="W50" i="23"/>
  <c r="W89" i="24"/>
  <c r="Y55" i="24"/>
  <c r="W42" i="24"/>
  <c r="W19" i="18"/>
  <c r="W99" i="18"/>
  <c r="Y13" i="18"/>
  <c r="W64" i="18"/>
  <c r="W83" i="16"/>
  <c r="W56" i="13"/>
  <c r="W20" i="1"/>
  <c r="W89" i="23"/>
  <c r="W95" i="16"/>
  <c r="W79" i="24"/>
  <c r="W20" i="24"/>
  <c r="W43" i="18"/>
  <c r="W49" i="24"/>
  <c r="Y95" i="16"/>
  <c r="W77" i="16"/>
  <c r="W59" i="1"/>
  <c r="W96" i="1"/>
  <c r="W5" i="23"/>
  <c r="W82" i="1"/>
  <c r="W86" i="24"/>
  <c r="W21" i="24"/>
  <c r="W35" i="13"/>
  <c r="W52" i="23"/>
  <c r="W64" i="24"/>
  <c r="W15" i="4"/>
  <c r="Y45" i="16"/>
  <c r="W100" i="24"/>
  <c r="W31" i="24"/>
  <c r="W85" i="18"/>
  <c r="W37" i="18"/>
  <c r="W86" i="18"/>
  <c r="W76" i="18"/>
  <c r="W32" i="28"/>
  <c r="W31" i="6"/>
  <c r="W68" i="23"/>
  <c r="W91" i="24"/>
  <c r="W47" i="16"/>
  <c r="W69" i="13"/>
  <c r="W83" i="1"/>
  <c r="W9" i="23"/>
  <c r="W69" i="24"/>
  <c r="W85" i="24"/>
  <c r="Y63" i="18"/>
  <c r="W96" i="18"/>
  <c r="W94" i="23"/>
  <c r="W46" i="13"/>
  <c r="Y17" i="13"/>
  <c r="W31" i="1"/>
  <c r="W6" i="1"/>
  <c r="W84" i="24"/>
  <c r="W32" i="24"/>
  <c r="W57" i="18"/>
  <c r="W59" i="18"/>
  <c r="W4" i="18"/>
  <c r="W77" i="18"/>
  <c r="Y5" i="1"/>
  <c r="W97" i="1"/>
  <c r="W84" i="23"/>
  <c r="W62" i="1"/>
  <c r="W52" i="24"/>
  <c r="W10" i="24"/>
  <c r="W46" i="18"/>
  <c r="Y46" i="18"/>
  <c r="W90" i="18"/>
  <c r="Y90" i="18"/>
  <c r="W28" i="18"/>
  <c r="Y28" i="18"/>
  <c r="W16" i="6"/>
  <c r="W100" i="16"/>
  <c r="W29" i="16"/>
  <c r="W52" i="13"/>
  <c r="W80" i="13"/>
  <c r="W89" i="13"/>
  <c r="W94" i="1"/>
  <c r="W53" i="1"/>
  <c r="W57" i="23"/>
  <c r="W55" i="23"/>
  <c r="W51" i="24"/>
  <c r="W23" i="24"/>
  <c r="W94" i="24"/>
  <c r="W74" i="24"/>
  <c r="W12" i="24"/>
  <c r="W44" i="24"/>
  <c r="W34" i="18"/>
  <c r="Y33" i="18"/>
  <c r="W33" i="18"/>
  <c r="Y20" i="18"/>
  <c r="W20" i="18"/>
  <c r="W27" i="18"/>
  <c r="Y26" i="18"/>
  <c r="W26" i="18"/>
  <c r="W10" i="18"/>
  <c r="Y9" i="18"/>
  <c r="W9" i="18"/>
  <c r="Y48" i="18"/>
  <c r="W48" i="18"/>
  <c r="W37" i="13"/>
  <c r="W86" i="6"/>
  <c r="W81" i="13"/>
  <c r="W100" i="23"/>
  <c r="W85" i="23"/>
  <c r="W74" i="23"/>
  <c r="Y56" i="18"/>
  <c r="W56" i="18"/>
  <c r="Y70" i="18"/>
  <c r="W70" i="18"/>
  <c r="W16" i="18"/>
  <c r="Y16" i="18"/>
  <c r="Y22" i="18"/>
  <c r="W22" i="18"/>
  <c r="Y80" i="18"/>
  <c r="W80" i="18"/>
  <c r="Y18" i="18"/>
  <c r="W18" i="18"/>
  <c r="Y97" i="18"/>
  <c r="W97" i="18"/>
  <c r="W98" i="18"/>
  <c r="W10" i="1"/>
  <c r="W44" i="1"/>
  <c r="W87" i="23"/>
  <c r="W73" i="23"/>
  <c r="W14" i="23"/>
  <c r="Y85" i="23"/>
  <c r="W63" i="23"/>
  <c r="W14" i="18"/>
  <c r="Y14" i="18"/>
  <c r="Y7" i="18"/>
  <c r="W7" i="18"/>
  <c r="Y82" i="18"/>
  <c r="W82" i="18"/>
  <c r="Y50" i="18"/>
  <c r="W50" i="18"/>
  <c r="W15" i="18"/>
  <c r="W63" i="6"/>
  <c r="W67" i="13"/>
  <c r="W67" i="1"/>
  <c r="Y69" i="1"/>
  <c r="W53" i="16"/>
  <c r="W43" i="24"/>
  <c r="W93" i="24"/>
  <c r="Y22" i="24"/>
  <c r="Y38" i="18"/>
  <c r="W38" i="18"/>
  <c r="Y65" i="18"/>
  <c r="W65" i="18"/>
  <c r="W66" i="18"/>
  <c r="W12" i="18"/>
  <c r="Y11" i="18"/>
  <c r="W11" i="18"/>
  <c r="W81" i="18"/>
  <c r="W49" i="18"/>
  <c r="W29" i="18"/>
  <c r="Y92" i="18"/>
  <c r="W92" i="18"/>
  <c r="W89" i="1"/>
  <c r="W5" i="16"/>
  <c r="W33" i="23"/>
  <c r="W62" i="23"/>
  <c r="W4" i="24"/>
  <c r="Y88" i="18"/>
  <c r="W88" i="18"/>
  <c r="Y24" i="18"/>
  <c r="W24" i="18"/>
  <c r="W78" i="18"/>
  <c r="Y78" i="18"/>
  <c r="W58" i="18"/>
  <c r="Y58" i="18"/>
  <c r="Y60" i="18"/>
  <c r="W60" i="18"/>
  <c r="W71" i="18"/>
  <c r="Y72" i="18"/>
  <c r="W72" i="18"/>
  <c r="Y40" i="18"/>
  <c r="W40" i="18"/>
  <c r="W79" i="18"/>
  <c r="W23" i="18"/>
  <c r="W84" i="28"/>
  <c r="W76" i="23"/>
  <c r="Y92" i="24"/>
  <c r="W92" i="24"/>
  <c r="Y95" i="6"/>
  <c r="W93" i="13"/>
  <c r="W22" i="16"/>
  <c r="W71" i="1"/>
  <c r="W14" i="1"/>
  <c r="Y6" i="24"/>
  <c r="W6" i="24"/>
  <c r="W50" i="24"/>
  <c r="Y50" i="24"/>
  <c r="Y8" i="24"/>
  <c r="W8" i="24"/>
  <c r="W43" i="28"/>
  <c r="W89" i="16"/>
  <c r="W41" i="13"/>
  <c r="W84" i="1"/>
  <c r="W74" i="1"/>
  <c r="Y63" i="23"/>
  <c r="W62" i="16"/>
  <c r="Y88" i="24"/>
  <c r="W88" i="24"/>
  <c r="Y24" i="24"/>
  <c r="W24" i="24"/>
  <c r="W78" i="24"/>
  <c r="Y78" i="24"/>
  <c r="Y48" i="24"/>
  <c r="W48" i="24"/>
  <c r="W77" i="24"/>
  <c r="Y77" i="24"/>
  <c r="W25" i="24"/>
  <c r="Y60" i="24"/>
  <c r="W60" i="24"/>
  <c r="Y18" i="24"/>
  <c r="W18" i="24"/>
  <c r="Y28" i="24"/>
  <c r="W28" i="24"/>
  <c r="W29" i="24"/>
  <c r="W7" i="5"/>
  <c r="W13" i="4"/>
  <c r="W73" i="1"/>
  <c r="Y81" i="1"/>
  <c r="W29" i="13"/>
  <c r="W45" i="1"/>
  <c r="W19" i="24"/>
  <c r="Y33" i="24"/>
  <c r="W33" i="24"/>
  <c r="W34" i="24"/>
  <c r="W82" i="24"/>
  <c r="Y82" i="24"/>
  <c r="Y40" i="24"/>
  <c r="W40" i="24"/>
  <c r="W45" i="24"/>
  <c r="Y45" i="24"/>
  <c r="W61" i="24"/>
  <c r="W91" i="6"/>
  <c r="W83" i="6"/>
  <c r="W79" i="16"/>
  <c r="W73" i="16"/>
  <c r="W49" i="13"/>
  <c r="W79" i="1"/>
  <c r="W33" i="1"/>
  <c r="W64" i="1"/>
  <c r="W5" i="1"/>
  <c r="W21" i="1"/>
  <c r="W95" i="23"/>
  <c r="Y97" i="24"/>
  <c r="W98" i="24"/>
  <c r="W97" i="24"/>
  <c r="W46" i="24"/>
  <c r="Y46" i="24"/>
  <c r="W90" i="24"/>
  <c r="Y90" i="24"/>
  <c r="W26" i="24"/>
  <c r="Y26" i="24"/>
  <c r="Y38" i="24"/>
  <c r="W38" i="24"/>
  <c r="W69" i="6"/>
  <c r="W68" i="4"/>
  <c r="W75" i="5"/>
  <c r="W76" i="16"/>
  <c r="W57" i="1"/>
  <c r="W69" i="23"/>
  <c r="Y70" i="24"/>
  <c r="W70" i="24"/>
  <c r="Y16" i="24"/>
  <c r="W16" i="24"/>
  <c r="Y72" i="24"/>
  <c r="W72" i="24"/>
  <c r="W9" i="24"/>
  <c r="W9" i="6"/>
  <c r="Y69" i="13"/>
  <c r="W58" i="24"/>
  <c r="Y58" i="24"/>
  <c r="W86" i="13"/>
  <c r="W71" i="6"/>
  <c r="W18" i="16"/>
  <c r="W71" i="16"/>
  <c r="Y29" i="13"/>
  <c r="W86" i="1"/>
  <c r="Y56" i="24"/>
  <c r="W56" i="24"/>
  <c r="Y65" i="24"/>
  <c r="W65" i="24"/>
  <c r="W66" i="24"/>
  <c r="W14" i="24"/>
  <c r="Y14" i="24"/>
  <c r="Y80" i="24"/>
  <c r="W80" i="24"/>
  <c r="W7" i="24"/>
  <c r="W81" i="24"/>
  <c r="W73" i="24"/>
  <c r="W71" i="24"/>
  <c r="W78" i="23"/>
  <c r="Y78" i="23"/>
  <c r="Y92" i="23"/>
  <c r="W92" i="23"/>
  <c r="W93" i="23"/>
  <c r="W94" i="4"/>
  <c r="W99" i="6"/>
  <c r="Y61" i="16"/>
  <c r="W15" i="23"/>
  <c r="Y15" i="23"/>
  <c r="Y80" i="23"/>
  <c r="W80" i="23"/>
  <c r="W81" i="23"/>
  <c r="Y19" i="23"/>
  <c r="W19" i="23"/>
  <c r="W82" i="23"/>
  <c r="Y82" i="23"/>
  <c r="W44" i="23"/>
  <c r="Y44" i="23"/>
  <c r="Y10" i="23"/>
  <c r="W10" i="23"/>
  <c r="W11" i="23"/>
  <c r="Y64" i="23"/>
  <c r="W64" i="23"/>
  <c r="W54" i="27"/>
  <c r="W55" i="4"/>
  <c r="W87" i="6"/>
  <c r="W81" i="6"/>
  <c r="Y86" i="6"/>
  <c r="W7" i="16"/>
  <c r="W67" i="16"/>
  <c r="Y77" i="16"/>
  <c r="W76" i="1"/>
  <c r="W75" i="1"/>
  <c r="Y66" i="23"/>
  <c r="W66" i="23"/>
  <c r="Y4" i="23"/>
  <c r="W4" i="23"/>
  <c r="Y70" i="23"/>
  <c r="W70" i="23"/>
  <c r="Y42" i="23"/>
  <c r="W42" i="23"/>
  <c r="W43" i="23"/>
  <c r="Y21" i="23"/>
  <c r="W21" i="23"/>
  <c r="Y97" i="23"/>
  <c r="W97" i="23"/>
  <c r="W20" i="6"/>
  <c r="W17" i="23"/>
  <c r="Y17" i="23"/>
  <c r="W12" i="23"/>
  <c r="Y12" i="23"/>
  <c r="W13" i="23"/>
  <c r="W77" i="1"/>
  <c r="Y38" i="23"/>
  <c r="W38" i="23"/>
  <c r="Y96" i="23"/>
  <c r="W96" i="23"/>
  <c r="W68" i="16"/>
  <c r="W43" i="16"/>
  <c r="W85" i="16"/>
  <c r="W48" i="13"/>
  <c r="W17" i="13"/>
  <c r="W42" i="1"/>
  <c r="W87" i="1"/>
  <c r="W38" i="1"/>
  <c r="W46" i="1"/>
  <c r="W25" i="1"/>
  <c r="Y98" i="23"/>
  <c r="W98" i="23"/>
  <c r="Y56" i="23"/>
  <c r="W56" i="23"/>
  <c r="Y40" i="23"/>
  <c r="W40" i="23"/>
  <c r="W41" i="23"/>
  <c r="W47" i="23"/>
  <c r="Y47" i="23"/>
  <c r="W58" i="23"/>
  <c r="Y58" i="23"/>
  <c r="Y23" i="23"/>
  <c r="W23" i="23"/>
  <c r="Y24" i="23"/>
  <c r="W24" i="23"/>
  <c r="Y53" i="23"/>
  <c r="W53" i="23"/>
  <c r="W54" i="23"/>
  <c r="Y88" i="1"/>
  <c r="W88" i="1"/>
  <c r="W34" i="23"/>
  <c r="Y34" i="23"/>
  <c r="W42" i="16"/>
  <c r="W49" i="23"/>
  <c r="Y49" i="23"/>
  <c r="Y72" i="23"/>
  <c r="W72" i="23"/>
  <c r="W45" i="7"/>
  <c r="W29" i="3"/>
  <c r="Y69" i="4"/>
  <c r="W55" i="5"/>
  <c r="W68" i="6"/>
  <c r="W57" i="16"/>
  <c r="W94" i="16"/>
  <c r="W5" i="13"/>
  <c r="W86" i="16"/>
  <c r="Y13" i="1"/>
  <c r="Y6" i="23"/>
  <c r="W6" i="23"/>
  <c r="W32" i="23"/>
  <c r="Y32" i="23"/>
  <c r="Y51" i="23"/>
  <c r="W51" i="23"/>
  <c r="W99" i="23"/>
  <c r="W27" i="23"/>
  <c r="Y27" i="23"/>
  <c r="W28" i="23"/>
  <c r="W18" i="23"/>
  <c r="W39" i="23"/>
  <c r="W45" i="23"/>
  <c r="W35" i="23"/>
  <c r="W90" i="23"/>
  <c r="Y90" i="23"/>
  <c r="W30" i="16"/>
  <c r="Y65" i="23"/>
  <c r="W65" i="23"/>
  <c r="W69" i="5"/>
  <c r="Y60" i="23"/>
  <c r="W60" i="23"/>
  <c r="W61" i="23"/>
  <c r="Y25" i="23"/>
  <c r="W25" i="23"/>
  <c r="W26" i="23"/>
  <c r="W5" i="3"/>
  <c r="W83" i="4"/>
  <c r="Y13" i="4"/>
  <c r="W76" i="4"/>
  <c r="W87" i="5"/>
  <c r="W31" i="16"/>
  <c r="W16" i="13"/>
  <c r="W27" i="16"/>
  <c r="Y74" i="1"/>
  <c r="Y88" i="23"/>
  <c r="W88" i="23"/>
  <c r="W30" i="23"/>
  <c r="Y30" i="23"/>
  <c r="Y8" i="23"/>
  <c r="W8" i="23"/>
  <c r="Y36" i="23"/>
  <c r="W36" i="23"/>
  <c r="W16" i="23"/>
  <c r="W79" i="23"/>
  <c r="W20" i="23"/>
  <c r="Y100" i="1"/>
  <c r="W100" i="1"/>
  <c r="Y60" i="1"/>
  <c r="W60" i="1"/>
  <c r="W61" i="1"/>
  <c r="W76" i="3"/>
  <c r="W93" i="3"/>
  <c r="W87" i="16"/>
  <c r="W14" i="13"/>
  <c r="W90" i="13"/>
  <c r="W61" i="13"/>
  <c r="Y98" i="1"/>
  <c r="W98" i="1"/>
  <c r="Y39" i="1"/>
  <c r="W39" i="1"/>
  <c r="W28" i="1"/>
  <c r="Y28" i="1"/>
  <c r="Y15" i="1"/>
  <c r="W15" i="1"/>
  <c r="W57" i="25"/>
  <c r="W60" i="3"/>
  <c r="W80" i="3"/>
  <c r="W56" i="3"/>
  <c r="W87" i="4"/>
  <c r="W17" i="4"/>
  <c r="W86" i="4"/>
  <c r="W54" i="4"/>
  <c r="W91" i="5"/>
  <c r="W84" i="6"/>
  <c r="W44" i="16"/>
  <c r="Y27" i="16"/>
  <c r="W69" i="16"/>
  <c r="W78" i="13"/>
  <c r="W50" i="13"/>
  <c r="Y24" i="1"/>
  <c r="W24" i="1"/>
  <c r="W26" i="1"/>
  <c r="Y26" i="1"/>
  <c r="W58" i="1"/>
  <c r="Y58" i="1"/>
  <c r="Y51" i="1"/>
  <c r="W51" i="1"/>
  <c r="Y34" i="1"/>
  <c r="W34" i="1"/>
  <c r="Y86" i="16"/>
  <c r="W95" i="13"/>
  <c r="Y4" i="1"/>
  <c r="W4" i="1"/>
  <c r="W23" i="28"/>
  <c r="Y75" i="4"/>
  <c r="W89" i="28"/>
  <c r="W55" i="20"/>
  <c r="W71" i="3"/>
  <c r="W47" i="3"/>
  <c r="W91" i="4"/>
  <c r="W25" i="16"/>
  <c r="W14" i="6"/>
  <c r="Y22" i="16"/>
  <c r="W96" i="16"/>
  <c r="Y66" i="1"/>
  <c r="W66" i="1"/>
  <c r="W11" i="1"/>
  <c r="Y11" i="1"/>
  <c r="W90" i="1"/>
  <c r="Y90" i="1"/>
  <c r="Y47" i="1"/>
  <c r="W47" i="1"/>
  <c r="W40" i="1"/>
  <c r="Y70" i="1"/>
  <c r="W70" i="1"/>
  <c r="Y41" i="1"/>
  <c r="W41" i="1"/>
  <c r="Y17" i="1"/>
  <c r="W17" i="1"/>
  <c r="W18" i="1"/>
  <c r="Y31" i="28"/>
  <c r="Y22" i="1"/>
  <c r="W22" i="1"/>
  <c r="Y49" i="1"/>
  <c r="W49" i="1"/>
  <c r="Y19" i="1"/>
  <c r="W19" i="1"/>
  <c r="W25" i="4"/>
  <c r="W49" i="5"/>
  <c r="W62" i="6"/>
  <c r="W76" i="6"/>
  <c r="W53" i="6"/>
  <c r="W14" i="16"/>
  <c r="Y81" i="13"/>
  <c r="Y56" i="1"/>
  <c r="W56" i="1"/>
  <c r="Y9" i="1"/>
  <c r="W9" i="1"/>
  <c r="Y68" i="1"/>
  <c r="W68" i="1"/>
  <c r="Y85" i="1"/>
  <c r="W85" i="1"/>
  <c r="Y32" i="1"/>
  <c r="W32" i="1"/>
  <c r="W35" i="1"/>
  <c r="Y72" i="1"/>
  <c r="W72" i="1"/>
  <c r="W75" i="16"/>
  <c r="W43" i="1"/>
  <c r="Y43" i="1"/>
  <c r="W28" i="28"/>
  <c r="W78" i="1"/>
  <c r="Y78" i="1"/>
  <c r="Y92" i="1"/>
  <c r="W93" i="1"/>
  <c r="W92" i="1"/>
  <c r="W50" i="1"/>
  <c r="W99" i="4"/>
  <c r="Y15" i="4"/>
  <c r="W54" i="6"/>
  <c r="W99" i="16"/>
  <c r="W13" i="16"/>
  <c r="W51" i="16"/>
  <c r="W82" i="13"/>
  <c r="W54" i="1"/>
  <c r="Y54" i="1"/>
  <c r="Y7" i="1"/>
  <c r="W7" i="1"/>
  <c r="Y80" i="1"/>
  <c r="W80" i="1"/>
  <c r="W30" i="1"/>
  <c r="Y30" i="1"/>
  <c r="Y36" i="1"/>
  <c r="W36" i="1"/>
  <c r="W8" i="1"/>
  <c r="W29" i="1"/>
  <c r="W98" i="13"/>
  <c r="Y98" i="13"/>
  <c r="W99" i="13"/>
  <c r="Y20" i="16"/>
  <c r="W20" i="16"/>
  <c r="Y39" i="16"/>
  <c r="W39" i="16"/>
  <c r="W88" i="28"/>
  <c r="Y23" i="16"/>
  <c r="W23" i="16"/>
  <c r="Y76" i="13"/>
  <c r="W77" i="13"/>
  <c r="W76" i="13"/>
  <c r="W17" i="5"/>
  <c r="Y96" i="4"/>
  <c r="W96" i="4"/>
  <c r="W5" i="6"/>
  <c r="Y51" i="4"/>
  <c r="W51" i="4"/>
  <c r="W29" i="6"/>
  <c r="Y43" i="6"/>
  <c r="W44" i="6"/>
  <c r="W43" i="6"/>
  <c r="Y31" i="16"/>
  <c r="W75" i="13"/>
  <c r="Y74" i="13"/>
  <c r="W74" i="13"/>
  <c r="Y44" i="13"/>
  <c r="W44" i="13"/>
  <c r="W45" i="13"/>
  <c r="Y51" i="16"/>
  <c r="W52" i="16"/>
  <c r="W37" i="16"/>
  <c r="Y37" i="16"/>
  <c r="W81" i="3"/>
  <c r="Y81" i="3"/>
  <c r="W100" i="6"/>
  <c r="Y67" i="5"/>
  <c r="W68" i="5"/>
  <c r="Y38" i="13"/>
  <c r="W38" i="13"/>
  <c r="W39" i="13"/>
  <c r="Y52" i="5"/>
  <c r="W52" i="5"/>
  <c r="W64" i="13"/>
  <c r="Y64" i="13"/>
  <c r="W65" i="13"/>
  <c r="Y19" i="13"/>
  <c r="W19" i="13"/>
  <c r="W20" i="13"/>
  <c r="W89" i="6"/>
  <c r="Y21" i="13"/>
  <c r="W21" i="13"/>
  <c r="W22" i="13"/>
  <c r="W62" i="13"/>
  <c r="Y62" i="13"/>
  <c r="W63" i="13"/>
  <c r="Y9" i="16"/>
  <c r="W9" i="16"/>
  <c r="W29" i="5"/>
  <c r="Y29" i="5"/>
  <c r="W87" i="13"/>
  <c r="Y87" i="13"/>
  <c r="W88" i="13"/>
  <c r="Y25" i="13"/>
  <c r="W25" i="13"/>
  <c r="W26" i="13"/>
  <c r="W54" i="16"/>
  <c r="W55" i="16"/>
  <c r="Y27" i="3"/>
  <c r="W27" i="3"/>
  <c r="W64" i="4"/>
  <c r="W63" i="4"/>
  <c r="W53" i="3"/>
  <c r="Y53" i="3"/>
  <c r="Y42" i="5"/>
  <c r="W42" i="5"/>
  <c r="W21" i="16"/>
  <c r="Y41" i="6"/>
  <c r="W41" i="6"/>
  <c r="Y4" i="13"/>
  <c r="W4" i="13"/>
  <c r="W72" i="13"/>
  <c r="Y72" i="13"/>
  <c r="W73" i="13"/>
  <c r="Y35" i="16"/>
  <c r="W35" i="16"/>
  <c r="Y20" i="6"/>
  <c r="W21" i="6"/>
  <c r="W42" i="3"/>
  <c r="W68" i="28"/>
  <c r="W47" i="13"/>
  <c r="Y47" i="13"/>
  <c r="Y23" i="13"/>
  <c r="W23" i="13"/>
  <c r="Y12" i="13"/>
  <c r="W12" i="13"/>
  <c r="W13" i="13"/>
  <c r="W62" i="28"/>
  <c r="W74" i="16"/>
  <c r="Y83" i="13"/>
  <c r="W83" i="13"/>
  <c r="W96" i="13"/>
  <c r="Y96" i="13"/>
  <c r="W32" i="13"/>
  <c r="Y32" i="13"/>
  <c r="Y100" i="13"/>
  <c r="W100" i="13"/>
  <c r="W8" i="13"/>
  <c r="Y8" i="13"/>
  <c r="W11" i="13"/>
  <c r="Y10" i="13"/>
  <c r="W10" i="13"/>
  <c r="W24" i="13"/>
  <c r="W97" i="13"/>
  <c r="W9" i="13"/>
  <c r="W65" i="21"/>
  <c r="W31" i="26"/>
  <c r="W20" i="28"/>
  <c r="W85" i="28"/>
  <c r="W80" i="28"/>
  <c r="W28" i="5"/>
  <c r="W41" i="5"/>
  <c r="W73" i="6"/>
  <c r="W77" i="5"/>
  <c r="W96" i="6"/>
  <c r="W45" i="6"/>
  <c r="W63" i="5"/>
  <c r="W63" i="16"/>
  <c r="W64" i="16"/>
  <c r="Y68" i="13"/>
  <c r="W68" i="13"/>
  <c r="W94" i="13"/>
  <c r="Y94" i="13"/>
  <c r="W30" i="13"/>
  <c r="Y30" i="13"/>
  <c r="W66" i="13"/>
  <c r="Y66" i="13"/>
  <c r="Y57" i="13"/>
  <c r="W57" i="13"/>
  <c r="W58" i="13"/>
  <c r="Y6" i="13"/>
  <c r="W6" i="13"/>
  <c r="Y91" i="13"/>
  <c r="W92" i="13"/>
  <c r="W91" i="13"/>
  <c r="Y59" i="13"/>
  <c r="W59" i="13"/>
  <c r="W60" i="13"/>
  <c r="W31" i="13"/>
  <c r="W84" i="13"/>
  <c r="Y70" i="13"/>
  <c r="W70" i="13"/>
  <c r="W97" i="27"/>
  <c r="W31" i="28"/>
  <c r="W49" i="3"/>
  <c r="W94" i="6"/>
  <c r="Y51" i="13"/>
  <c r="W51" i="13"/>
  <c r="Y53" i="13"/>
  <c r="W53" i="13"/>
  <c r="W55" i="13"/>
  <c r="Y55" i="13"/>
  <c r="Y27" i="13"/>
  <c r="W27" i="13"/>
  <c r="W28" i="13"/>
  <c r="W33" i="13"/>
  <c r="Y85" i="13"/>
  <c r="W85" i="13"/>
  <c r="W43" i="13"/>
  <c r="Y42" i="13"/>
  <c r="W42" i="13"/>
  <c r="W51" i="5"/>
  <c r="W41" i="27"/>
  <c r="W27" i="28"/>
  <c r="W81" i="4"/>
  <c r="W19" i="4"/>
  <c r="W21" i="5"/>
  <c r="W18" i="6"/>
  <c r="W42" i="6"/>
  <c r="Y36" i="13"/>
  <c r="W36" i="13"/>
  <c r="W79" i="13"/>
  <c r="Y79" i="13"/>
  <c r="W15" i="13"/>
  <c r="Y15" i="13"/>
  <c r="W34" i="13"/>
  <c r="Y34" i="13"/>
  <c r="W40" i="13"/>
  <c r="Y40" i="13"/>
  <c r="W54" i="13"/>
  <c r="W90" i="16"/>
  <c r="Y90" i="16"/>
  <c r="Y65" i="16"/>
  <c r="W65" i="16"/>
  <c r="W66" i="16"/>
  <c r="W17" i="21"/>
  <c r="W66" i="28"/>
  <c r="W43" i="4"/>
  <c r="W45" i="28"/>
  <c r="W44" i="4"/>
  <c r="W85" i="5"/>
  <c r="W22" i="4"/>
  <c r="W74" i="6"/>
  <c r="W22" i="6"/>
  <c r="Y60" i="16"/>
  <c r="W60" i="16"/>
  <c r="W78" i="16"/>
  <c r="Y78" i="16"/>
  <c r="Y80" i="16"/>
  <c r="W80" i="16"/>
  <c r="Y26" i="16"/>
  <c r="W26" i="16"/>
  <c r="Y28" i="16"/>
  <c r="W28" i="16"/>
  <c r="W59" i="25"/>
  <c r="W91" i="27"/>
  <c r="W89" i="3"/>
  <c r="W30" i="3"/>
  <c r="W99" i="5"/>
  <c r="W64" i="6"/>
  <c r="W85" i="6"/>
  <c r="Y56" i="16"/>
  <c r="W56" i="16"/>
  <c r="Y38" i="16"/>
  <c r="W38" i="16"/>
  <c r="Y97" i="16"/>
  <c r="W98" i="16"/>
  <c r="W97" i="16"/>
  <c r="Y19" i="16"/>
  <c r="W19" i="16"/>
  <c r="Y82" i="16"/>
  <c r="W82" i="16"/>
  <c r="W50" i="16"/>
  <c r="Y50" i="16"/>
  <c r="W12" i="16"/>
  <c r="Y12" i="16"/>
  <c r="W61" i="16"/>
  <c r="W15" i="16"/>
  <c r="Y15" i="16"/>
  <c r="W34" i="16"/>
  <c r="Y33" i="16"/>
  <c r="W33" i="16"/>
  <c r="W95" i="5"/>
  <c r="W94" i="5"/>
  <c r="Y92" i="16"/>
  <c r="W92" i="16"/>
  <c r="Y10" i="16"/>
  <c r="W10" i="16"/>
  <c r="W11" i="16"/>
  <c r="W91" i="16"/>
  <c r="Y80" i="28"/>
  <c r="W76" i="28"/>
  <c r="W96" i="28"/>
  <c r="W20" i="3"/>
  <c r="W51" i="3"/>
  <c r="W52" i="4"/>
  <c r="W53" i="4"/>
  <c r="Y63" i="5"/>
  <c r="W79" i="5"/>
  <c r="W55" i="6"/>
  <c r="W75" i="6"/>
  <c r="W67" i="6"/>
  <c r="W46" i="16"/>
  <c r="Y46" i="16"/>
  <c r="Y58" i="16"/>
  <c r="W58" i="16"/>
  <c r="Y72" i="16"/>
  <c r="W72" i="16"/>
  <c r="Y40" i="16"/>
  <c r="W40" i="16"/>
  <c r="W81" i="16"/>
  <c r="W93" i="16"/>
  <c r="W17" i="16"/>
  <c r="Y17" i="16"/>
  <c r="W26" i="27"/>
  <c r="Y84" i="28"/>
  <c r="Y88" i="28"/>
  <c r="W41" i="28"/>
  <c r="W58" i="3"/>
  <c r="W75" i="4"/>
  <c r="W57" i="5"/>
  <c r="W43" i="5"/>
  <c r="W71" i="5"/>
  <c r="W74" i="5"/>
  <c r="W45" i="4"/>
  <c r="Y88" i="16"/>
  <c r="W88" i="16"/>
  <c r="Y8" i="16"/>
  <c r="W8" i="16"/>
  <c r="Y24" i="16"/>
  <c r="W24" i="16"/>
  <c r="Y77" i="5"/>
  <c r="W18" i="21"/>
  <c r="Y6" i="16"/>
  <c r="W6" i="16"/>
  <c r="Y4" i="16"/>
  <c r="W4" i="16"/>
  <c r="W79" i="28"/>
  <c r="W44" i="28"/>
  <c r="W18" i="3"/>
  <c r="W41" i="4"/>
  <c r="W47" i="5"/>
  <c r="W73" i="5"/>
  <c r="W37" i="5"/>
  <c r="Y74" i="5"/>
  <c r="W51" i="6"/>
  <c r="W52" i="6"/>
  <c r="W5" i="4"/>
  <c r="Y48" i="16"/>
  <c r="W48" i="16"/>
  <c r="Y70" i="16"/>
  <c r="W70" i="16"/>
  <c r="W41" i="16"/>
  <c r="W16" i="16"/>
  <c r="Y38" i="6"/>
  <c r="W38" i="6"/>
  <c r="W30" i="4"/>
  <c r="W78" i="6"/>
  <c r="Y78" i="6"/>
  <c r="Y48" i="6"/>
  <c r="W48" i="6"/>
  <c r="W55" i="3"/>
  <c r="Y48" i="3"/>
  <c r="W31" i="4"/>
  <c r="Y36" i="6"/>
  <c r="W36" i="6"/>
  <c r="Y60" i="6"/>
  <c r="W60" i="6"/>
  <c r="W4" i="5"/>
  <c r="Y4" i="5"/>
  <c r="Y76" i="5"/>
  <c r="W76" i="5"/>
  <c r="W67" i="28"/>
  <c r="W87" i="28"/>
  <c r="W33" i="28"/>
  <c r="Y89" i="3"/>
  <c r="Y56" i="3"/>
  <c r="W90" i="3"/>
  <c r="W42" i="4"/>
  <c r="W85" i="4"/>
  <c r="Y25" i="4"/>
  <c r="W100" i="5"/>
  <c r="W24" i="5"/>
  <c r="W59" i="5"/>
  <c r="W5" i="5"/>
  <c r="W44" i="5"/>
  <c r="W46" i="6"/>
  <c r="Y46" i="6"/>
  <c r="Y70" i="6"/>
  <c r="W70" i="6"/>
  <c r="W90" i="6"/>
  <c r="Y90" i="6"/>
  <c r="W34" i="6"/>
  <c r="Y34" i="6"/>
  <c r="Y8" i="6"/>
  <c r="W8" i="6"/>
  <c r="W12" i="6"/>
  <c r="Y12" i="6"/>
  <c r="W47" i="6"/>
  <c r="W49" i="6"/>
  <c r="W17" i="6"/>
  <c r="Y17" i="6"/>
  <c r="W48" i="3"/>
  <c r="W26" i="6"/>
  <c r="Y25" i="6"/>
  <c r="W25" i="6"/>
  <c r="W98" i="6"/>
  <c r="Y97" i="6"/>
  <c r="W97" i="6"/>
  <c r="Y65" i="6"/>
  <c r="W65" i="6"/>
  <c r="W66" i="6"/>
  <c r="W13" i="27"/>
  <c r="Y41" i="3"/>
  <c r="W39" i="4"/>
  <c r="W74" i="4"/>
  <c r="Y62" i="28"/>
  <c r="W92" i="28"/>
  <c r="W57" i="28"/>
  <c r="W21" i="3"/>
  <c r="W100" i="4"/>
  <c r="W95" i="4"/>
  <c r="W67" i="4"/>
  <c r="W10" i="4"/>
  <c r="W22" i="5"/>
  <c r="W30" i="5"/>
  <c r="W32" i="6"/>
  <c r="Y32" i="6"/>
  <c r="Y80" i="6"/>
  <c r="W80" i="6"/>
  <c r="Y50" i="6"/>
  <c r="W50" i="6"/>
  <c r="W10" i="6"/>
  <c r="Y10" i="6"/>
  <c r="W11" i="6"/>
  <c r="Y58" i="6"/>
  <c r="W58" i="6"/>
  <c r="Y72" i="6"/>
  <c r="W72" i="6"/>
  <c r="Y88" i="6"/>
  <c r="W88" i="6"/>
  <c r="W15" i="6"/>
  <c r="Y15" i="6"/>
  <c r="Y63" i="4"/>
  <c r="W23" i="4"/>
  <c r="Y22" i="4"/>
  <c r="W6" i="3"/>
  <c r="W59" i="6"/>
  <c r="W39" i="6"/>
  <c r="W37" i="7"/>
  <c r="W51" i="28"/>
  <c r="W72" i="28"/>
  <c r="W61" i="3"/>
  <c r="W33" i="3"/>
  <c r="Y45" i="4"/>
  <c r="W67" i="5"/>
  <c r="W53" i="5"/>
  <c r="W93" i="5"/>
  <c r="Y56" i="6"/>
  <c r="W56" i="6"/>
  <c r="W30" i="6"/>
  <c r="Y30" i="6"/>
  <c r="Y23" i="6"/>
  <c r="W23" i="6"/>
  <c r="Y19" i="6"/>
  <c r="W19" i="6"/>
  <c r="Y82" i="6"/>
  <c r="W82" i="6"/>
  <c r="W35" i="6"/>
  <c r="W24" i="6"/>
  <c r="W61" i="6"/>
  <c r="W33" i="6"/>
  <c r="W37" i="6"/>
  <c r="Y92" i="6"/>
  <c r="W92" i="6"/>
  <c r="W27" i="6"/>
  <c r="Y27" i="6"/>
  <c r="W28" i="6"/>
  <c r="W79" i="6"/>
  <c r="W93" i="6"/>
  <c r="W84" i="5"/>
  <c r="W39" i="3"/>
  <c r="W57" i="4"/>
  <c r="Y86" i="5"/>
  <c r="W86" i="5"/>
  <c r="W39" i="28"/>
  <c r="W12" i="3"/>
  <c r="Y30" i="3"/>
  <c r="W59" i="4"/>
  <c r="W6" i="4"/>
  <c r="W62" i="5"/>
  <c r="Y53" i="5"/>
  <c r="Y6" i="6"/>
  <c r="W6" i="6"/>
  <c r="Y4" i="6"/>
  <c r="W4" i="6"/>
  <c r="Y40" i="6"/>
  <c r="W40" i="6"/>
  <c r="W13" i="6"/>
  <c r="W7" i="6"/>
  <c r="Y23" i="3"/>
  <c r="W23" i="3"/>
  <c r="W88" i="3"/>
  <c r="Y100" i="28"/>
  <c r="W100" i="28"/>
  <c r="W15" i="3"/>
  <c r="Y14" i="3"/>
  <c r="W14" i="3"/>
  <c r="Y99" i="21"/>
  <c r="W99" i="21"/>
  <c r="Y74" i="3"/>
  <c r="W74" i="3"/>
  <c r="Y38" i="5"/>
  <c r="W38" i="5"/>
  <c r="Y82" i="5"/>
  <c r="W82" i="5"/>
  <c r="W84" i="26"/>
  <c r="W94" i="28"/>
  <c r="W61" i="4"/>
  <c r="Y31" i="5"/>
  <c r="W31" i="5"/>
  <c r="W62" i="4"/>
  <c r="Y60" i="5"/>
  <c r="W60" i="5"/>
  <c r="W61" i="5"/>
  <c r="W90" i="5"/>
  <c r="Y90" i="5"/>
  <c r="W39" i="5"/>
  <c r="W36" i="4"/>
  <c r="W79" i="4"/>
  <c r="W9" i="4"/>
  <c r="Y14" i="5"/>
  <c r="W14" i="5"/>
  <c r="W15" i="5"/>
  <c r="W6" i="5"/>
  <c r="Y6" i="5"/>
  <c r="Y80" i="5"/>
  <c r="W80" i="5"/>
  <c r="W81" i="5"/>
  <c r="Y92" i="5"/>
  <c r="W92" i="5"/>
  <c r="W7" i="21"/>
  <c r="W76" i="26"/>
  <c r="W58" i="27"/>
  <c r="W16" i="28"/>
  <c r="W17" i="28"/>
  <c r="W35" i="3"/>
  <c r="W41" i="3"/>
  <c r="W28" i="3"/>
  <c r="W72" i="3"/>
  <c r="W69" i="3"/>
  <c r="W5" i="28"/>
  <c r="W27" i="4"/>
  <c r="W21" i="4"/>
  <c r="Y9" i="4"/>
  <c r="Y56" i="5"/>
  <c r="W56" i="5"/>
  <c r="Y16" i="5"/>
  <c r="W16" i="5"/>
  <c r="Y20" i="5"/>
  <c r="W20" i="5"/>
  <c r="Y33" i="5"/>
  <c r="W33" i="5"/>
  <c r="W34" i="5"/>
  <c r="W25" i="5"/>
  <c r="Y25" i="5"/>
  <c r="Y64" i="5"/>
  <c r="W64" i="5"/>
  <c r="Y85" i="4"/>
  <c r="W37" i="4"/>
  <c r="W23" i="5"/>
  <c r="Y23" i="5"/>
  <c r="W65" i="28"/>
  <c r="W8" i="5"/>
  <c r="Y8" i="5"/>
  <c r="W10" i="5"/>
  <c r="Y10" i="5"/>
  <c r="W11" i="5"/>
  <c r="Y72" i="5"/>
  <c r="W72" i="5"/>
  <c r="W9" i="5"/>
  <c r="W59" i="7"/>
  <c r="W29" i="25"/>
  <c r="W12" i="28"/>
  <c r="W87" i="3"/>
  <c r="W84" i="4"/>
  <c r="Y77" i="4"/>
  <c r="W4" i="4"/>
  <c r="Y4" i="4"/>
  <c r="W78" i="5"/>
  <c r="Y78" i="5"/>
  <c r="W58" i="5"/>
  <c r="Y58" i="5"/>
  <c r="Y18" i="5"/>
  <c r="W18" i="5"/>
  <c r="W19" i="5"/>
  <c r="Y32" i="5"/>
  <c r="W32" i="5"/>
  <c r="Y45" i="5"/>
  <c r="W45" i="5"/>
  <c r="Y88" i="5"/>
  <c r="W88" i="5"/>
  <c r="Y27" i="5"/>
  <c r="W27" i="5"/>
  <c r="Y40" i="5"/>
  <c r="W40" i="5"/>
  <c r="W83" i="5"/>
  <c r="Y12" i="5"/>
  <c r="W12" i="5"/>
  <c r="W35" i="5"/>
  <c r="Y35" i="5"/>
  <c r="W81" i="25"/>
  <c r="W83" i="26"/>
  <c r="W20" i="4"/>
  <c r="W79" i="25"/>
  <c r="W91" i="28"/>
  <c r="W53" i="28"/>
  <c r="W10" i="3"/>
  <c r="W36" i="5"/>
  <c r="Y70" i="5"/>
  <c r="W70" i="5"/>
  <c r="Y48" i="5"/>
  <c r="W48" i="5"/>
  <c r="W50" i="5"/>
  <c r="Y50" i="5"/>
  <c r="Y97" i="5"/>
  <c r="W97" i="5"/>
  <c r="W98" i="5"/>
  <c r="W26" i="5"/>
  <c r="W13" i="5"/>
  <c r="W41" i="25"/>
  <c r="W57" i="27"/>
  <c r="Y26" i="27"/>
  <c r="W95" i="28"/>
  <c r="W11" i="28"/>
  <c r="Y87" i="28"/>
  <c r="W99" i="28"/>
  <c r="Y44" i="28"/>
  <c r="W21" i="28"/>
  <c r="Y51" i="3"/>
  <c r="W35" i="4"/>
  <c r="W32" i="4"/>
  <c r="W46" i="5"/>
  <c r="Y46" i="5"/>
  <c r="Y96" i="5"/>
  <c r="W96" i="5"/>
  <c r="W89" i="5"/>
  <c r="Y65" i="5"/>
  <c r="W65" i="5"/>
  <c r="W66" i="5"/>
  <c r="Y7" i="4"/>
  <c r="W7" i="4"/>
  <c r="Y11" i="4"/>
  <c r="W11" i="4"/>
  <c r="W46" i="4"/>
  <c r="Y46" i="4"/>
  <c r="Y92" i="4"/>
  <c r="W92" i="4"/>
  <c r="W8" i="4"/>
  <c r="W53" i="21"/>
  <c r="W7" i="25"/>
  <c r="W69" i="26"/>
  <c r="W37" i="26"/>
  <c r="W55" i="28"/>
  <c r="W69" i="28"/>
  <c r="W37" i="3"/>
  <c r="W56" i="28"/>
  <c r="W85" i="3"/>
  <c r="Y33" i="3"/>
  <c r="Y58" i="4"/>
  <c r="W58" i="4"/>
  <c r="W93" i="4"/>
  <c r="W94" i="7"/>
  <c r="W75" i="7"/>
  <c r="W89" i="25"/>
  <c r="W32" i="26"/>
  <c r="W94" i="26"/>
  <c r="W83" i="27"/>
  <c r="W67" i="27"/>
  <c r="W54" i="26"/>
  <c r="W87" i="26"/>
  <c r="W14" i="26"/>
  <c r="W57" i="26"/>
  <c r="W40" i="28"/>
  <c r="W10" i="27"/>
  <c r="W78" i="28"/>
  <c r="W73" i="28"/>
  <c r="W26" i="3"/>
  <c r="W63" i="27"/>
  <c r="W9" i="3"/>
  <c r="Y88" i="4"/>
  <c r="W88" i="4"/>
  <c r="Y24" i="4"/>
  <c r="W24" i="4"/>
  <c r="W68" i="3"/>
  <c r="Y33" i="4"/>
  <c r="W34" i="4"/>
  <c r="W33" i="4"/>
  <c r="W50" i="4"/>
  <c r="Y50" i="4"/>
  <c r="W18" i="4"/>
  <c r="Y18" i="4"/>
  <c r="W89" i="4"/>
  <c r="Y97" i="4"/>
  <c r="W97" i="4"/>
  <c r="W98" i="4"/>
  <c r="Y28" i="4"/>
  <c r="W28" i="4"/>
  <c r="W47" i="4"/>
  <c r="W7" i="7"/>
  <c r="W20" i="7"/>
  <c r="W42" i="7"/>
  <c r="W79" i="26"/>
  <c r="Y58" i="27"/>
  <c r="Y68" i="28"/>
  <c r="Y71" i="28"/>
  <c r="W60" i="28"/>
  <c r="W37" i="28"/>
  <c r="W95" i="3"/>
  <c r="Y90" i="3"/>
  <c r="W36" i="3"/>
  <c r="Y70" i="4"/>
  <c r="W70" i="4"/>
  <c r="W12" i="4"/>
  <c r="Y40" i="4"/>
  <c r="W40" i="4"/>
  <c r="W91" i="26"/>
  <c r="W87" i="27"/>
  <c r="W86" i="7"/>
  <c r="W49" i="26"/>
  <c r="W14" i="4"/>
  <c r="Y14" i="4"/>
  <c r="Y48" i="4"/>
  <c r="W48" i="4"/>
  <c r="Y82" i="4"/>
  <c r="W82" i="4"/>
  <c r="W21" i="21"/>
  <c r="W99" i="26"/>
  <c r="W50" i="27"/>
  <c r="W86" i="26"/>
  <c r="W52" i="28"/>
  <c r="W9" i="28"/>
  <c r="W97" i="28"/>
  <c r="W77" i="3"/>
  <c r="W66" i="4"/>
  <c r="Y65" i="4"/>
  <c r="W65" i="4"/>
  <c r="W78" i="4"/>
  <c r="Y78" i="4"/>
  <c r="W71" i="4"/>
  <c r="W26" i="4"/>
  <c r="Y26" i="4"/>
  <c r="W84" i="3"/>
  <c r="Y72" i="4"/>
  <c r="W72" i="4"/>
  <c r="Y38" i="4"/>
  <c r="W38" i="4"/>
  <c r="Y80" i="4"/>
  <c r="W80" i="4"/>
  <c r="W13" i="28"/>
  <c r="W35" i="20"/>
  <c r="W8" i="28"/>
  <c r="W83" i="28"/>
  <c r="W82" i="28"/>
  <c r="W67" i="3"/>
  <c r="W45" i="3"/>
  <c r="Y56" i="4"/>
  <c r="W56" i="4"/>
  <c r="Y60" i="4"/>
  <c r="W60" i="4"/>
  <c r="W90" i="4"/>
  <c r="Y90" i="4"/>
  <c r="Y16" i="4"/>
  <c r="W16" i="4"/>
  <c r="W49" i="4"/>
  <c r="W29" i="4"/>
  <c r="W73" i="4"/>
  <c r="Y100" i="3"/>
  <c r="W100" i="3"/>
  <c r="Y78" i="3"/>
  <c r="W78" i="3"/>
  <c r="W53" i="26"/>
  <c r="Y10" i="27"/>
  <c r="W25" i="26"/>
  <c r="W95" i="27"/>
  <c r="W63" i="28"/>
  <c r="W77" i="28"/>
  <c r="W81" i="28"/>
  <c r="W75" i="3"/>
  <c r="Y75" i="3"/>
  <c r="Y62" i="3"/>
  <c r="W62" i="3"/>
  <c r="Y64" i="3"/>
  <c r="W64" i="3"/>
  <c r="Y96" i="3"/>
  <c r="W96" i="3"/>
  <c r="W56" i="20"/>
  <c r="W79" i="7"/>
  <c r="W14" i="21"/>
  <c r="W74" i="25"/>
  <c r="W81" i="26"/>
  <c r="W69" i="7"/>
  <c r="Y37" i="26"/>
  <c r="W27" i="27"/>
  <c r="W47" i="28"/>
  <c r="Y56" i="28"/>
  <c r="W46" i="28"/>
  <c r="Y81" i="28"/>
  <c r="Y85" i="28"/>
  <c r="W59" i="3"/>
  <c r="Y59" i="3"/>
  <c r="Y46" i="3"/>
  <c r="W46" i="3"/>
  <c r="W22" i="3"/>
  <c r="Y22" i="3"/>
  <c r="W65" i="3"/>
  <c r="Y13" i="3"/>
  <c r="W13" i="3"/>
  <c r="W63" i="3"/>
  <c r="W82" i="3"/>
  <c r="Y82" i="3"/>
  <c r="W24" i="3"/>
  <c r="Y24" i="3"/>
  <c r="W91" i="3"/>
  <c r="Y91" i="3"/>
  <c r="W16" i="3"/>
  <c r="Y16" i="3"/>
  <c r="W17" i="3"/>
  <c r="W72" i="9"/>
  <c r="W96" i="25"/>
  <c r="Y87" i="26"/>
  <c r="Y53" i="26"/>
  <c r="W48" i="28"/>
  <c r="W66" i="3"/>
  <c r="Y66" i="3"/>
  <c r="W75" i="25"/>
  <c r="W89" i="26"/>
  <c r="W52" i="26"/>
  <c r="W75" i="27"/>
  <c r="W31" i="27"/>
  <c r="Y63" i="27"/>
  <c r="W93" i="27"/>
  <c r="W89" i="27"/>
  <c r="W36" i="28"/>
  <c r="W4" i="28"/>
  <c r="W29" i="28"/>
  <c r="W93" i="28"/>
  <c r="W98" i="28"/>
  <c r="Y86" i="3"/>
  <c r="W86" i="3"/>
  <c r="W43" i="3"/>
  <c r="Y43" i="3"/>
  <c r="W50" i="3"/>
  <c r="Y50" i="3"/>
  <c r="W97" i="3"/>
  <c r="W73" i="3"/>
  <c r="Y73" i="3"/>
  <c r="W44" i="3"/>
  <c r="W52" i="3"/>
  <c r="Y52" i="3"/>
  <c r="W19" i="3"/>
  <c r="Y19" i="3"/>
  <c r="W25" i="3"/>
  <c r="W14" i="25"/>
  <c r="W34" i="27"/>
  <c r="Y93" i="28"/>
  <c r="Y70" i="3"/>
  <c r="W70" i="3"/>
  <c r="W31" i="3"/>
  <c r="Y31" i="3"/>
  <c r="W57" i="3"/>
  <c r="Y57" i="3"/>
  <c r="W92" i="3"/>
  <c r="W8" i="3"/>
  <c r="Y8" i="3"/>
  <c r="W95" i="25"/>
  <c r="W27" i="26"/>
  <c r="Y14" i="26"/>
  <c r="W100" i="27"/>
  <c r="W71" i="27"/>
  <c r="W42" i="27"/>
  <c r="W11" i="27"/>
  <c r="W25" i="28"/>
  <c r="W61" i="28"/>
  <c r="W49" i="28"/>
  <c r="W54" i="3"/>
  <c r="Y54" i="3"/>
  <c r="W98" i="3"/>
  <c r="Y98" i="3"/>
  <c r="W11" i="3"/>
  <c r="Y11" i="3"/>
  <c r="Y94" i="3"/>
  <c r="W94" i="3"/>
  <c r="Y7" i="3"/>
  <c r="W7" i="3"/>
  <c r="Y13" i="27"/>
  <c r="W34" i="3"/>
  <c r="Y34" i="3"/>
  <c r="W23" i="20"/>
  <c r="W57" i="20"/>
  <c r="W63" i="26"/>
  <c r="W55" i="25"/>
  <c r="W42" i="26"/>
  <c r="W59" i="27"/>
  <c r="W24" i="28"/>
  <c r="W64" i="28"/>
  <c r="W50" i="28"/>
  <c r="Y38" i="3"/>
  <c r="W38" i="3"/>
  <c r="W83" i="3"/>
  <c r="W99" i="3"/>
  <c r="Y40" i="3"/>
  <c r="W40" i="3"/>
  <c r="W79" i="3"/>
  <c r="W32" i="3"/>
  <c r="Y4" i="3"/>
  <c r="W4" i="3"/>
  <c r="Y18" i="28"/>
  <c r="W18" i="28"/>
  <c r="W39" i="27"/>
  <c r="Y58" i="28"/>
  <c r="W58" i="28"/>
  <c r="W76" i="25"/>
  <c r="W68" i="26"/>
  <c r="W71" i="26"/>
  <c r="Y86" i="26"/>
  <c r="Y57" i="26"/>
  <c r="W59" i="28"/>
  <c r="Y30" i="28"/>
  <c r="W30" i="28"/>
  <c r="Y14" i="28"/>
  <c r="W14" i="28"/>
  <c r="Y55" i="27"/>
  <c r="W55" i="27"/>
  <c r="W37" i="20"/>
  <c r="W87" i="7"/>
  <c r="W33" i="21"/>
  <c r="W83" i="7"/>
  <c r="W68" i="25"/>
  <c r="W4" i="7"/>
  <c r="W74" i="7"/>
  <c r="W55" i="26"/>
  <c r="W96" i="26"/>
  <c r="W39" i="26"/>
  <c r="Y90" i="28"/>
  <c r="W90" i="28"/>
  <c r="Y74" i="28"/>
  <c r="W74" i="28"/>
  <c r="Y34" i="28"/>
  <c r="W34" i="28"/>
  <c r="W53" i="7"/>
  <c r="Y70" i="28"/>
  <c r="W70" i="28"/>
  <c r="W81" i="27"/>
  <c r="W29" i="27"/>
  <c r="W15" i="28"/>
  <c r="W8" i="9"/>
  <c r="W39" i="20"/>
  <c r="W9" i="25"/>
  <c r="W91" i="25"/>
  <c r="W73" i="25"/>
  <c r="W59" i="26"/>
  <c r="W35" i="26"/>
  <c r="W71" i="25"/>
  <c r="W38" i="27"/>
  <c r="W18" i="27"/>
  <c r="Y54" i="28"/>
  <c r="W54" i="28"/>
  <c r="Y26" i="28"/>
  <c r="W26" i="28"/>
  <c r="Y10" i="28"/>
  <c r="W10" i="28"/>
  <c r="W19" i="28"/>
  <c r="W47" i="20"/>
  <c r="W65" i="20"/>
  <c r="W91" i="7"/>
  <c r="W95" i="26"/>
  <c r="Y6" i="28"/>
  <c r="W6" i="28"/>
  <c r="W58" i="9"/>
  <c r="W67" i="9"/>
  <c r="Y57" i="20"/>
  <c r="W44" i="7"/>
  <c r="W69" i="25"/>
  <c r="W100" i="26"/>
  <c r="W43" i="26"/>
  <c r="W29" i="26"/>
  <c r="W44" i="26"/>
  <c r="W35" i="27"/>
  <c r="Y86" i="28"/>
  <c r="W86" i="28"/>
  <c r="Y22" i="28"/>
  <c r="W22" i="28"/>
  <c r="Y79" i="26"/>
  <c r="W7" i="28"/>
  <c r="W57" i="7"/>
  <c r="W62" i="26"/>
  <c r="W10" i="26"/>
  <c r="W7" i="27"/>
  <c r="W75" i="28"/>
  <c r="W71" i="28"/>
  <c r="Y38" i="28"/>
  <c r="W38" i="28"/>
  <c r="Y42" i="28"/>
  <c r="W42" i="28"/>
  <c r="W35" i="28"/>
  <c r="W23" i="27"/>
  <c r="Y84" i="27"/>
  <c r="W84" i="27"/>
  <c r="Y68" i="27"/>
  <c r="W68" i="27"/>
  <c r="W60" i="27"/>
  <c r="Y60" i="27"/>
  <c r="Y8" i="27"/>
  <c r="W8" i="27"/>
  <c r="W9" i="27"/>
  <c r="W5" i="27"/>
  <c r="Y5" i="27"/>
  <c r="W36" i="27"/>
  <c r="Y36" i="27"/>
  <c r="W70" i="20"/>
  <c r="W98" i="20"/>
  <c r="W84" i="7"/>
  <c r="W98" i="27"/>
  <c r="Y98" i="27"/>
  <c r="W82" i="27"/>
  <c r="Y82" i="27"/>
  <c r="W66" i="27"/>
  <c r="Y66" i="27"/>
  <c r="W44" i="27"/>
  <c r="Y44" i="27"/>
  <c r="W99" i="27"/>
  <c r="W6" i="27"/>
  <c r="W69" i="27"/>
  <c r="W4" i="27"/>
  <c r="Y4" i="27"/>
  <c r="Y18" i="21"/>
  <c r="W31" i="20"/>
  <c r="Y29" i="25"/>
  <c r="Y48" i="27"/>
  <c r="W48" i="27"/>
  <c r="W78" i="27"/>
  <c r="Y78" i="27"/>
  <c r="W12" i="27"/>
  <c r="Y12" i="27"/>
  <c r="Y51" i="27"/>
  <c r="W51" i="27"/>
  <c r="Y43" i="27"/>
  <c r="W43" i="27"/>
  <c r="Y32" i="27"/>
  <c r="W32" i="27"/>
  <c r="Y92" i="27"/>
  <c r="W92" i="27"/>
  <c r="Y76" i="27"/>
  <c r="W76" i="27"/>
  <c r="W46" i="27"/>
  <c r="W47" i="27"/>
  <c r="Y46" i="27"/>
  <c r="Y19" i="27"/>
  <c r="W19" i="27"/>
  <c r="W33" i="27"/>
  <c r="W49" i="27"/>
  <c r="W79" i="27"/>
  <c r="W45" i="27"/>
  <c r="W90" i="9"/>
  <c r="W22" i="21"/>
  <c r="W31" i="7"/>
  <c r="W54" i="21"/>
  <c r="Y45" i="7"/>
  <c r="W27" i="7"/>
  <c r="W39" i="25"/>
  <c r="W50" i="25"/>
  <c r="W87" i="25"/>
  <c r="W64" i="25"/>
  <c r="Y71" i="25"/>
  <c r="W86" i="25"/>
  <c r="W85" i="25"/>
  <c r="W36" i="26"/>
  <c r="W6" i="26"/>
  <c r="Y93" i="26"/>
  <c r="Y39" i="26"/>
  <c r="Y16" i="27"/>
  <c r="W16" i="27"/>
  <c r="W90" i="27"/>
  <c r="Y90" i="27"/>
  <c r="W74" i="27"/>
  <c r="Y74" i="27"/>
  <c r="W30" i="27"/>
  <c r="Y30" i="27"/>
  <c r="W77" i="27"/>
  <c r="W53" i="27"/>
  <c r="Y53" i="27"/>
  <c r="W61" i="27"/>
  <c r="Y80" i="27"/>
  <c r="W80" i="27"/>
  <c r="W28" i="27"/>
  <c r="Y28" i="27"/>
  <c r="Y56" i="27"/>
  <c r="W56" i="27"/>
  <c r="W62" i="27"/>
  <c r="Y62" i="27"/>
  <c r="Y33" i="21"/>
  <c r="Y40" i="27"/>
  <c r="W40" i="27"/>
  <c r="W40" i="20"/>
  <c r="W86" i="21"/>
  <c r="W17" i="7"/>
  <c r="Y69" i="7"/>
  <c r="W48" i="25"/>
  <c r="W53" i="25"/>
  <c r="W75" i="26"/>
  <c r="W74" i="26"/>
  <c r="W85" i="26"/>
  <c r="W21" i="26"/>
  <c r="Y88" i="27"/>
  <c r="W88" i="27"/>
  <c r="Y72" i="27"/>
  <c r="W72" i="27"/>
  <c r="W14" i="27"/>
  <c r="W15" i="27"/>
  <c r="Y14" i="27"/>
  <c r="Y24" i="27"/>
  <c r="W24" i="27"/>
  <c r="W25" i="27"/>
  <c r="W21" i="27"/>
  <c r="Y21" i="27"/>
  <c r="Y52" i="27"/>
  <c r="W52" i="27"/>
  <c r="W19" i="20"/>
  <c r="Y96" i="27"/>
  <c r="W96" i="27"/>
  <c r="Y64" i="27"/>
  <c r="W64" i="27"/>
  <c r="W99" i="9"/>
  <c r="W30" i="26"/>
  <c r="W13" i="26"/>
  <c r="W94" i="27"/>
  <c r="Y94" i="27"/>
  <c r="W98" i="9"/>
  <c r="W15" i="21"/>
  <c r="W63" i="25"/>
  <c r="W54" i="7"/>
  <c r="W67" i="26"/>
  <c r="W100" i="9"/>
  <c r="W89" i="9"/>
  <c r="Y14" i="21"/>
  <c r="W71" i="21"/>
  <c r="W35" i="7"/>
  <c r="W94" i="25"/>
  <c r="Y54" i="25"/>
  <c r="W8" i="26"/>
  <c r="W64" i="26"/>
  <c r="W23" i="26"/>
  <c r="W86" i="27"/>
  <c r="Y86" i="27"/>
  <c r="W70" i="27"/>
  <c r="Y70" i="27"/>
  <c r="W22" i="27"/>
  <c r="W73" i="27"/>
  <c r="W20" i="27"/>
  <c r="Y20" i="27"/>
  <c r="W65" i="27"/>
  <c r="W85" i="27"/>
  <c r="W37" i="27"/>
  <c r="Y37" i="27"/>
  <c r="W17" i="27"/>
  <c r="W46" i="26"/>
  <c r="Y46" i="26"/>
  <c r="Y92" i="26"/>
  <c r="W92" i="26"/>
  <c r="W4" i="26"/>
  <c r="Y4" i="26"/>
  <c r="W43" i="7"/>
  <c r="W85" i="7"/>
  <c r="W24" i="26"/>
  <c r="Y24" i="26"/>
  <c r="W58" i="26"/>
  <c r="Y58" i="26"/>
  <c r="Y65" i="26"/>
  <c r="W65" i="26"/>
  <c r="W66" i="26"/>
  <c r="Y40" i="26"/>
  <c r="W40" i="26"/>
  <c r="W45" i="26"/>
  <c r="Y45" i="26"/>
  <c r="W21" i="20"/>
  <c r="W88" i="20"/>
  <c r="W41" i="20"/>
  <c r="W67" i="25"/>
  <c r="W35" i="25"/>
  <c r="W54" i="25"/>
  <c r="W22" i="26"/>
  <c r="Y22" i="26"/>
  <c r="Y48" i="26"/>
  <c r="W48" i="26"/>
  <c r="Y60" i="26"/>
  <c r="W60" i="26"/>
  <c r="W61" i="26"/>
  <c r="Y72" i="26"/>
  <c r="W72" i="26"/>
  <c r="W47" i="26"/>
  <c r="W73" i="26"/>
  <c r="W5" i="26"/>
  <c r="Y17" i="26"/>
  <c r="W17" i="26"/>
  <c r="W18" i="26"/>
  <c r="Y50" i="26"/>
  <c r="W50" i="26"/>
  <c r="Y15" i="26"/>
  <c r="W15" i="26"/>
  <c r="W79" i="9"/>
  <c r="W100" i="21"/>
  <c r="W51" i="7"/>
  <c r="W20" i="25"/>
  <c r="W100" i="7"/>
  <c r="W93" i="26"/>
  <c r="W16" i="26"/>
  <c r="Y16" i="26"/>
  <c r="W10" i="9"/>
  <c r="W95" i="21"/>
  <c r="W93" i="21"/>
  <c r="W30" i="7"/>
  <c r="W68" i="20"/>
  <c r="W55" i="7"/>
  <c r="Y41" i="7"/>
  <c r="W21" i="7"/>
  <c r="W100" i="25"/>
  <c r="W99" i="25"/>
  <c r="W46" i="25"/>
  <c r="W22" i="25"/>
  <c r="Y56" i="26"/>
  <c r="W56" i="26"/>
  <c r="W78" i="26"/>
  <c r="Y78" i="26"/>
  <c r="W9" i="26"/>
  <c r="Y9" i="26"/>
  <c r="Y90" i="26"/>
  <c r="W90" i="26"/>
  <c r="Y38" i="26"/>
  <c r="W38" i="26"/>
  <c r="Y11" i="26"/>
  <c r="W11" i="26"/>
  <c r="W12" i="7"/>
  <c r="W95" i="9"/>
  <c r="W84" i="21"/>
  <c r="W62" i="25"/>
  <c r="W97" i="9"/>
  <c r="W87" i="21"/>
  <c r="W81" i="20"/>
  <c r="W66" i="20"/>
  <c r="W41" i="7"/>
  <c r="W76" i="7"/>
  <c r="W21" i="25"/>
  <c r="W51" i="26"/>
  <c r="Y97" i="26"/>
  <c r="W97" i="26"/>
  <c r="W98" i="26"/>
  <c r="W7" i="26"/>
  <c r="Y7" i="26"/>
  <c r="W26" i="26"/>
  <c r="Y26" i="26"/>
  <c r="Y33" i="26"/>
  <c r="W33" i="26"/>
  <c r="W34" i="26"/>
  <c r="W19" i="26"/>
  <c r="Y19" i="26"/>
  <c r="W20" i="26"/>
  <c r="W77" i="26"/>
  <c r="Y77" i="26"/>
  <c r="Y88" i="26"/>
  <c r="W88" i="26"/>
  <c r="Y82" i="26"/>
  <c r="W82" i="26"/>
  <c r="Y99" i="9"/>
  <c r="W31" i="9"/>
  <c r="W11" i="21"/>
  <c r="W95" i="7"/>
  <c r="W23" i="9"/>
  <c r="W89" i="20"/>
  <c r="W85" i="21"/>
  <c r="Y43" i="7"/>
  <c r="W99" i="7"/>
  <c r="W84" i="25"/>
  <c r="Y70" i="26"/>
  <c r="W70" i="26"/>
  <c r="Y80" i="26"/>
  <c r="W80" i="26"/>
  <c r="Y28" i="26"/>
  <c r="W28" i="26"/>
  <c r="W12" i="26"/>
  <c r="W41" i="26"/>
  <c r="W32" i="25"/>
  <c r="Y32" i="25"/>
  <c r="Y35" i="20"/>
  <c r="W94" i="21"/>
  <c r="W30" i="25"/>
  <c r="Y30" i="25"/>
  <c r="Y23" i="25"/>
  <c r="W23" i="25"/>
  <c r="Y51" i="25"/>
  <c r="W51" i="25"/>
  <c r="Y97" i="25"/>
  <c r="W97" i="25"/>
  <c r="W98" i="25"/>
  <c r="Y44" i="25"/>
  <c r="W44" i="25"/>
  <c r="W45" i="25"/>
  <c r="W68" i="7"/>
  <c r="Y67" i="7"/>
  <c r="Y23" i="9"/>
  <c r="W43" i="20"/>
  <c r="W17" i="20"/>
  <c r="W80" i="20"/>
  <c r="W28" i="21"/>
  <c r="W16" i="9"/>
  <c r="W69" i="21"/>
  <c r="W62" i="20"/>
  <c r="Y6" i="25"/>
  <c r="W6" i="25"/>
  <c r="Y36" i="25"/>
  <c r="W36" i="25"/>
  <c r="Y92" i="25"/>
  <c r="W92" i="25"/>
  <c r="W93" i="25"/>
  <c r="Y82" i="25"/>
  <c r="W82" i="25"/>
  <c r="Y42" i="25"/>
  <c r="W42" i="25"/>
  <c r="W43" i="25"/>
  <c r="W62" i="9"/>
  <c r="W13" i="20"/>
  <c r="W75" i="20"/>
  <c r="W9" i="20"/>
  <c r="Y41" i="20"/>
  <c r="W41" i="21"/>
  <c r="W91" i="21"/>
  <c r="W29" i="21"/>
  <c r="W19" i="7"/>
  <c r="Y75" i="7"/>
  <c r="Y56" i="25"/>
  <c r="W56" i="25"/>
  <c r="Y38" i="25"/>
  <c r="W38" i="25"/>
  <c r="W78" i="25"/>
  <c r="Y78" i="25"/>
  <c r="W17" i="25"/>
  <c r="Y17" i="25"/>
  <c r="W90" i="25"/>
  <c r="Y90" i="25"/>
  <c r="W34" i="25"/>
  <c r="Y34" i="25"/>
  <c r="Y70" i="25"/>
  <c r="W70" i="25"/>
  <c r="W18" i="25"/>
  <c r="W31" i="25"/>
  <c r="W6" i="20"/>
  <c r="W15" i="25"/>
  <c r="Y15" i="25"/>
  <c r="Y80" i="25"/>
  <c r="W80" i="25"/>
  <c r="Y65" i="25"/>
  <c r="W65" i="25"/>
  <c r="W66" i="25"/>
  <c r="W27" i="25"/>
  <c r="Y27" i="25"/>
  <c r="W28" i="25"/>
  <c r="Y77" i="25"/>
  <c r="W77" i="25"/>
  <c r="W13" i="9"/>
  <c r="W43" i="9"/>
  <c r="W63" i="9"/>
  <c r="W72" i="20"/>
  <c r="W16" i="20"/>
  <c r="W59" i="20"/>
  <c r="W45" i="21"/>
  <c r="Y93" i="21"/>
  <c r="Y53" i="21"/>
  <c r="W19" i="21"/>
  <c r="W23" i="7"/>
  <c r="W11" i="7"/>
  <c r="W67" i="7"/>
  <c r="W5" i="7"/>
  <c r="W10" i="7"/>
  <c r="Y27" i="7"/>
  <c r="Y19" i="25"/>
  <c r="W19" i="25"/>
  <c r="Y60" i="25"/>
  <c r="W60" i="25"/>
  <c r="W61" i="25"/>
  <c r="W37" i="25"/>
  <c r="W96" i="21"/>
  <c r="W63" i="7"/>
  <c r="Y72" i="25"/>
  <c r="W72" i="25"/>
  <c r="W33" i="25"/>
  <c r="W39" i="9"/>
  <c r="W61" i="20"/>
  <c r="W73" i="20"/>
  <c r="W52" i="7"/>
  <c r="Y88" i="25"/>
  <c r="W88" i="25"/>
  <c r="W49" i="25"/>
  <c r="Y49" i="25"/>
  <c r="Y4" i="25"/>
  <c r="W4" i="25"/>
  <c r="W12" i="25"/>
  <c r="Y12" i="25"/>
  <c r="W13" i="25"/>
  <c r="Y25" i="25"/>
  <c r="W25" i="25"/>
  <c r="W26" i="25"/>
  <c r="W16" i="25"/>
  <c r="W93" i="20"/>
  <c r="Y89" i="20"/>
  <c r="W35" i="21"/>
  <c r="Y8" i="25"/>
  <c r="W8" i="25"/>
  <c r="Y97" i="20"/>
  <c r="W32" i="21"/>
  <c r="W81" i="9"/>
  <c r="W26" i="21"/>
  <c r="W22" i="7"/>
  <c r="W83" i="25"/>
  <c r="W47" i="25"/>
  <c r="Y47" i="25"/>
  <c r="Y36" i="7"/>
  <c r="W36" i="7"/>
  <c r="W58" i="25"/>
  <c r="Y58" i="25"/>
  <c r="Y40" i="25"/>
  <c r="W40" i="25"/>
  <c r="Y10" i="25"/>
  <c r="W10" i="25"/>
  <c r="W11" i="25"/>
  <c r="W52" i="25"/>
  <c r="Y24" i="25"/>
  <c r="W24" i="25"/>
  <c r="W5" i="25"/>
  <c r="Y79" i="20"/>
  <c r="W83" i="9"/>
  <c r="W27" i="21"/>
  <c r="Y92" i="7"/>
  <c r="W92" i="7"/>
  <c r="W46" i="7"/>
  <c r="Y46" i="7"/>
  <c r="W90" i="7"/>
  <c r="Y90" i="7"/>
  <c r="W77" i="20"/>
  <c r="W24" i="21"/>
  <c r="W69" i="20"/>
  <c r="Y61" i="7"/>
  <c r="W61" i="7"/>
  <c r="Y38" i="7"/>
  <c r="W38" i="7"/>
  <c r="Y80" i="7"/>
  <c r="W80" i="7"/>
  <c r="Y70" i="7"/>
  <c r="W70" i="7"/>
  <c r="W62" i="7"/>
  <c r="W18" i="7"/>
  <c r="Y18" i="7"/>
  <c r="W23" i="21"/>
  <c r="W39" i="7"/>
  <c r="W81" i="7"/>
  <c r="W71" i="7"/>
  <c r="W13" i="7"/>
  <c r="Y13" i="7"/>
  <c r="W29" i="20"/>
  <c r="W67" i="20"/>
  <c r="W53" i="20"/>
  <c r="W36" i="20"/>
  <c r="W78" i="21"/>
  <c r="W95" i="20"/>
  <c r="W94" i="9"/>
  <c r="W25" i="21"/>
  <c r="Y56" i="7"/>
  <c r="W56" i="7"/>
  <c r="Y28" i="7"/>
  <c r="W28" i="7"/>
  <c r="Y60" i="7"/>
  <c r="W60" i="7"/>
  <c r="W47" i="7"/>
  <c r="Y77" i="7"/>
  <c r="W77" i="7"/>
  <c r="Y72" i="7"/>
  <c r="W72" i="7"/>
  <c r="W14" i="7"/>
  <c r="Y14" i="7"/>
  <c r="Y8" i="7"/>
  <c r="W8" i="7"/>
  <c r="W15" i="7"/>
  <c r="Y97" i="7"/>
  <c r="W97" i="7"/>
  <c r="W98" i="7"/>
  <c r="W15" i="9"/>
  <c r="W7" i="20"/>
  <c r="W49" i="20"/>
  <c r="Y68" i="20"/>
  <c r="W30" i="21"/>
  <c r="W29" i="7"/>
  <c r="Y29" i="7"/>
  <c r="Y48" i="7"/>
  <c r="W48" i="7"/>
  <c r="W49" i="7"/>
  <c r="Y96" i="7"/>
  <c r="W96" i="7"/>
  <c r="Y65" i="7"/>
  <c r="W65" i="7"/>
  <c r="W66" i="7"/>
  <c r="Y88" i="7"/>
  <c r="W88" i="7"/>
  <c r="Y16" i="7"/>
  <c r="W16" i="7"/>
  <c r="Y89" i="7"/>
  <c r="W89" i="7"/>
  <c r="Y50" i="7"/>
  <c r="W50" i="7"/>
  <c r="W73" i="7"/>
  <c r="Y81" i="9"/>
  <c r="W44" i="9"/>
  <c r="Y15" i="9"/>
  <c r="W55" i="9"/>
  <c r="W33" i="20"/>
  <c r="W80" i="21"/>
  <c r="Y24" i="7"/>
  <c r="W24" i="7"/>
  <c r="W78" i="7"/>
  <c r="Y78" i="7"/>
  <c r="W82" i="7"/>
  <c r="Y82" i="7"/>
  <c r="Y40" i="7"/>
  <c r="W40" i="7"/>
  <c r="W9" i="7"/>
  <c r="Y33" i="7"/>
  <c r="W33" i="7"/>
  <c r="W34" i="7"/>
  <c r="Y64" i="7"/>
  <c r="W64" i="7"/>
  <c r="W34" i="20"/>
  <c r="Y6" i="7"/>
  <c r="W6" i="7"/>
  <c r="W58" i="7"/>
  <c r="Y58" i="7"/>
  <c r="W94" i="20"/>
  <c r="W46" i="21"/>
  <c r="W61" i="21"/>
  <c r="Y93" i="7"/>
  <c r="W93" i="7"/>
  <c r="W26" i="7"/>
  <c r="Y26" i="7"/>
  <c r="W25" i="7"/>
  <c r="Y32" i="7"/>
  <c r="W32" i="7"/>
  <c r="W66" i="21"/>
  <c r="Y66" i="21"/>
  <c r="W30" i="9"/>
  <c r="Y88" i="21"/>
  <c r="W88" i="21"/>
  <c r="W81" i="21"/>
  <c r="Y81" i="21"/>
  <c r="Y36" i="21"/>
  <c r="W36" i="21"/>
  <c r="Y4" i="20"/>
  <c r="W4" i="20"/>
  <c r="Y55" i="21"/>
  <c r="W55" i="21"/>
  <c r="W76" i="21"/>
  <c r="Y76" i="21"/>
  <c r="W9" i="21"/>
  <c r="Y9" i="21"/>
  <c r="W5" i="20"/>
  <c r="W10" i="21"/>
  <c r="W34" i="21"/>
  <c r="Y34" i="21"/>
  <c r="Y94" i="9"/>
  <c r="W59" i="9"/>
  <c r="Y55" i="9"/>
  <c r="W100" i="20"/>
  <c r="W64" i="20"/>
  <c r="W71" i="20"/>
  <c r="W24" i="20"/>
  <c r="W27" i="20"/>
  <c r="Y70" i="21"/>
  <c r="W70" i="21"/>
  <c r="W79" i="21"/>
  <c r="Y79" i="21"/>
  <c r="W74" i="21"/>
  <c r="Y74" i="21"/>
  <c r="W75" i="21"/>
  <c r="W82" i="21"/>
  <c r="Y16" i="21"/>
  <c r="W16" i="21"/>
  <c r="W8" i="21"/>
  <c r="Y8" i="21"/>
  <c r="W6" i="21"/>
  <c r="Y6" i="21"/>
  <c r="Y57" i="21"/>
  <c r="W57" i="21"/>
  <c r="W58" i="21"/>
  <c r="W49" i="21"/>
  <c r="Y49" i="21"/>
  <c r="W50" i="21"/>
  <c r="W47" i="21"/>
  <c r="Y47" i="21"/>
  <c r="Y92" i="21"/>
  <c r="W92" i="21"/>
  <c r="W68" i="9"/>
  <c r="Y51" i="21"/>
  <c r="W51" i="21"/>
  <c r="W74" i="20"/>
  <c r="W98" i="21"/>
  <c r="Y97" i="21"/>
  <c r="W97" i="21"/>
  <c r="W27" i="9"/>
  <c r="W77" i="9"/>
  <c r="W63" i="20"/>
  <c r="Y40" i="21"/>
  <c r="W40" i="21"/>
  <c r="W90" i="21"/>
  <c r="Y90" i="21"/>
  <c r="Y5" i="21"/>
  <c r="W5" i="21"/>
  <c r="W89" i="21"/>
  <c r="W56" i="21"/>
  <c r="Y56" i="21"/>
  <c r="Y38" i="21"/>
  <c r="W38" i="21"/>
  <c r="W44" i="21"/>
  <c r="Y44" i="21"/>
  <c r="W85" i="20"/>
  <c r="Y72" i="21"/>
  <c r="W72" i="21"/>
  <c r="W26" i="9"/>
  <c r="Y81" i="20"/>
  <c r="W64" i="21"/>
  <c r="Y64" i="21"/>
  <c r="W30" i="20"/>
  <c r="Y30" i="20"/>
  <c r="W56" i="9"/>
  <c r="Y83" i="9"/>
  <c r="W40" i="9"/>
  <c r="W8" i="20"/>
  <c r="W32" i="20"/>
  <c r="W84" i="20"/>
  <c r="W99" i="20"/>
  <c r="W11" i="20"/>
  <c r="W48" i="20"/>
  <c r="W25" i="20"/>
  <c r="Y31" i="21"/>
  <c r="W31" i="21"/>
  <c r="W62" i="21"/>
  <c r="Y62" i="21"/>
  <c r="Y83" i="21"/>
  <c r="W83" i="21"/>
  <c r="Y59" i="21"/>
  <c r="W59" i="21"/>
  <c r="W60" i="21"/>
  <c r="W67" i="21"/>
  <c r="Y38" i="20"/>
  <c r="W38" i="20"/>
  <c r="W63" i="21"/>
  <c r="W48" i="21"/>
  <c r="W73" i="21"/>
  <c r="W12" i="21"/>
  <c r="Y12" i="21"/>
  <c r="Y42" i="21"/>
  <c r="W42" i="21"/>
  <c r="W43" i="21"/>
  <c r="W13" i="21"/>
  <c r="W83" i="20"/>
  <c r="Y20" i="21"/>
  <c r="W20" i="21"/>
  <c r="Y68" i="21"/>
  <c r="W68" i="21"/>
  <c r="Y4" i="21"/>
  <c r="W4" i="21"/>
  <c r="W52" i="21"/>
  <c r="W39" i="21"/>
  <c r="W37" i="21"/>
  <c r="W77" i="21"/>
  <c r="Y90" i="20"/>
  <c r="W90" i="20"/>
  <c r="Y42" i="20"/>
  <c r="W42" i="20"/>
  <c r="W84" i="9"/>
  <c r="W85" i="9"/>
  <c r="W91" i="9"/>
  <c r="W35" i="9"/>
  <c r="Y95" i="9"/>
  <c r="W20" i="9"/>
  <c r="Y96" i="20"/>
  <c r="W96" i="20"/>
  <c r="W22" i="20"/>
  <c r="Y22" i="20"/>
  <c r="Y78" i="20"/>
  <c r="W78" i="20"/>
  <c r="W80" i="9"/>
  <c r="W45" i="9"/>
  <c r="Y60" i="20"/>
  <c r="W60" i="20"/>
  <c r="Y10" i="20"/>
  <c r="W10" i="20"/>
  <c r="W50" i="20"/>
  <c r="Y50" i="20"/>
  <c r="W79" i="20"/>
  <c r="W54" i="20"/>
  <c r="Y54" i="20"/>
  <c r="W51" i="20"/>
  <c r="Y58" i="20"/>
  <c r="W58" i="20"/>
  <c r="W97" i="20"/>
  <c r="Y77" i="9"/>
  <c r="Y86" i="20"/>
  <c r="W86" i="20"/>
  <c r="Y12" i="20"/>
  <c r="W12" i="20"/>
  <c r="Y14" i="20"/>
  <c r="W14" i="20"/>
  <c r="W73" i="9"/>
  <c r="Y20" i="20"/>
  <c r="W20" i="20"/>
  <c r="W18" i="20"/>
  <c r="Y18" i="20"/>
  <c r="Y44" i="20"/>
  <c r="W44" i="20"/>
  <c r="Y26" i="20"/>
  <c r="W26" i="20"/>
  <c r="Y28" i="20"/>
  <c r="W28" i="20"/>
  <c r="W18" i="9"/>
  <c r="Y7" i="9"/>
  <c r="Y92" i="20"/>
  <c r="W92" i="20"/>
  <c r="W15" i="20"/>
  <c r="Y76" i="20"/>
  <c r="W76" i="20"/>
  <c r="W76" i="9"/>
  <c r="W78" i="9"/>
  <c r="Y52" i="20"/>
  <c r="W52" i="20"/>
  <c r="W7" i="9"/>
  <c r="W19" i="9"/>
  <c r="W87" i="20"/>
  <c r="W91" i="20"/>
  <c r="W82" i="20"/>
  <c r="Y82" i="20"/>
  <c r="Y46" i="20"/>
  <c r="W46" i="20"/>
  <c r="W45" i="20"/>
  <c r="Y4" i="9"/>
  <c r="W4" i="9"/>
  <c r="W5" i="9"/>
  <c r="Y64" i="9"/>
  <c r="W64" i="9"/>
  <c r="Y41" i="9"/>
  <c r="W41" i="9"/>
  <c r="W50" i="9"/>
  <c r="Y50" i="9"/>
  <c r="Y36" i="9"/>
  <c r="W36" i="9"/>
  <c r="Y70" i="9"/>
  <c r="W70" i="9"/>
  <c r="Y57" i="9"/>
  <c r="W57" i="9"/>
  <c r="W37" i="9"/>
  <c r="Y37" i="9"/>
  <c r="W11" i="9"/>
  <c r="Y11" i="9"/>
  <c r="W46" i="9"/>
  <c r="Y46" i="9"/>
  <c r="Y53" i="9"/>
  <c r="W53" i="9"/>
  <c r="W47" i="9"/>
  <c r="Y52" i="9"/>
  <c r="W52" i="9"/>
  <c r="Y32" i="9"/>
  <c r="W32" i="9"/>
  <c r="Y92" i="9"/>
  <c r="W92" i="9"/>
  <c r="Y60" i="9"/>
  <c r="W60" i="9"/>
  <c r="Y14" i="9"/>
  <c r="W14" i="9"/>
  <c r="Y12" i="9"/>
  <c r="W12" i="9"/>
  <c r="Y86" i="9"/>
  <c r="W86" i="9"/>
  <c r="Y88" i="9"/>
  <c r="W88" i="9"/>
  <c r="Y24" i="9"/>
  <c r="W24" i="9"/>
  <c r="Y48" i="9"/>
  <c r="W49" i="9"/>
  <c r="W48" i="9"/>
  <c r="W33" i="9"/>
  <c r="W34" i="9"/>
  <c r="Y33" i="9"/>
  <c r="Y42" i="9"/>
  <c r="W42" i="9"/>
  <c r="Y82" i="9"/>
  <c r="W82" i="9"/>
  <c r="W54" i="9"/>
  <c r="W61" i="9"/>
  <c r="Y96" i="9"/>
  <c r="W96" i="9"/>
  <c r="Y74" i="9"/>
  <c r="W74" i="9"/>
  <c r="W9" i="9"/>
  <c r="Y9" i="9"/>
  <c r="Y38" i="9"/>
  <c r="W38" i="9"/>
  <c r="Y28" i="9"/>
  <c r="W28" i="9"/>
  <c r="W51" i="9"/>
  <c r="W93" i="9"/>
  <c r="Y17" i="9"/>
  <c r="W17" i="9"/>
  <c r="W65" i="9"/>
  <c r="W66" i="9"/>
  <c r="Y65" i="9"/>
  <c r="W21" i="9"/>
  <c r="W22" i="9"/>
  <c r="Y21" i="9"/>
  <c r="Y25" i="9"/>
  <c r="W25" i="9"/>
  <c r="W71" i="9"/>
  <c r="W29" i="9"/>
  <c r="W75" i="9"/>
  <c r="W6" i="9"/>
  <c r="Y6" i="9"/>
  <c r="Y69" i="9"/>
  <c r="W69" i="9"/>
  <c r="W87" i="9"/>
  <c r="S5" i="29" l="1"/>
  <c r="C1" i="17"/>
  <c r="C2" i="17"/>
  <c r="K1" i="17"/>
  <c r="K2" i="17"/>
  <c r="J1" i="17"/>
  <c r="J2" i="17"/>
  <c r="I1" i="17"/>
  <c r="I2" i="17"/>
  <c r="H2" i="17"/>
  <c r="H1" i="17"/>
  <c r="P2" i="17"/>
  <c r="P1" i="17"/>
  <c r="C1" i="2"/>
  <c r="A31" i="18"/>
  <c r="E31" i="18"/>
  <c r="H31" i="18" s="1"/>
  <c r="J31" i="18" s="1"/>
  <c r="K31" i="18"/>
  <c r="A32" i="18"/>
  <c r="E32" i="18"/>
  <c r="H32" i="18" s="1"/>
  <c r="J32" i="18" s="1"/>
  <c r="K32" i="18"/>
  <c r="A33" i="18"/>
  <c r="E33" i="18"/>
  <c r="H33" i="18" s="1"/>
  <c r="J33" i="18" s="1"/>
  <c r="K33" i="18"/>
  <c r="A34" i="18"/>
  <c r="E34" i="18"/>
  <c r="K34" i="18"/>
  <c r="A35" i="18"/>
  <c r="E35" i="18"/>
  <c r="H35" i="18" s="1"/>
  <c r="J35" i="18" s="1"/>
  <c r="K35" i="18"/>
  <c r="A36" i="18"/>
  <c r="E36" i="18"/>
  <c r="H36" i="18" s="1"/>
  <c r="J36" i="18" s="1"/>
  <c r="K36" i="18"/>
  <c r="A37" i="18"/>
  <c r="E37" i="18"/>
  <c r="H37" i="18" s="1"/>
  <c r="J37" i="18" s="1"/>
  <c r="K37" i="18"/>
  <c r="A38" i="18"/>
  <c r="E38" i="18"/>
  <c r="H38" i="18" s="1"/>
  <c r="J38" i="18" s="1"/>
  <c r="K38" i="18"/>
  <c r="A39" i="18"/>
  <c r="E39" i="18"/>
  <c r="H39" i="18" s="1"/>
  <c r="J39" i="18" s="1"/>
  <c r="K39" i="18"/>
  <c r="A40" i="18"/>
  <c r="E40" i="18"/>
  <c r="K40" i="18"/>
  <c r="A41" i="18"/>
  <c r="E41" i="18"/>
  <c r="H41" i="18" s="1"/>
  <c r="J41" i="18" s="1"/>
  <c r="K41" i="18"/>
  <c r="A42" i="18"/>
  <c r="E42" i="18"/>
  <c r="H42" i="18" s="1"/>
  <c r="J42" i="18" s="1"/>
  <c r="K42" i="18"/>
  <c r="A43" i="18"/>
  <c r="E43" i="18"/>
  <c r="H43" i="18" s="1"/>
  <c r="J43" i="18" s="1"/>
  <c r="K43" i="18"/>
  <c r="A44" i="18"/>
  <c r="E44" i="18"/>
  <c r="H44" i="18" s="1"/>
  <c r="J44" i="18" s="1"/>
  <c r="K44" i="18"/>
  <c r="A45" i="18"/>
  <c r="E45" i="18"/>
  <c r="H45" i="18" s="1"/>
  <c r="J45" i="18" s="1"/>
  <c r="K45" i="18"/>
  <c r="A46" i="18"/>
  <c r="E46" i="18"/>
  <c r="H46" i="18" s="1"/>
  <c r="J46" i="18" s="1"/>
  <c r="K46" i="18"/>
  <c r="A47" i="18"/>
  <c r="E47" i="18"/>
  <c r="H47" i="18" s="1"/>
  <c r="J47" i="18" s="1"/>
  <c r="K47" i="18"/>
  <c r="A48" i="18"/>
  <c r="E48" i="18"/>
  <c r="H48" i="18" s="1"/>
  <c r="J48" i="18" s="1"/>
  <c r="K48" i="18"/>
  <c r="A49" i="18"/>
  <c r="E49" i="18"/>
  <c r="K49" i="18"/>
  <c r="A50" i="18"/>
  <c r="E50" i="18"/>
  <c r="H50" i="18" s="1"/>
  <c r="J50" i="18" s="1"/>
  <c r="K50" i="18"/>
  <c r="A51" i="18"/>
  <c r="E51" i="18"/>
  <c r="H51" i="18" s="1"/>
  <c r="J51" i="18" s="1"/>
  <c r="K51" i="18"/>
  <c r="A52" i="18"/>
  <c r="E52" i="18"/>
  <c r="H52" i="18" s="1"/>
  <c r="J52" i="18" s="1"/>
  <c r="K52" i="18"/>
  <c r="A53" i="18"/>
  <c r="E53" i="18"/>
  <c r="K53" i="18"/>
  <c r="A54" i="18"/>
  <c r="E54" i="18"/>
  <c r="H54" i="18" s="1"/>
  <c r="J54" i="18" s="1"/>
  <c r="K54" i="18"/>
  <c r="A55" i="18"/>
  <c r="E55" i="18"/>
  <c r="H55" i="18" s="1"/>
  <c r="J55" i="18" s="1"/>
  <c r="K55" i="18"/>
  <c r="A56" i="18"/>
  <c r="E56" i="18"/>
  <c r="H56" i="18" s="1"/>
  <c r="J56" i="18" s="1"/>
  <c r="K56" i="18"/>
  <c r="A57" i="18"/>
  <c r="E57" i="18"/>
  <c r="K57" i="18"/>
  <c r="A58" i="18"/>
  <c r="E58" i="18"/>
  <c r="K58" i="18"/>
  <c r="A59" i="18"/>
  <c r="E59" i="18"/>
  <c r="H59" i="18" s="1"/>
  <c r="J59" i="18" s="1"/>
  <c r="K59" i="18"/>
  <c r="A60" i="18"/>
  <c r="E60" i="18"/>
  <c r="H60" i="18" s="1"/>
  <c r="J60" i="18" s="1"/>
  <c r="K60" i="18"/>
  <c r="A61" i="18"/>
  <c r="E61" i="18"/>
  <c r="K61" i="18"/>
  <c r="A62" i="18"/>
  <c r="E62" i="18"/>
  <c r="H62" i="18" s="1"/>
  <c r="J62" i="18" s="1"/>
  <c r="K62" i="18"/>
  <c r="A63" i="18"/>
  <c r="E63" i="18"/>
  <c r="H63" i="18" s="1"/>
  <c r="J63" i="18" s="1"/>
  <c r="K63" i="18"/>
  <c r="A64" i="18"/>
  <c r="E64" i="18"/>
  <c r="H64" i="18" s="1"/>
  <c r="J64" i="18" s="1"/>
  <c r="K64" i="18"/>
  <c r="A65" i="18"/>
  <c r="E65" i="18"/>
  <c r="K65" i="18"/>
  <c r="A66" i="18"/>
  <c r="E66" i="18"/>
  <c r="H66" i="18" s="1"/>
  <c r="J66" i="18" s="1"/>
  <c r="K66" i="18"/>
  <c r="A67" i="18"/>
  <c r="E67" i="18"/>
  <c r="H67" i="18" s="1"/>
  <c r="J67" i="18" s="1"/>
  <c r="K67" i="18"/>
  <c r="A68" i="18"/>
  <c r="E68" i="18"/>
  <c r="H68" i="18" s="1"/>
  <c r="J68" i="18" s="1"/>
  <c r="K68" i="18"/>
  <c r="A69" i="18"/>
  <c r="E69" i="18"/>
  <c r="K69" i="18"/>
  <c r="A70" i="18"/>
  <c r="E70" i="18"/>
  <c r="H70" i="18" s="1"/>
  <c r="J70" i="18" s="1"/>
  <c r="K70" i="18"/>
  <c r="A71" i="18"/>
  <c r="E71" i="18"/>
  <c r="H71" i="18" s="1"/>
  <c r="J71" i="18" s="1"/>
  <c r="K71" i="18"/>
  <c r="A72" i="18"/>
  <c r="E72" i="18"/>
  <c r="H72" i="18" s="1"/>
  <c r="J72" i="18" s="1"/>
  <c r="K72" i="18"/>
  <c r="A73" i="18"/>
  <c r="E73" i="18"/>
  <c r="H73" i="18" s="1"/>
  <c r="J73" i="18" s="1"/>
  <c r="K73" i="18"/>
  <c r="A74" i="18"/>
  <c r="E74" i="18"/>
  <c r="H74" i="18" s="1"/>
  <c r="J74" i="18" s="1"/>
  <c r="K74" i="18"/>
  <c r="A75" i="18"/>
  <c r="E75" i="18"/>
  <c r="K75" i="18"/>
  <c r="A76" i="18"/>
  <c r="E76" i="18"/>
  <c r="H76" i="18" s="1"/>
  <c r="J76" i="18" s="1"/>
  <c r="K76" i="18"/>
  <c r="A77" i="18"/>
  <c r="E77" i="18"/>
  <c r="K77" i="18"/>
  <c r="A78" i="18"/>
  <c r="E78" i="18"/>
  <c r="H78" i="18" s="1"/>
  <c r="J78" i="18" s="1"/>
  <c r="K78" i="18"/>
  <c r="A79" i="18"/>
  <c r="E79" i="18"/>
  <c r="H79" i="18" s="1"/>
  <c r="J79" i="18" s="1"/>
  <c r="K79" i="18"/>
  <c r="A80" i="18"/>
  <c r="E80" i="18"/>
  <c r="H80" i="18" s="1"/>
  <c r="J80" i="18" s="1"/>
  <c r="K80" i="18"/>
  <c r="A81" i="18"/>
  <c r="E81" i="18"/>
  <c r="H81" i="18" s="1"/>
  <c r="J81" i="18" s="1"/>
  <c r="K81" i="18"/>
  <c r="A82" i="18"/>
  <c r="E82" i="18"/>
  <c r="H82" i="18" s="1"/>
  <c r="J82" i="18" s="1"/>
  <c r="K82" i="18"/>
  <c r="A83" i="18"/>
  <c r="E83" i="18"/>
  <c r="H83" i="18" s="1"/>
  <c r="J83" i="18" s="1"/>
  <c r="K83" i="18"/>
  <c r="A84" i="18"/>
  <c r="E84" i="18"/>
  <c r="H84" i="18" s="1"/>
  <c r="J84" i="18" s="1"/>
  <c r="K84" i="18"/>
  <c r="A85" i="18"/>
  <c r="E85" i="18"/>
  <c r="H85" i="18" s="1"/>
  <c r="J85" i="18" s="1"/>
  <c r="K85" i="18"/>
  <c r="A86" i="18"/>
  <c r="E86" i="18"/>
  <c r="K86" i="18"/>
  <c r="A87" i="18"/>
  <c r="E87" i="18"/>
  <c r="H87" i="18" s="1"/>
  <c r="J87" i="18" s="1"/>
  <c r="K87" i="18"/>
  <c r="A88" i="18"/>
  <c r="E88" i="18"/>
  <c r="H88" i="18" s="1"/>
  <c r="J88" i="18" s="1"/>
  <c r="K88" i="18"/>
  <c r="A89" i="18"/>
  <c r="E89" i="18"/>
  <c r="K89" i="18"/>
  <c r="A90" i="18"/>
  <c r="E90" i="18"/>
  <c r="K90" i="18"/>
  <c r="A91" i="18"/>
  <c r="E91" i="18"/>
  <c r="H91" i="18" s="1"/>
  <c r="J91" i="18" s="1"/>
  <c r="K91" i="18"/>
  <c r="A92" i="18"/>
  <c r="E92" i="18"/>
  <c r="H92" i="18" s="1"/>
  <c r="J92" i="18" s="1"/>
  <c r="K92" i="18"/>
  <c r="A93" i="18"/>
  <c r="E93" i="18"/>
  <c r="K93" i="18"/>
  <c r="A94" i="18"/>
  <c r="E94" i="18"/>
  <c r="K94" i="18"/>
  <c r="A95" i="18"/>
  <c r="E95" i="18"/>
  <c r="H95" i="18" s="1"/>
  <c r="J95" i="18" s="1"/>
  <c r="K95" i="18"/>
  <c r="A96" i="18"/>
  <c r="E96" i="18"/>
  <c r="H96" i="18" s="1"/>
  <c r="J96" i="18" s="1"/>
  <c r="K96" i="18"/>
  <c r="A97" i="18"/>
  <c r="E97" i="18"/>
  <c r="K97" i="18"/>
  <c r="A98" i="18"/>
  <c r="E98" i="18"/>
  <c r="K98" i="18"/>
  <c r="A99" i="18"/>
  <c r="E99" i="18"/>
  <c r="H99" i="18" s="1"/>
  <c r="J99" i="18" s="1"/>
  <c r="K99" i="18"/>
  <c r="A100" i="18"/>
  <c r="E100" i="18"/>
  <c r="K100" i="18"/>
  <c r="A31" i="24"/>
  <c r="E31" i="24"/>
  <c r="H31" i="24" s="1"/>
  <c r="J31" i="24" s="1"/>
  <c r="K31" i="24"/>
  <c r="A32" i="24"/>
  <c r="E32" i="24"/>
  <c r="H32" i="24" s="1"/>
  <c r="J32" i="24" s="1"/>
  <c r="K32" i="24"/>
  <c r="A33" i="24"/>
  <c r="E33" i="24"/>
  <c r="H33" i="24" s="1"/>
  <c r="J33" i="24" s="1"/>
  <c r="K33" i="24"/>
  <c r="A34" i="24"/>
  <c r="E34" i="24"/>
  <c r="H34" i="24" s="1"/>
  <c r="J34" i="24" s="1"/>
  <c r="K34" i="24"/>
  <c r="A35" i="24"/>
  <c r="E35" i="24"/>
  <c r="H35" i="24" s="1"/>
  <c r="J35" i="24" s="1"/>
  <c r="K35" i="24"/>
  <c r="A36" i="24"/>
  <c r="E36" i="24"/>
  <c r="K36" i="24"/>
  <c r="A37" i="24"/>
  <c r="E37" i="24"/>
  <c r="H37" i="24" s="1"/>
  <c r="J37" i="24" s="1"/>
  <c r="K37" i="24"/>
  <c r="A38" i="24"/>
  <c r="E38" i="24"/>
  <c r="H38" i="24" s="1"/>
  <c r="J38" i="24" s="1"/>
  <c r="K38" i="24"/>
  <c r="A39" i="24"/>
  <c r="E39" i="24"/>
  <c r="H39" i="24" s="1"/>
  <c r="J39" i="24" s="1"/>
  <c r="K39" i="24"/>
  <c r="A40" i="24"/>
  <c r="E40" i="24"/>
  <c r="K40" i="24"/>
  <c r="A41" i="24"/>
  <c r="E41" i="24"/>
  <c r="H41" i="24" s="1"/>
  <c r="J41" i="24" s="1"/>
  <c r="K41" i="24"/>
  <c r="A42" i="24"/>
  <c r="E42" i="24"/>
  <c r="K42" i="24"/>
  <c r="A43" i="24"/>
  <c r="E43" i="24"/>
  <c r="H43" i="24" s="1"/>
  <c r="J43" i="24" s="1"/>
  <c r="K43" i="24"/>
  <c r="A44" i="24"/>
  <c r="E44" i="24"/>
  <c r="H44" i="24" s="1"/>
  <c r="J44" i="24" s="1"/>
  <c r="K44" i="24"/>
  <c r="A45" i="24"/>
  <c r="E45" i="24"/>
  <c r="H45" i="24" s="1"/>
  <c r="J45" i="24" s="1"/>
  <c r="K45" i="24"/>
  <c r="A46" i="24"/>
  <c r="E46" i="24"/>
  <c r="K46" i="24"/>
  <c r="A47" i="24"/>
  <c r="E47" i="24"/>
  <c r="H47" i="24" s="1"/>
  <c r="J47" i="24" s="1"/>
  <c r="K47" i="24"/>
  <c r="A48" i="24"/>
  <c r="E48" i="24"/>
  <c r="H48" i="24" s="1"/>
  <c r="J48" i="24" s="1"/>
  <c r="K48" i="24"/>
  <c r="A49" i="24"/>
  <c r="E49" i="24"/>
  <c r="H49" i="24" s="1"/>
  <c r="J49" i="24" s="1"/>
  <c r="K49" i="24"/>
  <c r="A50" i="24"/>
  <c r="E50" i="24"/>
  <c r="K50" i="24"/>
  <c r="A51" i="24"/>
  <c r="E51" i="24"/>
  <c r="H51" i="24" s="1"/>
  <c r="J51" i="24" s="1"/>
  <c r="K51" i="24"/>
  <c r="A52" i="24"/>
  <c r="E52" i="24"/>
  <c r="K52" i="24"/>
  <c r="A53" i="24"/>
  <c r="E53" i="24"/>
  <c r="H53" i="24" s="1"/>
  <c r="J53" i="24" s="1"/>
  <c r="K53" i="24"/>
  <c r="A54" i="24"/>
  <c r="E54" i="24"/>
  <c r="H54" i="24" s="1"/>
  <c r="J54" i="24" s="1"/>
  <c r="K54" i="24"/>
  <c r="A55" i="24"/>
  <c r="E55" i="24"/>
  <c r="H55" i="24" s="1"/>
  <c r="J55" i="24" s="1"/>
  <c r="K55" i="24"/>
  <c r="A56" i="24"/>
  <c r="E56" i="24"/>
  <c r="H56" i="24" s="1"/>
  <c r="J56" i="24" s="1"/>
  <c r="K56" i="24"/>
  <c r="A57" i="24"/>
  <c r="E57" i="24"/>
  <c r="H57" i="24" s="1"/>
  <c r="J57" i="24" s="1"/>
  <c r="K57" i="24"/>
  <c r="A58" i="24"/>
  <c r="E58" i="24"/>
  <c r="H58" i="24" s="1"/>
  <c r="J58" i="24" s="1"/>
  <c r="K58" i="24"/>
  <c r="A59" i="24"/>
  <c r="E59" i="24"/>
  <c r="H59" i="24" s="1"/>
  <c r="J59" i="24" s="1"/>
  <c r="K59" i="24"/>
  <c r="A60" i="24"/>
  <c r="E60" i="24"/>
  <c r="K60" i="24"/>
  <c r="A61" i="24"/>
  <c r="E61" i="24"/>
  <c r="H61" i="24" s="1"/>
  <c r="J61" i="24" s="1"/>
  <c r="K61" i="24"/>
  <c r="A62" i="24"/>
  <c r="E62" i="24"/>
  <c r="H62" i="24" s="1"/>
  <c r="J62" i="24" s="1"/>
  <c r="K62" i="24"/>
  <c r="A63" i="24"/>
  <c r="E63" i="24"/>
  <c r="H63" i="24" s="1"/>
  <c r="J63" i="24" s="1"/>
  <c r="K63" i="24"/>
  <c r="A64" i="24"/>
  <c r="E64" i="24"/>
  <c r="H64" i="24" s="1"/>
  <c r="J64" i="24" s="1"/>
  <c r="K64" i="24"/>
  <c r="A65" i="24"/>
  <c r="E65" i="24"/>
  <c r="H65" i="24" s="1"/>
  <c r="J65" i="24" s="1"/>
  <c r="K65" i="24"/>
  <c r="A66" i="24"/>
  <c r="E66" i="24"/>
  <c r="H66" i="24" s="1"/>
  <c r="J66" i="24" s="1"/>
  <c r="K66" i="24"/>
  <c r="A67" i="24"/>
  <c r="E67" i="24"/>
  <c r="K67" i="24"/>
  <c r="A68" i="24"/>
  <c r="E68" i="24"/>
  <c r="H68" i="24" s="1"/>
  <c r="J68" i="24" s="1"/>
  <c r="K68" i="24"/>
  <c r="A69" i="24"/>
  <c r="E69" i="24"/>
  <c r="H69" i="24" s="1"/>
  <c r="J69" i="24" s="1"/>
  <c r="K69" i="24"/>
  <c r="A70" i="24"/>
  <c r="E70" i="24"/>
  <c r="H70" i="24" s="1"/>
  <c r="J70" i="24" s="1"/>
  <c r="K70" i="24"/>
  <c r="A71" i="24"/>
  <c r="E71" i="24"/>
  <c r="K71" i="24"/>
  <c r="A72" i="24"/>
  <c r="E72" i="24"/>
  <c r="H72" i="24" s="1"/>
  <c r="J72" i="24" s="1"/>
  <c r="K72" i="24"/>
  <c r="A73" i="24"/>
  <c r="E73" i="24"/>
  <c r="H73" i="24" s="1"/>
  <c r="J73" i="24" s="1"/>
  <c r="K73" i="24"/>
  <c r="A74" i="24"/>
  <c r="E74" i="24"/>
  <c r="H74" i="24" s="1"/>
  <c r="J74" i="24" s="1"/>
  <c r="K74" i="24"/>
  <c r="A75" i="24"/>
  <c r="E75" i="24"/>
  <c r="K75" i="24"/>
  <c r="A76" i="24"/>
  <c r="E76" i="24"/>
  <c r="H76" i="24" s="1"/>
  <c r="J76" i="24" s="1"/>
  <c r="K76" i="24"/>
  <c r="A77" i="24"/>
  <c r="E77" i="24"/>
  <c r="H77" i="24" s="1"/>
  <c r="J77" i="24" s="1"/>
  <c r="K77" i="24"/>
  <c r="A78" i="24"/>
  <c r="E78" i="24"/>
  <c r="H78" i="24" s="1"/>
  <c r="J78" i="24" s="1"/>
  <c r="K78" i="24"/>
  <c r="A79" i="24"/>
  <c r="E79" i="24"/>
  <c r="H79" i="24" s="1"/>
  <c r="J79" i="24" s="1"/>
  <c r="K79" i="24"/>
  <c r="A80" i="24"/>
  <c r="E80" i="24"/>
  <c r="K80" i="24"/>
  <c r="A81" i="24"/>
  <c r="E81" i="24"/>
  <c r="H81" i="24" s="1"/>
  <c r="J81" i="24" s="1"/>
  <c r="K81" i="24"/>
  <c r="A82" i="24"/>
  <c r="E82" i="24"/>
  <c r="H82" i="24" s="1"/>
  <c r="J82" i="24" s="1"/>
  <c r="K82" i="24"/>
  <c r="A83" i="24"/>
  <c r="E83" i="24"/>
  <c r="H83" i="24" s="1"/>
  <c r="J83" i="24" s="1"/>
  <c r="K83" i="24"/>
  <c r="A84" i="24"/>
  <c r="E84" i="24"/>
  <c r="K84" i="24"/>
  <c r="A85" i="24"/>
  <c r="E85" i="24"/>
  <c r="H85" i="24" s="1"/>
  <c r="J85" i="24" s="1"/>
  <c r="K85" i="24"/>
  <c r="A86" i="24"/>
  <c r="E86" i="24"/>
  <c r="K86" i="24"/>
  <c r="A87" i="24"/>
  <c r="E87" i="24"/>
  <c r="H87" i="24" s="1"/>
  <c r="J87" i="24" s="1"/>
  <c r="K87" i="24"/>
  <c r="A88" i="24"/>
  <c r="E88" i="24"/>
  <c r="K88" i="24"/>
  <c r="A89" i="24"/>
  <c r="E89" i="24"/>
  <c r="H89" i="24" s="1"/>
  <c r="J89" i="24" s="1"/>
  <c r="K89" i="24"/>
  <c r="A90" i="24"/>
  <c r="E90" i="24"/>
  <c r="K90" i="24"/>
  <c r="A91" i="24"/>
  <c r="E91" i="24"/>
  <c r="H91" i="24" s="1"/>
  <c r="J91" i="24" s="1"/>
  <c r="K91" i="24"/>
  <c r="A92" i="24"/>
  <c r="E92" i="24"/>
  <c r="K92" i="24"/>
  <c r="A93" i="24"/>
  <c r="E93" i="24"/>
  <c r="K93" i="24"/>
  <c r="A94" i="24"/>
  <c r="E94" i="24"/>
  <c r="H94" i="24" s="1"/>
  <c r="J94" i="24" s="1"/>
  <c r="K94" i="24"/>
  <c r="A95" i="24"/>
  <c r="E95" i="24"/>
  <c r="H95" i="24" s="1"/>
  <c r="J95" i="24" s="1"/>
  <c r="K95" i="24"/>
  <c r="A96" i="24"/>
  <c r="E96" i="24"/>
  <c r="H96" i="24" s="1"/>
  <c r="J96" i="24" s="1"/>
  <c r="K96" i="24"/>
  <c r="A97" i="24"/>
  <c r="E97" i="24"/>
  <c r="K97" i="24"/>
  <c r="A98" i="24"/>
  <c r="E98" i="24"/>
  <c r="H98" i="24" s="1"/>
  <c r="J98" i="24" s="1"/>
  <c r="K98" i="24"/>
  <c r="A99" i="24"/>
  <c r="E99" i="24"/>
  <c r="H99" i="24" s="1"/>
  <c r="J99" i="24" s="1"/>
  <c r="K99" i="24"/>
  <c r="A100" i="24"/>
  <c r="E100" i="24"/>
  <c r="H100" i="24" s="1"/>
  <c r="J100" i="24" s="1"/>
  <c r="K100" i="24"/>
  <c r="A31" i="23"/>
  <c r="E31" i="23"/>
  <c r="H31" i="23" s="1"/>
  <c r="J31" i="23" s="1"/>
  <c r="K31" i="23"/>
  <c r="A32" i="23"/>
  <c r="E32" i="23"/>
  <c r="H32" i="23" s="1"/>
  <c r="J32" i="23" s="1"/>
  <c r="K32" i="23"/>
  <c r="A33" i="23"/>
  <c r="E33" i="23"/>
  <c r="H33" i="23" s="1"/>
  <c r="J33" i="23" s="1"/>
  <c r="K33" i="23"/>
  <c r="A34" i="23"/>
  <c r="E34" i="23"/>
  <c r="H34" i="23" s="1"/>
  <c r="J34" i="23" s="1"/>
  <c r="K34" i="23"/>
  <c r="A35" i="23"/>
  <c r="E35" i="23"/>
  <c r="H35" i="23" s="1"/>
  <c r="J35" i="23" s="1"/>
  <c r="K35" i="23"/>
  <c r="A36" i="23"/>
  <c r="E36" i="23"/>
  <c r="H36" i="23" s="1"/>
  <c r="J36" i="23" s="1"/>
  <c r="K36" i="23"/>
  <c r="A37" i="23"/>
  <c r="E37" i="23"/>
  <c r="H37" i="23" s="1"/>
  <c r="J37" i="23" s="1"/>
  <c r="K37" i="23"/>
  <c r="A38" i="23"/>
  <c r="E38" i="23"/>
  <c r="H38" i="23" s="1"/>
  <c r="J38" i="23" s="1"/>
  <c r="K38" i="23"/>
  <c r="A39" i="23"/>
  <c r="E39" i="23"/>
  <c r="H39" i="23" s="1"/>
  <c r="J39" i="23" s="1"/>
  <c r="K39" i="23"/>
  <c r="A40" i="23"/>
  <c r="E40" i="23"/>
  <c r="H40" i="23" s="1"/>
  <c r="J40" i="23" s="1"/>
  <c r="K40" i="23"/>
  <c r="A41" i="23"/>
  <c r="E41" i="23"/>
  <c r="H41" i="23" s="1"/>
  <c r="J41" i="23" s="1"/>
  <c r="K41" i="23"/>
  <c r="A42" i="23"/>
  <c r="E42" i="23"/>
  <c r="H42" i="23" s="1"/>
  <c r="J42" i="23" s="1"/>
  <c r="K42" i="23"/>
  <c r="A43" i="23"/>
  <c r="E43" i="23"/>
  <c r="H43" i="23" s="1"/>
  <c r="J43" i="23" s="1"/>
  <c r="K43" i="23"/>
  <c r="A44" i="23"/>
  <c r="E44" i="23"/>
  <c r="H44" i="23" s="1"/>
  <c r="J44" i="23" s="1"/>
  <c r="K44" i="23"/>
  <c r="A45" i="23"/>
  <c r="E45" i="23"/>
  <c r="H45" i="23" s="1"/>
  <c r="J45" i="23" s="1"/>
  <c r="K45" i="23"/>
  <c r="A46" i="23"/>
  <c r="E46" i="23"/>
  <c r="K46" i="23"/>
  <c r="A47" i="23"/>
  <c r="E47" i="23"/>
  <c r="H47" i="23" s="1"/>
  <c r="J47" i="23" s="1"/>
  <c r="K47" i="23"/>
  <c r="A48" i="23"/>
  <c r="E48" i="23"/>
  <c r="H48" i="23" s="1"/>
  <c r="J48" i="23" s="1"/>
  <c r="K48" i="23"/>
  <c r="A49" i="23"/>
  <c r="E49" i="23"/>
  <c r="H49" i="23" s="1"/>
  <c r="J49" i="23" s="1"/>
  <c r="K49" i="23"/>
  <c r="A50" i="23"/>
  <c r="E50" i="23"/>
  <c r="H50" i="23" s="1"/>
  <c r="J50" i="23" s="1"/>
  <c r="K50" i="23"/>
  <c r="A51" i="23"/>
  <c r="E51" i="23"/>
  <c r="H51" i="23" s="1"/>
  <c r="J51" i="23" s="1"/>
  <c r="K51" i="23"/>
  <c r="A52" i="23"/>
  <c r="E52" i="23"/>
  <c r="H52" i="23" s="1"/>
  <c r="J52" i="23" s="1"/>
  <c r="K52" i="23"/>
  <c r="A53" i="23"/>
  <c r="E53" i="23"/>
  <c r="H53" i="23" s="1"/>
  <c r="J53" i="23" s="1"/>
  <c r="K53" i="23"/>
  <c r="A54" i="23"/>
  <c r="E54" i="23"/>
  <c r="H54" i="23" s="1"/>
  <c r="J54" i="23" s="1"/>
  <c r="K54" i="23"/>
  <c r="A55" i="23"/>
  <c r="E55" i="23"/>
  <c r="H55" i="23" s="1"/>
  <c r="J55" i="23" s="1"/>
  <c r="K55" i="23"/>
  <c r="A56" i="23"/>
  <c r="E56" i="23"/>
  <c r="K56" i="23"/>
  <c r="A57" i="23"/>
  <c r="E57" i="23"/>
  <c r="H57" i="23" s="1"/>
  <c r="J57" i="23" s="1"/>
  <c r="K57" i="23"/>
  <c r="A58" i="23"/>
  <c r="E58" i="23"/>
  <c r="H58" i="23" s="1"/>
  <c r="J58" i="23" s="1"/>
  <c r="K58" i="23"/>
  <c r="A59" i="23"/>
  <c r="E59" i="23"/>
  <c r="H59" i="23" s="1"/>
  <c r="J59" i="23" s="1"/>
  <c r="K59" i="23"/>
  <c r="A60" i="23"/>
  <c r="E60" i="23"/>
  <c r="K60" i="23"/>
  <c r="A61" i="23"/>
  <c r="E61" i="23"/>
  <c r="H61" i="23" s="1"/>
  <c r="J61" i="23" s="1"/>
  <c r="K61" i="23"/>
  <c r="A62" i="23"/>
  <c r="E62" i="23"/>
  <c r="H62" i="23" s="1"/>
  <c r="J62" i="23" s="1"/>
  <c r="K62" i="23"/>
  <c r="A63" i="23"/>
  <c r="E63" i="23"/>
  <c r="H63" i="23" s="1"/>
  <c r="J63" i="23" s="1"/>
  <c r="K63" i="23"/>
  <c r="A64" i="23"/>
  <c r="E64" i="23"/>
  <c r="K64" i="23"/>
  <c r="A65" i="23"/>
  <c r="E65" i="23"/>
  <c r="H65" i="23" s="1"/>
  <c r="J65" i="23" s="1"/>
  <c r="K65" i="23"/>
  <c r="A66" i="23"/>
  <c r="E66" i="23"/>
  <c r="H66" i="23" s="1"/>
  <c r="J66" i="23" s="1"/>
  <c r="K66" i="23"/>
  <c r="A67" i="23"/>
  <c r="E67" i="23"/>
  <c r="H67" i="23" s="1"/>
  <c r="J67" i="23" s="1"/>
  <c r="K67" i="23"/>
  <c r="A68" i="23"/>
  <c r="E68" i="23"/>
  <c r="H68" i="23" s="1"/>
  <c r="J68" i="23" s="1"/>
  <c r="K68" i="23"/>
  <c r="A69" i="23"/>
  <c r="E69" i="23"/>
  <c r="H69" i="23" s="1"/>
  <c r="J69" i="23" s="1"/>
  <c r="K69" i="23"/>
  <c r="A70" i="23"/>
  <c r="E70" i="23"/>
  <c r="H70" i="23" s="1"/>
  <c r="J70" i="23" s="1"/>
  <c r="K70" i="23"/>
  <c r="A71" i="23"/>
  <c r="E71" i="23"/>
  <c r="H71" i="23" s="1"/>
  <c r="J71" i="23" s="1"/>
  <c r="K71" i="23"/>
  <c r="A72" i="23"/>
  <c r="E72" i="23"/>
  <c r="H72" i="23" s="1"/>
  <c r="J72" i="23" s="1"/>
  <c r="K72" i="23"/>
  <c r="A73" i="23"/>
  <c r="E73" i="23"/>
  <c r="H73" i="23" s="1"/>
  <c r="J73" i="23" s="1"/>
  <c r="K73" i="23"/>
  <c r="A74" i="23"/>
  <c r="E74" i="23"/>
  <c r="H74" i="23" s="1"/>
  <c r="J74" i="23" s="1"/>
  <c r="K74" i="23"/>
  <c r="A75" i="23"/>
  <c r="E75" i="23"/>
  <c r="H75" i="23" s="1"/>
  <c r="J75" i="23" s="1"/>
  <c r="K75" i="23"/>
  <c r="A76" i="23"/>
  <c r="E76" i="23"/>
  <c r="H76" i="23" s="1"/>
  <c r="J76" i="23" s="1"/>
  <c r="K76" i="23"/>
  <c r="A77" i="23"/>
  <c r="E77" i="23"/>
  <c r="H77" i="23" s="1"/>
  <c r="J77" i="23" s="1"/>
  <c r="K77" i="23"/>
  <c r="A78" i="23"/>
  <c r="E78" i="23"/>
  <c r="H78" i="23" s="1"/>
  <c r="J78" i="23" s="1"/>
  <c r="K78" i="23"/>
  <c r="A79" i="23"/>
  <c r="E79" i="23"/>
  <c r="H79" i="23" s="1"/>
  <c r="J79" i="23" s="1"/>
  <c r="K79" i="23"/>
  <c r="A80" i="23"/>
  <c r="E80" i="23"/>
  <c r="H80" i="23" s="1"/>
  <c r="J80" i="23" s="1"/>
  <c r="K80" i="23"/>
  <c r="A81" i="23"/>
  <c r="E81" i="23"/>
  <c r="H81" i="23" s="1"/>
  <c r="J81" i="23" s="1"/>
  <c r="K81" i="23"/>
  <c r="A82" i="23"/>
  <c r="E82" i="23"/>
  <c r="H82" i="23" s="1"/>
  <c r="J82" i="23" s="1"/>
  <c r="K82" i="23"/>
  <c r="A83" i="23"/>
  <c r="E83" i="23"/>
  <c r="H83" i="23" s="1"/>
  <c r="J83" i="23" s="1"/>
  <c r="K83" i="23"/>
  <c r="A84" i="23"/>
  <c r="E84" i="23"/>
  <c r="H84" i="23" s="1"/>
  <c r="J84" i="23" s="1"/>
  <c r="K84" i="23"/>
  <c r="A85" i="23"/>
  <c r="E85" i="23"/>
  <c r="H85" i="23" s="1"/>
  <c r="J85" i="23" s="1"/>
  <c r="K85" i="23"/>
  <c r="A86" i="23"/>
  <c r="E86" i="23"/>
  <c r="H86" i="23" s="1"/>
  <c r="J86" i="23" s="1"/>
  <c r="K86" i="23"/>
  <c r="A87" i="23"/>
  <c r="E87" i="23"/>
  <c r="H87" i="23" s="1"/>
  <c r="J87" i="23" s="1"/>
  <c r="K87" i="23"/>
  <c r="A88" i="23"/>
  <c r="E88" i="23"/>
  <c r="H88" i="23" s="1"/>
  <c r="J88" i="23" s="1"/>
  <c r="K88" i="23"/>
  <c r="A89" i="23"/>
  <c r="E89" i="23"/>
  <c r="H89" i="23" s="1"/>
  <c r="J89" i="23" s="1"/>
  <c r="K89" i="23"/>
  <c r="A90" i="23"/>
  <c r="E90" i="23"/>
  <c r="H90" i="23" s="1"/>
  <c r="J90" i="23" s="1"/>
  <c r="K90" i="23"/>
  <c r="A91" i="23"/>
  <c r="E91" i="23"/>
  <c r="H91" i="23" s="1"/>
  <c r="J91" i="23" s="1"/>
  <c r="K91" i="23"/>
  <c r="A92" i="23"/>
  <c r="E92" i="23"/>
  <c r="H92" i="23" s="1"/>
  <c r="J92" i="23" s="1"/>
  <c r="K92" i="23"/>
  <c r="A93" i="23"/>
  <c r="E93" i="23"/>
  <c r="H93" i="23" s="1"/>
  <c r="J93" i="23" s="1"/>
  <c r="K93" i="23"/>
  <c r="A94" i="23"/>
  <c r="E94" i="23"/>
  <c r="H94" i="23" s="1"/>
  <c r="J94" i="23" s="1"/>
  <c r="K94" i="23"/>
  <c r="A95" i="23"/>
  <c r="E95" i="23"/>
  <c r="H95" i="23" s="1"/>
  <c r="J95" i="23" s="1"/>
  <c r="K95" i="23"/>
  <c r="A96" i="23"/>
  <c r="E96" i="23"/>
  <c r="H96" i="23" s="1"/>
  <c r="J96" i="23" s="1"/>
  <c r="K96" i="23"/>
  <c r="A97" i="23"/>
  <c r="E97" i="23"/>
  <c r="H97" i="23" s="1"/>
  <c r="J97" i="23" s="1"/>
  <c r="K97" i="23"/>
  <c r="A98" i="23"/>
  <c r="E98" i="23"/>
  <c r="H98" i="23" s="1"/>
  <c r="J98" i="23" s="1"/>
  <c r="K98" i="23"/>
  <c r="A99" i="23"/>
  <c r="E99" i="23"/>
  <c r="H99" i="23" s="1"/>
  <c r="J99" i="23" s="1"/>
  <c r="K99" i="23"/>
  <c r="A100" i="23"/>
  <c r="E100" i="23"/>
  <c r="H100" i="23" s="1"/>
  <c r="J100" i="23" s="1"/>
  <c r="K100" i="23"/>
  <c r="A31" i="1"/>
  <c r="E31" i="1"/>
  <c r="H31" i="1" s="1"/>
  <c r="J31" i="1" s="1"/>
  <c r="K31" i="1"/>
  <c r="A32" i="1"/>
  <c r="E32" i="1"/>
  <c r="H32" i="1" s="1"/>
  <c r="J32" i="1" s="1"/>
  <c r="K32" i="1"/>
  <c r="A33" i="1"/>
  <c r="E33" i="1"/>
  <c r="H33" i="1" s="1"/>
  <c r="J33" i="1" s="1"/>
  <c r="K33" i="1"/>
  <c r="A34" i="1"/>
  <c r="E34" i="1"/>
  <c r="H34" i="1" s="1"/>
  <c r="J34" i="1" s="1"/>
  <c r="K34" i="1"/>
  <c r="A35" i="1"/>
  <c r="E35" i="1"/>
  <c r="H35" i="1" s="1"/>
  <c r="J35" i="1" s="1"/>
  <c r="K35" i="1"/>
  <c r="A36" i="1"/>
  <c r="E36" i="1"/>
  <c r="H36" i="1" s="1"/>
  <c r="J36" i="1" s="1"/>
  <c r="K36" i="1"/>
  <c r="A37" i="1"/>
  <c r="E37" i="1"/>
  <c r="H37" i="1" s="1"/>
  <c r="J37" i="1" s="1"/>
  <c r="K37" i="1"/>
  <c r="A38" i="1"/>
  <c r="E38" i="1"/>
  <c r="H38" i="1" s="1"/>
  <c r="J38" i="1" s="1"/>
  <c r="K38" i="1"/>
  <c r="A39" i="1"/>
  <c r="E39" i="1"/>
  <c r="H39" i="1" s="1"/>
  <c r="J39" i="1" s="1"/>
  <c r="K39" i="1"/>
  <c r="A40" i="1"/>
  <c r="E40" i="1"/>
  <c r="H40" i="1" s="1"/>
  <c r="J40" i="1" s="1"/>
  <c r="K40" i="1"/>
  <c r="A41" i="1"/>
  <c r="E41" i="1"/>
  <c r="H41" i="1" s="1"/>
  <c r="J41" i="1" s="1"/>
  <c r="K41" i="1"/>
  <c r="A42" i="1"/>
  <c r="E42" i="1"/>
  <c r="H42" i="1" s="1"/>
  <c r="J42" i="1" s="1"/>
  <c r="K42" i="1"/>
  <c r="A43" i="1"/>
  <c r="E43" i="1"/>
  <c r="H43" i="1" s="1"/>
  <c r="J43" i="1" s="1"/>
  <c r="K43" i="1"/>
  <c r="A44" i="1"/>
  <c r="E44" i="1"/>
  <c r="H44" i="1" s="1"/>
  <c r="J44" i="1" s="1"/>
  <c r="K44" i="1"/>
  <c r="A45" i="1"/>
  <c r="E45" i="1"/>
  <c r="H45" i="1" s="1"/>
  <c r="J45" i="1" s="1"/>
  <c r="K45" i="1"/>
  <c r="A46" i="1"/>
  <c r="E46" i="1"/>
  <c r="H46" i="1" s="1"/>
  <c r="J46" i="1" s="1"/>
  <c r="K46" i="1"/>
  <c r="A47" i="1"/>
  <c r="E47" i="1"/>
  <c r="H47" i="1" s="1"/>
  <c r="J47" i="1" s="1"/>
  <c r="K47" i="1"/>
  <c r="A48" i="1"/>
  <c r="E48" i="1"/>
  <c r="H48" i="1" s="1"/>
  <c r="J48" i="1" s="1"/>
  <c r="K48" i="1"/>
  <c r="A49" i="1"/>
  <c r="E49" i="1"/>
  <c r="H49" i="1" s="1"/>
  <c r="J49" i="1" s="1"/>
  <c r="K49" i="1"/>
  <c r="A50" i="1"/>
  <c r="E50" i="1"/>
  <c r="H50" i="1" s="1"/>
  <c r="J50" i="1" s="1"/>
  <c r="K50" i="1"/>
  <c r="A51" i="1"/>
  <c r="E51" i="1"/>
  <c r="H51" i="1" s="1"/>
  <c r="J51" i="1" s="1"/>
  <c r="K51" i="1"/>
  <c r="A52" i="1"/>
  <c r="E52" i="1"/>
  <c r="H52" i="1" s="1"/>
  <c r="J52" i="1" s="1"/>
  <c r="K52" i="1"/>
  <c r="A53" i="1"/>
  <c r="E53" i="1"/>
  <c r="H53" i="1" s="1"/>
  <c r="J53" i="1" s="1"/>
  <c r="K53" i="1"/>
  <c r="A54" i="1"/>
  <c r="E54" i="1"/>
  <c r="H54" i="1" s="1"/>
  <c r="J54" i="1" s="1"/>
  <c r="K54" i="1"/>
  <c r="A55" i="1"/>
  <c r="E55" i="1"/>
  <c r="H55" i="1" s="1"/>
  <c r="J55" i="1" s="1"/>
  <c r="K55" i="1"/>
  <c r="A56" i="1"/>
  <c r="E56" i="1"/>
  <c r="H56" i="1" s="1"/>
  <c r="J56" i="1" s="1"/>
  <c r="K56" i="1"/>
  <c r="A57" i="1"/>
  <c r="E57" i="1"/>
  <c r="H57" i="1" s="1"/>
  <c r="J57" i="1" s="1"/>
  <c r="K57" i="1"/>
  <c r="A58" i="1"/>
  <c r="E58" i="1"/>
  <c r="H58" i="1" s="1"/>
  <c r="J58" i="1" s="1"/>
  <c r="K58" i="1"/>
  <c r="A59" i="1"/>
  <c r="E59" i="1"/>
  <c r="H59" i="1" s="1"/>
  <c r="J59" i="1" s="1"/>
  <c r="K59" i="1"/>
  <c r="A60" i="1"/>
  <c r="E60" i="1"/>
  <c r="H60" i="1" s="1"/>
  <c r="J60" i="1" s="1"/>
  <c r="K60" i="1"/>
  <c r="A61" i="1"/>
  <c r="E61" i="1"/>
  <c r="H61" i="1" s="1"/>
  <c r="J61" i="1" s="1"/>
  <c r="K61" i="1"/>
  <c r="A62" i="1"/>
  <c r="E62" i="1"/>
  <c r="H62" i="1" s="1"/>
  <c r="J62" i="1" s="1"/>
  <c r="K62" i="1"/>
  <c r="A63" i="1"/>
  <c r="E63" i="1"/>
  <c r="H63" i="1" s="1"/>
  <c r="J63" i="1" s="1"/>
  <c r="K63" i="1"/>
  <c r="A64" i="1"/>
  <c r="E64" i="1"/>
  <c r="H64" i="1" s="1"/>
  <c r="J64" i="1" s="1"/>
  <c r="I64" i="1" s="1"/>
  <c r="K64" i="1"/>
  <c r="A65" i="1"/>
  <c r="E65" i="1"/>
  <c r="H65" i="1" s="1"/>
  <c r="J65" i="1" s="1"/>
  <c r="K65" i="1"/>
  <c r="A66" i="1"/>
  <c r="E66" i="1"/>
  <c r="H66" i="1" s="1"/>
  <c r="J66" i="1" s="1"/>
  <c r="K66" i="1"/>
  <c r="A67" i="1"/>
  <c r="E67" i="1"/>
  <c r="H67" i="1" s="1"/>
  <c r="J67" i="1" s="1"/>
  <c r="K67" i="1"/>
  <c r="A68" i="1"/>
  <c r="E68" i="1"/>
  <c r="H68" i="1" s="1"/>
  <c r="J68" i="1" s="1"/>
  <c r="K68" i="1"/>
  <c r="A69" i="1"/>
  <c r="E69" i="1"/>
  <c r="H69" i="1" s="1"/>
  <c r="J69" i="1" s="1"/>
  <c r="K69" i="1"/>
  <c r="A70" i="1"/>
  <c r="E70" i="1"/>
  <c r="H70" i="1" s="1"/>
  <c r="J70" i="1" s="1"/>
  <c r="K70" i="1"/>
  <c r="A71" i="1"/>
  <c r="E71" i="1"/>
  <c r="H71" i="1" s="1"/>
  <c r="J71" i="1" s="1"/>
  <c r="K71" i="1"/>
  <c r="A72" i="1"/>
  <c r="E72" i="1"/>
  <c r="H72" i="1" s="1"/>
  <c r="J72" i="1" s="1"/>
  <c r="K72" i="1"/>
  <c r="A73" i="1"/>
  <c r="E73" i="1"/>
  <c r="H73" i="1" s="1"/>
  <c r="J73" i="1" s="1"/>
  <c r="K73" i="1"/>
  <c r="A74" i="1"/>
  <c r="E74" i="1"/>
  <c r="H74" i="1" s="1"/>
  <c r="J74" i="1" s="1"/>
  <c r="K74" i="1"/>
  <c r="A75" i="1"/>
  <c r="E75" i="1"/>
  <c r="H75" i="1" s="1"/>
  <c r="J75" i="1" s="1"/>
  <c r="K75" i="1"/>
  <c r="A76" i="1"/>
  <c r="E76" i="1"/>
  <c r="H76" i="1" s="1"/>
  <c r="J76" i="1" s="1"/>
  <c r="K76" i="1"/>
  <c r="A77" i="1"/>
  <c r="E77" i="1"/>
  <c r="H77" i="1" s="1"/>
  <c r="J77" i="1" s="1"/>
  <c r="K77" i="1"/>
  <c r="A78" i="1"/>
  <c r="E78" i="1"/>
  <c r="H78" i="1" s="1"/>
  <c r="J78" i="1" s="1"/>
  <c r="K78" i="1"/>
  <c r="A79" i="1"/>
  <c r="E79" i="1"/>
  <c r="H79" i="1" s="1"/>
  <c r="J79" i="1" s="1"/>
  <c r="K79" i="1"/>
  <c r="A80" i="1"/>
  <c r="E80" i="1"/>
  <c r="H80" i="1" s="1"/>
  <c r="J80" i="1" s="1"/>
  <c r="K80" i="1"/>
  <c r="A81" i="1"/>
  <c r="E81" i="1"/>
  <c r="H81" i="1" s="1"/>
  <c r="J81" i="1" s="1"/>
  <c r="K81" i="1"/>
  <c r="A82" i="1"/>
  <c r="E82" i="1"/>
  <c r="H82" i="1" s="1"/>
  <c r="J82" i="1" s="1"/>
  <c r="K82" i="1"/>
  <c r="A83" i="1"/>
  <c r="E83" i="1"/>
  <c r="H83" i="1" s="1"/>
  <c r="J83" i="1" s="1"/>
  <c r="K83" i="1"/>
  <c r="A84" i="1"/>
  <c r="E84" i="1"/>
  <c r="H84" i="1" s="1"/>
  <c r="J84" i="1" s="1"/>
  <c r="K84" i="1"/>
  <c r="A85" i="1"/>
  <c r="E85" i="1"/>
  <c r="H85" i="1" s="1"/>
  <c r="J85" i="1" s="1"/>
  <c r="K85" i="1"/>
  <c r="A86" i="1"/>
  <c r="E86" i="1"/>
  <c r="H86" i="1" s="1"/>
  <c r="J86" i="1" s="1"/>
  <c r="K86" i="1"/>
  <c r="A87" i="1"/>
  <c r="E87" i="1"/>
  <c r="H87" i="1" s="1"/>
  <c r="J87" i="1" s="1"/>
  <c r="K87" i="1"/>
  <c r="A88" i="1"/>
  <c r="E88" i="1"/>
  <c r="H88" i="1" s="1"/>
  <c r="J88" i="1" s="1"/>
  <c r="K88" i="1"/>
  <c r="A89" i="1"/>
  <c r="E89" i="1"/>
  <c r="H89" i="1" s="1"/>
  <c r="J89" i="1" s="1"/>
  <c r="K89" i="1"/>
  <c r="A90" i="1"/>
  <c r="E90" i="1"/>
  <c r="H90" i="1" s="1"/>
  <c r="J90" i="1" s="1"/>
  <c r="K90" i="1"/>
  <c r="A91" i="1"/>
  <c r="E91" i="1"/>
  <c r="H91" i="1" s="1"/>
  <c r="J91" i="1" s="1"/>
  <c r="K91" i="1"/>
  <c r="A92" i="1"/>
  <c r="E92" i="1"/>
  <c r="H92" i="1" s="1"/>
  <c r="J92" i="1" s="1"/>
  <c r="K92" i="1"/>
  <c r="A93" i="1"/>
  <c r="E93" i="1"/>
  <c r="H93" i="1" s="1"/>
  <c r="J93" i="1" s="1"/>
  <c r="K93" i="1"/>
  <c r="A94" i="1"/>
  <c r="E94" i="1"/>
  <c r="H94" i="1" s="1"/>
  <c r="J94" i="1" s="1"/>
  <c r="K94" i="1"/>
  <c r="A95" i="1"/>
  <c r="E95" i="1"/>
  <c r="H95" i="1" s="1"/>
  <c r="J95" i="1" s="1"/>
  <c r="K95" i="1"/>
  <c r="A96" i="1"/>
  <c r="E96" i="1"/>
  <c r="H96" i="1" s="1"/>
  <c r="J96" i="1" s="1"/>
  <c r="K96" i="1"/>
  <c r="A97" i="1"/>
  <c r="E97" i="1"/>
  <c r="H97" i="1" s="1"/>
  <c r="J97" i="1" s="1"/>
  <c r="K97" i="1"/>
  <c r="A98" i="1"/>
  <c r="E98" i="1"/>
  <c r="H98" i="1" s="1"/>
  <c r="J98" i="1" s="1"/>
  <c r="K98" i="1"/>
  <c r="A99" i="1"/>
  <c r="E99" i="1"/>
  <c r="H99" i="1" s="1"/>
  <c r="J99" i="1" s="1"/>
  <c r="K99" i="1"/>
  <c r="A100" i="1"/>
  <c r="E100" i="1"/>
  <c r="H100" i="1" s="1"/>
  <c r="J100" i="1" s="1"/>
  <c r="K100" i="1"/>
  <c r="A31" i="13"/>
  <c r="E31" i="13"/>
  <c r="H31" i="13" s="1"/>
  <c r="J31" i="13" s="1"/>
  <c r="K31" i="13"/>
  <c r="A32" i="13"/>
  <c r="E32" i="13"/>
  <c r="H32" i="13" s="1"/>
  <c r="J32" i="13" s="1"/>
  <c r="K32" i="13"/>
  <c r="A33" i="13"/>
  <c r="E33" i="13"/>
  <c r="H33" i="13" s="1"/>
  <c r="J33" i="13" s="1"/>
  <c r="K33" i="13"/>
  <c r="A34" i="13"/>
  <c r="E34" i="13"/>
  <c r="H34" i="13" s="1"/>
  <c r="J34" i="13" s="1"/>
  <c r="K34" i="13"/>
  <c r="A35" i="13"/>
  <c r="E35" i="13"/>
  <c r="H35" i="13" s="1"/>
  <c r="J35" i="13" s="1"/>
  <c r="K35" i="13"/>
  <c r="A36" i="13"/>
  <c r="E36" i="13"/>
  <c r="H36" i="13" s="1"/>
  <c r="J36" i="13" s="1"/>
  <c r="K36" i="13"/>
  <c r="A37" i="13"/>
  <c r="E37" i="13"/>
  <c r="H37" i="13" s="1"/>
  <c r="J37" i="13" s="1"/>
  <c r="K37" i="13"/>
  <c r="A38" i="13"/>
  <c r="E38" i="13"/>
  <c r="H38" i="13" s="1"/>
  <c r="J38" i="13" s="1"/>
  <c r="K38" i="13"/>
  <c r="A39" i="13"/>
  <c r="E39" i="13"/>
  <c r="H39" i="13" s="1"/>
  <c r="J39" i="13" s="1"/>
  <c r="K39" i="13"/>
  <c r="A40" i="13"/>
  <c r="E40" i="13"/>
  <c r="H40" i="13" s="1"/>
  <c r="J40" i="13" s="1"/>
  <c r="K40" i="13"/>
  <c r="A41" i="13"/>
  <c r="E41" i="13"/>
  <c r="H41" i="13" s="1"/>
  <c r="J41" i="13" s="1"/>
  <c r="K41" i="13"/>
  <c r="A42" i="13"/>
  <c r="E42" i="13"/>
  <c r="H42" i="13" s="1"/>
  <c r="J42" i="13" s="1"/>
  <c r="K42" i="13"/>
  <c r="A43" i="13"/>
  <c r="E43" i="13"/>
  <c r="H43" i="13" s="1"/>
  <c r="J43" i="13" s="1"/>
  <c r="K43" i="13"/>
  <c r="A44" i="13"/>
  <c r="E44" i="13"/>
  <c r="H44" i="13" s="1"/>
  <c r="J44" i="13" s="1"/>
  <c r="K44" i="13"/>
  <c r="A45" i="13"/>
  <c r="E45" i="13"/>
  <c r="H45" i="13" s="1"/>
  <c r="J45" i="13" s="1"/>
  <c r="K45" i="13"/>
  <c r="A46" i="13"/>
  <c r="E46" i="13"/>
  <c r="H46" i="13" s="1"/>
  <c r="J46" i="13" s="1"/>
  <c r="K46" i="13"/>
  <c r="A47" i="13"/>
  <c r="E47" i="13"/>
  <c r="H47" i="13" s="1"/>
  <c r="J47" i="13" s="1"/>
  <c r="K47" i="13"/>
  <c r="A48" i="13"/>
  <c r="E48" i="13"/>
  <c r="H48" i="13" s="1"/>
  <c r="J48" i="13" s="1"/>
  <c r="K48" i="13"/>
  <c r="A49" i="13"/>
  <c r="E49" i="13"/>
  <c r="H49" i="13" s="1"/>
  <c r="J49" i="13" s="1"/>
  <c r="K49" i="13"/>
  <c r="A50" i="13"/>
  <c r="E50" i="13"/>
  <c r="H50" i="13" s="1"/>
  <c r="J50" i="13" s="1"/>
  <c r="K50" i="13"/>
  <c r="A51" i="13"/>
  <c r="E51" i="13"/>
  <c r="H51" i="13" s="1"/>
  <c r="J51" i="13" s="1"/>
  <c r="K51" i="13"/>
  <c r="A52" i="13"/>
  <c r="E52" i="13"/>
  <c r="H52" i="13" s="1"/>
  <c r="J52" i="13" s="1"/>
  <c r="K52" i="13"/>
  <c r="A53" i="13"/>
  <c r="E53" i="13"/>
  <c r="H53" i="13" s="1"/>
  <c r="J53" i="13" s="1"/>
  <c r="K53" i="13"/>
  <c r="A54" i="13"/>
  <c r="E54" i="13"/>
  <c r="H54" i="13" s="1"/>
  <c r="J54" i="13" s="1"/>
  <c r="K54" i="13"/>
  <c r="A55" i="13"/>
  <c r="E55" i="13"/>
  <c r="H55" i="13" s="1"/>
  <c r="J55" i="13" s="1"/>
  <c r="K55" i="13"/>
  <c r="A56" i="13"/>
  <c r="E56" i="13"/>
  <c r="H56" i="13" s="1"/>
  <c r="J56" i="13" s="1"/>
  <c r="K56" i="13"/>
  <c r="A57" i="13"/>
  <c r="E57" i="13"/>
  <c r="H57" i="13" s="1"/>
  <c r="J57" i="13" s="1"/>
  <c r="K57" i="13"/>
  <c r="A58" i="13"/>
  <c r="E58" i="13"/>
  <c r="H58" i="13" s="1"/>
  <c r="J58" i="13" s="1"/>
  <c r="K58" i="13"/>
  <c r="A59" i="13"/>
  <c r="E59" i="13"/>
  <c r="K59" i="13"/>
  <c r="A60" i="13"/>
  <c r="E60" i="13"/>
  <c r="H60" i="13" s="1"/>
  <c r="J60" i="13" s="1"/>
  <c r="K60" i="13"/>
  <c r="A61" i="13"/>
  <c r="E61" i="13"/>
  <c r="H61" i="13" s="1"/>
  <c r="J61" i="13" s="1"/>
  <c r="K61" i="13"/>
  <c r="A62" i="13"/>
  <c r="E62" i="13"/>
  <c r="H62" i="13" s="1"/>
  <c r="J62" i="13" s="1"/>
  <c r="K62" i="13"/>
  <c r="A63" i="13"/>
  <c r="E63" i="13"/>
  <c r="H63" i="13" s="1"/>
  <c r="J63" i="13" s="1"/>
  <c r="K63" i="13"/>
  <c r="A64" i="13"/>
  <c r="E64" i="13"/>
  <c r="H64" i="13" s="1"/>
  <c r="J64" i="13" s="1"/>
  <c r="K64" i="13"/>
  <c r="A65" i="13"/>
  <c r="E65" i="13"/>
  <c r="H65" i="13" s="1"/>
  <c r="J65" i="13" s="1"/>
  <c r="K65" i="13"/>
  <c r="A66" i="13"/>
  <c r="E66" i="13"/>
  <c r="H66" i="13" s="1"/>
  <c r="J66" i="13" s="1"/>
  <c r="K66" i="13"/>
  <c r="A67" i="13"/>
  <c r="E67" i="13"/>
  <c r="H67" i="13" s="1"/>
  <c r="J67" i="13" s="1"/>
  <c r="K67" i="13"/>
  <c r="A68" i="13"/>
  <c r="E68" i="13"/>
  <c r="H68" i="13" s="1"/>
  <c r="J68" i="13" s="1"/>
  <c r="K68" i="13"/>
  <c r="A69" i="13"/>
  <c r="E69" i="13"/>
  <c r="H69" i="13" s="1"/>
  <c r="J69" i="13" s="1"/>
  <c r="K69" i="13"/>
  <c r="A70" i="13"/>
  <c r="E70" i="13"/>
  <c r="H70" i="13" s="1"/>
  <c r="J70" i="13" s="1"/>
  <c r="K70" i="13"/>
  <c r="A71" i="13"/>
  <c r="E71" i="13"/>
  <c r="H71" i="13" s="1"/>
  <c r="J71" i="13" s="1"/>
  <c r="K71" i="13"/>
  <c r="A72" i="13"/>
  <c r="E72" i="13"/>
  <c r="H72" i="13" s="1"/>
  <c r="J72" i="13" s="1"/>
  <c r="K72" i="13"/>
  <c r="A73" i="13"/>
  <c r="E73" i="13"/>
  <c r="H73" i="13" s="1"/>
  <c r="J73" i="13" s="1"/>
  <c r="K73" i="13"/>
  <c r="A74" i="13"/>
  <c r="E74" i="13"/>
  <c r="H74" i="13" s="1"/>
  <c r="J74" i="13" s="1"/>
  <c r="K74" i="13"/>
  <c r="A75" i="13"/>
  <c r="E75" i="13"/>
  <c r="H75" i="13" s="1"/>
  <c r="J75" i="13" s="1"/>
  <c r="K75" i="13"/>
  <c r="A76" i="13"/>
  <c r="E76" i="13"/>
  <c r="K76" i="13"/>
  <c r="A77" i="13"/>
  <c r="E77" i="13"/>
  <c r="K77" i="13"/>
  <c r="A78" i="13"/>
  <c r="E78" i="13"/>
  <c r="H78" i="13" s="1"/>
  <c r="J78" i="13" s="1"/>
  <c r="K78" i="13"/>
  <c r="A79" i="13"/>
  <c r="E79" i="13"/>
  <c r="H79" i="13" s="1"/>
  <c r="J79" i="13" s="1"/>
  <c r="K79" i="13"/>
  <c r="A80" i="13"/>
  <c r="E80" i="13"/>
  <c r="K80" i="13"/>
  <c r="A81" i="13"/>
  <c r="E81" i="13"/>
  <c r="H81" i="13" s="1"/>
  <c r="J81" i="13" s="1"/>
  <c r="K81" i="13"/>
  <c r="A82" i="13"/>
  <c r="E82" i="13"/>
  <c r="H82" i="13" s="1"/>
  <c r="J82" i="13" s="1"/>
  <c r="K82" i="13"/>
  <c r="A83" i="13"/>
  <c r="E83" i="13"/>
  <c r="H83" i="13" s="1"/>
  <c r="J83" i="13" s="1"/>
  <c r="K83" i="13"/>
  <c r="A84" i="13"/>
  <c r="E84" i="13"/>
  <c r="H84" i="13" s="1"/>
  <c r="J84" i="13" s="1"/>
  <c r="K84" i="13"/>
  <c r="A85" i="13"/>
  <c r="E85" i="13"/>
  <c r="H85" i="13" s="1"/>
  <c r="J85" i="13" s="1"/>
  <c r="K85" i="13"/>
  <c r="A86" i="13"/>
  <c r="E86" i="13"/>
  <c r="H86" i="13" s="1"/>
  <c r="J86" i="13" s="1"/>
  <c r="K86" i="13"/>
  <c r="A87" i="13"/>
  <c r="E87" i="13"/>
  <c r="H87" i="13" s="1"/>
  <c r="J87" i="13" s="1"/>
  <c r="K87" i="13"/>
  <c r="A88" i="13"/>
  <c r="E88" i="13"/>
  <c r="H88" i="13" s="1"/>
  <c r="J88" i="13" s="1"/>
  <c r="K88" i="13"/>
  <c r="A89" i="13"/>
  <c r="E89" i="13"/>
  <c r="H89" i="13" s="1"/>
  <c r="J89" i="13" s="1"/>
  <c r="K89" i="13"/>
  <c r="A90" i="13"/>
  <c r="E90" i="13"/>
  <c r="H90" i="13" s="1"/>
  <c r="J90" i="13" s="1"/>
  <c r="K90" i="13"/>
  <c r="A91" i="13"/>
  <c r="E91" i="13"/>
  <c r="H91" i="13" s="1"/>
  <c r="J91" i="13" s="1"/>
  <c r="K91" i="13"/>
  <c r="A92" i="13"/>
  <c r="E92" i="13"/>
  <c r="H92" i="13" s="1"/>
  <c r="J92" i="13" s="1"/>
  <c r="K92" i="13"/>
  <c r="A93" i="13"/>
  <c r="E93" i="13"/>
  <c r="H93" i="13" s="1"/>
  <c r="J93" i="13" s="1"/>
  <c r="K93" i="13"/>
  <c r="A94" i="13"/>
  <c r="E94" i="13"/>
  <c r="H94" i="13" s="1"/>
  <c r="J94" i="13" s="1"/>
  <c r="K94" i="13"/>
  <c r="A95" i="13"/>
  <c r="E95" i="13"/>
  <c r="H95" i="13" s="1"/>
  <c r="J95" i="13" s="1"/>
  <c r="K95" i="13"/>
  <c r="A96" i="13"/>
  <c r="E96" i="13"/>
  <c r="H96" i="13" s="1"/>
  <c r="J96" i="13" s="1"/>
  <c r="K96" i="13"/>
  <c r="A97" i="13"/>
  <c r="E97" i="13"/>
  <c r="H97" i="13" s="1"/>
  <c r="J97" i="13" s="1"/>
  <c r="K97" i="13"/>
  <c r="A98" i="13"/>
  <c r="E98" i="13"/>
  <c r="H98" i="13" s="1"/>
  <c r="J98" i="13" s="1"/>
  <c r="K98" i="13"/>
  <c r="A99" i="13"/>
  <c r="E99" i="13"/>
  <c r="H99" i="13" s="1"/>
  <c r="J99" i="13" s="1"/>
  <c r="K99" i="13"/>
  <c r="A100" i="13"/>
  <c r="E100" i="13"/>
  <c r="H100" i="13" s="1"/>
  <c r="J100" i="13" s="1"/>
  <c r="K100" i="13"/>
  <c r="A31" i="16"/>
  <c r="E31" i="16"/>
  <c r="H31" i="16" s="1"/>
  <c r="J31" i="16" s="1"/>
  <c r="K31" i="16"/>
  <c r="A32" i="16"/>
  <c r="E32" i="16"/>
  <c r="H32" i="16" s="1"/>
  <c r="J32" i="16" s="1"/>
  <c r="K32" i="16"/>
  <c r="A33" i="16"/>
  <c r="E33" i="16"/>
  <c r="H33" i="16" s="1"/>
  <c r="J33" i="16" s="1"/>
  <c r="K33" i="16"/>
  <c r="A34" i="16"/>
  <c r="E34" i="16"/>
  <c r="H34" i="16" s="1"/>
  <c r="J34" i="16" s="1"/>
  <c r="K34" i="16"/>
  <c r="A35" i="16"/>
  <c r="E35" i="16"/>
  <c r="H35" i="16" s="1"/>
  <c r="J35" i="16" s="1"/>
  <c r="K35" i="16"/>
  <c r="A36" i="16"/>
  <c r="E36" i="16"/>
  <c r="K36" i="16"/>
  <c r="A37" i="16"/>
  <c r="E37" i="16"/>
  <c r="H37" i="16" s="1"/>
  <c r="J37" i="16" s="1"/>
  <c r="K37" i="16"/>
  <c r="A38" i="16"/>
  <c r="E38" i="16"/>
  <c r="H38" i="16" s="1"/>
  <c r="J38" i="16" s="1"/>
  <c r="K38" i="16"/>
  <c r="A39" i="16"/>
  <c r="E39" i="16"/>
  <c r="H39" i="16" s="1"/>
  <c r="J39" i="16" s="1"/>
  <c r="K39" i="16"/>
  <c r="A40" i="16"/>
  <c r="E40" i="16"/>
  <c r="H40" i="16" s="1"/>
  <c r="J40" i="16" s="1"/>
  <c r="K40" i="16"/>
  <c r="A41" i="16"/>
  <c r="E41" i="16"/>
  <c r="H41" i="16" s="1"/>
  <c r="J41" i="16" s="1"/>
  <c r="K41" i="16"/>
  <c r="A42" i="16"/>
  <c r="E42" i="16"/>
  <c r="H42" i="16" s="1"/>
  <c r="J42" i="16" s="1"/>
  <c r="K42" i="16"/>
  <c r="A43" i="16"/>
  <c r="E43" i="16"/>
  <c r="H43" i="16" s="1"/>
  <c r="J43" i="16" s="1"/>
  <c r="K43" i="16"/>
  <c r="A44" i="16"/>
  <c r="E44" i="16"/>
  <c r="H44" i="16" s="1"/>
  <c r="J44" i="16" s="1"/>
  <c r="K44" i="16"/>
  <c r="A45" i="16"/>
  <c r="E45" i="16"/>
  <c r="H45" i="16" s="1"/>
  <c r="J45" i="16" s="1"/>
  <c r="K45" i="16"/>
  <c r="A46" i="16"/>
  <c r="E46" i="16"/>
  <c r="H46" i="16" s="1"/>
  <c r="J46" i="16" s="1"/>
  <c r="K46" i="16"/>
  <c r="A47" i="16"/>
  <c r="E47" i="16"/>
  <c r="H47" i="16" s="1"/>
  <c r="J47" i="16" s="1"/>
  <c r="K47" i="16"/>
  <c r="A48" i="16"/>
  <c r="E48" i="16"/>
  <c r="H48" i="16" s="1"/>
  <c r="J48" i="16" s="1"/>
  <c r="K48" i="16"/>
  <c r="A49" i="16"/>
  <c r="E49" i="16"/>
  <c r="H49" i="16" s="1"/>
  <c r="J49" i="16" s="1"/>
  <c r="K49" i="16"/>
  <c r="A50" i="16"/>
  <c r="E50" i="16"/>
  <c r="K50" i="16"/>
  <c r="A51" i="16"/>
  <c r="E51" i="16"/>
  <c r="H51" i="16" s="1"/>
  <c r="J51" i="16" s="1"/>
  <c r="K51" i="16"/>
  <c r="A52" i="16"/>
  <c r="E52" i="16"/>
  <c r="H52" i="16" s="1"/>
  <c r="J52" i="16" s="1"/>
  <c r="K52" i="16"/>
  <c r="A53" i="16"/>
  <c r="E53" i="16"/>
  <c r="H53" i="16" s="1"/>
  <c r="J53" i="16" s="1"/>
  <c r="K53" i="16"/>
  <c r="A54" i="16"/>
  <c r="E54" i="16"/>
  <c r="H54" i="16" s="1"/>
  <c r="J54" i="16" s="1"/>
  <c r="K54" i="16"/>
  <c r="A55" i="16"/>
  <c r="E55" i="16"/>
  <c r="H55" i="16" s="1"/>
  <c r="J55" i="16" s="1"/>
  <c r="K55" i="16"/>
  <c r="A56" i="16"/>
  <c r="E56" i="16"/>
  <c r="H56" i="16" s="1"/>
  <c r="J56" i="16" s="1"/>
  <c r="K56" i="16"/>
  <c r="A57" i="16"/>
  <c r="E57" i="16"/>
  <c r="H57" i="16" s="1"/>
  <c r="J57" i="16" s="1"/>
  <c r="K57" i="16"/>
  <c r="A58" i="16"/>
  <c r="E58" i="16"/>
  <c r="K58" i="16"/>
  <c r="A59" i="16"/>
  <c r="E59" i="16"/>
  <c r="H59" i="16" s="1"/>
  <c r="J59" i="16" s="1"/>
  <c r="K59" i="16"/>
  <c r="A60" i="16"/>
  <c r="E60" i="16"/>
  <c r="H60" i="16" s="1"/>
  <c r="J60" i="16" s="1"/>
  <c r="K60" i="16"/>
  <c r="A61" i="16"/>
  <c r="E61" i="16"/>
  <c r="K61" i="16"/>
  <c r="A62" i="16"/>
  <c r="E62" i="16"/>
  <c r="H62" i="16" s="1"/>
  <c r="J62" i="16" s="1"/>
  <c r="K62" i="16"/>
  <c r="A63" i="16"/>
  <c r="E63" i="16"/>
  <c r="H63" i="16" s="1"/>
  <c r="J63" i="16" s="1"/>
  <c r="K63" i="16"/>
  <c r="A64" i="16"/>
  <c r="E64" i="16"/>
  <c r="H64" i="16" s="1"/>
  <c r="J64" i="16" s="1"/>
  <c r="K64" i="16"/>
  <c r="A65" i="16"/>
  <c r="E65" i="16"/>
  <c r="H65" i="16" s="1"/>
  <c r="J65" i="16" s="1"/>
  <c r="K65" i="16"/>
  <c r="A66" i="16"/>
  <c r="E66" i="16"/>
  <c r="H66" i="16" s="1"/>
  <c r="J66" i="16" s="1"/>
  <c r="K66" i="16"/>
  <c r="A67" i="16"/>
  <c r="E67" i="16"/>
  <c r="H67" i="16" s="1"/>
  <c r="J67" i="16" s="1"/>
  <c r="K67" i="16"/>
  <c r="A68" i="16"/>
  <c r="E68" i="16"/>
  <c r="H68" i="16" s="1"/>
  <c r="J68" i="16" s="1"/>
  <c r="K68" i="16"/>
  <c r="A69" i="16"/>
  <c r="E69" i="16"/>
  <c r="H69" i="16" s="1"/>
  <c r="J69" i="16" s="1"/>
  <c r="K69" i="16"/>
  <c r="A70" i="16"/>
  <c r="E70" i="16"/>
  <c r="H70" i="16" s="1"/>
  <c r="J70" i="16" s="1"/>
  <c r="K70" i="16"/>
  <c r="A71" i="16"/>
  <c r="E71" i="16"/>
  <c r="H71" i="16" s="1"/>
  <c r="J71" i="16" s="1"/>
  <c r="K71" i="16"/>
  <c r="A72" i="16"/>
  <c r="E72" i="16"/>
  <c r="H72" i="16" s="1"/>
  <c r="J72" i="16" s="1"/>
  <c r="K72" i="16"/>
  <c r="A73" i="16"/>
  <c r="E73" i="16"/>
  <c r="H73" i="16" s="1"/>
  <c r="J73" i="16" s="1"/>
  <c r="K73" i="16"/>
  <c r="A74" i="16"/>
  <c r="E74" i="16"/>
  <c r="H74" i="16" s="1"/>
  <c r="J74" i="16" s="1"/>
  <c r="K74" i="16"/>
  <c r="A75" i="16"/>
  <c r="E75" i="16"/>
  <c r="H75" i="16" s="1"/>
  <c r="J75" i="16" s="1"/>
  <c r="K75" i="16"/>
  <c r="A76" i="16"/>
  <c r="E76" i="16"/>
  <c r="H76" i="16" s="1"/>
  <c r="J76" i="16" s="1"/>
  <c r="K76" i="16"/>
  <c r="A77" i="16"/>
  <c r="E77" i="16"/>
  <c r="H77" i="16" s="1"/>
  <c r="J77" i="16" s="1"/>
  <c r="K77" i="16"/>
  <c r="A78" i="16"/>
  <c r="E78" i="16"/>
  <c r="H78" i="16" s="1"/>
  <c r="J78" i="16" s="1"/>
  <c r="K78" i="16"/>
  <c r="A79" i="16"/>
  <c r="E79" i="16"/>
  <c r="H79" i="16" s="1"/>
  <c r="J79" i="16" s="1"/>
  <c r="K79" i="16"/>
  <c r="A80" i="16"/>
  <c r="E80" i="16"/>
  <c r="H80" i="16" s="1"/>
  <c r="J80" i="16" s="1"/>
  <c r="K80" i="16"/>
  <c r="A81" i="16"/>
  <c r="E81" i="16"/>
  <c r="H81" i="16" s="1"/>
  <c r="J81" i="16" s="1"/>
  <c r="K81" i="16"/>
  <c r="A82" i="16"/>
  <c r="E82" i="16"/>
  <c r="H82" i="16" s="1"/>
  <c r="J82" i="16" s="1"/>
  <c r="K82" i="16"/>
  <c r="A83" i="16"/>
  <c r="E83" i="16"/>
  <c r="H83" i="16" s="1"/>
  <c r="J83" i="16" s="1"/>
  <c r="K83" i="16"/>
  <c r="A84" i="16"/>
  <c r="E84" i="16"/>
  <c r="H84" i="16" s="1"/>
  <c r="J84" i="16" s="1"/>
  <c r="K84" i="16"/>
  <c r="A85" i="16"/>
  <c r="E85" i="16"/>
  <c r="H85" i="16" s="1"/>
  <c r="J85" i="16" s="1"/>
  <c r="K85" i="16"/>
  <c r="A86" i="16"/>
  <c r="E86" i="16"/>
  <c r="H86" i="16" s="1"/>
  <c r="J86" i="16" s="1"/>
  <c r="K86" i="16"/>
  <c r="A87" i="16"/>
  <c r="E87" i="16"/>
  <c r="H87" i="16" s="1"/>
  <c r="J87" i="16" s="1"/>
  <c r="K87" i="16"/>
  <c r="A88" i="16"/>
  <c r="E88" i="16"/>
  <c r="H88" i="16" s="1"/>
  <c r="J88" i="16" s="1"/>
  <c r="K88" i="16"/>
  <c r="A89" i="16"/>
  <c r="E89" i="16"/>
  <c r="H89" i="16" s="1"/>
  <c r="J89" i="16" s="1"/>
  <c r="K89" i="16"/>
  <c r="A90" i="16"/>
  <c r="E90" i="16"/>
  <c r="H90" i="16" s="1"/>
  <c r="J90" i="16" s="1"/>
  <c r="K90" i="16"/>
  <c r="A91" i="16"/>
  <c r="E91" i="16"/>
  <c r="H91" i="16" s="1"/>
  <c r="J91" i="16" s="1"/>
  <c r="K91" i="16"/>
  <c r="A92" i="16"/>
  <c r="E92" i="16"/>
  <c r="H92" i="16" s="1"/>
  <c r="J92" i="16" s="1"/>
  <c r="K92" i="16"/>
  <c r="A93" i="16"/>
  <c r="E93" i="16"/>
  <c r="H93" i="16" s="1"/>
  <c r="J93" i="16" s="1"/>
  <c r="K93" i="16"/>
  <c r="A94" i="16"/>
  <c r="E94" i="16"/>
  <c r="H94" i="16" s="1"/>
  <c r="J94" i="16" s="1"/>
  <c r="K94" i="16"/>
  <c r="A95" i="16"/>
  <c r="E95" i="16"/>
  <c r="H95" i="16" s="1"/>
  <c r="J95" i="16" s="1"/>
  <c r="K95" i="16"/>
  <c r="A96" i="16"/>
  <c r="E96" i="16"/>
  <c r="H96" i="16" s="1"/>
  <c r="J96" i="16" s="1"/>
  <c r="K96" i="16"/>
  <c r="A97" i="16"/>
  <c r="E97" i="16"/>
  <c r="H97" i="16" s="1"/>
  <c r="J97" i="16" s="1"/>
  <c r="K97" i="16"/>
  <c r="A98" i="16"/>
  <c r="E98" i="16"/>
  <c r="H98" i="16" s="1"/>
  <c r="J98" i="16" s="1"/>
  <c r="K98" i="16"/>
  <c r="A99" i="16"/>
  <c r="E99" i="16"/>
  <c r="H99" i="16" s="1"/>
  <c r="J99" i="16" s="1"/>
  <c r="K99" i="16"/>
  <c r="A100" i="16"/>
  <c r="E100" i="16"/>
  <c r="H100" i="16" s="1"/>
  <c r="J100" i="16" s="1"/>
  <c r="K100" i="16"/>
  <c r="A31" i="6"/>
  <c r="E31" i="6"/>
  <c r="H31" i="6" s="1"/>
  <c r="J31" i="6" s="1"/>
  <c r="K31" i="6"/>
  <c r="A32" i="6"/>
  <c r="E32" i="6"/>
  <c r="H32" i="6" s="1"/>
  <c r="J32" i="6" s="1"/>
  <c r="K32" i="6"/>
  <c r="A33" i="6"/>
  <c r="E33" i="6"/>
  <c r="H33" i="6" s="1"/>
  <c r="J33" i="6" s="1"/>
  <c r="K33" i="6"/>
  <c r="A34" i="6"/>
  <c r="E34" i="6"/>
  <c r="H34" i="6" s="1"/>
  <c r="J34" i="6" s="1"/>
  <c r="K34" i="6"/>
  <c r="A35" i="6"/>
  <c r="E35" i="6"/>
  <c r="H35" i="6" s="1"/>
  <c r="J35" i="6" s="1"/>
  <c r="K35" i="6"/>
  <c r="A36" i="6"/>
  <c r="E36" i="6"/>
  <c r="H36" i="6" s="1"/>
  <c r="J36" i="6" s="1"/>
  <c r="K36" i="6"/>
  <c r="A37" i="6"/>
  <c r="E37" i="6"/>
  <c r="H37" i="6" s="1"/>
  <c r="J37" i="6" s="1"/>
  <c r="K37" i="6"/>
  <c r="A38" i="6"/>
  <c r="E38" i="6"/>
  <c r="H38" i="6" s="1"/>
  <c r="J38" i="6" s="1"/>
  <c r="K38" i="6"/>
  <c r="A39" i="6"/>
  <c r="E39" i="6"/>
  <c r="H39" i="6" s="1"/>
  <c r="J39" i="6" s="1"/>
  <c r="K39" i="6"/>
  <c r="A40" i="6"/>
  <c r="E40" i="6"/>
  <c r="H40" i="6" s="1"/>
  <c r="J40" i="6" s="1"/>
  <c r="K40" i="6"/>
  <c r="A41" i="6"/>
  <c r="E41" i="6"/>
  <c r="H41" i="6" s="1"/>
  <c r="J41" i="6" s="1"/>
  <c r="K41" i="6"/>
  <c r="A42" i="6"/>
  <c r="E42" i="6"/>
  <c r="H42" i="6" s="1"/>
  <c r="J42" i="6" s="1"/>
  <c r="K42" i="6"/>
  <c r="A43" i="6"/>
  <c r="E43" i="6"/>
  <c r="H43" i="6" s="1"/>
  <c r="J43" i="6" s="1"/>
  <c r="K43" i="6"/>
  <c r="A44" i="6"/>
  <c r="E44" i="6"/>
  <c r="K44" i="6"/>
  <c r="A45" i="6"/>
  <c r="E45" i="6"/>
  <c r="H45" i="6" s="1"/>
  <c r="J45" i="6" s="1"/>
  <c r="K45" i="6"/>
  <c r="A46" i="6"/>
  <c r="E46" i="6"/>
  <c r="H46" i="6" s="1"/>
  <c r="J46" i="6" s="1"/>
  <c r="K46" i="6"/>
  <c r="A47" i="6"/>
  <c r="E47" i="6"/>
  <c r="H47" i="6" s="1"/>
  <c r="J47" i="6" s="1"/>
  <c r="K47" i="6"/>
  <c r="A48" i="6"/>
  <c r="E48" i="6"/>
  <c r="H48" i="6" s="1"/>
  <c r="J48" i="6" s="1"/>
  <c r="K48" i="6"/>
  <c r="A49" i="6"/>
  <c r="E49" i="6"/>
  <c r="H49" i="6" s="1"/>
  <c r="J49" i="6" s="1"/>
  <c r="K49" i="6"/>
  <c r="A50" i="6"/>
  <c r="E50" i="6"/>
  <c r="H50" i="6" s="1"/>
  <c r="J50" i="6" s="1"/>
  <c r="K50" i="6"/>
  <c r="A51" i="6"/>
  <c r="E51" i="6"/>
  <c r="H51" i="6" s="1"/>
  <c r="J51" i="6" s="1"/>
  <c r="K51" i="6"/>
  <c r="A52" i="6"/>
  <c r="E52" i="6"/>
  <c r="H52" i="6" s="1"/>
  <c r="J52" i="6" s="1"/>
  <c r="K52" i="6"/>
  <c r="A53" i="6"/>
  <c r="E53" i="6"/>
  <c r="H53" i="6" s="1"/>
  <c r="J53" i="6" s="1"/>
  <c r="K53" i="6"/>
  <c r="A54" i="6"/>
  <c r="E54" i="6"/>
  <c r="H54" i="6" s="1"/>
  <c r="J54" i="6" s="1"/>
  <c r="K54" i="6"/>
  <c r="A55" i="6"/>
  <c r="E55" i="6"/>
  <c r="H55" i="6" s="1"/>
  <c r="J55" i="6" s="1"/>
  <c r="K55" i="6"/>
  <c r="A56" i="6"/>
  <c r="E56" i="6"/>
  <c r="H56" i="6" s="1"/>
  <c r="J56" i="6" s="1"/>
  <c r="K56" i="6"/>
  <c r="A57" i="6"/>
  <c r="E57" i="6"/>
  <c r="H57" i="6" s="1"/>
  <c r="J57" i="6" s="1"/>
  <c r="K57" i="6"/>
  <c r="A58" i="6"/>
  <c r="E58" i="6"/>
  <c r="H58" i="6" s="1"/>
  <c r="J58" i="6" s="1"/>
  <c r="K58" i="6"/>
  <c r="A59" i="6"/>
  <c r="E59" i="6"/>
  <c r="H59" i="6" s="1"/>
  <c r="J59" i="6" s="1"/>
  <c r="K59" i="6"/>
  <c r="A60" i="6"/>
  <c r="E60" i="6"/>
  <c r="H60" i="6" s="1"/>
  <c r="J60" i="6" s="1"/>
  <c r="K60" i="6"/>
  <c r="A61" i="6"/>
  <c r="E61" i="6"/>
  <c r="H61" i="6" s="1"/>
  <c r="J61" i="6" s="1"/>
  <c r="K61" i="6"/>
  <c r="A62" i="6"/>
  <c r="E62" i="6"/>
  <c r="H62" i="6" s="1"/>
  <c r="J62" i="6" s="1"/>
  <c r="K62" i="6"/>
  <c r="A63" i="6"/>
  <c r="E63" i="6"/>
  <c r="H63" i="6" s="1"/>
  <c r="J63" i="6" s="1"/>
  <c r="K63" i="6"/>
  <c r="A64" i="6"/>
  <c r="E64" i="6"/>
  <c r="H64" i="6" s="1"/>
  <c r="J64" i="6" s="1"/>
  <c r="K64" i="6"/>
  <c r="A65" i="6"/>
  <c r="E65" i="6"/>
  <c r="H65" i="6" s="1"/>
  <c r="J65" i="6" s="1"/>
  <c r="K65" i="6"/>
  <c r="A66" i="6"/>
  <c r="E66" i="6"/>
  <c r="H66" i="6" s="1"/>
  <c r="J66" i="6" s="1"/>
  <c r="K66" i="6"/>
  <c r="A67" i="6"/>
  <c r="E67" i="6"/>
  <c r="H67" i="6" s="1"/>
  <c r="J67" i="6" s="1"/>
  <c r="K67" i="6"/>
  <c r="A68" i="6"/>
  <c r="E68" i="6"/>
  <c r="H68" i="6" s="1"/>
  <c r="J68" i="6" s="1"/>
  <c r="K68" i="6"/>
  <c r="A69" i="6"/>
  <c r="E69" i="6"/>
  <c r="H69" i="6" s="1"/>
  <c r="J69" i="6" s="1"/>
  <c r="K69" i="6"/>
  <c r="A70" i="6"/>
  <c r="E70" i="6"/>
  <c r="H70" i="6" s="1"/>
  <c r="J70" i="6" s="1"/>
  <c r="K70" i="6"/>
  <c r="A71" i="6"/>
  <c r="E71" i="6"/>
  <c r="H71" i="6" s="1"/>
  <c r="J71" i="6" s="1"/>
  <c r="K71" i="6"/>
  <c r="A72" i="6"/>
  <c r="E72" i="6"/>
  <c r="H72" i="6" s="1"/>
  <c r="J72" i="6" s="1"/>
  <c r="K72" i="6"/>
  <c r="A73" i="6"/>
  <c r="E73" i="6"/>
  <c r="H73" i="6" s="1"/>
  <c r="J73" i="6" s="1"/>
  <c r="K73" i="6"/>
  <c r="A74" i="6"/>
  <c r="E74" i="6"/>
  <c r="H74" i="6" s="1"/>
  <c r="J74" i="6" s="1"/>
  <c r="K74" i="6"/>
  <c r="A75" i="6"/>
  <c r="E75" i="6"/>
  <c r="H75" i="6" s="1"/>
  <c r="J75" i="6" s="1"/>
  <c r="K75" i="6"/>
  <c r="A76" i="6"/>
  <c r="E76" i="6"/>
  <c r="H76" i="6" s="1"/>
  <c r="J76" i="6" s="1"/>
  <c r="K76" i="6"/>
  <c r="A77" i="6"/>
  <c r="E77" i="6"/>
  <c r="H77" i="6" s="1"/>
  <c r="J77" i="6" s="1"/>
  <c r="K77" i="6"/>
  <c r="A78" i="6"/>
  <c r="E78" i="6"/>
  <c r="H78" i="6" s="1"/>
  <c r="J78" i="6" s="1"/>
  <c r="K78" i="6"/>
  <c r="A79" i="6"/>
  <c r="E79" i="6"/>
  <c r="H79" i="6" s="1"/>
  <c r="J79" i="6" s="1"/>
  <c r="K79" i="6"/>
  <c r="A80" i="6"/>
  <c r="E80" i="6"/>
  <c r="H80" i="6" s="1"/>
  <c r="J80" i="6" s="1"/>
  <c r="K80" i="6"/>
  <c r="A81" i="6"/>
  <c r="E81" i="6"/>
  <c r="H81" i="6" s="1"/>
  <c r="J81" i="6" s="1"/>
  <c r="K81" i="6"/>
  <c r="A82" i="6"/>
  <c r="E82" i="6"/>
  <c r="H82" i="6" s="1"/>
  <c r="J82" i="6" s="1"/>
  <c r="K82" i="6"/>
  <c r="A83" i="6"/>
  <c r="E83" i="6"/>
  <c r="H83" i="6" s="1"/>
  <c r="J83" i="6" s="1"/>
  <c r="K83" i="6"/>
  <c r="A84" i="6"/>
  <c r="E84" i="6"/>
  <c r="H84" i="6" s="1"/>
  <c r="J84" i="6" s="1"/>
  <c r="K84" i="6"/>
  <c r="A85" i="6"/>
  <c r="E85" i="6"/>
  <c r="H85" i="6" s="1"/>
  <c r="J85" i="6" s="1"/>
  <c r="K85" i="6"/>
  <c r="A86" i="6"/>
  <c r="E86" i="6"/>
  <c r="H86" i="6" s="1"/>
  <c r="J86" i="6" s="1"/>
  <c r="K86" i="6"/>
  <c r="A87" i="6"/>
  <c r="E87" i="6"/>
  <c r="H87" i="6" s="1"/>
  <c r="J87" i="6" s="1"/>
  <c r="K87" i="6"/>
  <c r="A88" i="6"/>
  <c r="E88" i="6"/>
  <c r="H88" i="6" s="1"/>
  <c r="J88" i="6" s="1"/>
  <c r="K88" i="6"/>
  <c r="A89" i="6"/>
  <c r="E89" i="6"/>
  <c r="H89" i="6" s="1"/>
  <c r="J89" i="6" s="1"/>
  <c r="K89" i="6"/>
  <c r="A90" i="6"/>
  <c r="E90" i="6"/>
  <c r="H90" i="6" s="1"/>
  <c r="J90" i="6" s="1"/>
  <c r="K90" i="6"/>
  <c r="A91" i="6"/>
  <c r="E91" i="6"/>
  <c r="H91" i="6" s="1"/>
  <c r="J91" i="6" s="1"/>
  <c r="K91" i="6"/>
  <c r="A92" i="6"/>
  <c r="E92" i="6"/>
  <c r="H92" i="6" s="1"/>
  <c r="J92" i="6" s="1"/>
  <c r="K92" i="6"/>
  <c r="A93" i="6"/>
  <c r="E93" i="6"/>
  <c r="H93" i="6" s="1"/>
  <c r="J93" i="6" s="1"/>
  <c r="K93" i="6"/>
  <c r="A94" i="6"/>
  <c r="E94" i="6"/>
  <c r="H94" i="6" s="1"/>
  <c r="J94" i="6" s="1"/>
  <c r="K94" i="6"/>
  <c r="A95" i="6"/>
  <c r="E95" i="6"/>
  <c r="H95" i="6" s="1"/>
  <c r="J95" i="6" s="1"/>
  <c r="K95" i="6"/>
  <c r="A96" i="6"/>
  <c r="E96" i="6"/>
  <c r="H96" i="6" s="1"/>
  <c r="J96" i="6" s="1"/>
  <c r="K96" i="6"/>
  <c r="A97" i="6"/>
  <c r="E97" i="6"/>
  <c r="H97" i="6" s="1"/>
  <c r="J97" i="6" s="1"/>
  <c r="K97" i="6"/>
  <c r="A98" i="6"/>
  <c r="E98" i="6"/>
  <c r="H98" i="6" s="1"/>
  <c r="J98" i="6" s="1"/>
  <c r="K98" i="6"/>
  <c r="A99" i="6"/>
  <c r="E99" i="6"/>
  <c r="H99" i="6" s="1"/>
  <c r="J99" i="6" s="1"/>
  <c r="K99" i="6"/>
  <c r="A100" i="6"/>
  <c r="E100" i="6"/>
  <c r="H100" i="6" s="1"/>
  <c r="J100" i="6" s="1"/>
  <c r="K100" i="6"/>
  <c r="A31" i="5"/>
  <c r="E31" i="5"/>
  <c r="H31" i="5" s="1"/>
  <c r="J31" i="5" s="1"/>
  <c r="K31" i="5"/>
  <c r="A32" i="5"/>
  <c r="E32" i="5"/>
  <c r="H32" i="5" s="1"/>
  <c r="J32" i="5" s="1"/>
  <c r="K32" i="5"/>
  <c r="A33" i="5"/>
  <c r="E33" i="5"/>
  <c r="H33" i="5" s="1"/>
  <c r="J33" i="5" s="1"/>
  <c r="K33" i="5"/>
  <c r="A34" i="5"/>
  <c r="E34" i="5"/>
  <c r="H34" i="5" s="1"/>
  <c r="J34" i="5" s="1"/>
  <c r="K34" i="5"/>
  <c r="A35" i="5"/>
  <c r="E35" i="5"/>
  <c r="H35" i="5" s="1"/>
  <c r="J35" i="5" s="1"/>
  <c r="K35" i="5"/>
  <c r="A36" i="5"/>
  <c r="E36" i="5"/>
  <c r="H36" i="5" s="1"/>
  <c r="J36" i="5" s="1"/>
  <c r="K36" i="5"/>
  <c r="A37" i="5"/>
  <c r="E37" i="5"/>
  <c r="H37" i="5" s="1"/>
  <c r="J37" i="5" s="1"/>
  <c r="K37" i="5"/>
  <c r="A38" i="5"/>
  <c r="E38" i="5"/>
  <c r="H38" i="5" s="1"/>
  <c r="J38" i="5" s="1"/>
  <c r="K38" i="5"/>
  <c r="A39" i="5"/>
  <c r="E39" i="5"/>
  <c r="H39" i="5" s="1"/>
  <c r="J39" i="5" s="1"/>
  <c r="K39" i="5"/>
  <c r="A40" i="5"/>
  <c r="E40" i="5"/>
  <c r="H40" i="5" s="1"/>
  <c r="J40" i="5" s="1"/>
  <c r="K40" i="5"/>
  <c r="A41" i="5"/>
  <c r="E41" i="5"/>
  <c r="H41" i="5" s="1"/>
  <c r="J41" i="5" s="1"/>
  <c r="K41" i="5"/>
  <c r="A42" i="5"/>
  <c r="E42" i="5"/>
  <c r="H42" i="5" s="1"/>
  <c r="J42" i="5" s="1"/>
  <c r="K42" i="5"/>
  <c r="A43" i="5"/>
  <c r="E43" i="5"/>
  <c r="H43" i="5" s="1"/>
  <c r="J43" i="5" s="1"/>
  <c r="K43" i="5"/>
  <c r="A44" i="5"/>
  <c r="E44" i="5"/>
  <c r="H44" i="5" s="1"/>
  <c r="J44" i="5" s="1"/>
  <c r="K44" i="5"/>
  <c r="A45" i="5"/>
  <c r="E45" i="5"/>
  <c r="H45" i="5" s="1"/>
  <c r="J45" i="5" s="1"/>
  <c r="K45" i="5"/>
  <c r="A46" i="5"/>
  <c r="E46" i="5"/>
  <c r="H46" i="5" s="1"/>
  <c r="J46" i="5" s="1"/>
  <c r="K46" i="5"/>
  <c r="A47" i="5"/>
  <c r="E47" i="5"/>
  <c r="H47" i="5" s="1"/>
  <c r="J47" i="5" s="1"/>
  <c r="K47" i="5"/>
  <c r="A48" i="5"/>
  <c r="E48" i="5"/>
  <c r="H48" i="5" s="1"/>
  <c r="J48" i="5" s="1"/>
  <c r="K48" i="5"/>
  <c r="A49" i="5"/>
  <c r="E49" i="5"/>
  <c r="H49" i="5" s="1"/>
  <c r="J49" i="5" s="1"/>
  <c r="K49" i="5"/>
  <c r="A50" i="5"/>
  <c r="E50" i="5"/>
  <c r="H50" i="5" s="1"/>
  <c r="J50" i="5" s="1"/>
  <c r="K50" i="5"/>
  <c r="A51" i="5"/>
  <c r="E51" i="5"/>
  <c r="H51" i="5" s="1"/>
  <c r="J51" i="5" s="1"/>
  <c r="K51" i="5"/>
  <c r="A52" i="5"/>
  <c r="E52" i="5"/>
  <c r="H52" i="5" s="1"/>
  <c r="J52" i="5" s="1"/>
  <c r="K52" i="5"/>
  <c r="A53" i="5"/>
  <c r="E53" i="5"/>
  <c r="K53" i="5"/>
  <c r="A54" i="5"/>
  <c r="E54" i="5"/>
  <c r="H54" i="5" s="1"/>
  <c r="J54" i="5" s="1"/>
  <c r="K54" i="5"/>
  <c r="A55" i="5"/>
  <c r="E55" i="5"/>
  <c r="H55" i="5" s="1"/>
  <c r="J55" i="5" s="1"/>
  <c r="K55" i="5"/>
  <c r="A56" i="5"/>
  <c r="E56" i="5"/>
  <c r="K56" i="5"/>
  <c r="A57" i="5"/>
  <c r="E57" i="5"/>
  <c r="H57" i="5" s="1"/>
  <c r="J57" i="5" s="1"/>
  <c r="K57" i="5"/>
  <c r="A58" i="5"/>
  <c r="E58" i="5"/>
  <c r="H58" i="5" s="1"/>
  <c r="J58" i="5" s="1"/>
  <c r="K58" i="5"/>
  <c r="A59" i="5"/>
  <c r="E59" i="5"/>
  <c r="H59" i="5" s="1"/>
  <c r="J59" i="5" s="1"/>
  <c r="K59" i="5"/>
  <c r="A60" i="5"/>
  <c r="E60" i="5"/>
  <c r="H60" i="5" s="1"/>
  <c r="J60" i="5" s="1"/>
  <c r="K60" i="5"/>
  <c r="A61" i="5"/>
  <c r="E61" i="5"/>
  <c r="H61" i="5" s="1"/>
  <c r="J61" i="5" s="1"/>
  <c r="K61" i="5"/>
  <c r="A62" i="5"/>
  <c r="E62" i="5"/>
  <c r="H62" i="5" s="1"/>
  <c r="J62" i="5" s="1"/>
  <c r="K62" i="5"/>
  <c r="A63" i="5"/>
  <c r="E63" i="5"/>
  <c r="H63" i="5" s="1"/>
  <c r="J63" i="5" s="1"/>
  <c r="K63" i="5"/>
  <c r="A64" i="5"/>
  <c r="E64" i="5"/>
  <c r="H64" i="5" s="1"/>
  <c r="J64" i="5" s="1"/>
  <c r="K64" i="5"/>
  <c r="A65" i="5"/>
  <c r="E65" i="5"/>
  <c r="H65" i="5" s="1"/>
  <c r="J65" i="5" s="1"/>
  <c r="K65" i="5"/>
  <c r="A66" i="5"/>
  <c r="E66" i="5"/>
  <c r="H66" i="5" s="1"/>
  <c r="J66" i="5" s="1"/>
  <c r="K66" i="5"/>
  <c r="A67" i="5"/>
  <c r="E67" i="5"/>
  <c r="H67" i="5" s="1"/>
  <c r="J67" i="5" s="1"/>
  <c r="K67" i="5"/>
  <c r="A68" i="5"/>
  <c r="E68" i="5"/>
  <c r="H68" i="5" s="1"/>
  <c r="J68" i="5" s="1"/>
  <c r="K68" i="5"/>
  <c r="A69" i="5"/>
  <c r="E69" i="5"/>
  <c r="H69" i="5" s="1"/>
  <c r="J69" i="5" s="1"/>
  <c r="K69" i="5"/>
  <c r="A70" i="5"/>
  <c r="E70" i="5"/>
  <c r="H70" i="5" s="1"/>
  <c r="J70" i="5" s="1"/>
  <c r="K70" i="5"/>
  <c r="A71" i="5"/>
  <c r="E71" i="5"/>
  <c r="H71" i="5" s="1"/>
  <c r="J71" i="5" s="1"/>
  <c r="K71" i="5"/>
  <c r="A72" i="5"/>
  <c r="E72" i="5"/>
  <c r="H72" i="5" s="1"/>
  <c r="J72" i="5" s="1"/>
  <c r="K72" i="5"/>
  <c r="A73" i="5"/>
  <c r="E73" i="5"/>
  <c r="H73" i="5" s="1"/>
  <c r="J73" i="5" s="1"/>
  <c r="K73" i="5"/>
  <c r="A74" i="5"/>
  <c r="E74" i="5"/>
  <c r="H74" i="5" s="1"/>
  <c r="J74" i="5" s="1"/>
  <c r="K74" i="5"/>
  <c r="A75" i="5"/>
  <c r="E75" i="5"/>
  <c r="H75" i="5" s="1"/>
  <c r="J75" i="5" s="1"/>
  <c r="K75" i="5"/>
  <c r="A76" i="5"/>
  <c r="E76" i="5"/>
  <c r="H76" i="5" s="1"/>
  <c r="J76" i="5" s="1"/>
  <c r="K76" i="5"/>
  <c r="A77" i="5"/>
  <c r="E77" i="5"/>
  <c r="H77" i="5" s="1"/>
  <c r="J77" i="5" s="1"/>
  <c r="K77" i="5"/>
  <c r="A78" i="5"/>
  <c r="E78" i="5"/>
  <c r="H78" i="5" s="1"/>
  <c r="J78" i="5" s="1"/>
  <c r="K78" i="5"/>
  <c r="A79" i="5"/>
  <c r="E79" i="5"/>
  <c r="H79" i="5" s="1"/>
  <c r="J79" i="5" s="1"/>
  <c r="K79" i="5"/>
  <c r="A80" i="5"/>
  <c r="E80" i="5"/>
  <c r="H80" i="5" s="1"/>
  <c r="J80" i="5" s="1"/>
  <c r="K80" i="5"/>
  <c r="A81" i="5"/>
  <c r="E81" i="5"/>
  <c r="K81" i="5"/>
  <c r="A82" i="5"/>
  <c r="E82" i="5"/>
  <c r="H82" i="5" s="1"/>
  <c r="J82" i="5" s="1"/>
  <c r="K82" i="5"/>
  <c r="A83" i="5"/>
  <c r="E83" i="5"/>
  <c r="H83" i="5" s="1"/>
  <c r="J83" i="5" s="1"/>
  <c r="K83" i="5"/>
  <c r="A84" i="5"/>
  <c r="E84" i="5"/>
  <c r="H84" i="5" s="1"/>
  <c r="J84" i="5" s="1"/>
  <c r="K84" i="5"/>
  <c r="A85" i="5"/>
  <c r="E85" i="5"/>
  <c r="H85" i="5" s="1"/>
  <c r="J85" i="5" s="1"/>
  <c r="K85" i="5"/>
  <c r="A86" i="5"/>
  <c r="E86" i="5"/>
  <c r="K86" i="5"/>
  <c r="A87" i="5"/>
  <c r="E87" i="5"/>
  <c r="H87" i="5" s="1"/>
  <c r="J87" i="5" s="1"/>
  <c r="K87" i="5"/>
  <c r="A88" i="5"/>
  <c r="E88" i="5"/>
  <c r="H88" i="5" s="1"/>
  <c r="J88" i="5" s="1"/>
  <c r="K88" i="5"/>
  <c r="A89" i="5"/>
  <c r="E89" i="5"/>
  <c r="H89" i="5" s="1"/>
  <c r="J89" i="5" s="1"/>
  <c r="K89" i="5"/>
  <c r="A90" i="5"/>
  <c r="E90" i="5"/>
  <c r="H90" i="5" s="1"/>
  <c r="J90" i="5" s="1"/>
  <c r="K90" i="5"/>
  <c r="A91" i="5"/>
  <c r="E91" i="5"/>
  <c r="H91" i="5" s="1"/>
  <c r="J91" i="5" s="1"/>
  <c r="K91" i="5"/>
  <c r="A92" i="5"/>
  <c r="E92" i="5"/>
  <c r="H92" i="5" s="1"/>
  <c r="J92" i="5" s="1"/>
  <c r="K92" i="5"/>
  <c r="A93" i="5"/>
  <c r="E93" i="5"/>
  <c r="H93" i="5" s="1"/>
  <c r="J93" i="5" s="1"/>
  <c r="K93" i="5"/>
  <c r="A94" i="5"/>
  <c r="E94" i="5"/>
  <c r="H94" i="5" s="1"/>
  <c r="J94" i="5" s="1"/>
  <c r="K94" i="5"/>
  <c r="A95" i="5"/>
  <c r="E95" i="5"/>
  <c r="H95" i="5" s="1"/>
  <c r="J95" i="5" s="1"/>
  <c r="K95" i="5"/>
  <c r="A96" i="5"/>
  <c r="E96" i="5"/>
  <c r="H96" i="5" s="1"/>
  <c r="J96" i="5" s="1"/>
  <c r="K96" i="5"/>
  <c r="A97" i="5"/>
  <c r="E97" i="5"/>
  <c r="H97" i="5" s="1"/>
  <c r="J97" i="5" s="1"/>
  <c r="K97" i="5"/>
  <c r="A98" i="5"/>
  <c r="E98" i="5"/>
  <c r="H98" i="5" s="1"/>
  <c r="J98" i="5" s="1"/>
  <c r="K98" i="5"/>
  <c r="A99" i="5"/>
  <c r="E99" i="5"/>
  <c r="H99" i="5" s="1"/>
  <c r="J99" i="5" s="1"/>
  <c r="K99" i="5"/>
  <c r="A100" i="5"/>
  <c r="E100" i="5"/>
  <c r="H100" i="5" s="1"/>
  <c r="J100" i="5" s="1"/>
  <c r="K100" i="5"/>
  <c r="A31" i="4"/>
  <c r="E31" i="4"/>
  <c r="H31" i="4" s="1"/>
  <c r="J31" i="4" s="1"/>
  <c r="K31" i="4"/>
  <c r="A32" i="4"/>
  <c r="E32" i="4"/>
  <c r="H32" i="4" s="1"/>
  <c r="J32" i="4" s="1"/>
  <c r="K32" i="4"/>
  <c r="A33" i="4"/>
  <c r="E33" i="4"/>
  <c r="H33" i="4" s="1"/>
  <c r="J33" i="4" s="1"/>
  <c r="K33" i="4"/>
  <c r="A34" i="4"/>
  <c r="E34" i="4"/>
  <c r="K34" i="4"/>
  <c r="A35" i="4"/>
  <c r="E35" i="4"/>
  <c r="H35" i="4" s="1"/>
  <c r="J35" i="4" s="1"/>
  <c r="K35" i="4"/>
  <c r="A36" i="4"/>
  <c r="E36" i="4"/>
  <c r="H36" i="4" s="1"/>
  <c r="J36" i="4" s="1"/>
  <c r="K36" i="4"/>
  <c r="A37" i="4"/>
  <c r="E37" i="4"/>
  <c r="H37" i="4" s="1"/>
  <c r="J37" i="4" s="1"/>
  <c r="K37" i="4"/>
  <c r="A38" i="4"/>
  <c r="E38" i="4"/>
  <c r="H38" i="4" s="1"/>
  <c r="J38" i="4" s="1"/>
  <c r="K38" i="4"/>
  <c r="A39" i="4"/>
  <c r="E39" i="4"/>
  <c r="H39" i="4" s="1"/>
  <c r="J39" i="4" s="1"/>
  <c r="K39" i="4"/>
  <c r="A40" i="4"/>
  <c r="E40" i="4"/>
  <c r="H40" i="4" s="1"/>
  <c r="J40" i="4" s="1"/>
  <c r="K40" i="4"/>
  <c r="A41" i="4"/>
  <c r="E41" i="4"/>
  <c r="H41" i="4" s="1"/>
  <c r="J41" i="4" s="1"/>
  <c r="K41" i="4"/>
  <c r="A42" i="4"/>
  <c r="E42" i="4"/>
  <c r="H42" i="4" s="1"/>
  <c r="J42" i="4" s="1"/>
  <c r="K42" i="4"/>
  <c r="A43" i="4"/>
  <c r="E43" i="4"/>
  <c r="H43" i="4" s="1"/>
  <c r="J43" i="4" s="1"/>
  <c r="K43" i="4"/>
  <c r="A44" i="4"/>
  <c r="E44" i="4"/>
  <c r="H44" i="4" s="1"/>
  <c r="J44" i="4" s="1"/>
  <c r="K44" i="4"/>
  <c r="A45" i="4"/>
  <c r="E45" i="4"/>
  <c r="H45" i="4" s="1"/>
  <c r="J45" i="4" s="1"/>
  <c r="K45" i="4"/>
  <c r="A46" i="4"/>
  <c r="E46" i="4"/>
  <c r="H46" i="4" s="1"/>
  <c r="J46" i="4" s="1"/>
  <c r="K46" i="4"/>
  <c r="A47" i="4"/>
  <c r="E47" i="4"/>
  <c r="H47" i="4" s="1"/>
  <c r="J47" i="4" s="1"/>
  <c r="K47" i="4"/>
  <c r="A48" i="4"/>
  <c r="E48" i="4"/>
  <c r="K48" i="4"/>
  <c r="A49" i="4"/>
  <c r="E49" i="4"/>
  <c r="H49" i="4" s="1"/>
  <c r="J49" i="4" s="1"/>
  <c r="K49" i="4"/>
  <c r="A50" i="4"/>
  <c r="E50" i="4"/>
  <c r="H50" i="4" s="1"/>
  <c r="J50" i="4" s="1"/>
  <c r="K50" i="4"/>
  <c r="A51" i="4"/>
  <c r="E51" i="4"/>
  <c r="H51" i="4" s="1"/>
  <c r="J51" i="4" s="1"/>
  <c r="K51" i="4"/>
  <c r="A52" i="4"/>
  <c r="E52" i="4"/>
  <c r="H52" i="4" s="1"/>
  <c r="J52" i="4" s="1"/>
  <c r="I52" i="4" s="1"/>
  <c r="M52" i="4" s="1"/>
  <c r="K52" i="4"/>
  <c r="A53" i="4"/>
  <c r="E53" i="4"/>
  <c r="H53" i="4" s="1"/>
  <c r="J53" i="4" s="1"/>
  <c r="K53" i="4"/>
  <c r="A54" i="4"/>
  <c r="E54" i="4"/>
  <c r="H54" i="4" s="1"/>
  <c r="J54" i="4" s="1"/>
  <c r="K54" i="4"/>
  <c r="A55" i="4"/>
  <c r="E55" i="4"/>
  <c r="H55" i="4" s="1"/>
  <c r="J55" i="4" s="1"/>
  <c r="K55" i="4"/>
  <c r="A56" i="4"/>
  <c r="E56" i="4"/>
  <c r="K56" i="4"/>
  <c r="A57" i="4"/>
  <c r="E57" i="4"/>
  <c r="H57" i="4" s="1"/>
  <c r="J57" i="4" s="1"/>
  <c r="K57" i="4"/>
  <c r="A58" i="4"/>
  <c r="E58" i="4"/>
  <c r="H58" i="4" s="1"/>
  <c r="J58" i="4" s="1"/>
  <c r="K58" i="4"/>
  <c r="A59" i="4"/>
  <c r="E59" i="4"/>
  <c r="H59" i="4" s="1"/>
  <c r="J59" i="4" s="1"/>
  <c r="K59" i="4"/>
  <c r="A60" i="4"/>
  <c r="E60" i="4"/>
  <c r="H60" i="4" s="1"/>
  <c r="J60" i="4" s="1"/>
  <c r="K60" i="4"/>
  <c r="A61" i="4"/>
  <c r="E61" i="4"/>
  <c r="H61" i="4" s="1"/>
  <c r="J61" i="4" s="1"/>
  <c r="K61" i="4"/>
  <c r="A62" i="4"/>
  <c r="E62" i="4"/>
  <c r="H62" i="4" s="1"/>
  <c r="J62" i="4" s="1"/>
  <c r="K62" i="4"/>
  <c r="A63" i="4"/>
  <c r="E63" i="4"/>
  <c r="H63" i="4" s="1"/>
  <c r="J63" i="4" s="1"/>
  <c r="K63" i="4"/>
  <c r="A64" i="4"/>
  <c r="E64" i="4"/>
  <c r="K64" i="4"/>
  <c r="A65" i="4"/>
  <c r="E65" i="4"/>
  <c r="H65" i="4" s="1"/>
  <c r="J65" i="4" s="1"/>
  <c r="K65" i="4"/>
  <c r="A66" i="4"/>
  <c r="E66" i="4"/>
  <c r="H66" i="4" s="1"/>
  <c r="J66" i="4" s="1"/>
  <c r="K66" i="4"/>
  <c r="A67" i="4"/>
  <c r="E67" i="4"/>
  <c r="H67" i="4" s="1"/>
  <c r="J67" i="4" s="1"/>
  <c r="K67" i="4"/>
  <c r="A68" i="4"/>
  <c r="E68" i="4"/>
  <c r="H68" i="4" s="1"/>
  <c r="J68" i="4" s="1"/>
  <c r="I68" i="4" s="1"/>
  <c r="K68" i="4"/>
  <c r="A69" i="4"/>
  <c r="E69" i="4"/>
  <c r="H69" i="4" s="1"/>
  <c r="J69" i="4" s="1"/>
  <c r="K69" i="4"/>
  <c r="A70" i="4"/>
  <c r="E70" i="4"/>
  <c r="K70" i="4"/>
  <c r="A71" i="4"/>
  <c r="E71" i="4"/>
  <c r="H71" i="4" s="1"/>
  <c r="J71" i="4" s="1"/>
  <c r="K71" i="4"/>
  <c r="A72" i="4"/>
  <c r="E72" i="4"/>
  <c r="K72" i="4"/>
  <c r="A73" i="4"/>
  <c r="E73" i="4"/>
  <c r="H73" i="4" s="1"/>
  <c r="J73" i="4" s="1"/>
  <c r="K73" i="4"/>
  <c r="A74" i="4"/>
  <c r="E74" i="4"/>
  <c r="H74" i="4" s="1"/>
  <c r="J74" i="4" s="1"/>
  <c r="K74" i="4"/>
  <c r="A75" i="4"/>
  <c r="E75" i="4"/>
  <c r="K75" i="4"/>
  <c r="A76" i="4"/>
  <c r="E76" i="4"/>
  <c r="H76" i="4" s="1"/>
  <c r="J76" i="4" s="1"/>
  <c r="K76" i="4"/>
  <c r="A77" i="4"/>
  <c r="E77" i="4"/>
  <c r="H77" i="4" s="1"/>
  <c r="J77" i="4" s="1"/>
  <c r="K77" i="4"/>
  <c r="A78" i="4"/>
  <c r="E78" i="4"/>
  <c r="H78" i="4" s="1"/>
  <c r="J78" i="4" s="1"/>
  <c r="K78" i="4"/>
  <c r="A79" i="4"/>
  <c r="E79" i="4"/>
  <c r="H79" i="4" s="1"/>
  <c r="J79" i="4" s="1"/>
  <c r="K79" i="4"/>
  <c r="A80" i="4"/>
  <c r="E80" i="4"/>
  <c r="H80" i="4" s="1"/>
  <c r="J80" i="4" s="1"/>
  <c r="K80" i="4"/>
  <c r="A81" i="4"/>
  <c r="E81" i="4"/>
  <c r="H81" i="4" s="1"/>
  <c r="J81" i="4" s="1"/>
  <c r="K81" i="4"/>
  <c r="A82" i="4"/>
  <c r="E82" i="4"/>
  <c r="H82" i="4" s="1"/>
  <c r="J82" i="4" s="1"/>
  <c r="K82" i="4"/>
  <c r="A83" i="4"/>
  <c r="E83" i="4"/>
  <c r="K83" i="4"/>
  <c r="A84" i="4"/>
  <c r="E84" i="4"/>
  <c r="H84" i="4" s="1"/>
  <c r="J84" i="4" s="1"/>
  <c r="K84" i="4"/>
  <c r="A85" i="4"/>
  <c r="E85" i="4"/>
  <c r="H85" i="4" s="1"/>
  <c r="J85" i="4" s="1"/>
  <c r="K85" i="4"/>
  <c r="A86" i="4"/>
  <c r="E86" i="4"/>
  <c r="H86" i="4" s="1"/>
  <c r="J86" i="4" s="1"/>
  <c r="K86" i="4"/>
  <c r="A87" i="4"/>
  <c r="E87" i="4"/>
  <c r="H87" i="4" s="1"/>
  <c r="J87" i="4" s="1"/>
  <c r="K87" i="4"/>
  <c r="A88" i="4"/>
  <c r="E88" i="4"/>
  <c r="H88" i="4" s="1"/>
  <c r="J88" i="4" s="1"/>
  <c r="K88" i="4"/>
  <c r="A89" i="4"/>
  <c r="E89" i="4"/>
  <c r="H89" i="4" s="1"/>
  <c r="J89" i="4" s="1"/>
  <c r="K89" i="4"/>
  <c r="A90" i="4"/>
  <c r="E90" i="4"/>
  <c r="H90" i="4" s="1"/>
  <c r="J90" i="4" s="1"/>
  <c r="K90" i="4"/>
  <c r="A91" i="4"/>
  <c r="E91" i="4"/>
  <c r="H91" i="4" s="1"/>
  <c r="J91" i="4" s="1"/>
  <c r="K91" i="4"/>
  <c r="A92" i="4"/>
  <c r="E92" i="4"/>
  <c r="H92" i="4" s="1"/>
  <c r="J92" i="4" s="1"/>
  <c r="I92" i="4" s="1"/>
  <c r="K92" i="4"/>
  <c r="A93" i="4"/>
  <c r="E93" i="4"/>
  <c r="H93" i="4" s="1"/>
  <c r="J93" i="4" s="1"/>
  <c r="K93" i="4"/>
  <c r="A94" i="4"/>
  <c r="E94" i="4"/>
  <c r="H94" i="4" s="1"/>
  <c r="J94" i="4" s="1"/>
  <c r="K94" i="4"/>
  <c r="A95" i="4"/>
  <c r="E95" i="4"/>
  <c r="H95" i="4" s="1"/>
  <c r="J95" i="4" s="1"/>
  <c r="K95" i="4"/>
  <c r="A96" i="4"/>
  <c r="E96" i="4"/>
  <c r="K96" i="4"/>
  <c r="A97" i="4"/>
  <c r="E97" i="4"/>
  <c r="H97" i="4" s="1"/>
  <c r="J97" i="4" s="1"/>
  <c r="K97" i="4"/>
  <c r="A98" i="4"/>
  <c r="E98" i="4"/>
  <c r="H98" i="4" s="1"/>
  <c r="J98" i="4" s="1"/>
  <c r="K98" i="4"/>
  <c r="A99" i="4"/>
  <c r="E99" i="4"/>
  <c r="H99" i="4" s="1"/>
  <c r="J99" i="4" s="1"/>
  <c r="K99" i="4"/>
  <c r="A100" i="4"/>
  <c r="E100" i="4"/>
  <c r="H100" i="4" s="1"/>
  <c r="J100" i="4" s="1"/>
  <c r="K100" i="4"/>
  <c r="A31" i="3"/>
  <c r="E31" i="3"/>
  <c r="H31" i="3" s="1"/>
  <c r="J31" i="3" s="1"/>
  <c r="K31" i="3"/>
  <c r="A32" i="3"/>
  <c r="E32" i="3"/>
  <c r="H32" i="3" s="1"/>
  <c r="J32" i="3" s="1"/>
  <c r="K32" i="3"/>
  <c r="A33" i="3"/>
  <c r="E33" i="3"/>
  <c r="H33" i="3" s="1"/>
  <c r="J33" i="3" s="1"/>
  <c r="K33" i="3"/>
  <c r="A34" i="3"/>
  <c r="E34" i="3"/>
  <c r="H34" i="3" s="1"/>
  <c r="J34" i="3" s="1"/>
  <c r="K34" i="3"/>
  <c r="A35" i="3"/>
  <c r="E35" i="3"/>
  <c r="H35" i="3" s="1"/>
  <c r="J35" i="3" s="1"/>
  <c r="K35" i="3"/>
  <c r="A36" i="3"/>
  <c r="E36" i="3"/>
  <c r="H36" i="3" s="1"/>
  <c r="J36" i="3" s="1"/>
  <c r="K36" i="3"/>
  <c r="A37" i="3"/>
  <c r="E37" i="3"/>
  <c r="H37" i="3" s="1"/>
  <c r="J37" i="3" s="1"/>
  <c r="K37" i="3"/>
  <c r="A38" i="3"/>
  <c r="E38" i="3"/>
  <c r="H38" i="3" s="1"/>
  <c r="J38" i="3" s="1"/>
  <c r="K38" i="3"/>
  <c r="A39" i="3"/>
  <c r="E39" i="3"/>
  <c r="H39" i="3" s="1"/>
  <c r="J39" i="3" s="1"/>
  <c r="K39" i="3"/>
  <c r="A40" i="3"/>
  <c r="E40" i="3"/>
  <c r="H40" i="3" s="1"/>
  <c r="J40" i="3" s="1"/>
  <c r="K40" i="3"/>
  <c r="A41" i="3"/>
  <c r="E41" i="3"/>
  <c r="H41" i="3" s="1"/>
  <c r="J41" i="3" s="1"/>
  <c r="K41" i="3"/>
  <c r="A42" i="3"/>
  <c r="E42" i="3"/>
  <c r="K42" i="3"/>
  <c r="A43" i="3"/>
  <c r="E43" i="3"/>
  <c r="H43" i="3" s="1"/>
  <c r="J43" i="3" s="1"/>
  <c r="K43" i="3"/>
  <c r="A44" i="3"/>
  <c r="E44" i="3"/>
  <c r="H44" i="3" s="1"/>
  <c r="J44" i="3" s="1"/>
  <c r="K44" i="3"/>
  <c r="A45" i="3"/>
  <c r="E45" i="3"/>
  <c r="K45" i="3"/>
  <c r="A46" i="3"/>
  <c r="E46" i="3"/>
  <c r="H46" i="3" s="1"/>
  <c r="J46" i="3" s="1"/>
  <c r="K46" i="3"/>
  <c r="A47" i="3"/>
  <c r="E47" i="3"/>
  <c r="H47" i="3" s="1"/>
  <c r="J47" i="3" s="1"/>
  <c r="K47" i="3"/>
  <c r="A48" i="3"/>
  <c r="E48" i="3"/>
  <c r="H48" i="3" s="1"/>
  <c r="J48" i="3" s="1"/>
  <c r="K48" i="3"/>
  <c r="A49" i="3"/>
  <c r="E49" i="3"/>
  <c r="H49" i="3" s="1"/>
  <c r="J49" i="3" s="1"/>
  <c r="K49" i="3"/>
  <c r="A50" i="3"/>
  <c r="E50" i="3"/>
  <c r="H50" i="3" s="1"/>
  <c r="J50" i="3" s="1"/>
  <c r="K50" i="3"/>
  <c r="A51" i="3"/>
  <c r="E51" i="3"/>
  <c r="H51" i="3" s="1"/>
  <c r="J51" i="3" s="1"/>
  <c r="K51" i="3"/>
  <c r="A52" i="3"/>
  <c r="E52" i="3"/>
  <c r="K52" i="3"/>
  <c r="A53" i="3"/>
  <c r="E53" i="3"/>
  <c r="H53" i="3" s="1"/>
  <c r="J53" i="3" s="1"/>
  <c r="K53" i="3"/>
  <c r="A54" i="3"/>
  <c r="E54" i="3"/>
  <c r="H54" i="3" s="1"/>
  <c r="J54" i="3" s="1"/>
  <c r="K54" i="3"/>
  <c r="A55" i="3"/>
  <c r="E55" i="3"/>
  <c r="H55" i="3" s="1"/>
  <c r="J55" i="3" s="1"/>
  <c r="K55" i="3"/>
  <c r="A56" i="3"/>
  <c r="E56" i="3"/>
  <c r="H56" i="3" s="1"/>
  <c r="J56" i="3" s="1"/>
  <c r="K56" i="3"/>
  <c r="A57" i="3"/>
  <c r="E57" i="3"/>
  <c r="H57" i="3" s="1"/>
  <c r="J57" i="3" s="1"/>
  <c r="K57" i="3"/>
  <c r="A58" i="3"/>
  <c r="E58" i="3"/>
  <c r="H58" i="3" s="1"/>
  <c r="J58" i="3" s="1"/>
  <c r="K58" i="3"/>
  <c r="A59" i="3"/>
  <c r="E59" i="3"/>
  <c r="H59" i="3" s="1"/>
  <c r="J59" i="3" s="1"/>
  <c r="K59" i="3"/>
  <c r="A60" i="3"/>
  <c r="E60" i="3"/>
  <c r="H60" i="3" s="1"/>
  <c r="J60" i="3" s="1"/>
  <c r="K60" i="3"/>
  <c r="A61" i="3"/>
  <c r="E61" i="3"/>
  <c r="H61" i="3" s="1"/>
  <c r="J61" i="3" s="1"/>
  <c r="K61" i="3"/>
  <c r="A62" i="3"/>
  <c r="E62" i="3"/>
  <c r="H62" i="3" s="1"/>
  <c r="J62" i="3" s="1"/>
  <c r="K62" i="3"/>
  <c r="A63" i="3"/>
  <c r="E63" i="3"/>
  <c r="H63" i="3" s="1"/>
  <c r="J63" i="3" s="1"/>
  <c r="K63" i="3"/>
  <c r="A64" i="3"/>
  <c r="E64" i="3"/>
  <c r="H64" i="3" s="1"/>
  <c r="J64" i="3" s="1"/>
  <c r="K64" i="3"/>
  <c r="A65" i="3"/>
  <c r="E65" i="3"/>
  <c r="H65" i="3" s="1"/>
  <c r="J65" i="3" s="1"/>
  <c r="K65" i="3"/>
  <c r="A66" i="3"/>
  <c r="E66" i="3"/>
  <c r="H66" i="3" s="1"/>
  <c r="J66" i="3" s="1"/>
  <c r="K66" i="3"/>
  <c r="A67" i="3"/>
  <c r="E67" i="3"/>
  <c r="H67" i="3" s="1"/>
  <c r="J67" i="3" s="1"/>
  <c r="K67" i="3"/>
  <c r="A68" i="3"/>
  <c r="E68" i="3"/>
  <c r="H68" i="3" s="1"/>
  <c r="J68" i="3" s="1"/>
  <c r="K68" i="3"/>
  <c r="A69" i="3"/>
  <c r="E69" i="3"/>
  <c r="H69" i="3" s="1"/>
  <c r="J69" i="3" s="1"/>
  <c r="K69" i="3"/>
  <c r="A70" i="3"/>
  <c r="E70" i="3"/>
  <c r="H70" i="3" s="1"/>
  <c r="J70" i="3" s="1"/>
  <c r="K70" i="3"/>
  <c r="A71" i="3"/>
  <c r="E71" i="3"/>
  <c r="H71" i="3" s="1"/>
  <c r="J71" i="3" s="1"/>
  <c r="K71" i="3"/>
  <c r="A72" i="3"/>
  <c r="E72" i="3"/>
  <c r="H72" i="3" s="1"/>
  <c r="J72" i="3" s="1"/>
  <c r="K72" i="3"/>
  <c r="A73" i="3"/>
  <c r="E73" i="3"/>
  <c r="H73" i="3" s="1"/>
  <c r="J73" i="3" s="1"/>
  <c r="K73" i="3"/>
  <c r="A74" i="3"/>
  <c r="E74" i="3"/>
  <c r="H74" i="3" s="1"/>
  <c r="J74" i="3" s="1"/>
  <c r="K74" i="3"/>
  <c r="A75" i="3"/>
  <c r="E75" i="3"/>
  <c r="H75" i="3" s="1"/>
  <c r="J75" i="3" s="1"/>
  <c r="K75" i="3"/>
  <c r="A76" i="3"/>
  <c r="E76" i="3"/>
  <c r="H76" i="3" s="1"/>
  <c r="J76" i="3" s="1"/>
  <c r="K76" i="3"/>
  <c r="A77" i="3"/>
  <c r="E77" i="3"/>
  <c r="H77" i="3" s="1"/>
  <c r="J77" i="3" s="1"/>
  <c r="K77" i="3"/>
  <c r="A78" i="3"/>
  <c r="E78" i="3"/>
  <c r="H78" i="3" s="1"/>
  <c r="J78" i="3" s="1"/>
  <c r="K78" i="3"/>
  <c r="A79" i="3"/>
  <c r="E79" i="3"/>
  <c r="H79" i="3" s="1"/>
  <c r="J79" i="3" s="1"/>
  <c r="K79" i="3"/>
  <c r="A80" i="3"/>
  <c r="E80" i="3"/>
  <c r="H80" i="3" s="1"/>
  <c r="J80" i="3" s="1"/>
  <c r="K80" i="3"/>
  <c r="A81" i="3"/>
  <c r="E81" i="3"/>
  <c r="H81" i="3" s="1"/>
  <c r="J81" i="3" s="1"/>
  <c r="K81" i="3"/>
  <c r="A82" i="3"/>
  <c r="E82" i="3"/>
  <c r="H82" i="3" s="1"/>
  <c r="J82" i="3" s="1"/>
  <c r="K82" i="3"/>
  <c r="A83" i="3"/>
  <c r="E83" i="3"/>
  <c r="H83" i="3" s="1"/>
  <c r="J83" i="3" s="1"/>
  <c r="K83" i="3"/>
  <c r="A84" i="3"/>
  <c r="E84" i="3"/>
  <c r="H84" i="3" s="1"/>
  <c r="J84" i="3" s="1"/>
  <c r="K84" i="3"/>
  <c r="A85" i="3"/>
  <c r="E85" i="3"/>
  <c r="H85" i="3" s="1"/>
  <c r="J85" i="3" s="1"/>
  <c r="K85" i="3"/>
  <c r="A86" i="3"/>
  <c r="E86" i="3"/>
  <c r="H86" i="3" s="1"/>
  <c r="J86" i="3" s="1"/>
  <c r="K86" i="3"/>
  <c r="A87" i="3"/>
  <c r="E87" i="3"/>
  <c r="H87" i="3" s="1"/>
  <c r="J87" i="3" s="1"/>
  <c r="K87" i="3"/>
  <c r="A88" i="3"/>
  <c r="E88" i="3"/>
  <c r="H88" i="3" s="1"/>
  <c r="J88" i="3" s="1"/>
  <c r="K88" i="3"/>
  <c r="A89" i="3"/>
  <c r="E89" i="3"/>
  <c r="H89" i="3" s="1"/>
  <c r="J89" i="3" s="1"/>
  <c r="K89" i="3"/>
  <c r="A90" i="3"/>
  <c r="E90" i="3"/>
  <c r="H90" i="3" s="1"/>
  <c r="J90" i="3" s="1"/>
  <c r="K90" i="3"/>
  <c r="A91" i="3"/>
  <c r="E91" i="3"/>
  <c r="H91" i="3" s="1"/>
  <c r="J91" i="3" s="1"/>
  <c r="K91" i="3"/>
  <c r="A92" i="3"/>
  <c r="E92" i="3"/>
  <c r="H92" i="3" s="1"/>
  <c r="J92" i="3" s="1"/>
  <c r="K92" i="3"/>
  <c r="A93" i="3"/>
  <c r="E93" i="3"/>
  <c r="H93" i="3" s="1"/>
  <c r="J93" i="3" s="1"/>
  <c r="K93" i="3"/>
  <c r="A94" i="3"/>
  <c r="E94" i="3"/>
  <c r="H94" i="3" s="1"/>
  <c r="J94" i="3" s="1"/>
  <c r="K94" i="3"/>
  <c r="A95" i="3"/>
  <c r="E95" i="3"/>
  <c r="H95" i="3" s="1"/>
  <c r="J95" i="3" s="1"/>
  <c r="K95" i="3"/>
  <c r="A96" i="3"/>
  <c r="E96" i="3"/>
  <c r="H96" i="3" s="1"/>
  <c r="J96" i="3" s="1"/>
  <c r="K96" i="3"/>
  <c r="A97" i="3"/>
  <c r="E97" i="3"/>
  <c r="H97" i="3" s="1"/>
  <c r="J97" i="3" s="1"/>
  <c r="K97" i="3"/>
  <c r="A98" i="3"/>
  <c r="E98" i="3"/>
  <c r="H98" i="3" s="1"/>
  <c r="J98" i="3" s="1"/>
  <c r="K98" i="3"/>
  <c r="A99" i="3"/>
  <c r="E99" i="3"/>
  <c r="H99" i="3" s="1"/>
  <c r="J99" i="3" s="1"/>
  <c r="K99" i="3"/>
  <c r="A100" i="3"/>
  <c r="E100" i="3"/>
  <c r="H100" i="3" s="1"/>
  <c r="J100" i="3" s="1"/>
  <c r="K100" i="3"/>
  <c r="A31" i="28"/>
  <c r="E31" i="28"/>
  <c r="H31" i="28" s="1"/>
  <c r="J31" i="28" s="1"/>
  <c r="K31" i="28"/>
  <c r="A32" i="28"/>
  <c r="E32" i="28"/>
  <c r="H32" i="28" s="1"/>
  <c r="J32" i="28" s="1"/>
  <c r="K32" i="28"/>
  <c r="A33" i="28"/>
  <c r="E33" i="28"/>
  <c r="H33" i="28" s="1"/>
  <c r="J33" i="28" s="1"/>
  <c r="K33" i="28"/>
  <c r="A34" i="28"/>
  <c r="E34" i="28"/>
  <c r="H34" i="28" s="1"/>
  <c r="J34" i="28" s="1"/>
  <c r="K34" i="28"/>
  <c r="A35" i="28"/>
  <c r="E35" i="28"/>
  <c r="H35" i="28" s="1"/>
  <c r="J35" i="28" s="1"/>
  <c r="K35" i="28"/>
  <c r="A36" i="28"/>
  <c r="E36" i="28"/>
  <c r="H36" i="28" s="1"/>
  <c r="J36" i="28" s="1"/>
  <c r="K36" i="28"/>
  <c r="A37" i="28"/>
  <c r="E37" i="28"/>
  <c r="H37" i="28" s="1"/>
  <c r="J37" i="28" s="1"/>
  <c r="K37" i="28"/>
  <c r="A38" i="28"/>
  <c r="E38" i="28"/>
  <c r="H38" i="28" s="1"/>
  <c r="J38" i="28" s="1"/>
  <c r="K38" i="28"/>
  <c r="A39" i="28"/>
  <c r="E39" i="28"/>
  <c r="H39" i="28" s="1"/>
  <c r="J39" i="28" s="1"/>
  <c r="K39" i="28"/>
  <c r="A40" i="28"/>
  <c r="E40" i="28"/>
  <c r="H40" i="28" s="1"/>
  <c r="J40" i="28" s="1"/>
  <c r="K40" i="28"/>
  <c r="A41" i="28"/>
  <c r="E41" i="28"/>
  <c r="H41" i="28" s="1"/>
  <c r="J41" i="28" s="1"/>
  <c r="K41" i="28"/>
  <c r="A42" i="28"/>
  <c r="E42" i="28"/>
  <c r="H42" i="28" s="1"/>
  <c r="J42" i="28" s="1"/>
  <c r="K42" i="28"/>
  <c r="A43" i="28"/>
  <c r="E43" i="28"/>
  <c r="H43" i="28" s="1"/>
  <c r="J43" i="28" s="1"/>
  <c r="K43" i="28"/>
  <c r="A44" i="28"/>
  <c r="E44" i="28"/>
  <c r="H44" i="28" s="1"/>
  <c r="J44" i="28" s="1"/>
  <c r="K44" i="28"/>
  <c r="A45" i="28"/>
  <c r="E45" i="28"/>
  <c r="H45" i="28" s="1"/>
  <c r="J45" i="28" s="1"/>
  <c r="K45" i="28"/>
  <c r="A46" i="28"/>
  <c r="E46" i="28"/>
  <c r="H46" i="28" s="1"/>
  <c r="J46" i="28" s="1"/>
  <c r="K46" i="28"/>
  <c r="A47" i="28"/>
  <c r="E47" i="28"/>
  <c r="H47" i="28" s="1"/>
  <c r="J47" i="28" s="1"/>
  <c r="K47" i="28"/>
  <c r="A48" i="28"/>
  <c r="E48" i="28"/>
  <c r="H48" i="28" s="1"/>
  <c r="J48" i="28" s="1"/>
  <c r="K48" i="28"/>
  <c r="A49" i="28"/>
  <c r="E49" i="28"/>
  <c r="H49" i="28" s="1"/>
  <c r="J49" i="28" s="1"/>
  <c r="K49" i="28"/>
  <c r="A50" i="28"/>
  <c r="E50" i="28"/>
  <c r="H50" i="28" s="1"/>
  <c r="J50" i="28" s="1"/>
  <c r="K50" i="28"/>
  <c r="A51" i="28"/>
  <c r="E51" i="28"/>
  <c r="H51" i="28" s="1"/>
  <c r="J51" i="28" s="1"/>
  <c r="K51" i="28"/>
  <c r="A52" i="28"/>
  <c r="E52" i="28"/>
  <c r="H52" i="28" s="1"/>
  <c r="J52" i="28" s="1"/>
  <c r="K52" i="28"/>
  <c r="A53" i="28"/>
  <c r="E53" i="28"/>
  <c r="H53" i="28" s="1"/>
  <c r="J53" i="28" s="1"/>
  <c r="K53" i="28"/>
  <c r="A54" i="28"/>
  <c r="E54" i="28"/>
  <c r="H54" i="28" s="1"/>
  <c r="J54" i="28" s="1"/>
  <c r="K54" i="28"/>
  <c r="A55" i="28"/>
  <c r="E55" i="28"/>
  <c r="H55" i="28" s="1"/>
  <c r="J55" i="28" s="1"/>
  <c r="K55" i="28"/>
  <c r="A56" i="28"/>
  <c r="E56" i="28"/>
  <c r="H56" i="28" s="1"/>
  <c r="J56" i="28" s="1"/>
  <c r="K56" i="28"/>
  <c r="A57" i="28"/>
  <c r="E57" i="28"/>
  <c r="H57" i="28" s="1"/>
  <c r="J57" i="28" s="1"/>
  <c r="K57" i="28"/>
  <c r="A58" i="28"/>
  <c r="E58" i="28"/>
  <c r="H58" i="28" s="1"/>
  <c r="J58" i="28" s="1"/>
  <c r="K58" i="28"/>
  <c r="A59" i="28"/>
  <c r="E59" i="28"/>
  <c r="H59" i="28" s="1"/>
  <c r="J59" i="28" s="1"/>
  <c r="K59" i="28"/>
  <c r="A60" i="28"/>
  <c r="E60" i="28"/>
  <c r="H60" i="28" s="1"/>
  <c r="J60" i="28" s="1"/>
  <c r="K60" i="28"/>
  <c r="A61" i="28"/>
  <c r="E61" i="28"/>
  <c r="H61" i="28" s="1"/>
  <c r="J61" i="28" s="1"/>
  <c r="K61" i="28"/>
  <c r="A62" i="28"/>
  <c r="E62" i="28"/>
  <c r="H62" i="28" s="1"/>
  <c r="J62" i="28" s="1"/>
  <c r="K62" i="28"/>
  <c r="A63" i="28"/>
  <c r="E63" i="28"/>
  <c r="H63" i="28" s="1"/>
  <c r="J63" i="28" s="1"/>
  <c r="K63" i="28"/>
  <c r="A64" i="28"/>
  <c r="E64" i="28"/>
  <c r="H64" i="28" s="1"/>
  <c r="J64" i="28" s="1"/>
  <c r="K64" i="28"/>
  <c r="A65" i="28"/>
  <c r="E65" i="28"/>
  <c r="H65" i="28" s="1"/>
  <c r="J65" i="28" s="1"/>
  <c r="K65" i="28"/>
  <c r="A66" i="28"/>
  <c r="E66" i="28"/>
  <c r="H66" i="28" s="1"/>
  <c r="J66" i="28" s="1"/>
  <c r="K66" i="28"/>
  <c r="A67" i="28"/>
  <c r="E67" i="28"/>
  <c r="H67" i="28" s="1"/>
  <c r="J67" i="28" s="1"/>
  <c r="K67" i="28"/>
  <c r="A68" i="28"/>
  <c r="E68" i="28"/>
  <c r="H68" i="28" s="1"/>
  <c r="J68" i="28" s="1"/>
  <c r="K68" i="28"/>
  <c r="A69" i="28"/>
  <c r="E69" i="28"/>
  <c r="H69" i="28" s="1"/>
  <c r="J69" i="28" s="1"/>
  <c r="K69" i="28"/>
  <c r="A70" i="28"/>
  <c r="E70" i="28"/>
  <c r="H70" i="28" s="1"/>
  <c r="J70" i="28" s="1"/>
  <c r="K70" i="28"/>
  <c r="A71" i="28"/>
  <c r="E71" i="28"/>
  <c r="H71" i="28" s="1"/>
  <c r="J71" i="28" s="1"/>
  <c r="K71" i="28"/>
  <c r="A72" i="28"/>
  <c r="E72" i="28"/>
  <c r="H72" i="28" s="1"/>
  <c r="J72" i="28" s="1"/>
  <c r="K72" i="28"/>
  <c r="A73" i="28"/>
  <c r="E73" i="28"/>
  <c r="H73" i="28" s="1"/>
  <c r="J73" i="28" s="1"/>
  <c r="K73" i="28"/>
  <c r="A74" i="28"/>
  <c r="E74" i="28"/>
  <c r="H74" i="28" s="1"/>
  <c r="J74" i="28" s="1"/>
  <c r="K74" i="28"/>
  <c r="A75" i="28"/>
  <c r="E75" i="28"/>
  <c r="H75" i="28" s="1"/>
  <c r="J75" i="28" s="1"/>
  <c r="K75" i="28"/>
  <c r="A76" i="28"/>
  <c r="E76" i="28"/>
  <c r="H76" i="28" s="1"/>
  <c r="J76" i="28" s="1"/>
  <c r="K76" i="28"/>
  <c r="A77" i="28"/>
  <c r="E77" i="28"/>
  <c r="H77" i="28" s="1"/>
  <c r="J77" i="28" s="1"/>
  <c r="K77" i="28"/>
  <c r="A78" i="28"/>
  <c r="E78" i="28"/>
  <c r="H78" i="28" s="1"/>
  <c r="J78" i="28" s="1"/>
  <c r="K78" i="28"/>
  <c r="A79" i="28"/>
  <c r="E79" i="28"/>
  <c r="H79" i="28" s="1"/>
  <c r="J79" i="28" s="1"/>
  <c r="K79" i="28"/>
  <c r="A80" i="28"/>
  <c r="E80" i="28"/>
  <c r="H80" i="28" s="1"/>
  <c r="J80" i="28" s="1"/>
  <c r="K80" i="28"/>
  <c r="A81" i="28"/>
  <c r="E81" i="28"/>
  <c r="H81" i="28" s="1"/>
  <c r="J81" i="28" s="1"/>
  <c r="K81" i="28"/>
  <c r="A82" i="28"/>
  <c r="E82" i="28"/>
  <c r="H82" i="28" s="1"/>
  <c r="J82" i="28" s="1"/>
  <c r="K82" i="28"/>
  <c r="A83" i="28"/>
  <c r="E83" i="28"/>
  <c r="H83" i="28" s="1"/>
  <c r="J83" i="28" s="1"/>
  <c r="K83" i="28"/>
  <c r="A84" i="28"/>
  <c r="E84" i="28"/>
  <c r="H84" i="28" s="1"/>
  <c r="J84" i="28" s="1"/>
  <c r="K84" i="28"/>
  <c r="A85" i="28"/>
  <c r="E85" i="28"/>
  <c r="H85" i="28" s="1"/>
  <c r="J85" i="28" s="1"/>
  <c r="K85" i="28"/>
  <c r="A86" i="28"/>
  <c r="E86" i="28"/>
  <c r="H86" i="28" s="1"/>
  <c r="J86" i="28" s="1"/>
  <c r="K86" i="28"/>
  <c r="A87" i="28"/>
  <c r="E87" i="28"/>
  <c r="H87" i="28" s="1"/>
  <c r="J87" i="28" s="1"/>
  <c r="K87" i="28"/>
  <c r="A88" i="28"/>
  <c r="E88" i="28"/>
  <c r="H88" i="28" s="1"/>
  <c r="J88" i="28" s="1"/>
  <c r="K88" i="28"/>
  <c r="A89" i="28"/>
  <c r="E89" i="28"/>
  <c r="H89" i="28" s="1"/>
  <c r="J89" i="28" s="1"/>
  <c r="K89" i="28"/>
  <c r="A90" i="28"/>
  <c r="E90" i="28"/>
  <c r="H90" i="28" s="1"/>
  <c r="J90" i="28" s="1"/>
  <c r="K90" i="28"/>
  <c r="A91" i="28"/>
  <c r="E91" i="28"/>
  <c r="H91" i="28" s="1"/>
  <c r="J91" i="28" s="1"/>
  <c r="K91" i="28"/>
  <c r="A92" i="28"/>
  <c r="E92" i="28"/>
  <c r="H92" i="28" s="1"/>
  <c r="J92" i="28" s="1"/>
  <c r="K92" i="28"/>
  <c r="A93" i="28"/>
  <c r="E93" i="28"/>
  <c r="H93" i="28" s="1"/>
  <c r="J93" i="28" s="1"/>
  <c r="K93" i="28"/>
  <c r="A94" i="28"/>
  <c r="E94" i="28"/>
  <c r="H94" i="28" s="1"/>
  <c r="J94" i="28" s="1"/>
  <c r="K94" i="28"/>
  <c r="A95" i="28"/>
  <c r="E95" i="28"/>
  <c r="H95" i="28" s="1"/>
  <c r="J95" i="28" s="1"/>
  <c r="K95" i="28"/>
  <c r="A96" i="28"/>
  <c r="E96" i="28"/>
  <c r="H96" i="28" s="1"/>
  <c r="J96" i="28" s="1"/>
  <c r="K96" i="28"/>
  <c r="A97" i="28"/>
  <c r="E97" i="28"/>
  <c r="H97" i="28" s="1"/>
  <c r="J97" i="28" s="1"/>
  <c r="K97" i="28"/>
  <c r="A98" i="28"/>
  <c r="E98" i="28"/>
  <c r="H98" i="28" s="1"/>
  <c r="J98" i="28" s="1"/>
  <c r="K98" i="28"/>
  <c r="A99" i="28"/>
  <c r="E99" i="28"/>
  <c r="H99" i="28" s="1"/>
  <c r="J99" i="28" s="1"/>
  <c r="K99" i="28"/>
  <c r="A100" i="28"/>
  <c r="E100" i="28"/>
  <c r="H100" i="28" s="1"/>
  <c r="J100" i="28" s="1"/>
  <c r="K100" i="28"/>
  <c r="A31" i="27"/>
  <c r="E31" i="27"/>
  <c r="H31" i="27" s="1"/>
  <c r="J31" i="27" s="1"/>
  <c r="K31" i="27"/>
  <c r="A32" i="27"/>
  <c r="E32" i="27"/>
  <c r="H32" i="27" s="1"/>
  <c r="J32" i="27" s="1"/>
  <c r="K32" i="27"/>
  <c r="A33" i="27"/>
  <c r="E33" i="27"/>
  <c r="H33" i="27" s="1"/>
  <c r="J33" i="27" s="1"/>
  <c r="K33" i="27"/>
  <c r="A34" i="27"/>
  <c r="E34" i="27"/>
  <c r="H34" i="27" s="1"/>
  <c r="J34" i="27" s="1"/>
  <c r="K34" i="27"/>
  <c r="A35" i="27"/>
  <c r="E35" i="27"/>
  <c r="H35" i="27" s="1"/>
  <c r="J35" i="27" s="1"/>
  <c r="K35" i="27"/>
  <c r="A36" i="27"/>
  <c r="E36" i="27"/>
  <c r="H36" i="27" s="1"/>
  <c r="J36" i="27" s="1"/>
  <c r="K36" i="27"/>
  <c r="A37" i="27"/>
  <c r="E37" i="27"/>
  <c r="H37" i="27" s="1"/>
  <c r="J37" i="27" s="1"/>
  <c r="K37" i="27"/>
  <c r="A38" i="27"/>
  <c r="E38" i="27"/>
  <c r="H38" i="27" s="1"/>
  <c r="J38" i="27" s="1"/>
  <c r="K38" i="27"/>
  <c r="A39" i="27"/>
  <c r="E39" i="27"/>
  <c r="H39" i="27" s="1"/>
  <c r="J39" i="27" s="1"/>
  <c r="K39" i="27"/>
  <c r="A40" i="27"/>
  <c r="E40" i="27"/>
  <c r="H40" i="27" s="1"/>
  <c r="J40" i="27" s="1"/>
  <c r="K40" i="27"/>
  <c r="A41" i="27"/>
  <c r="E41" i="27"/>
  <c r="H41" i="27" s="1"/>
  <c r="J41" i="27" s="1"/>
  <c r="K41" i="27"/>
  <c r="A42" i="27"/>
  <c r="E42" i="27"/>
  <c r="H42" i="27" s="1"/>
  <c r="J42" i="27" s="1"/>
  <c r="K42" i="27"/>
  <c r="A43" i="27"/>
  <c r="E43" i="27"/>
  <c r="H43" i="27" s="1"/>
  <c r="J43" i="27" s="1"/>
  <c r="K43" i="27"/>
  <c r="A44" i="27"/>
  <c r="E44" i="27"/>
  <c r="H44" i="27" s="1"/>
  <c r="J44" i="27" s="1"/>
  <c r="K44" i="27"/>
  <c r="A45" i="27"/>
  <c r="E45" i="27"/>
  <c r="H45" i="27" s="1"/>
  <c r="J45" i="27" s="1"/>
  <c r="K45" i="27"/>
  <c r="A46" i="27"/>
  <c r="E46" i="27"/>
  <c r="H46" i="27" s="1"/>
  <c r="J46" i="27" s="1"/>
  <c r="K46" i="27"/>
  <c r="A47" i="27"/>
  <c r="E47" i="27"/>
  <c r="H47" i="27" s="1"/>
  <c r="J47" i="27" s="1"/>
  <c r="K47" i="27"/>
  <c r="A48" i="27"/>
  <c r="E48" i="27"/>
  <c r="H48" i="27" s="1"/>
  <c r="J48" i="27" s="1"/>
  <c r="K48" i="27"/>
  <c r="A49" i="27"/>
  <c r="E49" i="27"/>
  <c r="H49" i="27" s="1"/>
  <c r="J49" i="27" s="1"/>
  <c r="K49" i="27"/>
  <c r="A50" i="27"/>
  <c r="E50" i="27"/>
  <c r="H50" i="27" s="1"/>
  <c r="J50" i="27" s="1"/>
  <c r="K50" i="27"/>
  <c r="A51" i="27"/>
  <c r="E51" i="27"/>
  <c r="H51" i="27" s="1"/>
  <c r="J51" i="27" s="1"/>
  <c r="K51" i="27"/>
  <c r="A52" i="27"/>
  <c r="E52" i="27"/>
  <c r="H52" i="27" s="1"/>
  <c r="J52" i="27" s="1"/>
  <c r="K52" i="27"/>
  <c r="A53" i="27"/>
  <c r="E53" i="27"/>
  <c r="H53" i="27" s="1"/>
  <c r="J53" i="27" s="1"/>
  <c r="K53" i="27"/>
  <c r="A54" i="27"/>
  <c r="E54" i="27"/>
  <c r="H54" i="27" s="1"/>
  <c r="J54" i="27" s="1"/>
  <c r="K54" i="27"/>
  <c r="A55" i="27"/>
  <c r="E55" i="27"/>
  <c r="H55" i="27" s="1"/>
  <c r="J55" i="27" s="1"/>
  <c r="K55" i="27"/>
  <c r="A56" i="27"/>
  <c r="E56" i="27"/>
  <c r="H56" i="27" s="1"/>
  <c r="J56" i="27" s="1"/>
  <c r="K56" i="27"/>
  <c r="A57" i="27"/>
  <c r="E57" i="27"/>
  <c r="H57" i="27" s="1"/>
  <c r="J57" i="27" s="1"/>
  <c r="K57" i="27"/>
  <c r="A58" i="27"/>
  <c r="E58" i="27"/>
  <c r="H58" i="27" s="1"/>
  <c r="J58" i="27" s="1"/>
  <c r="K58" i="27"/>
  <c r="A59" i="27"/>
  <c r="E59" i="27"/>
  <c r="H59" i="27" s="1"/>
  <c r="J59" i="27" s="1"/>
  <c r="K59" i="27"/>
  <c r="A60" i="27"/>
  <c r="E60" i="27"/>
  <c r="H60" i="27" s="1"/>
  <c r="J60" i="27" s="1"/>
  <c r="K60" i="27"/>
  <c r="A61" i="27"/>
  <c r="E61" i="27"/>
  <c r="H61" i="27" s="1"/>
  <c r="J61" i="27" s="1"/>
  <c r="K61" i="27"/>
  <c r="A62" i="27"/>
  <c r="E62" i="27"/>
  <c r="H62" i="27" s="1"/>
  <c r="J62" i="27" s="1"/>
  <c r="K62" i="27"/>
  <c r="A63" i="27"/>
  <c r="E63" i="27"/>
  <c r="H63" i="27" s="1"/>
  <c r="J63" i="27" s="1"/>
  <c r="K63" i="27"/>
  <c r="A64" i="27"/>
  <c r="E64" i="27"/>
  <c r="H64" i="27" s="1"/>
  <c r="J64" i="27" s="1"/>
  <c r="K64" i="27"/>
  <c r="A65" i="27"/>
  <c r="E65" i="27"/>
  <c r="H65" i="27" s="1"/>
  <c r="J65" i="27" s="1"/>
  <c r="K65" i="27"/>
  <c r="A66" i="27"/>
  <c r="E66" i="27"/>
  <c r="H66" i="27" s="1"/>
  <c r="J66" i="27" s="1"/>
  <c r="K66" i="27"/>
  <c r="A67" i="27"/>
  <c r="E67" i="27"/>
  <c r="H67" i="27" s="1"/>
  <c r="J67" i="27" s="1"/>
  <c r="K67" i="27"/>
  <c r="A68" i="27"/>
  <c r="E68" i="27"/>
  <c r="H68" i="27" s="1"/>
  <c r="J68" i="27" s="1"/>
  <c r="K68" i="27"/>
  <c r="A69" i="27"/>
  <c r="E69" i="27"/>
  <c r="H69" i="27" s="1"/>
  <c r="J69" i="27" s="1"/>
  <c r="K69" i="27"/>
  <c r="A70" i="27"/>
  <c r="E70" i="27"/>
  <c r="H70" i="27" s="1"/>
  <c r="J70" i="27" s="1"/>
  <c r="K70" i="27"/>
  <c r="A71" i="27"/>
  <c r="E71" i="27"/>
  <c r="H71" i="27" s="1"/>
  <c r="J71" i="27" s="1"/>
  <c r="K71" i="27"/>
  <c r="A72" i="27"/>
  <c r="E72" i="27"/>
  <c r="H72" i="27" s="1"/>
  <c r="J72" i="27" s="1"/>
  <c r="K72" i="27"/>
  <c r="A73" i="27"/>
  <c r="E73" i="27"/>
  <c r="H73" i="27" s="1"/>
  <c r="J73" i="27" s="1"/>
  <c r="K73" i="27"/>
  <c r="A74" i="27"/>
  <c r="E74" i="27"/>
  <c r="H74" i="27" s="1"/>
  <c r="J74" i="27" s="1"/>
  <c r="K74" i="27"/>
  <c r="A75" i="27"/>
  <c r="E75" i="27"/>
  <c r="H75" i="27" s="1"/>
  <c r="J75" i="27" s="1"/>
  <c r="K75" i="27"/>
  <c r="A76" i="27"/>
  <c r="E76" i="27"/>
  <c r="H76" i="27" s="1"/>
  <c r="J76" i="27" s="1"/>
  <c r="K76" i="27"/>
  <c r="A77" i="27"/>
  <c r="E77" i="27"/>
  <c r="H77" i="27" s="1"/>
  <c r="J77" i="27" s="1"/>
  <c r="K77" i="27"/>
  <c r="A78" i="27"/>
  <c r="E78" i="27"/>
  <c r="K78" i="27"/>
  <c r="A79" i="27"/>
  <c r="E79" i="27"/>
  <c r="H79" i="27" s="1"/>
  <c r="J79" i="27" s="1"/>
  <c r="K79" i="27"/>
  <c r="A80" i="27"/>
  <c r="E80" i="27"/>
  <c r="H80" i="27" s="1"/>
  <c r="J80" i="27" s="1"/>
  <c r="K80" i="27"/>
  <c r="A81" i="27"/>
  <c r="E81" i="27"/>
  <c r="H81" i="27" s="1"/>
  <c r="J81" i="27" s="1"/>
  <c r="K81" i="27"/>
  <c r="A82" i="27"/>
  <c r="E82" i="27"/>
  <c r="H82" i="27" s="1"/>
  <c r="J82" i="27" s="1"/>
  <c r="K82" i="27"/>
  <c r="A83" i="27"/>
  <c r="E83" i="27"/>
  <c r="H83" i="27" s="1"/>
  <c r="J83" i="27" s="1"/>
  <c r="K83" i="27"/>
  <c r="A84" i="27"/>
  <c r="E84" i="27"/>
  <c r="H84" i="27" s="1"/>
  <c r="J84" i="27" s="1"/>
  <c r="K84" i="27"/>
  <c r="A85" i="27"/>
  <c r="E85" i="27"/>
  <c r="H85" i="27" s="1"/>
  <c r="J85" i="27" s="1"/>
  <c r="K85" i="27"/>
  <c r="A86" i="27"/>
  <c r="E86" i="27"/>
  <c r="K86" i="27"/>
  <c r="A87" i="27"/>
  <c r="E87" i="27"/>
  <c r="H87" i="27" s="1"/>
  <c r="J87" i="27" s="1"/>
  <c r="K87" i="27"/>
  <c r="A88" i="27"/>
  <c r="E88" i="27"/>
  <c r="K88" i="27"/>
  <c r="A89" i="27"/>
  <c r="E89" i="27"/>
  <c r="H89" i="27" s="1"/>
  <c r="J89" i="27" s="1"/>
  <c r="K89" i="27"/>
  <c r="A90" i="27"/>
  <c r="E90" i="27"/>
  <c r="K90" i="27"/>
  <c r="A91" i="27"/>
  <c r="E91" i="27"/>
  <c r="H91" i="27" s="1"/>
  <c r="J91" i="27" s="1"/>
  <c r="K91" i="27"/>
  <c r="A92" i="27"/>
  <c r="E92" i="27"/>
  <c r="H92" i="27" s="1"/>
  <c r="J92" i="27" s="1"/>
  <c r="K92" i="27"/>
  <c r="A93" i="27"/>
  <c r="E93" i="27"/>
  <c r="H93" i="27" s="1"/>
  <c r="J93" i="27" s="1"/>
  <c r="K93" i="27"/>
  <c r="A94" i="27"/>
  <c r="E94" i="27"/>
  <c r="H94" i="27" s="1"/>
  <c r="J94" i="27" s="1"/>
  <c r="K94" i="27"/>
  <c r="A95" i="27"/>
  <c r="E95" i="27"/>
  <c r="H95" i="27" s="1"/>
  <c r="J95" i="27" s="1"/>
  <c r="K95" i="27"/>
  <c r="A96" i="27"/>
  <c r="E96" i="27"/>
  <c r="H96" i="27" s="1"/>
  <c r="J96" i="27" s="1"/>
  <c r="K96" i="27"/>
  <c r="A97" i="27"/>
  <c r="E97" i="27"/>
  <c r="H97" i="27" s="1"/>
  <c r="J97" i="27" s="1"/>
  <c r="K97" i="27"/>
  <c r="A98" i="27"/>
  <c r="E98" i="27"/>
  <c r="H98" i="27" s="1"/>
  <c r="J98" i="27" s="1"/>
  <c r="K98" i="27"/>
  <c r="A99" i="27"/>
  <c r="E99" i="27"/>
  <c r="H99" i="27" s="1"/>
  <c r="J99" i="27" s="1"/>
  <c r="K99" i="27"/>
  <c r="A100" i="27"/>
  <c r="E100" i="27"/>
  <c r="H100" i="27" s="1"/>
  <c r="J100" i="27" s="1"/>
  <c r="K100" i="27"/>
  <c r="A31" i="26"/>
  <c r="E31" i="26"/>
  <c r="H31" i="26" s="1"/>
  <c r="J31" i="26" s="1"/>
  <c r="K31" i="26"/>
  <c r="A32" i="26"/>
  <c r="E32" i="26"/>
  <c r="H32" i="26" s="1"/>
  <c r="J32" i="26" s="1"/>
  <c r="K32" i="26"/>
  <c r="A33" i="26"/>
  <c r="E33" i="26"/>
  <c r="H33" i="26" s="1"/>
  <c r="J33" i="26" s="1"/>
  <c r="K33" i="26"/>
  <c r="A34" i="26"/>
  <c r="E34" i="26"/>
  <c r="H34" i="26" s="1"/>
  <c r="J34" i="26" s="1"/>
  <c r="K34" i="26"/>
  <c r="A35" i="26"/>
  <c r="E35" i="26"/>
  <c r="H35" i="26" s="1"/>
  <c r="J35" i="26" s="1"/>
  <c r="K35" i="26"/>
  <c r="A36" i="26"/>
  <c r="E36" i="26"/>
  <c r="H36" i="26" s="1"/>
  <c r="J36" i="26" s="1"/>
  <c r="K36" i="26"/>
  <c r="A37" i="26"/>
  <c r="E37" i="26"/>
  <c r="H37" i="26" s="1"/>
  <c r="J37" i="26" s="1"/>
  <c r="K37" i="26"/>
  <c r="A38" i="26"/>
  <c r="E38" i="26"/>
  <c r="H38" i="26" s="1"/>
  <c r="J38" i="26" s="1"/>
  <c r="K38" i="26"/>
  <c r="A39" i="26"/>
  <c r="E39" i="26"/>
  <c r="H39" i="26" s="1"/>
  <c r="J39" i="26" s="1"/>
  <c r="K39" i="26"/>
  <c r="A40" i="26"/>
  <c r="E40" i="26"/>
  <c r="K40" i="26"/>
  <c r="A41" i="26"/>
  <c r="E41" i="26"/>
  <c r="H41" i="26" s="1"/>
  <c r="J41" i="26" s="1"/>
  <c r="K41" i="26"/>
  <c r="A42" i="26"/>
  <c r="E42" i="26"/>
  <c r="H42" i="26" s="1"/>
  <c r="J42" i="26" s="1"/>
  <c r="K42" i="26"/>
  <c r="A43" i="26"/>
  <c r="E43" i="26"/>
  <c r="H43" i="26" s="1"/>
  <c r="J43" i="26" s="1"/>
  <c r="K43" i="26"/>
  <c r="A44" i="26"/>
  <c r="E44" i="26"/>
  <c r="H44" i="26" s="1"/>
  <c r="J44" i="26" s="1"/>
  <c r="K44" i="26"/>
  <c r="A45" i="26"/>
  <c r="E45" i="26"/>
  <c r="H45" i="26" s="1"/>
  <c r="J45" i="26" s="1"/>
  <c r="K45" i="26"/>
  <c r="A46" i="26"/>
  <c r="E46" i="26"/>
  <c r="H46" i="26" s="1"/>
  <c r="J46" i="26" s="1"/>
  <c r="K46" i="26"/>
  <c r="A47" i="26"/>
  <c r="E47" i="26"/>
  <c r="H47" i="26" s="1"/>
  <c r="J47" i="26" s="1"/>
  <c r="K47" i="26"/>
  <c r="A48" i="26"/>
  <c r="E48" i="26"/>
  <c r="H48" i="26" s="1"/>
  <c r="J48" i="26" s="1"/>
  <c r="K48" i="26"/>
  <c r="A49" i="26"/>
  <c r="E49" i="26"/>
  <c r="H49" i="26" s="1"/>
  <c r="J49" i="26" s="1"/>
  <c r="K49" i="26"/>
  <c r="A50" i="26"/>
  <c r="E50" i="26"/>
  <c r="H50" i="26" s="1"/>
  <c r="J50" i="26" s="1"/>
  <c r="K50" i="26"/>
  <c r="A51" i="26"/>
  <c r="E51" i="26"/>
  <c r="H51" i="26" s="1"/>
  <c r="J51" i="26" s="1"/>
  <c r="K51" i="26"/>
  <c r="A52" i="26"/>
  <c r="E52" i="26"/>
  <c r="H52" i="26" s="1"/>
  <c r="J52" i="26" s="1"/>
  <c r="K52" i="26"/>
  <c r="A53" i="26"/>
  <c r="E53" i="26"/>
  <c r="H53" i="26" s="1"/>
  <c r="J53" i="26" s="1"/>
  <c r="K53" i="26"/>
  <c r="A54" i="26"/>
  <c r="E54" i="26"/>
  <c r="H54" i="26" s="1"/>
  <c r="J54" i="26" s="1"/>
  <c r="K54" i="26"/>
  <c r="A55" i="26"/>
  <c r="E55" i="26"/>
  <c r="H55" i="26" s="1"/>
  <c r="J55" i="26" s="1"/>
  <c r="K55" i="26"/>
  <c r="A56" i="26"/>
  <c r="E56" i="26"/>
  <c r="H56" i="26" s="1"/>
  <c r="J56" i="26" s="1"/>
  <c r="K56" i="26"/>
  <c r="A57" i="26"/>
  <c r="E57" i="26"/>
  <c r="H57" i="26" s="1"/>
  <c r="J57" i="26" s="1"/>
  <c r="K57" i="26"/>
  <c r="A58" i="26"/>
  <c r="E58" i="26"/>
  <c r="H58" i="26" s="1"/>
  <c r="J58" i="26" s="1"/>
  <c r="K58" i="26"/>
  <c r="A59" i="26"/>
  <c r="E59" i="26"/>
  <c r="H59" i="26" s="1"/>
  <c r="J59" i="26" s="1"/>
  <c r="K59" i="26"/>
  <c r="A60" i="26"/>
  <c r="E60" i="26"/>
  <c r="H60" i="26" s="1"/>
  <c r="J60" i="26" s="1"/>
  <c r="K60" i="26"/>
  <c r="A61" i="26"/>
  <c r="E61" i="26"/>
  <c r="H61" i="26" s="1"/>
  <c r="J61" i="26" s="1"/>
  <c r="K61" i="26"/>
  <c r="A62" i="26"/>
  <c r="E62" i="26"/>
  <c r="H62" i="26" s="1"/>
  <c r="J62" i="26" s="1"/>
  <c r="K62" i="26"/>
  <c r="A63" i="26"/>
  <c r="E63" i="26"/>
  <c r="H63" i="26" s="1"/>
  <c r="J63" i="26" s="1"/>
  <c r="K63" i="26"/>
  <c r="A64" i="26"/>
  <c r="E64" i="26"/>
  <c r="H64" i="26" s="1"/>
  <c r="J64" i="26" s="1"/>
  <c r="K64" i="26"/>
  <c r="A65" i="26"/>
  <c r="E65" i="26"/>
  <c r="H65" i="26" s="1"/>
  <c r="J65" i="26" s="1"/>
  <c r="K65" i="26"/>
  <c r="A66" i="26"/>
  <c r="E66" i="26"/>
  <c r="H66" i="26" s="1"/>
  <c r="J66" i="26" s="1"/>
  <c r="K66" i="26"/>
  <c r="A67" i="26"/>
  <c r="E67" i="26"/>
  <c r="H67" i="26" s="1"/>
  <c r="J67" i="26" s="1"/>
  <c r="K67" i="26"/>
  <c r="A68" i="26"/>
  <c r="E68" i="26"/>
  <c r="H68" i="26" s="1"/>
  <c r="J68" i="26" s="1"/>
  <c r="K68" i="26"/>
  <c r="A69" i="26"/>
  <c r="E69" i="26"/>
  <c r="H69" i="26" s="1"/>
  <c r="J69" i="26" s="1"/>
  <c r="K69" i="26"/>
  <c r="A70" i="26"/>
  <c r="E70" i="26"/>
  <c r="H70" i="26" s="1"/>
  <c r="J70" i="26" s="1"/>
  <c r="K70" i="26"/>
  <c r="A71" i="26"/>
  <c r="E71" i="26"/>
  <c r="H71" i="26" s="1"/>
  <c r="J71" i="26" s="1"/>
  <c r="K71" i="26"/>
  <c r="A72" i="26"/>
  <c r="E72" i="26"/>
  <c r="H72" i="26" s="1"/>
  <c r="J72" i="26" s="1"/>
  <c r="K72" i="26"/>
  <c r="A73" i="26"/>
  <c r="E73" i="26"/>
  <c r="H73" i="26" s="1"/>
  <c r="J73" i="26" s="1"/>
  <c r="K73" i="26"/>
  <c r="A74" i="26"/>
  <c r="E74" i="26"/>
  <c r="H74" i="26" s="1"/>
  <c r="J74" i="26" s="1"/>
  <c r="K74" i="26"/>
  <c r="A75" i="26"/>
  <c r="E75" i="26"/>
  <c r="H75" i="26" s="1"/>
  <c r="J75" i="26" s="1"/>
  <c r="K75" i="26"/>
  <c r="A76" i="26"/>
  <c r="E76" i="26"/>
  <c r="H76" i="26" s="1"/>
  <c r="J76" i="26" s="1"/>
  <c r="K76" i="26"/>
  <c r="A77" i="26"/>
  <c r="E77" i="26"/>
  <c r="H77" i="26" s="1"/>
  <c r="J77" i="26" s="1"/>
  <c r="K77" i="26"/>
  <c r="A78" i="26"/>
  <c r="E78" i="26"/>
  <c r="H78" i="26" s="1"/>
  <c r="J78" i="26" s="1"/>
  <c r="K78" i="26"/>
  <c r="A79" i="26"/>
  <c r="E79" i="26"/>
  <c r="H79" i="26" s="1"/>
  <c r="J79" i="26" s="1"/>
  <c r="K79" i="26"/>
  <c r="A80" i="26"/>
  <c r="E80" i="26"/>
  <c r="H80" i="26" s="1"/>
  <c r="J80" i="26" s="1"/>
  <c r="K80" i="26"/>
  <c r="A81" i="26"/>
  <c r="E81" i="26"/>
  <c r="H81" i="26" s="1"/>
  <c r="J81" i="26" s="1"/>
  <c r="K81" i="26"/>
  <c r="A82" i="26"/>
  <c r="E82" i="26"/>
  <c r="H82" i="26" s="1"/>
  <c r="J82" i="26" s="1"/>
  <c r="K82" i="26"/>
  <c r="A83" i="26"/>
  <c r="E83" i="26"/>
  <c r="H83" i="26" s="1"/>
  <c r="J83" i="26" s="1"/>
  <c r="K83" i="26"/>
  <c r="A84" i="26"/>
  <c r="E84" i="26"/>
  <c r="H84" i="26" s="1"/>
  <c r="J84" i="26" s="1"/>
  <c r="K84" i="26"/>
  <c r="A85" i="26"/>
  <c r="E85" i="26"/>
  <c r="H85" i="26" s="1"/>
  <c r="J85" i="26" s="1"/>
  <c r="K85" i="26"/>
  <c r="A86" i="26"/>
  <c r="E86" i="26"/>
  <c r="H86" i="26" s="1"/>
  <c r="J86" i="26" s="1"/>
  <c r="K86" i="26"/>
  <c r="A87" i="26"/>
  <c r="E87" i="26"/>
  <c r="H87" i="26" s="1"/>
  <c r="J87" i="26" s="1"/>
  <c r="K87" i="26"/>
  <c r="A88" i="26"/>
  <c r="E88" i="26"/>
  <c r="H88" i="26" s="1"/>
  <c r="J88" i="26" s="1"/>
  <c r="K88" i="26"/>
  <c r="A89" i="26"/>
  <c r="E89" i="26"/>
  <c r="H89" i="26" s="1"/>
  <c r="J89" i="26" s="1"/>
  <c r="K89" i="26"/>
  <c r="A90" i="26"/>
  <c r="E90" i="26"/>
  <c r="H90" i="26" s="1"/>
  <c r="J90" i="26" s="1"/>
  <c r="K90" i="26"/>
  <c r="A91" i="26"/>
  <c r="E91" i="26"/>
  <c r="H91" i="26" s="1"/>
  <c r="J91" i="26" s="1"/>
  <c r="K91" i="26"/>
  <c r="A92" i="26"/>
  <c r="E92" i="26"/>
  <c r="H92" i="26" s="1"/>
  <c r="J92" i="26" s="1"/>
  <c r="K92" i="26"/>
  <c r="A93" i="26"/>
  <c r="E93" i="26"/>
  <c r="H93" i="26" s="1"/>
  <c r="J93" i="26" s="1"/>
  <c r="K93" i="26"/>
  <c r="A94" i="26"/>
  <c r="E94" i="26"/>
  <c r="H94" i="26" s="1"/>
  <c r="J94" i="26" s="1"/>
  <c r="K94" i="26"/>
  <c r="A95" i="26"/>
  <c r="E95" i="26"/>
  <c r="H95" i="26" s="1"/>
  <c r="J95" i="26" s="1"/>
  <c r="K95" i="26"/>
  <c r="A96" i="26"/>
  <c r="E96" i="26"/>
  <c r="H96" i="26" s="1"/>
  <c r="J96" i="26" s="1"/>
  <c r="K96" i="26"/>
  <c r="A97" i="26"/>
  <c r="E97" i="26"/>
  <c r="H97" i="26" s="1"/>
  <c r="J97" i="26" s="1"/>
  <c r="K97" i="26"/>
  <c r="A98" i="26"/>
  <c r="E98" i="26"/>
  <c r="H98" i="26" s="1"/>
  <c r="J98" i="26" s="1"/>
  <c r="K98" i="26"/>
  <c r="A99" i="26"/>
  <c r="E99" i="26"/>
  <c r="H99" i="26" s="1"/>
  <c r="J99" i="26" s="1"/>
  <c r="K99" i="26"/>
  <c r="A100" i="26"/>
  <c r="E100" i="26"/>
  <c r="K100" i="26"/>
  <c r="A31" i="25"/>
  <c r="E31" i="25"/>
  <c r="H31" i="25" s="1"/>
  <c r="J31" i="25" s="1"/>
  <c r="K31" i="25"/>
  <c r="A32" i="25"/>
  <c r="E32" i="25"/>
  <c r="H32" i="25" s="1"/>
  <c r="J32" i="25" s="1"/>
  <c r="K32" i="25"/>
  <c r="A33" i="25"/>
  <c r="E33" i="25"/>
  <c r="H33" i="25" s="1"/>
  <c r="J33" i="25" s="1"/>
  <c r="K33" i="25"/>
  <c r="A34" i="25"/>
  <c r="E34" i="25"/>
  <c r="H34" i="25" s="1"/>
  <c r="J34" i="25" s="1"/>
  <c r="K34" i="25"/>
  <c r="A35" i="25"/>
  <c r="E35" i="25"/>
  <c r="H35" i="25" s="1"/>
  <c r="J35" i="25" s="1"/>
  <c r="K35" i="25"/>
  <c r="A36" i="25"/>
  <c r="E36" i="25"/>
  <c r="H36" i="25" s="1"/>
  <c r="J36" i="25" s="1"/>
  <c r="K36" i="25"/>
  <c r="A37" i="25"/>
  <c r="E37" i="25"/>
  <c r="H37" i="25" s="1"/>
  <c r="J37" i="25" s="1"/>
  <c r="K37" i="25"/>
  <c r="A38" i="25"/>
  <c r="E38" i="25"/>
  <c r="H38" i="25" s="1"/>
  <c r="J38" i="25" s="1"/>
  <c r="K38" i="25"/>
  <c r="A39" i="25"/>
  <c r="E39" i="25"/>
  <c r="H39" i="25" s="1"/>
  <c r="J39" i="25" s="1"/>
  <c r="K39" i="25"/>
  <c r="A40" i="25"/>
  <c r="E40" i="25"/>
  <c r="H40" i="25" s="1"/>
  <c r="J40" i="25" s="1"/>
  <c r="K40" i="25"/>
  <c r="A41" i="25"/>
  <c r="E41" i="25"/>
  <c r="H41" i="25" s="1"/>
  <c r="J41" i="25" s="1"/>
  <c r="K41" i="25"/>
  <c r="A42" i="25"/>
  <c r="E42" i="25"/>
  <c r="H42" i="25" s="1"/>
  <c r="J42" i="25" s="1"/>
  <c r="K42" i="25"/>
  <c r="A43" i="25"/>
  <c r="E43" i="25"/>
  <c r="K43" i="25"/>
  <c r="A44" i="25"/>
  <c r="E44" i="25"/>
  <c r="H44" i="25" s="1"/>
  <c r="J44" i="25" s="1"/>
  <c r="K44" i="25"/>
  <c r="A45" i="25"/>
  <c r="E45" i="25"/>
  <c r="H45" i="25" s="1"/>
  <c r="J45" i="25" s="1"/>
  <c r="K45" i="25"/>
  <c r="A46" i="25"/>
  <c r="E46" i="25"/>
  <c r="H46" i="25" s="1"/>
  <c r="J46" i="25" s="1"/>
  <c r="K46" i="25"/>
  <c r="A47" i="25"/>
  <c r="E47" i="25"/>
  <c r="H47" i="25" s="1"/>
  <c r="J47" i="25" s="1"/>
  <c r="K47" i="25"/>
  <c r="A48" i="25"/>
  <c r="E48" i="25"/>
  <c r="H48" i="25" s="1"/>
  <c r="J48" i="25" s="1"/>
  <c r="K48" i="25"/>
  <c r="A49" i="25"/>
  <c r="E49" i="25"/>
  <c r="H49" i="25" s="1"/>
  <c r="J49" i="25" s="1"/>
  <c r="K49" i="25"/>
  <c r="A50" i="25"/>
  <c r="E50" i="25"/>
  <c r="H50" i="25" s="1"/>
  <c r="J50" i="25" s="1"/>
  <c r="K50" i="25"/>
  <c r="A51" i="25"/>
  <c r="E51" i="25"/>
  <c r="H51" i="25" s="1"/>
  <c r="J51" i="25" s="1"/>
  <c r="K51" i="25"/>
  <c r="A52" i="25"/>
  <c r="E52" i="25"/>
  <c r="H52" i="25" s="1"/>
  <c r="J52" i="25" s="1"/>
  <c r="K52" i="25"/>
  <c r="A53" i="25"/>
  <c r="E53" i="25"/>
  <c r="H53" i="25" s="1"/>
  <c r="J53" i="25" s="1"/>
  <c r="K53" i="25"/>
  <c r="A54" i="25"/>
  <c r="E54" i="25"/>
  <c r="H54" i="25" s="1"/>
  <c r="J54" i="25" s="1"/>
  <c r="K54" i="25"/>
  <c r="A55" i="25"/>
  <c r="E55" i="25"/>
  <c r="H55" i="25" s="1"/>
  <c r="J55" i="25" s="1"/>
  <c r="K55" i="25"/>
  <c r="A56" i="25"/>
  <c r="E56" i="25"/>
  <c r="H56" i="25" s="1"/>
  <c r="J56" i="25" s="1"/>
  <c r="K56" i="25"/>
  <c r="A57" i="25"/>
  <c r="E57" i="25"/>
  <c r="H57" i="25" s="1"/>
  <c r="J57" i="25" s="1"/>
  <c r="K57" i="25"/>
  <c r="A58" i="25"/>
  <c r="E58" i="25"/>
  <c r="H58" i="25" s="1"/>
  <c r="J58" i="25" s="1"/>
  <c r="K58" i="25"/>
  <c r="A59" i="25"/>
  <c r="E59" i="25"/>
  <c r="H59" i="25" s="1"/>
  <c r="J59" i="25" s="1"/>
  <c r="K59" i="25"/>
  <c r="A60" i="25"/>
  <c r="E60" i="25"/>
  <c r="H60" i="25" s="1"/>
  <c r="J60" i="25" s="1"/>
  <c r="K60" i="25"/>
  <c r="A61" i="25"/>
  <c r="E61" i="25"/>
  <c r="H61" i="25" s="1"/>
  <c r="J61" i="25" s="1"/>
  <c r="K61" i="25"/>
  <c r="A62" i="25"/>
  <c r="E62" i="25"/>
  <c r="H62" i="25" s="1"/>
  <c r="J62" i="25" s="1"/>
  <c r="K62" i="25"/>
  <c r="A63" i="25"/>
  <c r="E63" i="25"/>
  <c r="H63" i="25" s="1"/>
  <c r="J63" i="25" s="1"/>
  <c r="K63" i="25"/>
  <c r="A64" i="25"/>
  <c r="E64" i="25"/>
  <c r="H64" i="25" s="1"/>
  <c r="J64" i="25" s="1"/>
  <c r="K64" i="25"/>
  <c r="A65" i="25"/>
  <c r="E65" i="25"/>
  <c r="H65" i="25" s="1"/>
  <c r="J65" i="25" s="1"/>
  <c r="K65" i="25"/>
  <c r="A66" i="25"/>
  <c r="E66" i="25"/>
  <c r="H66" i="25" s="1"/>
  <c r="J66" i="25" s="1"/>
  <c r="K66" i="25"/>
  <c r="A67" i="25"/>
  <c r="E67" i="25"/>
  <c r="H67" i="25" s="1"/>
  <c r="J67" i="25" s="1"/>
  <c r="K67" i="25"/>
  <c r="A68" i="25"/>
  <c r="E68" i="25"/>
  <c r="H68" i="25" s="1"/>
  <c r="J68" i="25" s="1"/>
  <c r="K68" i="25"/>
  <c r="A69" i="25"/>
  <c r="E69" i="25"/>
  <c r="H69" i="25" s="1"/>
  <c r="J69" i="25" s="1"/>
  <c r="K69" i="25"/>
  <c r="A70" i="25"/>
  <c r="E70" i="25"/>
  <c r="H70" i="25" s="1"/>
  <c r="J70" i="25" s="1"/>
  <c r="K70" i="25"/>
  <c r="A71" i="25"/>
  <c r="E71" i="25"/>
  <c r="H71" i="25" s="1"/>
  <c r="J71" i="25" s="1"/>
  <c r="K71" i="25"/>
  <c r="A72" i="25"/>
  <c r="E72" i="25"/>
  <c r="H72" i="25" s="1"/>
  <c r="J72" i="25" s="1"/>
  <c r="K72" i="25"/>
  <c r="A73" i="25"/>
  <c r="E73" i="25"/>
  <c r="H73" i="25" s="1"/>
  <c r="J73" i="25" s="1"/>
  <c r="K73" i="25"/>
  <c r="A74" i="25"/>
  <c r="E74" i="25"/>
  <c r="H74" i="25" s="1"/>
  <c r="J74" i="25" s="1"/>
  <c r="K74" i="25"/>
  <c r="A75" i="25"/>
  <c r="E75" i="25"/>
  <c r="H75" i="25" s="1"/>
  <c r="J75" i="25" s="1"/>
  <c r="K75" i="25"/>
  <c r="A76" i="25"/>
  <c r="E76" i="25"/>
  <c r="H76" i="25" s="1"/>
  <c r="J76" i="25" s="1"/>
  <c r="K76" i="25"/>
  <c r="A77" i="25"/>
  <c r="E77" i="25"/>
  <c r="H77" i="25" s="1"/>
  <c r="J77" i="25" s="1"/>
  <c r="K77" i="25"/>
  <c r="A78" i="25"/>
  <c r="E78" i="25"/>
  <c r="H78" i="25" s="1"/>
  <c r="J78" i="25" s="1"/>
  <c r="K78" i="25"/>
  <c r="A79" i="25"/>
  <c r="E79" i="25"/>
  <c r="H79" i="25" s="1"/>
  <c r="J79" i="25" s="1"/>
  <c r="K79" i="25"/>
  <c r="A80" i="25"/>
  <c r="E80" i="25"/>
  <c r="H80" i="25" s="1"/>
  <c r="J80" i="25" s="1"/>
  <c r="K80" i="25"/>
  <c r="A81" i="25"/>
  <c r="E81" i="25"/>
  <c r="H81" i="25" s="1"/>
  <c r="J81" i="25" s="1"/>
  <c r="K81" i="25"/>
  <c r="A82" i="25"/>
  <c r="E82" i="25"/>
  <c r="H82" i="25" s="1"/>
  <c r="J82" i="25" s="1"/>
  <c r="K82" i="25"/>
  <c r="A83" i="25"/>
  <c r="E83" i="25"/>
  <c r="H83" i="25" s="1"/>
  <c r="J83" i="25" s="1"/>
  <c r="K83" i="25"/>
  <c r="A84" i="25"/>
  <c r="E84" i="25"/>
  <c r="H84" i="25" s="1"/>
  <c r="J84" i="25" s="1"/>
  <c r="K84" i="25"/>
  <c r="A85" i="25"/>
  <c r="E85" i="25"/>
  <c r="H85" i="25" s="1"/>
  <c r="J85" i="25" s="1"/>
  <c r="K85" i="25"/>
  <c r="A86" i="25"/>
  <c r="E86" i="25"/>
  <c r="H86" i="25" s="1"/>
  <c r="J86" i="25" s="1"/>
  <c r="K86" i="25"/>
  <c r="A87" i="25"/>
  <c r="E87" i="25"/>
  <c r="H87" i="25" s="1"/>
  <c r="J87" i="25" s="1"/>
  <c r="K87" i="25"/>
  <c r="A88" i="25"/>
  <c r="E88" i="25"/>
  <c r="H88" i="25" s="1"/>
  <c r="J88" i="25" s="1"/>
  <c r="K88" i="25"/>
  <c r="A89" i="25"/>
  <c r="E89" i="25"/>
  <c r="H89" i="25" s="1"/>
  <c r="J89" i="25" s="1"/>
  <c r="K89" i="25"/>
  <c r="A90" i="25"/>
  <c r="E90" i="25"/>
  <c r="H90" i="25" s="1"/>
  <c r="J90" i="25" s="1"/>
  <c r="K90" i="25"/>
  <c r="A91" i="25"/>
  <c r="E91" i="25"/>
  <c r="H91" i="25" s="1"/>
  <c r="J91" i="25" s="1"/>
  <c r="K91" i="25"/>
  <c r="A92" i="25"/>
  <c r="E92" i="25"/>
  <c r="H92" i="25" s="1"/>
  <c r="J92" i="25" s="1"/>
  <c r="K92" i="25"/>
  <c r="A93" i="25"/>
  <c r="E93" i="25"/>
  <c r="H93" i="25" s="1"/>
  <c r="J93" i="25" s="1"/>
  <c r="K93" i="25"/>
  <c r="A94" i="25"/>
  <c r="E94" i="25"/>
  <c r="H94" i="25" s="1"/>
  <c r="J94" i="25" s="1"/>
  <c r="K94" i="25"/>
  <c r="A95" i="25"/>
  <c r="E95" i="25"/>
  <c r="H95" i="25" s="1"/>
  <c r="J95" i="25" s="1"/>
  <c r="K95" i="25"/>
  <c r="A96" i="25"/>
  <c r="E96" i="25"/>
  <c r="H96" i="25" s="1"/>
  <c r="J96" i="25" s="1"/>
  <c r="K96" i="25"/>
  <c r="A97" i="25"/>
  <c r="E97" i="25"/>
  <c r="H97" i="25" s="1"/>
  <c r="J97" i="25" s="1"/>
  <c r="K97" i="25"/>
  <c r="A98" i="25"/>
  <c r="E98" i="25"/>
  <c r="H98" i="25" s="1"/>
  <c r="J98" i="25" s="1"/>
  <c r="K98" i="25"/>
  <c r="A99" i="25"/>
  <c r="E99" i="25"/>
  <c r="H99" i="25" s="1"/>
  <c r="J99" i="25" s="1"/>
  <c r="K99" i="25"/>
  <c r="A100" i="25"/>
  <c r="E100" i="25"/>
  <c r="H100" i="25" s="1"/>
  <c r="J100" i="25" s="1"/>
  <c r="K100" i="25"/>
  <c r="A31" i="7"/>
  <c r="E31" i="7"/>
  <c r="H31" i="7" s="1"/>
  <c r="J31" i="7" s="1"/>
  <c r="K31" i="7"/>
  <c r="A32" i="7"/>
  <c r="E32" i="7"/>
  <c r="H32" i="7" s="1"/>
  <c r="J32" i="7" s="1"/>
  <c r="K32" i="7"/>
  <c r="A33" i="7"/>
  <c r="E33" i="7"/>
  <c r="H33" i="7" s="1"/>
  <c r="J33" i="7" s="1"/>
  <c r="K33" i="7"/>
  <c r="A34" i="7"/>
  <c r="E34" i="7"/>
  <c r="H34" i="7" s="1"/>
  <c r="J34" i="7" s="1"/>
  <c r="K34" i="7"/>
  <c r="A35" i="7"/>
  <c r="E35" i="7"/>
  <c r="H35" i="7" s="1"/>
  <c r="J35" i="7" s="1"/>
  <c r="K35" i="7"/>
  <c r="A36" i="7"/>
  <c r="E36" i="7"/>
  <c r="H36" i="7" s="1"/>
  <c r="J36" i="7" s="1"/>
  <c r="K36" i="7"/>
  <c r="A37" i="7"/>
  <c r="E37" i="7"/>
  <c r="H37" i="7" s="1"/>
  <c r="J37" i="7" s="1"/>
  <c r="K37" i="7"/>
  <c r="A38" i="7"/>
  <c r="E38" i="7"/>
  <c r="H38" i="7" s="1"/>
  <c r="J38" i="7" s="1"/>
  <c r="K38" i="7"/>
  <c r="A39" i="7"/>
  <c r="E39" i="7"/>
  <c r="H39" i="7" s="1"/>
  <c r="J39" i="7" s="1"/>
  <c r="K39" i="7"/>
  <c r="A40" i="7"/>
  <c r="E40" i="7"/>
  <c r="H40" i="7" s="1"/>
  <c r="J40" i="7" s="1"/>
  <c r="K40" i="7"/>
  <c r="A41" i="7"/>
  <c r="E41" i="7"/>
  <c r="H41" i="7" s="1"/>
  <c r="J41" i="7" s="1"/>
  <c r="K41" i="7"/>
  <c r="A42" i="7"/>
  <c r="E42" i="7"/>
  <c r="H42" i="7" s="1"/>
  <c r="J42" i="7" s="1"/>
  <c r="K42" i="7"/>
  <c r="A43" i="7"/>
  <c r="E43" i="7"/>
  <c r="H43" i="7" s="1"/>
  <c r="J43" i="7" s="1"/>
  <c r="K43" i="7"/>
  <c r="A44" i="7"/>
  <c r="E44" i="7"/>
  <c r="H44" i="7" s="1"/>
  <c r="J44" i="7" s="1"/>
  <c r="K44" i="7"/>
  <c r="A45" i="7"/>
  <c r="E45" i="7"/>
  <c r="H45" i="7" s="1"/>
  <c r="J45" i="7" s="1"/>
  <c r="K45" i="7"/>
  <c r="A46" i="7"/>
  <c r="E46" i="7"/>
  <c r="H46" i="7" s="1"/>
  <c r="J46" i="7" s="1"/>
  <c r="K46" i="7"/>
  <c r="A47" i="7"/>
  <c r="E47" i="7"/>
  <c r="H47" i="7" s="1"/>
  <c r="J47" i="7" s="1"/>
  <c r="K47" i="7"/>
  <c r="A48" i="7"/>
  <c r="E48" i="7"/>
  <c r="H48" i="7" s="1"/>
  <c r="J48" i="7" s="1"/>
  <c r="K48" i="7"/>
  <c r="A49" i="7"/>
  <c r="E49" i="7"/>
  <c r="H49" i="7" s="1"/>
  <c r="J49" i="7" s="1"/>
  <c r="K49" i="7"/>
  <c r="A50" i="7"/>
  <c r="E50" i="7"/>
  <c r="H50" i="7" s="1"/>
  <c r="J50" i="7" s="1"/>
  <c r="K50" i="7"/>
  <c r="A51" i="7"/>
  <c r="E51" i="7"/>
  <c r="H51" i="7" s="1"/>
  <c r="J51" i="7" s="1"/>
  <c r="K51" i="7"/>
  <c r="A52" i="7"/>
  <c r="E52" i="7"/>
  <c r="H52" i="7" s="1"/>
  <c r="J52" i="7" s="1"/>
  <c r="K52" i="7"/>
  <c r="A53" i="7"/>
  <c r="E53" i="7"/>
  <c r="H53" i="7" s="1"/>
  <c r="J53" i="7" s="1"/>
  <c r="K53" i="7"/>
  <c r="A54" i="7"/>
  <c r="E54" i="7"/>
  <c r="H54" i="7" s="1"/>
  <c r="J54" i="7" s="1"/>
  <c r="K54" i="7"/>
  <c r="A55" i="7"/>
  <c r="E55" i="7"/>
  <c r="H55" i="7" s="1"/>
  <c r="J55" i="7" s="1"/>
  <c r="K55" i="7"/>
  <c r="A56" i="7"/>
  <c r="E56" i="7"/>
  <c r="H56" i="7" s="1"/>
  <c r="J56" i="7" s="1"/>
  <c r="K56" i="7"/>
  <c r="A57" i="7"/>
  <c r="E57" i="7"/>
  <c r="H57" i="7" s="1"/>
  <c r="J57" i="7" s="1"/>
  <c r="K57" i="7"/>
  <c r="A58" i="7"/>
  <c r="E58" i="7"/>
  <c r="H58" i="7" s="1"/>
  <c r="J58" i="7" s="1"/>
  <c r="K58" i="7"/>
  <c r="A59" i="7"/>
  <c r="E59" i="7"/>
  <c r="H59" i="7" s="1"/>
  <c r="J59" i="7" s="1"/>
  <c r="K59" i="7"/>
  <c r="A60" i="7"/>
  <c r="E60" i="7"/>
  <c r="H60" i="7" s="1"/>
  <c r="J60" i="7" s="1"/>
  <c r="K60" i="7"/>
  <c r="A61" i="7"/>
  <c r="E61" i="7"/>
  <c r="H61" i="7" s="1"/>
  <c r="J61" i="7" s="1"/>
  <c r="K61" i="7"/>
  <c r="A62" i="7"/>
  <c r="E62" i="7"/>
  <c r="H62" i="7" s="1"/>
  <c r="J62" i="7" s="1"/>
  <c r="K62" i="7"/>
  <c r="A63" i="7"/>
  <c r="E63" i="7"/>
  <c r="H63" i="7" s="1"/>
  <c r="J63" i="7" s="1"/>
  <c r="K63" i="7"/>
  <c r="A64" i="7"/>
  <c r="E64" i="7"/>
  <c r="H64" i="7" s="1"/>
  <c r="J64" i="7" s="1"/>
  <c r="K64" i="7"/>
  <c r="A65" i="7"/>
  <c r="E65" i="7"/>
  <c r="H65" i="7" s="1"/>
  <c r="J65" i="7" s="1"/>
  <c r="K65" i="7"/>
  <c r="A66" i="7"/>
  <c r="E66" i="7"/>
  <c r="H66" i="7" s="1"/>
  <c r="J66" i="7" s="1"/>
  <c r="K66" i="7"/>
  <c r="A67" i="7"/>
  <c r="E67" i="7"/>
  <c r="H67" i="7" s="1"/>
  <c r="J67" i="7" s="1"/>
  <c r="K67" i="7"/>
  <c r="A68" i="7"/>
  <c r="E68" i="7"/>
  <c r="H68" i="7" s="1"/>
  <c r="J68" i="7" s="1"/>
  <c r="K68" i="7"/>
  <c r="A69" i="7"/>
  <c r="E69" i="7"/>
  <c r="H69" i="7" s="1"/>
  <c r="J69" i="7" s="1"/>
  <c r="K69" i="7"/>
  <c r="A70" i="7"/>
  <c r="E70" i="7"/>
  <c r="H70" i="7" s="1"/>
  <c r="J70" i="7" s="1"/>
  <c r="K70" i="7"/>
  <c r="A71" i="7"/>
  <c r="E71" i="7"/>
  <c r="H71" i="7" s="1"/>
  <c r="J71" i="7" s="1"/>
  <c r="K71" i="7"/>
  <c r="A72" i="7"/>
  <c r="E72" i="7"/>
  <c r="H72" i="7" s="1"/>
  <c r="J72" i="7" s="1"/>
  <c r="K72" i="7"/>
  <c r="A73" i="7"/>
  <c r="E73" i="7"/>
  <c r="H73" i="7" s="1"/>
  <c r="J73" i="7" s="1"/>
  <c r="K73" i="7"/>
  <c r="A74" i="7"/>
  <c r="E74" i="7"/>
  <c r="H74" i="7" s="1"/>
  <c r="J74" i="7" s="1"/>
  <c r="K74" i="7"/>
  <c r="A75" i="7"/>
  <c r="E75" i="7"/>
  <c r="H75" i="7" s="1"/>
  <c r="J75" i="7" s="1"/>
  <c r="K75" i="7"/>
  <c r="A76" i="7"/>
  <c r="E76" i="7"/>
  <c r="H76" i="7" s="1"/>
  <c r="J76" i="7" s="1"/>
  <c r="K76" i="7"/>
  <c r="A77" i="7"/>
  <c r="E77" i="7"/>
  <c r="H77" i="7" s="1"/>
  <c r="J77" i="7" s="1"/>
  <c r="K77" i="7"/>
  <c r="A78" i="7"/>
  <c r="E78" i="7"/>
  <c r="H78" i="7" s="1"/>
  <c r="J78" i="7" s="1"/>
  <c r="K78" i="7"/>
  <c r="A79" i="7"/>
  <c r="E79" i="7"/>
  <c r="H79" i="7" s="1"/>
  <c r="J79" i="7" s="1"/>
  <c r="K79" i="7"/>
  <c r="A80" i="7"/>
  <c r="E80" i="7"/>
  <c r="H80" i="7" s="1"/>
  <c r="J80" i="7" s="1"/>
  <c r="K80" i="7"/>
  <c r="A81" i="7"/>
  <c r="E81" i="7"/>
  <c r="H81" i="7" s="1"/>
  <c r="J81" i="7" s="1"/>
  <c r="K81" i="7"/>
  <c r="A82" i="7"/>
  <c r="E82" i="7"/>
  <c r="H82" i="7" s="1"/>
  <c r="J82" i="7" s="1"/>
  <c r="K82" i="7"/>
  <c r="A83" i="7"/>
  <c r="E83" i="7"/>
  <c r="H83" i="7" s="1"/>
  <c r="J83" i="7" s="1"/>
  <c r="K83" i="7"/>
  <c r="A84" i="7"/>
  <c r="E84" i="7"/>
  <c r="H84" i="7" s="1"/>
  <c r="J84" i="7" s="1"/>
  <c r="K84" i="7"/>
  <c r="A85" i="7"/>
  <c r="E85" i="7"/>
  <c r="H85" i="7" s="1"/>
  <c r="J85" i="7" s="1"/>
  <c r="K85" i="7"/>
  <c r="A86" i="7"/>
  <c r="E86" i="7"/>
  <c r="H86" i="7" s="1"/>
  <c r="J86" i="7" s="1"/>
  <c r="K86" i="7"/>
  <c r="A87" i="7"/>
  <c r="E87" i="7"/>
  <c r="H87" i="7" s="1"/>
  <c r="J87" i="7" s="1"/>
  <c r="K87" i="7"/>
  <c r="A88" i="7"/>
  <c r="E88" i="7"/>
  <c r="H88" i="7" s="1"/>
  <c r="J88" i="7" s="1"/>
  <c r="K88" i="7"/>
  <c r="A89" i="7"/>
  <c r="E89" i="7"/>
  <c r="H89" i="7" s="1"/>
  <c r="J89" i="7" s="1"/>
  <c r="K89" i="7"/>
  <c r="A90" i="7"/>
  <c r="E90" i="7"/>
  <c r="H90" i="7" s="1"/>
  <c r="J90" i="7" s="1"/>
  <c r="K90" i="7"/>
  <c r="A91" i="7"/>
  <c r="E91" i="7"/>
  <c r="H91" i="7" s="1"/>
  <c r="J91" i="7" s="1"/>
  <c r="K91" i="7"/>
  <c r="A92" i="7"/>
  <c r="E92" i="7"/>
  <c r="H92" i="7" s="1"/>
  <c r="J92" i="7" s="1"/>
  <c r="K92" i="7"/>
  <c r="A93" i="7"/>
  <c r="E93" i="7"/>
  <c r="H93" i="7" s="1"/>
  <c r="J93" i="7" s="1"/>
  <c r="K93" i="7"/>
  <c r="A94" i="7"/>
  <c r="E94" i="7"/>
  <c r="H94" i="7" s="1"/>
  <c r="J94" i="7" s="1"/>
  <c r="K94" i="7"/>
  <c r="A95" i="7"/>
  <c r="E95" i="7"/>
  <c r="H95" i="7" s="1"/>
  <c r="J95" i="7" s="1"/>
  <c r="K95" i="7"/>
  <c r="A96" i="7"/>
  <c r="E96" i="7"/>
  <c r="H96" i="7" s="1"/>
  <c r="J96" i="7" s="1"/>
  <c r="K96" i="7"/>
  <c r="A97" i="7"/>
  <c r="E97" i="7"/>
  <c r="H97" i="7" s="1"/>
  <c r="J97" i="7" s="1"/>
  <c r="K97" i="7"/>
  <c r="A98" i="7"/>
  <c r="E98" i="7"/>
  <c r="H98" i="7" s="1"/>
  <c r="J98" i="7" s="1"/>
  <c r="K98" i="7"/>
  <c r="A99" i="7"/>
  <c r="E99" i="7"/>
  <c r="H99" i="7" s="1"/>
  <c r="J99" i="7" s="1"/>
  <c r="K99" i="7"/>
  <c r="A100" i="7"/>
  <c r="E100" i="7"/>
  <c r="H100" i="7" s="1"/>
  <c r="J100" i="7" s="1"/>
  <c r="K100" i="7"/>
  <c r="A31" i="21"/>
  <c r="E31" i="21"/>
  <c r="H31" i="21" s="1"/>
  <c r="J31" i="21" s="1"/>
  <c r="K31" i="21"/>
  <c r="A32" i="21"/>
  <c r="E32" i="21"/>
  <c r="H32" i="21" s="1"/>
  <c r="J32" i="21" s="1"/>
  <c r="K32" i="21"/>
  <c r="A33" i="21"/>
  <c r="E33" i="21"/>
  <c r="H33" i="21" s="1"/>
  <c r="J33" i="21" s="1"/>
  <c r="K33" i="21"/>
  <c r="A34" i="21"/>
  <c r="E34" i="21"/>
  <c r="H34" i="21" s="1"/>
  <c r="J34" i="21" s="1"/>
  <c r="K34" i="21"/>
  <c r="A35" i="21"/>
  <c r="E35" i="21"/>
  <c r="H35" i="21" s="1"/>
  <c r="J35" i="21" s="1"/>
  <c r="K35" i="21"/>
  <c r="A36" i="21"/>
  <c r="E36" i="21"/>
  <c r="H36" i="21" s="1"/>
  <c r="J36" i="21" s="1"/>
  <c r="K36" i="21"/>
  <c r="A37" i="21"/>
  <c r="E37" i="21"/>
  <c r="H37" i="21" s="1"/>
  <c r="J37" i="21" s="1"/>
  <c r="K37" i="21"/>
  <c r="A38" i="21"/>
  <c r="E38" i="21"/>
  <c r="H38" i="21" s="1"/>
  <c r="J38" i="21" s="1"/>
  <c r="K38" i="21"/>
  <c r="A39" i="21"/>
  <c r="E39" i="21"/>
  <c r="H39" i="21" s="1"/>
  <c r="J39" i="21" s="1"/>
  <c r="K39" i="21"/>
  <c r="A40" i="21"/>
  <c r="E40" i="21"/>
  <c r="H40" i="21" s="1"/>
  <c r="J40" i="21" s="1"/>
  <c r="K40" i="21"/>
  <c r="A41" i="21"/>
  <c r="E41" i="21"/>
  <c r="H41" i="21" s="1"/>
  <c r="J41" i="21" s="1"/>
  <c r="K41" i="21"/>
  <c r="A42" i="21"/>
  <c r="E42" i="21"/>
  <c r="H42" i="21" s="1"/>
  <c r="J42" i="21" s="1"/>
  <c r="K42" i="21"/>
  <c r="A43" i="21"/>
  <c r="E43" i="21"/>
  <c r="H43" i="21" s="1"/>
  <c r="J43" i="21" s="1"/>
  <c r="K43" i="21"/>
  <c r="A44" i="21"/>
  <c r="E44" i="21"/>
  <c r="H44" i="21" s="1"/>
  <c r="J44" i="21" s="1"/>
  <c r="K44" i="21"/>
  <c r="A45" i="21"/>
  <c r="E45" i="21"/>
  <c r="H45" i="21" s="1"/>
  <c r="J45" i="21" s="1"/>
  <c r="K45" i="21"/>
  <c r="A46" i="21"/>
  <c r="E46" i="21"/>
  <c r="H46" i="21" s="1"/>
  <c r="J46" i="21" s="1"/>
  <c r="K46" i="21"/>
  <c r="A47" i="21"/>
  <c r="E47" i="21"/>
  <c r="H47" i="21" s="1"/>
  <c r="J47" i="21" s="1"/>
  <c r="K47" i="21"/>
  <c r="A48" i="21"/>
  <c r="E48" i="21"/>
  <c r="H48" i="21" s="1"/>
  <c r="J48" i="21" s="1"/>
  <c r="K48" i="21"/>
  <c r="A49" i="21"/>
  <c r="E49" i="21"/>
  <c r="H49" i="21" s="1"/>
  <c r="J49" i="21" s="1"/>
  <c r="K49" i="21"/>
  <c r="A50" i="21"/>
  <c r="E50" i="21"/>
  <c r="H50" i="21" s="1"/>
  <c r="J50" i="21" s="1"/>
  <c r="K50" i="21"/>
  <c r="A51" i="21"/>
  <c r="E51" i="21"/>
  <c r="H51" i="21" s="1"/>
  <c r="J51" i="21" s="1"/>
  <c r="K51" i="21"/>
  <c r="A52" i="21"/>
  <c r="E52" i="21"/>
  <c r="H52" i="21" s="1"/>
  <c r="J52" i="21" s="1"/>
  <c r="K52" i="21"/>
  <c r="A53" i="21"/>
  <c r="E53" i="21"/>
  <c r="H53" i="21" s="1"/>
  <c r="J53" i="21" s="1"/>
  <c r="K53" i="21"/>
  <c r="A54" i="21"/>
  <c r="E54" i="21"/>
  <c r="H54" i="21" s="1"/>
  <c r="J54" i="21" s="1"/>
  <c r="K54" i="21"/>
  <c r="A55" i="21"/>
  <c r="E55" i="21"/>
  <c r="H55" i="21" s="1"/>
  <c r="J55" i="21" s="1"/>
  <c r="K55" i="21"/>
  <c r="A56" i="21"/>
  <c r="E56" i="21"/>
  <c r="H56" i="21" s="1"/>
  <c r="J56" i="21" s="1"/>
  <c r="K56" i="21"/>
  <c r="A57" i="21"/>
  <c r="E57" i="21"/>
  <c r="H57" i="21" s="1"/>
  <c r="J57" i="21" s="1"/>
  <c r="K57" i="21"/>
  <c r="A58" i="21"/>
  <c r="E58" i="21"/>
  <c r="H58" i="21" s="1"/>
  <c r="J58" i="21" s="1"/>
  <c r="K58" i="21"/>
  <c r="A59" i="21"/>
  <c r="E59" i="21"/>
  <c r="H59" i="21" s="1"/>
  <c r="J59" i="21" s="1"/>
  <c r="K59" i="21"/>
  <c r="A60" i="21"/>
  <c r="E60" i="21"/>
  <c r="H60" i="21" s="1"/>
  <c r="J60" i="21" s="1"/>
  <c r="K60" i="21"/>
  <c r="A61" i="21"/>
  <c r="E61" i="21"/>
  <c r="H61" i="21" s="1"/>
  <c r="J61" i="21" s="1"/>
  <c r="K61" i="21"/>
  <c r="A62" i="21"/>
  <c r="E62" i="21"/>
  <c r="H62" i="21" s="1"/>
  <c r="J62" i="21" s="1"/>
  <c r="K62" i="21"/>
  <c r="A63" i="21"/>
  <c r="E63" i="21"/>
  <c r="H63" i="21" s="1"/>
  <c r="J63" i="21" s="1"/>
  <c r="K63" i="21"/>
  <c r="A64" i="21"/>
  <c r="E64" i="21"/>
  <c r="H64" i="21" s="1"/>
  <c r="J64" i="21" s="1"/>
  <c r="K64" i="21"/>
  <c r="A65" i="21"/>
  <c r="E65" i="21"/>
  <c r="H65" i="21" s="1"/>
  <c r="J65" i="21" s="1"/>
  <c r="K65" i="21"/>
  <c r="A66" i="21"/>
  <c r="E66" i="21"/>
  <c r="H66" i="21" s="1"/>
  <c r="J66" i="21" s="1"/>
  <c r="K66" i="21"/>
  <c r="A67" i="21"/>
  <c r="E67" i="21"/>
  <c r="H67" i="21" s="1"/>
  <c r="J67" i="21" s="1"/>
  <c r="K67" i="21"/>
  <c r="A68" i="21"/>
  <c r="E68" i="21"/>
  <c r="H68" i="21" s="1"/>
  <c r="J68" i="21" s="1"/>
  <c r="K68" i="21"/>
  <c r="A69" i="21"/>
  <c r="E69" i="21"/>
  <c r="H69" i="21" s="1"/>
  <c r="J69" i="21" s="1"/>
  <c r="K69" i="21"/>
  <c r="A70" i="21"/>
  <c r="E70" i="21"/>
  <c r="H70" i="21" s="1"/>
  <c r="J70" i="21" s="1"/>
  <c r="K70" i="21"/>
  <c r="A71" i="21"/>
  <c r="E71" i="21"/>
  <c r="H71" i="21" s="1"/>
  <c r="J71" i="21" s="1"/>
  <c r="K71" i="21"/>
  <c r="A72" i="21"/>
  <c r="E72" i="21"/>
  <c r="H72" i="21" s="1"/>
  <c r="J72" i="21" s="1"/>
  <c r="K72" i="21"/>
  <c r="A73" i="21"/>
  <c r="E73" i="21"/>
  <c r="H73" i="21" s="1"/>
  <c r="J73" i="21" s="1"/>
  <c r="K73" i="21"/>
  <c r="A74" i="21"/>
  <c r="E74" i="21"/>
  <c r="H74" i="21" s="1"/>
  <c r="J74" i="21" s="1"/>
  <c r="K74" i="21"/>
  <c r="A75" i="21"/>
  <c r="E75" i="21"/>
  <c r="H75" i="21" s="1"/>
  <c r="J75" i="21" s="1"/>
  <c r="K75" i="21"/>
  <c r="A76" i="21"/>
  <c r="E76" i="21"/>
  <c r="H76" i="21" s="1"/>
  <c r="J76" i="21" s="1"/>
  <c r="K76" i="21"/>
  <c r="A77" i="21"/>
  <c r="E77" i="21"/>
  <c r="H77" i="21" s="1"/>
  <c r="J77" i="21" s="1"/>
  <c r="K77" i="21"/>
  <c r="A78" i="21"/>
  <c r="E78" i="21"/>
  <c r="H78" i="21" s="1"/>
  <c r="J78" i="21" s="1"/>
  <c r="K78" i="21"/>
  <c r="A79" i="21"/>
  <c r="E79" i="21"/>
  <c r="H79" i="21" s="1"/>
  <c r="J79" i="21" s="1"/>
  <c r="K79" i="21"/>
  <c r="A80" i="21"/>
  <c r="E80" i="21"/>
  <c r="H80" i="21" s="1"/>
  <c r="J80" i="21" s="1"/>
  <c r="K80" i="21"/>
  <c r="A81" i="21"/>
  <c r="E81" i="21"/>
  <c r="H81" i="21" s="1"/>
  <c r="J81" i="21" s="1"/>
  <c r="K81" i="21"/>
  <c r="A82" i="21"/>
  <c r="E82" i="21"/>
  <c r="H82" i="21" s="1"/>
  <c r="J82" i="21" s="1"/>
  <c r="K82" i="21"/>
  <c r="A83" i="21"/>
  <c r="E83" i="21"/>
  <c r="H83" i="21" s="1"/>
  <c r="J83" i="21" s="1"/>
  <c r="K83" i="21"/>
  <c r="A84" i="21"/>
  <c r="E84" i="21"/>
  <c r="H84" i="21" s="1"/>
  <c r="J84" i="21" s="1"/>
  <c r="K84" i="21"/>
  <c r="A85" i="21"/>
  <c r="E85" i="21"/>
  <c r="H85" i="21" s="1"/>
  <c r="J85" i="21" s="1"/>
  <c r="K85" i="21"/>
  <c r="A86" i="21"/>
  <c r="E86" i="21"/>
  <c r="H86" i="21" s="1"/>
  <c r="J86" i="21" s="1"/>
  <c r="K86" i="21"/>
  <c r="A87" i="21"/>
  <c r="E87" i="21"/>
  <c r="H87" i="21" s="1"/>
  <c r="J87" i="21" s="1"/>
  <c r="K87" i="21"/>
  <c r="A88" i="21"/>
  <c r="E88" i="21"/>
  <c r="H88" i="21" s="1"/>
  <c r="J88" i="21" s="1"/>
  <c r="K88" i="21"/>
  <c r="A89" i="21"/>
  <c r="E89" i="21"/>
  <c r="H89" i="21" s="1"/>
  <c r="J89" i="21" s="1"/>
  <c r="K89" i="21"/>
  <c r="A90" i="21"/>
  <c r="E90" i="21"/>
  <c r="H90" i="21" s="1"/>
  <c r="J90" i="21" s="1"/>
  <c r="K90" i="21"/>
  <c r="A91" i="21"/>
  <c r="E91" i="21"/>
  <c r="H91" i="21" s="1"/>
  <c r="J91" i="21" s="1"/>
  <c r="K91" i="21"/>
  <c r="A92" i="21"/>
  <c r="E92" i="21"/>
  <c r="H92" i="21" s="1"/>
  <c r="J92" i="21" s="1"/>
  <c r="K92" i="21"/>
  <c r="A93" i="21"/>
  <c r="E93" i="21"/>
  <c r="H93" i="21" s="1"/>
  <c r="J93" i="21" s="1"/>
  <c r="K93" i="21"/>
  <c r="A94" i="21"/>
  <c r="E94" i="21"/>
  <c r="H94" i="21" s="1"/>
  <c r="J94" i="21" s="1"/>
  <c r="K94" i="21"/>
  <c r="A95" i="21"/>
  <c r="E95" i="21"/>
  <c r="H95" i="21" s="1"/>
  <c r="J95" i="21" s="1"/>
  <c r="K95" i="21"/>
  <c r="A96" i="21"/>
  <c r="E96" i="21"/>
  <c r="H96" i="21" s="1"/>
  <c r="J96" i="21" s="1"/>
  <c r="K96" i="21"/>
  <c r="A97" i="21"/>
  <c r="E97" i="21"/>
  <c r="H97" i="21" s="1"/>
  <c r="J97" i="21" s="1"/>
  <c r="K97" i="21"/>
  <c r="A98" i="21"/>
  <c r="E98" i="21"/>
  <c r="H98" i="21" s="1"/>
  <c r="J98" i="21" s="1"/>
  <c r="K98" i="21"/>
  <c r="A99" i="21"/>
  <c r="E99" i="21"/>
  <c r="H99" i="21" s="1"/>
  <c r="J99" i="21" s="1"/>
  <c r="K99" i="21"/>
  <c r="A100" i="21"/>
  <c r="E100" i="21"/>
  <c r="H100" i="21" s="1"/>
  <c r="J100" i="21" s="1"/>
  <c r="K100" i="21"/>
  <c r="A31" i="20"/>
  <c r="E31" i="20"/>
  <c r="H31" i="20" s="1"/>
  <c r="J31" i="20" s="1"/>
  <c r="K31" i="20"/>
  <c r="A32" i="20"/>
  <c r="E32" i="20"/>
  <c r="H32" i="20" s="1"/>
  <c r="J32" i="20" s="1"/>
  <c r="K32" i="20"/>
  <c r="A33" i="20"/>
  <c r="E33" i="20"/>
  <c r="H33" i="20" s="1"/>
  <c r="J33" i="20" s="1"/>
  <c r="K33" i="20"/>
  <c r="A34" i="20"/>
  <c r="E34" i="20"/>
  <c r="H34" i="20" s="1"/>
  <c r="J34" i="20" s="1"/>
  <c r="K34" i="20"/>
  <c r="A35" i="20"/>
  <c r="E35" i="20"/>
  <c r="H35" i="20" s="1"/>
  <c r="J35" i="20" s="1"/>
  <c r="K35" i="20"/>
  <c r="A36" i="20"/>
  <c r="E36" i="20"/>
  <c r="H36" i="20" s="1"/>
  <c r="J36" i="20" s="1"/>
  <c r="K36" i="20"/>
  <c r="A37" i="20"/>
  <c r="E37" i="20"/>
  <c r="H37" i="20" s="1"/>
  <c r="J37" i="20" s="1"/>
  <c r="K37" i="20"/>
  <c r="A38" i="20"/>
  <c r="E38" i="20"/>
  <c r="H38" i="20" s="1"/>
  <c r="J38" i="20" s="1"/>
  <c r="K38" i="20"/>
  <c r="A39" i="20"/>
  <c r="E39" i="20"/>
  <c r="H39" i="20" s="1"/>
  <c r="J39" i="20" s="1"/>
  <c r="K39" i="20"/>
  <c r="A40" i="20"/>
  <c r="E40" i="20"/>
  <c r="H40" i="20" s="1"/>
  <c r="J40" i="20" s="1"/>
  <c r="K40" i="20"/>
  <c r="A41" i="20"/>
  <c r="E41" i="20"/>
  <c r="H41" i="20" s="1"/>
  <c r="J41" i="20" s="1"/>
  <c r="K41" i="20"/>
  <c r="A42" i="20"/>
  <c r="E42" i="20"/>
  <c r="H42" i="20" s="1"/>
  <c r="J42" i="20" s="1"/>
  <c r="K42" i="20"/>
  <c r="A43" i="20"/>
  <c r="E43" i="20"/>
  <c r="H43" i="20" s="1"/>
  <c r="J43" i="20" s="1"/>
  <c r="K43" i="20"/>
  <c r="A44" i="20"/>
  <c r="E44" i="20"/>
  <c r="H44" i="20" s="1"/>
  <c r="J44" i="20" s="1"/>
  <c r="K44" i="20"/>
  <c r="A45" i="20"/>
  <c r="E45" i="20"/>
  <c r="H45" i="20" s="1"/>
  <c r="J45" i="20" s="1"/>
  <c r="K45" i="20"/>
  <c r="A46" i="20"/>
  <c r="E46" i="20"/>
  <c r="H46" i="20" s="1"/>
  <c r="J46" i="20" s="1"/>
  <c r="K46" i="20"/>
  <c r="A47" i="20"/>
  <c r="E47" i="20"/>
  <c r="H47" i="20" s="1"/>
  <c r="J47" i="20" s="1"/>
  <c r="K47" i="20"/>
  <c r="A48" i="20"/>
  <c r="E48" i="20"/>
  <c r="H48" i="20" s="1"/>
  <c r="J48" i="20" s="1"/>
  <c r="K48" i="20"/>
  <c r="A49" i="20"/>
  <c r="E49" i="20"/>
  <c r="H49" i="20" s="1"/>
  <c r="J49" i="20" s="1"/>
  <c r="K49" i="20"/>
  <c r="A50" i="20"/>
  <c r="E50" i="20"/>
  <c r="H50" i="20" s="1"/>
  <c r="J50" i="20" s="1"/>
  <c r="K50" i="20"/>
  <c r="A51" i="20"/>
  <c r="E51" i="20"/>
  <c r="H51" i="20" s="1"/>
  <c r="J51" i="20" s="1"/>
  <c r="K51" i="20"/>
  <c r="A52" i="20"/>
  <c r="E52" i="20"/>
  <c r="H52" i="20" s="1"/>
  <c r="J52" i="20" s="1"/>
  <c r="K52" i="20"/>
  <c r="A53" i="20"/>
  <c r="E53" i="20"/>
  <c r="H53" i="20" s="1"/>
  <c r="J53" i="20" s="1"/>
  <c r="K53" i="20"/>
  <c r="A54" i="20"/>
  <c r="E54" i="20"/>
  <c r="H54" i="20" s="1"/>
  <c r="J54" i="20" s="1"/>
  <c r="K54" i="20"/>
  <c r="A55" i="20"/>
  <c r="E55" i="20"/>
  <c r="H55" i="20" s="1"/>
  <c r="J55" i="20" s="1"/>
  <c r="K55" i="20"/>
  <c r="A56" i="20"/>
  <c r="E56" i="20"/>
  <c r="H56" i="20" s="1"/>
  <c r="J56" i="20" s="1"/>
  <c r="K56" i="20"/>
  <c r="A57" i="20"/>
  <c r="E57" i="20"/>
  <c r="H57" i="20" s="1"/>
  <c r="J57" i="20" s="1"/>
  <c r="K57" i="20"/>
  <c r="A58" i="20"/>
  <c r="E58" i="20"/>
  <c r="H58" i="20" s="1"/>
  <c r="J58" i="20" s="1"/>
  <c r="K58" i="20"/>
  <c r="A59" i="20"/>
  <c r="E59" i="20"/>
  <c r="H59" i="20" s="1"/>
  <c r="J59" i="20" s="1"/>
  <c r="K59" i="20"/>
  <c r="A60" i="20"/>
  <c r="E60" i="20"/>
  <c r="H60" i="20" s="1"/>
  <c r="J60" i="20" s="1"/>
  <c r="K60" i="20"/>
  <c r="A61" i="20"/>
  <c r="E61" i="20"/>
  <c r="H61" i="20" s="1"/>
  <c r="J61" i="20" s="1"/>
  <c r="K61" i="20"/>
  <c r="A62" i="20"/>
  <c r="E62" i="20"/>
  <c r="H62" i="20" s="1"/>
  <c r="J62" i="20" s="1"/>
  <c r="K62" i="20"/>
  <c r="A63" i="20"/>
  <c r="E63" i="20"/>
  <c r="H63" i="20" s="1"/>
  <c r="J63" i="20" s="1"/>
  <c r="K63" i="20"/>
  <c r="A64" i="20"/>
  <c r="E64" i="20"/>
  <c r="H64" i="20" s="1"/>
  <c r="J64" i="20" s="1"/>
  <c r="K64" i="20"/>
  <c r="A65" i="20"/>
  <c r="E65" i="20"/>
  <c r="H65" i="20" s="1"/>
  <c r="J65" i="20" s="1"/>
  <c r="K65" i="20"/>
  <c r="A66" i="20"/>
  <c r="E66" i="20"/>
  <c r="H66" i="20" s="1"/>
  <c r="J66" i="20" s="1"/>
  <c r="K66" i="20"/>
  <c r="A67" i="20"/>
  <c r="E67" i="20"/>
  <c r="H67" i="20" s="1"/>
  <c r="J67" i="20" s="1"/>
  <c r="K67" i="20"/>
  <c r="A68" i="20"/>
  <c r="E68" i="20"/>
  <c r="H68" i="20" s="1"/>
  <c r="J68" i="20" s="1"/>
  <c r="K68" i="20"/>
  <c r="A69" i="20"/>
  <c r="E69" i="20"/>
  <c r="H69" i="20" s="1"/>
  <c r="J69" i="20" s="1"/>
  <c r="K69" i="20"/>
  <c r="A70" i="20"/>
  <c r="E70" i="20"/>
  <c r="H70" i="20" s="1"/>
  <c r="J70" i="20" s="1"/>
  <c r="K70" i="20"/>
  <c r="A71" i="20"/>
  <c r="E71" i="20"/>
  <c r="H71" i="20" s="1"/>
  <c r="J71" i="20" s="1"/>
  <c r="K71" i="20"/>
  <c r="A72" i="20"/>
  <c r="E72" i="20"/>
  <c r="H72" i="20" s="1"/>
  <c r="J72" i="20" s="1"/>
  <c r="K72" i="20"/>
  <c r="A73" i="20"/>
  <c r="E73" i="20"/>
  <c r="H73" i="20" s="1"/>
  <c r="J73" i="20" s="1"/>
  <c r="K73" i="20"/>
  <c r="A74" i="20"/>
  <c r="E74" i="20"/>
  <c r="H74" i="20" s="1"/>
  <c r="J74" i="20" s="1"/>
  <c r="K74" i="20"/>
  <c r="A75" i="20"/>
  <c r="E75" i="20"/>
  <c r="H75" i="20" s="1"/>
  <c r="J75" i="20" s="1"/>
  <c r="K75" i="20"/>
  <c r="A76" i="20"/>
  <c r="E76" i="20"/>
  <c r="H76" i="20" s="1"/>
  <c r="J76" i="20" s="1"/>
  <c r="K76" i="20"/>
  <c r="A77" i="20"/>
  <c r="E77" i="20"/>
  <c r="H77" i="20" s="1"/>
  <c r="J77" i="20" s="1"/>
  <c r="K77" i="20"/>
  <c r="A78" i="20"/>
  <c r="E78" i="20"/>
  <c r="H78" i="20" s="1"/>
  <c r="J78" i="20" s="1"/>
  <c r="K78" i="20"/>
  <c r="A79" i="20"/>
  <c r="E79" i="20"/>
  <c r="H79" i="20" s="1"/>
  <c r="J79" i="20" s="1"/>
  <c r="K79" i="20"/>
  <c r="A80" i="20"/>
  <c r="E80" i="20"/>
  <c r="H80" i="20" s="1"/>
  <c r="J80" i="20" s="1"/>
  <c r="K80" i="20"/>
  <c r="A81" i="20"/>
  <c r="E81" i="20"/>
  <c r="H81" i="20" s="1"/>
  <c r="J81" i="20" s="1"/>
  <c r="K81" i="20"/>
  <c r="A82" i="20"/>
  <c r="E82" i="20"/>
  <c r="H82" i="20" s="1"/>
  <c r="J82" i="20" s="1"/>
  <c r="K82" i="20"/>
  <c r="A83" i="20"/>
  <c r="E83" i="20"/>
  <c r="H83" i="20" s="1"/>
  <c r="J83" i="20" s="1"/>
  <c r="K83" i="20"/>
  <c r="A84" i="20"/>
  <c r="E84" i="20"/>
  <c r="H84" i="20" s="1"/>
  <c r="J84" i="20" s="1"/>
  <c r="K84" i="20"/>
  <c r="A85" i="20"/>
  <c r="E85" i="20"/>
  <c r="H85" i="20" s="1"/>
  <c r="J85" i="20" s="1"/>
  <c r="K85" i="20"/>
  <c r="A86" i="20"/>
  <c r="E86" i="20"/>
  <c r="H86" i="20" s="1"/>
  <c r="J86" i="20" s="1"/>
  <c r="K86" i="20"/>
  <c r="A87" i="20"/>
  <c r="E87" i="20"/>
  <c r="H87" i="20" s="1"/>
  <c r="J87" i="20" s="1"/>
  <c r="K87" i="20"/>
  <c r="A88" i="20"/>
  <c r="E88" i="20"/>
  <c r="H88" i="20" s="1"/>
  <c r="J88" i="20" s="1"/>
  <c r="K88" i="20"/>
  <c r="A89" i="20"/>
  <c r="E89" i="20"/>
  <c r="H89" i="20" s="1"/>
  <c r="J89" i="20" s="1"/>
  <c r="K89" i="20"/>
  <c r="A90" i="20"/>
  <c r="E90" i="20"/>
  <c r="H90" i="20" s="1"/>
  <c r="J90" i="20" s="1"/>
  <c r="K90" i="20"/>
  <c r="A91" i="20"/>
  <c r="E91" i="20"/>
  <c r="H91" i="20" s="1"/>
  <c r="J91" i="20" s="1"/>
  <c r="K91" i="20"/>
  <c r="A92" i="20"/>
  <c r="E92" i="20"/>
  <c r="H92" i="20" s="1"/>
  <c r="J92" i="20" s="1"/>
  <c r="K92" i="20"/>
  <c r="A93" i="20"/>
  <c r="E93" i="20"/>
  <c r="H93" i="20" s="1"/>
  <c r="J93" i="20" s="1"/>
  <c r="K93" i="20"/>
  <c r="A94" i="20"/>
  <c r="E94" i="20"/>
  <c r="H94" i="20" s="1"/>
  <c r="J94" i="20" s="1"/>
  <c r="K94" i="20"/>
  <c r="A95" i="20"/>
  <c r="E95" i="20"/>
  <c r="H95" i="20" s="1"/>
  <c r="J95" i="20" s="1"/>
  <c r="K95" i="20"/>
  <c r="A96" i="20"/>
  <c r="E96" i="20"/>
  <c r="H96" i="20" s="1"/>
  <c r="J96" i="20" s="1"/>
  <c r="K96" i="20"/>
  <c r="A97" i="20"/>
  <c r="E97" i="20"/>
  <c r="H97" i="20" s="1"/>
  <c r="J97" i="20" s="1"/>
  <c r="K97" i="20"/>
  <c r="A98" i="20"/>
  <c r="E98" i="20"/>
  <c r="H98" i="20" s="1"/>
  <c r="J98" i="20" s="1"/>
  <c r="K98" i="20"/>
  <c r="A99" i="20"/>
  <c r="E99" i="20"/>
  <c r="H99" i="20" s="1"/>
  <c r="J99" i="20" s="1"/>
  <c r="K99" i="20"/>
  <c r="A100" i="20"/>
  <c r="E100" i="20"/>
  <c r="H100" i="20" s="1"/>
  <c r="J100" i="20" s="1"/>
  <c r="K100" i="20"/>
  <c r="A31" i="9"/>
  <c r="E31" i="9"/>
  <c r="H31" i="9" s="1"/>
  <c r="K31" i="9"/>
  <c r="A32" i="9"/>
  <c r="E32" i="9"/>
  <c r="H32" i="9" s="1"/>
  <c r="K32" i="9"/>
  <c r="A33" i="9"/>
  <c r="E33" i="9"/>
  <c r="H33" i="9" s="1"/>
  <c r="K33" i="9"/>
  <c r="A34" i="9"/>
  <c r="E34" i="9"/>
  <c r="H34" i="9" s="1"/>
  <c r="K34" i="9"/>
  <c r="A35" i="9"/>
  <c r="E35" i="9"/>
  <c r="H35" i="9" s="1"/>
  <c r="K35" i="9"/>
  <c r="A36" i="9"/>
  <c r="E36" i="9"/>
  <c r="H36" i="9" s="1"/>
  <c r="K36" i="9"/>
  <c r="A37" i="9"/>
  <c r="E37" i="9"/>
  <c r="H37" i="9" s="1"/>
  <c r="K37" i="9"/>
  <c r="A38" i="9"/>
  <c r="E38" i="9"/>
  <c r="H38" i="9" s="1"/>
  <c r="K38" i="9"/>
  <c r="A39" i="9"/>
  <c r="E39" i="9"/>
  <c r="H39" i="9" s="1"/>
  <c r="K39" i="9"/>
  <c r="A40" i="9"/>
  <c r="E40" i="9"/>
  <c r="H40" i="9" s="1"/>
  <c r="K40" i="9"/>
  <c r="A41" i="9"/>
  <c r="E41" i="9"/>
  <c r="H41" i="9" s="1"/>
  <c r="K41" i="9"/>
  <c r="A42" i="9"/>
  <c r="E42" i="9"/>
  <c r="H42" i="9" s="1"/>
  <c r="K42" i="9"/>
  <c r="A43" i="9"/>
  <c r="E43" i="9"/>
  <c r="H43" i="9" s="1"/>
  <c r="K43" i="9"/>
  <c r="A44" i="9"/>
  <c r="E44" i="9"/>
  <c r="H44" i="9" s="1"/>
  <c r="K44" i="9"/>
  <c r="A45" i="9"/>
  <c r="E45" i="9"/>
  <c r="H45" i="9" s="1"/>
  <c r="K45" i="9"/>
  <c r="A46" i="9"/>
  <c r="E46" i="9"/>
  <c r="H46" i="9" s="1"/>
  <c r="K46" i="9"/>
  <c r="A47" i="9"/>
  <c r="E47" i="9"/>
  <c r="H47" i="9" s="1"/>
  <c r="K47" i="9"/>
  <c r="A48" i="9"/>
  <c r="E48" i="9"/>
  <c r="H48" i="9" s="1"/>
  <c r="K48" i="9"/>
  <c r="A49" i="9"/>
  <c r="E49" i="9"/>
  <c r="H49" i="9" s="1"/>
  <c r="K49" i="9"/>
  <c r="A50" i="9"/>
  <c r="E50" i="9"/>
  <c r="H50" i="9" s="1"/>
  <c r="K50" i="9"/>
  <c r="A51" i="9"/>
  <c r="E51" i="9"/>
  <c r="H51" i="9" s="1"/>
  <c r="K51" i="9"/>
  <c r="A52" i="9"/>
  <c r="E52" i="9"/>
  <c r="H52" i="9" s="1"/>
  <c r="K52" i="9"/>
  <c r="A53" i="9"/>
  <c r="E53" i="9"/>
  <c r="H53" i="9" s="1"/>
  <c r="K53" i="9"/>
  <c r="A54" i="9"/>
  <c r="E54" i="9"/>
  <c r="H54" i="9" s="1"/>
  <c r="K54" i="9"/>
  <c r="A55" i="9"/>
  <c r="E55" i="9"/>
  <c r="H55" i="9" s="1"/>
  <c r="K55" i="9"/>
  <c r="A56" i="9"/>
  <c r="E56" i="9"/>
  <c r="H56" i="9" s="1"/>
  <c r="K56" i="9"/>
  <c r="A57" i="9"/>
  <c r="E57" i="9"/>
  <c r="H57" i="9" s="1"/>
  <c r="K57" i="9"/>
  <c r="A58" i="9"/>
  <c r="E58" i="9"/>
  <c r="H58" i="9" s="1"/>
  <c r="K58" i="9"/>
  <c r="A59" i="9"/>
  <c r="E59" i="9"/>
  <c r="H59" i="9" s="1"/>
  <c r="K59" i="9"/>
  <c r="A60" i="9"/>
  <c r="E60" i="9"/>
  <c r="H60" i="9" s="1"/>
  <c r="K60" i="9"/>
  <c r="A61" i="9"/>
  <c r="E61" i="9"/>
  <c r="H61" i="9" s="1"/>
  <c r="K61" i="9"/>
  <c r="A62" i="9"/>
  <c r="E62" i="9"/>
  <c r="H62" i="9" s="1"/>
  <c r="K62" i="9"/>
  <c r="A63" i="9"/>
  <c r="E63" i="9"/>
  <c r="H63" i="9" s="1"/>
  <c r="K63" i="9"/>
  <c r="A64" i="9"/>
  <c r="E64" i="9"/>
  <c r="H64" i="9" s="1"/>
  <c r="K64" i="9"/>
  <c r="A65" i="9"/>
  <c r="E65" i="9"/>
  <c r="H65" i="9" s="1"/>
  <c r="K65" i="9"/>
  <c r="A66" i="9"/>
  <c r="E66" i="9"/>
  <c r="H66" i="9" s="1"/>
  <c r="K66" i="9"/>
  <c r="A67" i="9"/>
  <c r="E67" i="9"/>
  <c r="H67" i="9" s="1"/>
  <c r="K67" i="9"/>
  <c r="A68" i="9"/>
  <c r="E68" i="9"/>
  <c r="H68" i="9" s="1"/>
  <c r="K68" i="9"/>
  <c r="A69" i="9"/>
  <c r="E69" i="9"/>
  <c r="H69" i="9" s="1"/>
  <c r="K69" i="9"/>
  <c r="A70" i="9"/>
  <c r="E70" i="9"/>
  <c r="H70" i="9" s="1"/>
  <c r="K70" i="9"/>
  <c r="A71" i="9"/>
  <c r="E71" i="9"/>
  <c r="H71" i="9" s="1"/>
  <c r="K71" i="9"/>
  <c r="A72" i="9"/>
  <c r="E72" i="9"/>
  <c r="H72" i="9" s="1"/>
  <c r="K72" i="9"/>
  <c r="A73" i="9"/>
  <c r="E73" i="9"/>
  <c r="H73" i="9" s="1"/>
  <c r="K73" i="9"/>
  <c r="A74" i="9"/>
  <c r="E74" i="9"/>
  <c r="H74" i="9" s="1"/>
  <c r="K74" i="9"/>
  <c r="A75" i="9"/>
  <c r="E75" i="9"/>
  <c r="H75" i="9" s="1"/>
  <c r="K75" i="9"/>
  <c r="A76" i="9"/>
  <c r="E76" i="9"/>
  <c r="H76" i="9" s="1"/>
  <c r="K76" i="9"/>
  <c r="A77" i="9"/>
  <c r="E77" i="9"/>
  <c r="H77" i="9" s="1"/>
  <c r="K77" i="9"/>
  <c r="A78" i="9"/>
  <c r="E78" i="9"/>
  <c r="H78" i="9" s="1"/>
  <c r="K78" i="9"/>
  <c r="A79" i="9"/>
  <c r="E79" i="9"/>
  <c r="H79" i="9" s="1"/>
  <c r="K79" i="9"/>
  <c r="A80" i="9"/>
  <c r="E80" i="9"/>
  <c r="H80" i="9" s="1"/>
  <c r="K80" i="9"/>
  <c r="A81" i="9"/>
  <c r="E81" i="9"/>
  <c r="H81" i="9" s="1"/>
  <c r="K81" i="9"/>
  <c r="A82" i="9"/>
  <c r="E82" i="9"/>
  <c r="H82" i="9" s="1"/>
  <c r="K82" i="9"/>
  <c r="A83" i="9"/>
  <c r="E83" i="9"/>
  <c r="H83" i="9" s="1"/>
  <c r="K83" i="9"/>
  <c r="A84" i="9"/>
  <c r="E84" i="9"/>
  <c r="H84" i="9" s="1"/>
  <c r="K84" i="9"/>
  <c r="A85" i="9"/>
  <c r="E85" i="9"/>
  <c r="H85" i="9" s="1"/>
  <c r="K85" i="9"/>
  <c r="A86" i="9"/>
  <c r="E86" i="9"/>
  <c r="H86" i="9" s="1"/>
  <c r="K86" i="9"/>
  <c r="A87" i="9"/>
  <c r="E87" i="9"/>
  <c r="H87" i="9" s="1"/>
  <c r="K87" i="9"/>
  <c r="A88" i="9"/>
  <c r="E88" i="9"/>
  <c r="H88" i="9" s="1"/>
  <c r="K88" i="9"/>
  <c r="A89" i="9"/>
  <c r="E89" i="9"/>
  <c r="H89" i="9" s="1"/>
  <c r="K89" i="9"/>
  <c r="A90" i="9"/>
  <c r="E90" i="9"/>
  <c r="H90" i="9" s="1"/>
  <c r="K90" i="9"/>
  <c r="A91" i="9"/>
  <c r="E91" i="9"/>
  <c r="H91" i="9" s="1"/>
  <c r="K91" i="9"/>
  <c r="A92" i="9"/>
  <c r="E92" i="9"/>
  <c r="H92" i="9" s="1"/>
  <c r="K92" i="9"/>
  <c r="A93" i="9"/>
  <c r="E93" i="9"/>
  <c r="H93" i="9" s="1"/>
  <c r="K93" i="9"/>
  <c r="A94" i="9"/>
  <c r="E94" i="9"/>
  <c r="H94" i="9" s="1"/>
  <c r="K94" i="9"/>
  <c r="A95" i="9"/>
  <c r="E95" i="9"/>
  <c r="H95" i="9" s="1"/>
  <c r="K95" i="9"/>
  <c r="A96" i="9"/>
  <c r="E96" i="9"/>
  <c r="H96" i="9" s="1"/>
  <c r="K96" i="9"/>
  <c r="A97" i="9"/>
  <c r="E97" i="9"/>
  <c r="H97" i="9" s="1"/>
  <c r="K97" i="9"/>
  <c r="A98" i="9"/>
  <c r="E98" i="9"/>
  <c r="H98" i="9" s="1"/>
  <c r="K98" i="9"/>
  <c r="A99" i="9"/>
  <c r="E99" i="9"/>
  <c r="H99" i="9" s="1"/>
  <c r="K99" i="9"/>
  <c r="A100" i="9"/>
  <c r="E100" i="9"/>
  <c r="H100" i="9" s="1"/>
  <c r="K100" i="9"/>
  <c r="A31" i="8"/>
  <c r="E31" i="8"/>
  <c r="H31" i="8" s="1"/>
  <c r="J31" i="8" s="1"/>
  <c r="I31" i="8"/>
  <c r="K31" i="8"/>
  <c r="B31" i="8" s="1"/>
  <c r="A32" i="8"/>
  <c r="E32" i="8"/>
  <c r="H32" i="8" s="1"/>
  <c r="J32" i="8" s="1"/>
  <c r="I32" i="8"/>
  <c r="K32" i="8"/>
  <c r="B32" i="8" s="1"/>
  <c r="A33" i="8"/>
  <c r="E33" i="8"/>
  <c r="H33" i="8" s="1"/>
  <c r="J33" i="8" s="1"/>
  <c r="I33" i="8"/>
  <c r="K33" i="8"/>
  <c r="B33" i="8" s="1"/>
  <c r="V34" i="8"/>
  <c r="A34" i="8"/>
  <c r="E34" i="8"/>
  <c r="H34" i="8" s="1"/>
  <c r="J34" i="8" s="1"/>
  <c r="I34" i="8"/>
  <c r="K34" i="8"/>
  <c r="B34" i="8" s="1"/>
  <c r="A35" i="8"/>
  <c r="E35" i="8"/>
  <c r="H35" i="8" s="1"/>
  <c r="J35" i="8" s="1"/>
  <c r="I35" i="8"/>
  <c r="K35" i="8"/>
  <c r="B35" i="8" s="1"/>
  <c r="D35" i="8" s="1"/>
  <c r="V35" i="8"/>
  <c r="A36" i="8"/>
  <c r="E36" i="8"/>
  <c r="H36" i="8" s="1"/>
  <c r="J36" i="8" s="1"/>
  <c r="I36" i="8"/>
  <c r="K36" i="8"/>
  <c r="B36" i="8" s="1"/>
  <c r="A37" i="8"/>
  <c r="E37" i="8"/>
  <c r="H37" i="8" s="1"/>
  <c r="J37" i="8" s="1"/>
  <c r="I37" i="8"/>
  <c r="K37" i="8"/>
  <c r="B37" i="8" s="1"/>
  <c r="A38" i="8"/>
  <c r="E38" i="8"/>
  <c r="H38" i="8" s="1"/>
  <c r="J38" i="8" s="1"/>
  <c r="I38" i="8"/>
  <c r="K38" i="8"/>
  <c r="B38" i="8" s="1"/>
  <c r="A39" i="8"/>
  <c r="E39" i="8"/>
  <c r="H39" i="8" s="1"/>
  <c r="J39" i="8" s="1"/>
  <c r="I39" i="8"/>
  <c r="K39" i="8"/>
  <c r="B39" i="8" s="1"/>
  <c r="A40" i="8"/>
  <c r="E40" i="8"/>
  <c r="H40" i="8" s="1"/>
  <c r="J40" i="8" s="1"/>
  <c r="I40" i="8"/>
  <c r="K40" i="8"/>
  <c r="B40" i="8" s="1"/>
  <c r="A41" i="8"/>
  <c r="E41" i="8"/>
  <c r="H41" i="8" s="1"/>
  <c r="J41" i="8" s="1"/>
  <c r="I41" i="8"/>
  <c r="K41" i="8"/>
  <c r="B41" i="8" s="1"/>
  <c r="A42" i="8"/>
  <c r="E42" i="8"/>
  <c r="H42" i="8" s="1"/>
  <c r="J42" i="8" s="1"/>
  <c r="I42" i="8"/>
  <c r="K42" i="8"/>
  <c r="B42" i="8" s="1"/>
  <c r="A43" i="8"/>
  <c r="E43" i="8"/>
  <c r="H43" i="8" s="1"/>
  <c r="J43" i="8" s="1"/>
  <c r="I43" i="8"/>
  <c r="K43" i="8"/>
  <c r="B43" i="8" s="1"/>
  <c r="V43" i="8"/>
  <c r="Y43" i="8" s="1"/>
  <c r="A44" i="8"/>
  <c r="E44" i="8"/>
  <c r="H44" i="8" s="1"/>
  <c r="J44" i="8" s="1"/>
  <c r="I44" i="8"/>
  <c r="K44" i="8"/>
  <c r="B44" i="8" s="1"/>
  <c r="A45" i="8"/>
  <c r="E45" i="8"/>
  <c r="H45" i="8" s="1"/>
  <c r="J45" i="8" s="1"/>
  <c r="I45" i="8"/>
  <c r="K45" i="8"/>
  <c r="B45" i="8" s="1"/>
  <c r="A46" i="8"/>
  <c r="E46" i="8"/>
  <c r="I46" i="8"/>
  <c r="K46" i="8"/>
  <c r="B46" i="8" s="1"/>
  <c r="V46" i="8"/>
  <c r="A47" i="8"/>
  <c r="E47" i="8"/>
  <c r="H47" i="8" s="1"/>
  <c r="J47" i="8" s="1"/>
  <c r="I47" i="8"/>
  <c r="K47" i="8"/>
  <c r="B47" i="8" s="1"/>
  <c r="V48" i="8"/>
  <c r="Y48" i="8" s="1"/>
  <c r="A48" i="8"/>
  <c r="E48" i="8"/>
  <c r="H48" i="8" s="1"/>
  <c r="J48" i="8" s="1"/>
  <c r="I48" i="8"/>
  <c r="K48" i="8"/>
  <c r="B48" i="8" s="1"/>
  <c r="D48" i="8" s="1"/>
  <c r="A49" i="8"/>
  <c r="E49" i="8"/>
  <c r="H49" i="8" s="1"/>
  <c r="J49" i="8" s="1"/>
  <c r="I49" i="8"/>
  <c r="K49" i="8"/>
  <c r="B49" i="8" s="1"/>
  <c r="A50" i="8"/>
  <c r="E50" i="8"/>
  <c r="H50" i="8" s="1"/>
  <c r="J50" i="8" s="1"/>
  <c r="I50" i="8"/>
  <c r="K50" i="8"/>
  <c r="B50" i="8" s="1"/>
  <c r="A51" i="8"/>
  <c r="E51" i="8"/>
  <c r="H51" i="8" s="1"/>
  <c r="J51" i="8" s="1"/>
  <c r="I51" i="8"/>
  <c r="K51" i="8"/>
  <c r="B51" i="8" s="1"/>
  <c r="A52" i="8"/>
  <c r="E52" i="8"/>
  <c r="H52" i="8" s="1"/>
  <c r="J52" i="8" s="1"/>
  <c r="I52" i="8"/>
  <c r="K52" i="8"/>
  <c r="B52" i="8" s="1"/>
  <c r="A53" i="8"/>
  <c r="E53" i="8"/>
  <c r="H53" i="8" s="1"/>
  <c r="J53" i="8" s="1"/>
  <c r="I53" i="8"/>
  <c r="K53" i="8"/>
  <c r="B53" i="8" s="1"/>
  <c r="A54" i="8"/>
  <c r="E54" i="8"/>
  <c r="H54" i="8" s="1"/>
  <c r="J54" i="8" s="1"/>
  <c r="I54" i="8"/>
  <c r="K54" i="8"/>
  <c r="B54" i="8" s="1"/>
  <c r="V54" i="8"/>
  <c r="Y54" i="8" s="1"/>
  <c r="A55" i="8"/>
  <c r="E55" i="8"/>
  <c r="H55" i="8" s="1"/>
  <c r="J55" i="8" s="1"/>
  <c r="I55" i="8"/>
  <c r="K55" i="8"/>
  <c r="B55" i="8" s="1"/>
  <c r="A56" i="8"/>
  <c r="E56" i="8"/>
  <c r="H56" i="8" s="1"/>
  <c r="J56" i="8" s="1"/>
  <c r="I56" i="8"/>
  <c r="K56" i="8"/>
  <c r="B56" i="8" s="1"/>
  <c r="A57" i="8"/>
  <c r="E57" i="8"/>
  <c r="H57" i="8" s="1"/>
  <c r="J57" i="8" s="1"/>
  <c r="I57" i="8"/>
  <c r="K57" i="8"/>
  <c r="B57" i="8" s="1"/>
  <c r="V57" i="8"/>
  <c r="Y57" i="8" s="1"/>
  <c r="A58" i="8"/>
  <c r="E58" i="8"/>
  <c r="H58" i="8" s="1"/>
  <c r="J58" i="8" s="1"/>
  <c r="I58" i="8"/>
  <c r="K58" i="8"/>
  <c r="B58" i="8" s="1"/>
  <c r="A59" i="8"/>
  <c r="E59" i="8"/>
  <c r="H59" i="8" s="1"/>
  <c r="J59" i="8" s="1"/>
  <c r="I59" i="8"/>
  <c r="K59" i="8"/>
  <c r="B59" i="8" s="1"/>
  <c r="A60" i="8"/>
  <c r="E60" i="8"/>
  <c r="H60" i="8" s="1"/>
  <c r="J60" i="8" s="1"/>
  <c r="I60" i="8"/>
  <c r="K60" i="8"/>
  <c r="B60" i="8" s="1"/>
  <c r="A61" i="8"/>
  <c r="E61" i="8"/>
  <c r="H61" i="8" s="1"/>
  <c r="J61" i="8" s="1"/>
  <c r="I61" i="8"/>
  <c r="K61" i="8"/>
  <c r="B61" i="8" s="1"/>
  <c r="A62" i="8"/>
  <c r="E62" i="8"/>
  <c r="H62" i="8" s="1"/>
  <c r="J62" i="8" s="1"/>
  <c r="I62" i="8"/>
  <c r="K62" i="8"/>
  <c r="B62" i="8" s="1"/>
  <c r="V62" i="8"/>
  <c r="Y62" i="8" s="1"/>
  <c r="A63" i="8"/>
  <c r="E63" i="8"/>
  <c r="H63" i="8" s="1"/>
  <c r="J63" i="8" s="1"/>
  <c r="I63" i="8"/>
  <c r="K63" i="8"/>
  <c r="B63" i="8" s="1"/>
  <c r="A64" i="8"/>
  <c r="E64" i="8"/>
  <c r="H64" i="8" s="1"/>
  <c r="J64" i="8" s="1"/>
  <c r="I64" i="8"/>
  <c r="K64" i="8"/>
  <c r="B64" i="8" s="1"/>
  <c r="A65" i="8"/>
  <c r="E65" i="8"/>
  <c r="H65" i="8" s="1"/>
  <c r="J65" i="8" s="1"/>
  <c r="I65" i="8"/>
  <c r="K65" i="8"/>
  <c r="B65" i="8" s="1"/>
  <c r="A66" i="8"/>
  <c r="E66" i="8"/>
  <c r="H66" i="8" s="1"/>
  <c r="J66" i="8" s="1"/>
  <c r="I66" i="8"/>
  <c r="K66" i="8"/>
  <c r="B66" i="8" s="1"/>
  <c r="A67" i="8"/>
  <c r="E67" i="8"/>
  <c r="H67" i="8" s="1"/>
  <c r="J67" i="8" s="1"/>
  <c r="I67" i="8"/>
  <c r="K67" i="8"/>
  <c r="B67" i="8" s="1"/>
  <c r="A68" i="8"/>
  <c r="E68" i="8"/>
  <c r="H68" i="8" s="1"/>
  <c r="J68" i="8" s="1"/>
  <c r="I68" i="8"/>
  <c r="K68" i="8"/>
  <c r="B68" i="8" s="1"/>
  <c r="A69" i="8"/>
  <c r="E69" i="8"/>
  <c r="H69" i="8" s="1"/>
  <c r="J69" i="8" s="1"/>
  <c r="I69" i="8"/>
  <c r="K69" i="8"/>
  <c r="B69" i="8" s="1"/>
  <c r="A70" i="8"/>
  <c r="E70" i="8"/>
  <c r="H70" i="8" s="1"/>
  <c r="J70" i="8" s="1"/>
  <c r="I70" i="8"/>
  <c r="K70" i="8"/>
  <c r="B70" i="8" s="1"/>
  <c r="V70" i="8"/>
  <c r="A71" i="8"/>
  <c r="E71" i="8"/>
  <c r="H71" i="8" s="1"/>
  <c r="J71" i="8" s="1"/>
  <c r="I71" i="8"/>
  <c r="K71" i="8"/>
  <c r="B71" i="8" s="1"/>
  <c r="V72" i="8"/>
  <c r="Y72" i="8" s="1"/>
  <c r="A72" i="8"/>
  <c r="E72" i="8"/>
  <c r="H72" i="8" s="1"/>
  <c r="J72" i="8" s="1"/>
  <c r="I72" i="8"/>
  <c r="K72" i="8"/>
  <c r="B72" i="8" s="1"/>
  <c r="A73" i="8"/>
  <c r="E73" i="8"/>
  <c r="H73" i="8" s="1"/>
  <c r="J73" i="8" s="1"/>
  <c r="I73" i="8"/>
  <c r="K73" i="8"/>
  <c r="B73" i="8" s="1"/>
  <c r="A74" i="8"/>
  <c r="E74" i="8"/>
  <c r="H74" i="8" s="1"/>
  <c r="J74" i="8" s="1"/>
  <c r="I74" i="8"/>
  <c r="K74" i="8"/>
  <c r="B74" i="8" s="1"/>
  <c r="A75" i="8"/>
  <c r="E75" i="8"/>
  <c r="H75" i="8" s="1"/>
  <c r="J75" i="8" s="1"/>
  <c r="I75" i="8"/>
  <c r="K75" i="8"/>
  <c r="B75" i="8" s="1"/>
  <c r="A76" i="8"/>
  <c r="E76" i="8"/>
  <c r="H76" i="8" s="1"/>
  <c r="J76" i="8" s="1"/>
  <c r="I76" i="8"/>
  <c r="K76" i="8"/>
  <c r="B76" i="8" s="1"/>
  <c r="A77" i="8"/>
  <c r="E77" i="8"/>
  <c r="H77" i="8" s="1"/>
  <c r="J77" i="8" s="1"/>
  <c r="I77" i="8"/>
  <c r="K77" i="8"/>
  <c r="B77" i="8" s="1"/>
  <c r="A78" i="8"/>
  <c r="E78" i="8"/>
  <c r="H78" i="8" s="1"/>
  <c r="J78" i="8" s="1"/>
  <c r="I78" i="8"/>
  <c r="K78" i="8"/>
  <c r="B78" i="8" s="1"/>
  <c r="A79" i="8"/>
  <c r="E79" i="8"/>
  <c r="H79" i="8" s="1"/>
  <c r="J79" i="8" s="1"/>
  <c r="I79" i="8"/>
  <c r="K79" i="8"/>
  <c r="B79" i="8" s="1"/>
  <c r="A80" i="8"/>
  <c r="E80" i="8"/>
  <c r="H80" i="8" s="1"/>
  <c r="J80" i="8" s="1"/>
  <c r="I80" i="8"/>
  <c r="K80" i="8"/>
  <c r="B80" i="8" s="1"/>
  <c r="A81" i="8"/>
  <c r="E81" i="8"/>
  <c r="H81" i="8" s="1"/>
  <c r="J81" i="8" s="1"/>
  <c r="I81" i="8"/>
  <c r="K81" i="8"/>
  <c r="B81" i="8" s="1"/>
  <c r="A82" i="8"/>
  <c r="E82" i="8"/>
  <c r="H82" i="8" s="1"/>
  <c r="J82" i="8" s="1"/>
  <c r="I82" i="8"/>
  <c r="K82" i="8"/>
  <c r="B82" i="8" s="1"/>
  <c r="A83" i="8"/>
  <c r="E83" i="8"/>
  <c r="H83" i="8" s="1"/>
  <c r="J83" i="8" s="1"/>
  <c r="I83" i="8"/>
  <c r="K83" i="8"/>
  <c r="B83" i="8" s="1"/>
  <c r="A84" i="8"/>
  <c r="E84" i="8"/>
  <c r="H84" i="8" s="1"/>
  <c r="J84" i="8" s="1"/>
  <c r="I84" i="8"/>
  <c r="K84" i="8"/>
  <c r="B84" i="8" s="1"/>
  <c r="A85" i="8"/>
  <c r="E85" i="8"/>
  <c r="H85" i="8" s="1"/>
  <c r="J85" i="8" s="1"/>
  <c r="I85" i="8"/>
  <c r="K85" i="8"/>
  <c r="B85" i="8" s="1"/>
  <c r="A86" i="8"/>
  <c r="E86" i="8"/>
  <c r="H86" i="8" s="1"/>
  <c r="J86" i="8" s="1"/>
  <c r="I86" i="8"/>
  <c r="K86" i="8"/>
  <c r="B86" i="8" s="1"/>
  <c r="A87" i="8"/>
  <c r="E87" i="8"/>
  <c r="H87" i="8" s="1"/>
  <c r="J87" i="8" s="1"/>
  <c r="I87" i="8"/>
  <c r="K87" i="8"/>
  <c r="B87" i="8" s="1"/>
  <c r="A88" i="8"/>
  <c r="E88" i="8"/>
  <c r="H88" i="8" s="1"/>
  <c r="J88" i="8" s="1"/>
  <c r="I88" i="8"/>
  <c r="K88" i="8"/>
  <c r="B88" i="8" s="1"/>
  <c r="A89" i="8"/>
  <c r="E89" i="8"/>
  <c r="H89" i="8" s="1"/>
  <c r="J89" i="8" s="1"/>
  <c r="I89" i="8"/>
  <c r="K89" i="8"/>
  <c r="B89" i="8" s="1"/>
  <c r="A90" i="8"/>
  <c r="E90" i="8"/>
  <c r="H90" i="8" s="1"/>
  <c r="J90" i="8" s="1"/>
  <c r="I90" i="8"/>
  <c r="K90" i="8"/>
  <c r="B90" i="8" s="1"/>
  <c r="A91" i="8"/>
  <c r="E91" i="8"/>
  <c r="H91" i="8" s="1"/>
  <c r="J91" i="8" s="1"/>
  <c r="I91" i="8"/>
  <c r="K91" i="8"/>
  <c r="B91" i="8" s="1"/>
  <c r="A92" i="8"/>
  <c r="E92" i="8"/>
  <c r="H92" i="8" s="1"/>
  <c r="J92" i="8" s="1"/>
  <c r="I92" i="8"/>
  <c r="K92" i="8"/>
  <c r="B92" i="8" s="1"/>
  <c r="A93" i="8"/>
  <c r="E93" i="8"/>
  <c r="H93" i="8" s="1"/>
  <c r="J93" i="8" s="1"/>
  <c r="I93" i="8"/>
  <c r="K93" i="8"/>
  <c r="B93" i="8" s="1"/>
  <c r="A94" i="8"/>
  <c r="E94" i="8"/>
  <c r="H94" i="8" s="1"/>
  <c r="J94" i="8" s="1"/>
  <c r="I94" i="8"/>
  <c r="K94" i="8"/>
  <c r="B94" i="8" s="1"/>
  <c r="A95" i="8"/>
  <c r="E95" i="8"/>
  <c r="H95" i="8" s="1"/>
  <c r="J95" i="8" s="1"/>
  <c r="I95" i="8"/>
  <c r="K95" i="8"/>
  <c r="B95" i="8" s="1"/>
  <c r="A96" i="8"/>
  <c r="E96" i="8"/>
  <c r="H96" i="8" s="1"/>
  <c r="J96" i="8" s="1"/>
  <c r="I96" i="8"/>
  <c r="K96" i="8"/>
  <c r="B96" i="8" s="1"/>
  <c r="A97" i="8"/>
  <c r="E97" i="8"/>
  <c r="H97" i="8" s="1"/>
  <c r="J97" i="8" s="1"/>
  <c r="I97" i="8"/>
  <c r="K97" i="8"/>
  <c r="B97" i="8" s="1"/>
  <c r="A98" i="8"/>
  <c r="E98" i="8"/>
  <c r="H98" i="8" s="1"/>
  <c r="J98" i="8" s="1"/>
  <c r="I98" i="8"/>
  <c r="K98" i="8"/>
  <c r="B98" i="8" s="1"/>
  <c r="A99" i="8"/>
  <c r="E99" i="8"/>
  <c r="H99" i="8" s="1"/>
  <c r="J99" i="8" s="1"/>
  <c r="I99" i="8"/>
  <c r="K99" i="8"/>
  <c r="B99" i="8" s="1"/>
  <c r="A100" i="8"/>
  <c r="E100" i="8"/>
  <c r="H100" i="8" s="1"/>
  <c r="J100" i="8" s="1"/>
  <c r="I100" i="8"/>
  <c r="K100" i="8"/>
  <c r="B100" i="8" s="1"/>
  <c r="J1" i="2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5" i="10"/>
  <c r="A6" i="10"/>
  <c r="A7" i="10"/>
  <c r="A8" i="10"/>
  <c r="A9" i="10"/>
  <c r="A10" i="10"/>
  <c r="A11" i="10"/>
  <c r="A12" i="10"/>
  <c r="Q12" i="10" s="1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AF1" i="10"/>
  <c r="S26" i="29"/>
  <c r="J2" i="16" s="1"/>
  <c r="S27" i="29"/>
  <c r="J2" i="13" s="1"/>
  <c r="Q27" i="29"/>
  <c r="F2" i="13" s="1"/>
  <c r="P27" i="29"/>
  <c r="R27" i="29" s="1"/>
  <c r="Q26" i="29"/>
  <c r="F2" i="16" s="1"/>
  <c r="P26" i="29"/>
  <c r="R26" i="29" s="1"/>
  <c r="AC1" i="18"/>
  <c r="AC1" i="24"/>
  <c r="G10" i="24"/>
  <c r="AC1" i="23"/>
  <c r="G26" i="23"/>
  <c r="AC1" i="1"/>
  <c r="G28" i="1"/>
  <c r="AC1" i="13"/>
  <c r="AC1" i="16"/>
  <c r="AC1" i="6"/>
  <c r="G5" i="6"/>
  <c r="AC1" i="5"/>
  <c r="G29" i="5"/>
  <c r="AC1" i="4"/>
  <c r="AC1" i="3"/>
  <c r="G15" i="3"/>
  <c r="AC1" i="28"/>
  <c r="G28" i="28"/>
  <c r="AC1" i="27"/>
  <c r="G7" i="27"/>
  <c r="AC1" i="26"/>
  <c r="AC1" i="25"/>
  <c r="AC1" i="7"/>
  <c r="G12" i="7"/>
  <c r="AC1" i="21"/>
  <c r="G13" i="21"/>
  <c r="AC1" i="20"/>
  <c r="AC1" i="9"/>
  <c r="G4" i="9"/>
  <c r="AC1" i="8"/>
  <c r="AA2" i="8"/>
  <c r="AA1" i="8"/>
  <c r="G32" i="8" s="1"/>
  <c r="AE1" i="18"/>
  <c r="P28" i="29"/>
  <c r="R28" i="29" s="1"/>
  <c r="Q28" i="29"/>
  <c r="F2" i="1" s="1"/>
  <c r="S28" i="29"/>
  <c r="J2" i="1" s="1"/>
  <c r="P29" i="29"/>
  <c r="R29" i="29" s="1"/>
  <c r="Q29" i="29"/>
  <c r="F2" i="23" s="1"/>
  <c r="S29" i="29"/>
  <c r="J2" i="23" s="1"/>
  <c r="P30" i="29"/>
  <c r="P2" i="24" s="1"/>
  <c r="Q30" i="29"/>
  <c r="F2" i="24" s="1"/>
  <c r="S30" i="29"/>
  <c r="J2" i="24" s="1"/>
  <c r="P31" i="29"/>
  <c r="R31" i="29" s="1"/>
  <c r="Q31" i="29"/>
  <c r="F2" i="18" s="1"/>
  <c r="S31" i="29"/>
  <c r="J2" i="18" s="1"/>
  <c r="Q25" i="29"/>
  <c r="F2" i="6" s="1"/>
  <c r="Q24" i="29"/>
  <c r="F2" i="5" s="1"/>
  <c r="Q23" i="29"/>
  <c r="F2" i="4" s="1"/>
  <c r="Q22" i="29"/>
  <c r="F2" i="3" s="1"/>
  <c r="P25" i="29"/>
  <c r="P24" i="29"/>
  <c r="R24" i="29" s="1"/>
  <c r="S25" i="29"/>
  <c r="S24" i="29"/>
  <c r="J2" i="5" s="1"/>
  <c r="Q17" i="29"/>
  <c r="S22" i="29"/>
  <c r="J2" i="3" s="1"/>
  <c r="S23" i="29"/>
  <c r="J2" i="4" s="1"/>
  <c r="S17" i="29"/>
  <c r="J2" i="26" s="1"/>
  <c r="P23" i="29"/>
  <c r="P22" i="29"/>
  <c r="R22" i="29" s="1"/>
  <c r="J2" i="6"/>
  <c r="J2" i="7"/>
  <c r="O2" i="21"/>
  <c r="J2" i="21"/>
  <c r="O2" i="20"/>
  <c r="J2" i="20"/>
  <c r="O2" i="9"/>
  <c r="J2" i="9"/>
  <c r="P2" i="8"/>
  <c r="O2" i="8"/>
  <c r="J2" i="8"/>
  <c r="E4" i="28"/>
  <c r="H4" i="28" s="1"/>
  <c r="J4" i="28" s="1"/>
  <c r="E5" i="28"/>
  <c r="H5" i="28" s="1"/>
  <c r="J5" i="28" s="1"/>
  <c r="E6" i="28"/>
  <c r="H6" i="28" s="1"/>
  <c r="J6" i="28" s="1"/>
  <c r="E7" i="28"/>
  <c r="H7" i="28" s="1"/>
  <c r="J7" i="28" s="1"/>
  <c r="E8" i="28"/>
  <c r="H8" i="28" s="1"/>
  <c r="J8" i="28" s="1"/>
  <c r="E9" i="28"/>
  <c r="H9" i="28" s="1"/>
  <c r="J9" i="28" s="1"/>
  <c r="E10" i="28"/>
  <c r="H10" i="28" s="1"/>
  <c r="J10" i="28" s="1"/>
  <c r="E11" i="28"/>
  <c r="H11" i="28" s="1"/>
  <c r="J11" i="28" s="1"/>
  <c r="E12" i="28"/>
  <c r="H12" i="28" s="1"/>
  <c r="J12" i="28" s="1"/>
  <c r="E13" i="28"/>
  <c r="H13" i="28" s="1"/>
  <c r="J13" i="28" s="1"/>
  <c r="E14" i="28"/>
  <c r="H14" i="28" s="1"/>
  <c r="J14" i="28" s="1"/>
  <c r="E15" i="28"/>
  <c r="H15" i="28" s="1"/>
  <c r="J15" i="28" s="1"/>
  <c r="E16" i="28"/>
  <c r="H16" i="28" s="1"/>
  <c r="J16" i="28" s="1"/>
  <c r="E17" i="28"/>
  <c r="H17" i="28" s="1"/>
  <c r="J17" i="28" s="1"/>
  <c r="E18" i="28"/>
  <c r="H18" i="28" s="1"/>
  <c r="J18" i="28" s="1"/>
  <c r="E19" i="28"/>
  <c r="H19" i="28" s="1"/>
  <c r="J19" i="28" s="1"/>
  <c r="E20" i="28"/>
  <c r="H20" i="28" s="1"/>
  <c r="J20" i="28" s="1"/>
  <c r="E21" i="28"/>
  <c r="H21" i="28" s="1"/>
  <c r="J21" i="28" s="1"/>
  <c r="E22" i="28"/>
  <c r="H22" i="28" s="1"/>
  <c r="J22" i="28" s="1"/>
  <c r="E23" i="28"/>
  <c r="H23" i="28" s="1"/>
  <c r="J23" i="28" s="1"/>
  <c r="E24" i="28"/>
  <c r="H24" i="28" s="1"/>
  <c r="J24" i="28" s="1"/>
  <c r="E25" i="28"/>
  <c r="H25" i="28" s="1"/>
  <c r="J25" i="28" s="1"/>
  <c r="E26" i="28"/>
  <c r="H26" i="28" s="1"/>
  <c r="J26" i="28" s="1"/>
  <c r="E27" i="28"/>
  <c r="H27" i="28" s="1"/>
  <c r="J27" i="28" s="1"/>
  <c r="E28" i="28"/>
  <c r="H28" i="28" s="1"/>
  <c r="J28" i="28" s="1"/>
  <c r="E29" i="28"/>
  <c r="H29" i="28" s="1"/>
  <c r="J29" i="28" s="1"/>
  <c r="E30" i="28"/>
  <c r="H30" i="28" s="1"/>
  <c r="J30" i="28" s="1"/>
  <c r="E3" i="28"/>
  <c r="H3" i="28" s="1"/>
  <c r="J3" i="28" s="1"/>
  <c r="E4" i="27"/>
  <c r="H4" i="27" s="1"/>
  <c r="J4" i="27" s="1"/>
  <c r="E5" i="27"/>
  <c r="H5" i="27" s="1"/>
  <c r="J5" i="27" s="1"/>
  <c r="E6" i="27"/>
  <c r="H6" i="27" s="1"/>
  <c r="J6" i="27" s="1"/>
  <c r="E7" i="27"/>
  <c r="H7" i="27" s="1"/>
  <c r="J7" i="27" s="1"/>
  <c r="E8" i="27"/>
  <c r="H8" i="27" s="1"/>
  <c r="J8" i="27" s="1"/>
  <c r="E9" i="27"/>
  <c r="H9" i="27" s="1"/>
  <c r="J9" i="27" s="1"/>
  <c r="E10" i="27"/>
  <c r="H10" i="27" s="1"/>
  <c r="J10" i="27" s="1"/>
  <c r="E11" i="27"/>
  <c r="H11" i="27" s="1"/>
  <c r="J11" i="27" s="1"/>
  <c r="E12" i="27"/>
  <c r="H12" i="27" s="1"/>
  <c r="J12" i="27" s="1"/>
  <c r="E13" i="27"/>
  <c r="H13" i="27" s="1"/>
  <c r="J13" i="27" s="1"/>
  <c r="E14" i="27"/>
  <c r="H14" i="27" s="1"/>
  <c r="J14" i="27" s="1"/>
  <c r="E15" i="27"/>
  <c r="H15" i="27" s="1"/>
  <c r="J15" i="27" s="1"/>
  <c r="E16" i="27"/>
  <c r="H16" i="27" s="1"/>
  <c r="J16" i="27" s="1"/>
  <c r="E17" i="27"/>
  <c r="H17" i="27" s="1"/>
  <c r="J17" i="27" s="1"/>
  <c r="E18" i="27"/>
  <c r="H18" i="27" s="1"/>
  <c r="J18" i="27" s="1"/>
  <c r="E19" i="27"/>
  <c r="H19" i="27" s="1"/>
  <c r="J19" i="27" s="1"/>
  <c r="E20" i="27"/>
  <c r="H20" i="27" s="1"/>
  <c r="J20" i="27" s="1"/>
  <c r="E21" i="27"/>
  <c r="H21" i="27" s="1"/>
  <c r="J21" i="27" s="1"/>
  <c r="E22" i="27"/>
  <c r="H22" i="27" s="1"/>
  <c r="J22" i="27" s="1"/>
  <c r="E23" i="27"/>
  <c r="H23" i="27" s="1"/>
  <c r="J23" i="27" s="1"/>
  <c r="E24" i="27"/>
  <c r="H24" i="27" s="1"/>
  <c r="J24" i="27" s="1"/>
  <c r="E25" i="27"/>
  <c r="H25" i="27" s="1"/>
  <c r="J25" i="27" s="1"/>
  <c r="E26" i="27"/>
  <c r="H26" i="27" s="1"/>
  <c r="J26" i="27" s="1"/>
  <c r="E27" i="27"/>
  <c r="H27" i="27" s="1"/>
  <c r="J27" i="27" s="1"/>
  <c r="E28" i="27"/>
  <c r="H28" i="27" s="1"/>
  <c r="J28" i="27" s="1"/>
  <c r="E29" i="27"/>
  <c r="H29" i="27" s="1"/>
  <c r="J29" i="27" s="1"/>
  <c r="E30" i="27"/>
  <c r="H30" i="27" s="1"/>
  <c r="J30" i="27" s="1"/>
  <c r="E3" i="27"/>
  <c r="H3" i="27" s="1"/>
  <c r="J3" i="27" s="1"/>
  <c r="K4" i="26"/>
  <c r="K5" i="26"/>
  <c r="K6" i="26"/>
  <c r="K7" i="26"/>
  <c r="K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" i="26"/>
  <c r="K4" i="25"/>
  <c r="K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" i="25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K11" i="18"/>
  <c r="K10" i="18"/>
  <c r="K9" i="18"/>
  <c r="K8" i="18"/>
  <c r="K7" i="18"/>
  <c r="K6" i="18"/>
  <c r="K5" i="18"/>
  <c r="K4" i="18"/>
  <c r="K3" i="18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K17" i="24"/>
  <c r="K16" i="24"/>
  <c r="K15" i="24"/>
  <c r="K14" i="24"/>
  <c r="K13" i="24"/>
  <c r="K12" i="24"/>
  <c r="K11" i="24"/>
  <c r="K10" i="24"/>
  <c r="K9" i="24"/>
  <c r="K8" i="24"/>
  <c r="K7" i="24"/>
  <c r="K6" i="24"/>
  <c r="K5" i="24"/>
  <c r="K4" i="24"/>
  <c r="K3" i="24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K11" i="23"/>
  <c r="K10" i="23"/>
  <c r="K9" i="23"/>
  <c r="K8" i="23"/>
  <c r="K7" i="23"/>
  <c r="K6" i="23"/>
  <c r="K5" i="23"/>
  <c r="K4" i="23"/>
  <c r="K3" i="23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K5" i="13"/>
  <c r="K4" i="13"/>
  <c r="K3" i="13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K10" i="16"/>
  <c r="K9" i="16"/>
  <c r="K8" i="16"/>
  <c r="K7" i="16"/>
  <c r="K6" i="16"/>
  <c r="K5" i="16"/>
  <c r="K4" i="16"/>
  <c r="K3" i="1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K8" i="5"/>
  <c r="K7" i="5"/>
  <c r="K6" i="5"/>
  <c r="K5" i="5"/>
  <c r="K4" i="5"/>
  <c r="K3" i="5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K12" i="28"/>
  <c r="K11" i="28"/>
  <c r="K10" i="28"/>
  <c r="K9" i="28"/>
  <c r="K8" i="28"/>
  <c r="K7" i="28"/>
  <c r="K6" i="28"/>
  <c r="K5" i="28"/>
  <c r="K4" i="28"/>
  <c r="K3" i="28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K7" i="27"/>
  <c r="K6" i="27"/>
  <c r="K5" i="27"/>
  <c r="K4" i="27"/>
  <c r="K3" i="27"/>
  <c r="K30" i="7"/>
  <c r="K29" i="7"/>
  <c r="K28" i="7"/>
  <c r="K27" i="7"/>
  <c r="K26" i="7"/>
  <c r="K25" i="7"/>
  <c r="K24" i="7"/>
  <c r="K23" i="7"/>
  <c r="K22" i="7"/>
  <c r="K21" i="7"/>
  <c r="K20" i="7"/>
  <c r="K19" i="7"/>
  <c r="K18" i="7"/>
  <c r="K17" i="7"/>
  <c r="K16" i="7"/>
  <c r="K15" i="7"/>
  <c r="K14" i="7"/>
  <c r="K13" i="7"/>
  <c r="K12" i="7"/>
  <c r="K11" i="7"/>
  <c r="K10" i="7"/>
  <c r="K9" i="7"/>
  <c r="K8" i="7"/>
  <c r="K7" i="7"/>
  <c r="K6" i="7"/>
  <c r="K5" i="7"/>
  <c r="K4" i="7"/>
  <c r="K3" i="7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10" i="21"/>
  <c r="K9" i="21"/>
  <c r="K8" i="21"/>
  <c r="K7" i="21"/>
  <c r="K6" i="21"/>
  <c r="K5" i="21"/>
  <c r="K4" i="21"/>
  <c r="K3" i="21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10" i="20"/>
  <c r="K9" i="20"/>
  <c r="K8" i="20"/>
  <c r="K7" i="20"/>
  <c r="K6" i="20"/>
  <c r="K5" i="20"/>
  <c r="K4" i="20"/>
  <c r="K3" i="20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9" i="9"/>
  <c r="K8" i="9"/>
  <c r="K7" i="9"/>
  <c r="K6" i="9"/>
  <c r="K5" i="9"/>
  <c r="K4" i="9"/>
  <c r="K3" i="9"/>
  <c r="K4" i="8"/>
  <c r="B4" i="8" s="1"/>
  <c r="K5" i="8"/>
  <c r="B5" i="8" s="1"/>
  <c r="K6" i="8"/>
  <c r="B6" i="8" s="1"/>
  <c r="K7" i="8"/>
  <c r="B7" i="8" s="1"/>
  <c r="K8" i="8"/>
  <c r="B8" i="8" s="1"/>
  <c r="K9" i="8"/>
  <c r="B9" i="8" s="1"/>
  <c r="K10" i="8"/>
  <c r="B10" i="8" s="1"/>
  <c r="K11" i="8"/>
  <c r="B11" i="8" s="1"/>
  <c r="K12" i="8"/>
  <c r="B12" i="8" s="1"/>
  <c r="K13" i="8"/>
  <c r="B13" i="8" s="1"/>
  <c r="K14" i="8"/>
  <c r="B14" i="8" s="1"/>
  <c r="K15" i="8"/>
  <c r="B15" i="8" s="1"/>
  <c r="K16" i="8"/>
  <c r="B16" i="8" s="1"/>
  <c r="K17" i="8"/>
  <c r="B17" i="8" s="1"/>
  <c r="K18" i="8"/>
  <c r="B18" i="8" s="1"/>
  <c r="K19" i="8"/>
  <c r="B19" i="8" s="1"/>
  <c r="K20" i="8"/>
  <c r="B20" i="8" s="1"/>
  <c r="K21" i="8"/>
  <c r="B21" i="8" s="1"/>
  <c r="K22" i="8"/>
  <c r="B22" i="8" s="1"/>
  <c r="K23" i="8"/>
  <c r="B23" i="8" s="1"/>
  <c r="K24" i="8"/>
  <c r="B24" i="8" s="1"/>
  <c r="K25" i="8"/>
  <c r="B25" i="8" s="1"/>
  <c r="K26" i="8"/>
  <c r="B26" i="8" s="1"/>
  <c r="K27" i="8"/>
  <c r="B27" i="8" s="1"/>
  <c r="K28" i="8"/>
  <c r="B28" i="8" s="1"/>
  <c r="K29" i="8"/>
  <c r="B29" i="8" s="1"/>
  <c r="K30" i="8"/>
  <c r="B30" i="8" s="1"/>
  <c r="K3" i="8"/>
  <c r="B3" i="8" s="1"/>
  <c r="E30" i="18"/>
  <c r="E29" i="18"/>
  <c r="E28" i="18"/>
  <c r="E27" i="18"/>
  <c r="E26" i="18"/>
  <c r="H26" i="18" s="1"/>
  <c r="J26" i="18" s="1"/>
  <c r="E25" i="18"/>
  <c r="E24" i="18"/>
  <c r="H24" i="18" s="1"/>
  <c r="J24" i="18" s="1"/>
  <c r="E23" i="18"/>
  <c r="E22" i="18"/>
  <c r="E21" i="18"/>
  <c r="E20" i="18"/>
  <c r="E19" i="18"/>
  <c r="E18" i="18"/>
  <c r="E17" i="18"/>
  <c r="H17" i="18" s="1"/>
  <c r="J17" i="18" s="1"/>
  <c r="E16" i="18"/>
  <c r="E15" i="18"/>
  <c r="E14" i="18"/>
  <c r="E13" i="18"/>
  <c r="H13" i="18" s="1"/>
  <c r="J13" i="18" s="1"/>
  <c r="E12" i="18"/>
  <c r="E11" i="18"/>
  <c r="E10" i="18"/>
  <c r="E9" i="18"/>
  <c r="E8" i="18"/>
  <c r="H8" i="18" s="1"/>
  <c r="J8" i="18" s="1"/>
  <c r="E7" i="18"/>
  <c r="E6" i="18"/>
  <c r="E5" i="18"/>
  <c r="E4" i="18"/>
  <c r="E3" i="18"/>
  <c r="E30" i="24"/>
  <c r="E29" i="24"/>
  <c r="E28" i="24"/>
  <c r="H28" i="24" s="1"/>
  <c r="J28" i="24" s="1"/>
  <c r="E27" i="24"/>
  <c r="E26" i="24"/>
  <c r="E25" i="24"/>
  <c r="E24" i="24"/>
  <c r="E23" i="24"/>
  <c r="E22" i="24"/>
  <c r="H22" i="24" s="1"/>
  <c r="J22" i="24" s="1"/>
  <c r="E21" i="24"/>
  <c r="E20" i="24"/>
  <c r="E19" i="24"/>
  <c r="E18" i="24"/>
  <c r="E17" i="24"/>
  <c r="E16" i="24"/>
  <c r="E15" i="24"/>
  <c r="H15" i="24" s="1"/>
  <c r="J15" i="24" s="1"/>
  <c r="E14" i="24"/>
  <c r="E13" i="24"/>
  <c r="E12" i="24"/>
  <c r="E11" i="24"/>
  <c r="E10" i="24"/>
  <c r="H10" i="24" s="1"/>
  <c r="J10" i="24" s="1"/>
  <c r="E9" i="24"/>
  <c r="H9" i="24" s="1"/>
  <c r="J9" i="24" s="1"/>
  <c r="E8" i="24"/>
  <c r="H8" i="24" s="1"/>
  <c r="J8" i="24" s="1"/>
  <c r="E7" i="24"/>
  <c r="H7" i="24" s="1"/>
  <c r="J7" i="24" s="1"/>
  <c r="E6" i="24"/>
  <c r="E5" i="24"/>
  <c r="H5" i="24" s="1"/>
  <c r="J5" i="24" s="1"/>
  <c r="E4" i="24"/>
  <c r="H4" i="24" s="1"/>
  <c r="J4" i="24" s="1"/>
  <c r="E3" i="24"/>
  <c r="H3" i="24" s="1"/>
  <c r="J3" i="24" s="1"/>
  <c r="E30" i="23"/>
  <c r="H30" i="23" s="1"/>
  <c r="J30" i="23" s="1"/>
  <c r="E29" i="23"/>
  <c r="H29" i="23" s="1"/>
  <c r="J29" i="23" s="1"/>
  <c r="E28" i="23"/>
  <c r="H28" i="23" s="1"/>
  <c r="J28" i="23" s="1"/>
  <c r="E27" i="23"/>
  <c r="H27" i="23" s="1"/>
  <c r="J27" i="23" s="1"/>
  <c r="E26" i="23"/>
  <c r="H26" i="23" s="1"/>
  <c r="J26" i="23" s="1"/>
  <c r="E25" i="23"/>
  <c r="H25" i="23" s="1"/>
  <c r="J25" i="23" s="1"/>
  <c r="E24" i="23"/>
  <c r="H24" i="23" s="1"/>
  <c r="J24" i="23" s="1"/>
  <c r="E23" i="23"/>
  <c r="H23" i="23" s="1"/>
  <c r="J23" i="23" s="1"/>
  <c r="E22" i="23"/>
  <c r="H22" i="23" s="1"/>
  <c r="J22" i="23" s="1"/>
  <c r="E21" i="23"/>
  <c r="H21" i="23" s="1"/>
  <c r="J21" i="23" s="1"/>
  <c r="E20" i="23"/>
  <c r="H20" i="23" s="1"/>
  <c r="J20" i="23" s="1"/>
  <c r="E19" i="23"/>
  <c r="H19" i="23" s="1"/>
  <c r="J19" i="23" s="1"/>
  <c r="E18" i="23"/>
  <c r="H18" i="23" s="1"/>
  <c r="J18" i="23" s="1"/>
  <c r="E17" i="23"/>
  <c r="H17" i="23" s="1"/>
  <c r="J17" i="23" s="1"/>
  <c r="E16" i="23"/>
  <c r="H16" i="23" s="1"/>
  <c r="J16" i="23" s="1"/>
  <c r="E15" i="23"/>
  <c r="H15" i="23" s="1"/>
  <c r="J15" i="23" s="1"/>
  <c r="E14" i="23"/>
  <c r="H14" i="23" s="1"/>
  <c r="J14" i="23" s="1"/>
  <c r="E13" i="23"/>
  <c r="H13" i="23" s="1"/>
  <c r="J13" i="23" s="1"/>
  <c r="E12" i="23"/>
  <c r="H12" i="23" s="1"/>
  <c r="J12" i="23" s="1"/>
  <c r="E11" i="23"/>
  <c r="H11" i="23" s="1"/>
  <c r="J11" i="23" s="1"/>
  <c r="E10" i="23"/>
  <c r="H10" i="23" s="1"/>
  <c r="J10" i="23" s="1"/>
  <c r="E9" i="23"/>
  <c r="H9" i="23" s="1"/>
  <c r="J9" i="23" s="1"/>
  <c r="E8" i="23"/>
  <c r="H8" i="23" s="1"/>
  <c r="J8" i="23" s="1"/>
  <c r="E7" i="23"/>
  <c r="H7" i="23" s="1"/>
  <c r="J7" i="23" s="1"/>
  <c r="E6" i="23"/>
  <c r="H6" i="23" s="1"/>
  <c r="J6" i="23" s="1"/>
  <c r="E5" i="23"/>
  <c r="H5" i="23" s="1"/>
  <c r="J5" i="23" s="1"/>
  <c r="E4" i="23"/>
  <c r="H4" i="23" s="1"/>
  <c r="J4" i="23" s="1"/>
  <c r="E3" i="23"/>
  <c r="H3" i="23" s="1"/>
  <c r="J3" i="23" s="1"/>
  <c r="E30" i="1"/>
  <c r="H30" i="1" s="1"/>
  <c r="J30" i="1" s="1"/>
  <c r="E29" i="1"/>
  <c r="H29" i="1" s="1"/>
  <c r="J29" i="1" s="1"/>
  <c r="E28" i="1"/>
  <c r="H28" i="1" s="1"/>
  <c r="J28" i="1" s="1"/>
  <c r="E27" i="1"/>
  <c r="H27" i="1" s="1"/>
  <c r="J27" i="1" s="1"/>
  <c r="E26" i="1"/>
  <c r="H26" i="1" s="1"/>
  <c r="J26" i="1" s="1"/>
  <c r="E25" i="1"/>
  <c r="H25" i="1" s="1"/>
  <c r="J25" i="1" s="1"/>
  <c r="E24" i="1"/>
  <c r="H24" i="1" s="1"/>
  <c r="J24" i="1" s="1"/>
  <c r="E23" i="1"/>
  <c r="H23" i="1" s="1"/>
  <c r="J23" i="1" s="1"/>
  <c r="E22" i="1"/>
  <c r="H22" i="1" s="1"/>
  <c r="J22" i="1" s="1"/>
  <c r="E21" i="1"/>
  <c r="H21" i="1" s="1"/>
  <c r="J21" i="1" s="1"/>
  <c r="E20" i="1"/>
  <c r="H20" i="1" s="1"/>
  <c r="J20" i="1" s="1"/>
  <c r="E19" i="1"/>
  <c r="H19" i="1" s="1"/>
  <c r="J19" i="1" s="1"/>
  <c r="E18" i="1"/>
  <c r="H18" i="1" s="1"/>
  <c r="J18" i="1" s="1"/>
  <c r="E17" i="1"/>
  <c r="H17" i="1" s="1"/>
  <c r="J17" i="1" s="1"/>
  <c r="E16" i="1"/>
  <c r="H16" i="1" s="1"/>
  <c r="J16" i="1" s="1"/>
  <c r="E15" i="1"/>
  <c r="H15" i="1" s="1"/>
  <c r="J15" i="1" s="1"/>
  <c r="E14" i="1"/>
  <c r="H14" i="1" s="1"/>
  <c r="J14" i="1" s="1"/>
  <c r="E13" i="1"/>
  <c r="H13" i="1" s="1"/>
  <c r="J13" i="1" s="1"/>
  <c r="E12" i="1"/>
  <c r="H12" i="1" s="1"/>
  <c r="J12" i="1" s="1"/>
  <c r="E11" i="1"/>
  <c r="H11" i="1" s="1"/>
  <c r="J11" i="1" s="1"/>
  <c r="E10" i="1"/>
  <c r="H10" i="1" s="1"/>
  <c r="J10" i="1" s="1"/>
  <c r="E9" i="1"/>
  <c r="H9" i="1" s="1"/>
  <c r="J9" i="1" s="1"/>
  <c r="E8" i="1"/>
  <c r="H8" i="1" s="1"/>
  <c r="J8" i="1" s="1"/>
  <c r="E7" i="1"/>
  <c r="H7" i="1" s="1"/>
  <c r="J7" i="1" s="1"/>
  <c r="E6" i="1"/>
  <c r="H6" i="1" s="1"/>
  <c r="J6" i="1" s="1"/>
  <c r="E5" i="1"/>
  <c r="H5" i="1" s="1"/>
  <c r="J5" i="1" s="1"/>
  <c r="E4" i="1"/>
  <c r="H4" i="1" s="1"/>
  <c r="J4" i="1" s="1"/>
  <c r="E3" i="1"/>
  <c r="H3" i="1" s="1"/>
  <c r="J3" i="1" s="1"/>
  <c r="E30" i="13"/>
  <c r="H30" i="13" s="1"/>
  <c r="J30" i="13" s="1"/>
  <c r="E29" i="13"/>
  <c r="H29" i="13" s="1"/>
  <c r="J29" i="13" s="1"/>
  <c r="E28" i="13"/>
  <c r="H28" i="13" s="1"/>
  <c r="J28" i="13" s="1"/>
  <c r="E27" i="13"/>
  <c r="H27" i="13" s="1"/>
  <c r="J27" i="13" s="1"/>
  <c r="E26" i="13"/>
  <c r="H26" i="13" s="1"/>
  <c r="J26" i="13" s="1"/>
  <c r="E25" i="13"/>
  <c r="H25" i="13" s="1"/>
  <c r="J25" i="13" s="1"/>
  <c r="E24" i="13"/>
  <c r="H24" i="13" s="1"/>
  <c r="J24" i="13" s="1"/>
  <c r="E23" i="13"/>
  <c r="H23" i="13" s="1"/>
  <c r="J23" i="13" s="1"/>
  <c r="E22" i="13"/>
  <c r="H22" i="13" s="1"/>
  <c r="J22" i="13" s="1"/>
  <c r="E21" i="13"/>
  <c r="H21" i="13" s="1"/>
  <c r="J21" i="13" s="1"/>
  <c r="E20" i="13"/>
  <c r="H20" i="13" s="1"/>
  <c r="J20" i="13" s="1"/>
  <c r="E19" i="13"/>
  <c r="H19" i="13" s="1"/>
  <c r="J19" i="13" s="1"/>
  <c r="E18" i="13"/>
  <c r="H18" i="13" s="1"/>
  <c r="J18" i="13" s="1"/>
  <c r="E17" i="13"/>
  <c r="H17" i="13" s="1"/>
  <c r="J17" i="13" s="1"/>
  <c r="E16" i="13"/>
  <c r="H16" i="13" s="1"/>
  <c r="J16" i="13" s="1"/>
  <c r="E15" i="13"/>
  <c r="H15" i="13" s="1"/>
  <c r="J15" i="13" s="1"/>
  <c r="E14" i="13"/>
  <c r="H14" i="13" s="1"/>
  <c r="J14" i="13" s="1"/>
  <c r="E13" i="13"/>
  <c r="H13" i="13" s="1"/>
  <c r="J13" i="13" s="1"/>
  <c r="E12" i="13"/>
  <c r="H12" i="13" s="1"/>
  <c r="J12" i="13" s="1"/>
  <c r="E11" i="13"/>
  <c r="H11" i="13" s="1"/>
  <c r="J11" i="13" s="1"/>
  <c r="E10" i="13"/>
  <c r="H10" i="13" s="1"/>
  <c r="J10" i="13" s="1"/>
  <c r="E9" i="13"/>
  <c r="H9" i="13" s="1"/>
  <c r="J9" i="13" s="1"/>
  <c r="E8" i="13"/>
  <c r="H8" i="13" s="1"/>
  <c r="J8" i="13" s="1"/>
  <c r="E7" i="13"/>
  <c r="H7" i="13" s="1"/>
  <c r="J7" i="13" s="1"/>
  <c r="E6" i="13"/>
  <c r="H6" i="13" s="1"/>
  <c r="J6" i="13" s="1"/>
  <c r="E5" i="13"/>
  <c r="H5" i="13" s="1"/>
  <c r="J5" i="13" s="1"/>
  <c r="E4" i="13"/>
  <c r="H4" i="13" s="1"/>
  <c r="J4" i="13" s="1"/>
  <c r="E3" i="13"/>
  <c r="H3" i="13" s="1"/>
  <c r="J3" i="13" s="1"/>
  <c r="E30" i="16"/>
  <c r="H30" i="16" s="1"/>
  <c r="J30" i="16" s="1"/>
  <c r="E29" i="16"/>
  <c r="H29" i="16" s="1"/>
  <c r="J29" i="16" s="1"/>
  <c r="E28" i="16"/>
  <c r="H28" i="16" s="1"/>
  <c r="J28" i="16" s="1"/>
  <c r="E27" i="16"/>
  <c r="H27" i="16" s="1"/>
  <c r="J27" i="16" s="1"/>
  <c r="E26" i="16"/>
  <c r="H26" i="16" s="1"/>
  <c r="J26" i="16" s="1"/>
  <c r="E25" i="16"/>
  <c r="H25" i="16" s="1"/>
  <c r="J25" i="16" s="1"/>
  <c r="E24" i="16"/>
  <c r="H24" i="16" s="1"/>
  <c r="J24" i="16" s="1"/>
  <c r="E23" i="16"/>
  <c r="H23" i="16" s="1"/>
  <c r="J23" i="16" s="1"/>
  <c r="E22" i="16"/>
  <c r="H22" i="16" s="1"/>
  <c r="J22" i="16" s="1"/>
  <c r="E21" i="16"/>
  <c r="H21" i="16" s="1"/>
  <c r="J21" i="16" s="1"/>
  <c r="E20" i="16"/>
  <c r="H20" i="16" s="1"/>
  <c r="J20" i="16" s="1"/>
  <c r="E19" i="16"/>
  <c r="H19" i="16" s="1"/>
  <c r="J19" i="16" s="1"/>
  <c r="E18" i="16"/>
  <c r="H18" i="16" s="1"/>
  <c r="J18" i="16" s="1"/>
  <c r="E17" i="16"/>
  <c r="H17" i="16" s="1"/>
  <c r="J17" i="16" s="1"/>
  <c r="E16" i="16"/>
  <c r="H16" i="16" s="1"/>
  <c r="J16" i="16" s="1"/>
  <c r="E15" i="16"/>
  <c r="H15" i="16" s="1"/>
  <c r="J15" i="16" s="1"/>
  <c r="E14" i="16"/>
  <c r="H14" i="16" s="1"/>
  <c r="J14" i="16" s="1"/>
  <c r="E13" i="16"/>
  <c r="H13" i="16" s="1"/>
  <c r="J13" i="16" s="1"/>
  <c r="E12" i="16"/>
  <c r="H12" i="16" s="1"/>
  <c r="J12" i="16" s="1"/>
  <c r="E11" i="16"/>
  <c r="H11" i="16" s="1"/>
  <c r="J11" i="16" s="1"/>
  <c r="E10" i="16"/>
  <c r="H10" i="16" s="1"/>
  <c r="J10" i="16" s="1"/>
  <c r="E9" i="16"/>
  <c r="H9" i="16" s="1"/>
  <c r="J9" i="16" s="1"/>
  <c r="E8" i="16"/>
  <c r="H8" i="16" s="1"/>
  <c r="J8" i="16" s="1"/>
  <c r="E7" i="16"/>
  <c r="H7" i="16" s="1"/>
  <c r="J7" i="16" s="1"/>
  <c r="E6" i="16"/>
  <c r="H6" i="16" s="1"/>
  <c r="J6" i="16" s="1"/>
  <c r="E5" i="16"/>
  <c r="H5" i="16" s="1"/>
  <c r="J5" i="16" s="1"/>
  <c r="E4" i="16"/>
  <c r="H4" i="16" s="1"/>
  <c r="J4" i="16" s="1"/>
  <c r="E3" i="16"/>
  <c r="H3" i="16" s="1"/>
  <c r="J3" i="16" s="1"/>
  <c r="E30" i="6"/>
  <c r="H30" i="6" s="1"/>
  <c r="J30" i="6" s="1"/>
  <c r="E29" i="6"/>
  <c r="H29" i="6" s="1"/>
  <c r="J29" i="6" s="1"/>
  <c r="E28" i="6"/>
  <c r="H28" i="6" s="1"/>
  <c r="J28" i="6" s="1"/>
  <c r="E27" i="6"/>
  <c r="H27" i="6" s="1"/>
  <c r="J27" i="6" s="1"/>
  <c r="E26" i="6"/>
  <c r="H26" i="6" s="1"/>
  <c r="J26" i="6" s="1"/>
  <c r="E25" i="6"/>
  <c r="H25" i="6" s="1"/>
  <c r="J25" i="6" s="1"/>
  <c r="E24" i="6"/>
  <c r="H24" i="6" s="1"/>
  <c r="J24" i="6" s="1"/>
  <c r="E23" i="6"/>
  <c r="H23" i="6" s="1"/>
  <c r="J23" i="6" s="1"/>
  <c r="E22" i="6"/>
  <c r="H22" i="6" s="1"/>
  <c r="J22" i="6" s="1"/>
  <c r="E21" i="6"/>
  <c r="H21" i="6" s="1"/>
  <c r="J21" i="6" s="1"/>
  <c r="E20" i="6"/>
  <c r="H20" i="6" s="1"/>
  <c r="J20" i="6" s="1"/>
  <c r="E19" i="6"/>
  <c r="H19" i="6" s="1"/>
  <c r="J19" i="6" s="1"/>
  <c r="E18" i="6"/>
  <c r="H18" i="6" s="1"/>
  <c r="J18" i="6" s="1"/>
  <c r="E17" i="6"/>
  <c r="H17" i="6" s="1"/>
  <c r="J17" i="6" s="1"/>
  <c r="E16" i="6"/>
  <c r="H16" i="6" s="1"/>
  <c r="J16" i="6" s="1"/>
  <c r="E15" i="6"/>
  <c r="H15" i="6" s="1"/>
  <c r="J15" i="6" s="1"/>
  <c r="E14" i="6"/>
  <c r="H14" i="6" s="1"/>
  <c r="J14" i="6" s="1"/>
  <c r="E13" i="6"/>
  <c r="H13" i="6" s="1"/>
  <c r="J13" i="6" s="1"/>
  <c r="E12" i="6"/>
  <c r="H12" i="6" s="1"/>
  <c r="J12" i="6" s="1"/>
  <c r="E11" i="6"/>
  <c r="H11" i="6" s="1"/>
  <c r="J11" i="6" s="1"/>
  <c r="E10" i="6"/>
  <c r="H10" i="6" s="1"/>
  <c r="J10" i="6" s="1"/>
  <c r="E9" i="6"/>
  <c r="H9" i="6" s="1"/>
  <c r="J9" i="6" s="1"/>
  <c r="E8" i="6"/>
  <c r="H8" i="6" s="1"/>
  <c r="J8" i="6" s="1"/>
  <c r="E7" i="6"/>
  <c r="H7" i="6" s="1"/>
  <c r="J7" i="6" s="1"/>
  <c r="E6" i="6"/>
  <c r="H6" i="6" s="1"/>
  <c r="J6" i="6" s="1"/>
  <c r="E5" i="6"/>
  <c r="H5" i="6" s="1"/>
  <c r="J5" i="6" s="1"/>
  <c r="E4" i="6"/>
  <c r="H4" i="6" s="1"/>
  <c r="J4" i="6" s="1"/>
  <c r="E3" i="6"/>
  <c r="H3" i="6" s="1"/>
  <c r="J3" i="6" s="1"/>
  <c r="E30" i="5"/>
  <c r="H30" i="5" s="1"/>
  <c r="J30" i="5" s="1"/>
  <c r="E29" i="5"/>
  <c r="H29" i="5" s="1"/>
  <c r="J29" i="5" s="1"/>
  <c r="E28" i="5"/>
  <c r="H28" i="5" s="1"/>
  <c r="J28" i="5" s="1"/>
  <c r="E27" i="5"/>
  <c r="H27" i="5" s="1"/>
  <c r="J27" i="5" s="1"/>
  <c r="E26" i="5"/>
  <c r="H26" i="5" s="1"/>
  <c r="J26" i="5" s="1"/>
  <c r="E25" i="5"/>
  <c r="H25" i="5" s="1"/>
  <c r="J25" i="5" s="1"/>
  <c r="E24" i="5"/>
  <c r="H24" i="5" s="1"/>
  <c r="J24" i="5" s="1"/>
  <c r="E23" i="5"/>
  <c r="H23" i="5" s="1"/>
  <c r="J23" i="5" s="1"/>
  <c r="E22" i="5"/>
  <c r="H22" i="5" s="1"/>
  <c r="J22" i="5" s="1"/>
  <c r="E21" i="5"/>
  <c r="H21" i="5" s="1"/>
  <c r="J21" i="5" s="1"/>
  <c r="E20" i="5"/>
  <c r="H20" i="5" s="1"/>
  <c r="J20" i="5" s="1"/>
  <c r="E19" i="5"/>
  <c r="H19" i="5" s="1"/>
  <c r="J19" i="5" s="1"/>
  <c r="E18" i="5"/>
  <c r="H18" i="5" s="1"/>
  <c r="J18" i="5" s="1"/>
  <c r="E17" i="5"/>
  <c r="H17" i="5" s="1"/>
  <c r="J17" i="5" s="1"/>
  <c r="E16" i="5"/>
  <c r="H16" i="5" s="1"/>
  <c r="J16" i="5" s="1"/>
  <c r="E15" i="5"/>
  <c r="H15" i="5" s="1"/>
  <c r="J15" i="5" s="1"/>
  <c r="E14" i="5"/>
  <c r="H14" i="5" s="1"/>
  <c r="J14" i="5" s="1"/>
  <c r="E13" i="5"/>
  <c r="H13" i="5" s="1"/>
  <c r="J13" i="5" s="1"/>
  <c r="E12" i="5"/>
  <c r="H12" i="5" s="1"/>
  <c r="J12" i="5" s="1"/>
  <c r="E11" i="5"/>
  <c r="H11" i="5" s="1"/>
  <c r="J11" i="5" s="1"/>
  <c r="E10" i="5"/>
  <c r="H10" i="5" s="1"/>
  <c r="J10" i="5" s="1"/>
  <c r="E9" i="5"/>
  <c r="H9" i="5" s="1"/>
  <c r="J9" i="5" s="1"/>
  <c r="E8" i="5"/>
  <c r="H8" i="5" s="1"/>
  <c r="J8" i="5" s="1"/>
  <c r="E7" i="5"/>
  <c r="H7" i="5" s="1"/>
  <c r="J7" i="5" s="1"/>
  <c r="E6" i="5"/>
  <c r="H6" i="5" s="1"/>
  <c r="J6" i="5" s="1"/>
  <c r="E5" i="5"/>
  <c r="H5" i="5" s="1"/>
  <c r="J5" i="5" s="1"/>
  <c r="E4" i="5"/>
  <c r="H4" i="5" s="1"/>
  <c r="J4" i="5" s="1"/>
  <c r="E3" i="5"/>
  <c r="H3" i="5" s="1"/>
  <c r="J3" i="5" s="1"/>
  <c r="E30" i="4"/>
  <c r="H30" i="4" s="1"/>
  <c r="J30" i="4" s="1"/>
  <c r="E29" i="4"/>
  <c r="H29" i="4" s="1"/>
  <c r="J29" i="4" s="1"/>
  <c r="E28" i="4"/>
  <c r="H28" i="4" s="1"/>
  <c r="J28" i="4" s="1"/>
  <c r="E27" i="4"/>
  <c r="H27" i="4" s="1"/>
  <c r="J27" i="4" s="1"/>
  <c r="E26" i="4"/>
  <c r="H26" i="4" s="1"/>
  <c r="J26" i="4" s="1"/>
  <c r="E25" i="4"/>
  <c r="H25" i="4" s="1"/>
  <c r="J25" i="4" s="1"/>
  <c r="I25" i="4" s="1"/>
  <c r="E24" i="4"/>
  <c r="H24" i="4" s="1"/>
  <c r="J24" i="4" s="1"/>
  <c r="E23" i="4"/>
  <c r="H23" i="4" s="1"/>
  <c r="J23" i="4" s="1"/>
  <c r="E22" i="4"/>
  <c r="H22" i="4" s="1"/>
  <c r="J22" i="4" s="1"/>
  <c r="E21" i="4"/>
  <c r="H21" i="4" s="1"/>
  <c r="J21" i="4" s="1"/>
  <c r="E20" i="4"/>
  <c r="H20" i="4" s="1"/>
  <c r="J20" i="4" s="1"/>
  <c r="E19" i="4"/>
  <c r="H19" i="4" s="1"/>
  <c r="J19" i="4" s="1"/>
  <c r="E18" i="4"/>
  <c r="H18" i="4" s="1"/>
  <c r="J18" i="4" s="1"/>
  <c r="E17" i="4"/>
  <c r="H17" i="4" s="1"/>
  <c r="J17" i="4" s="1"/>
  <c r="I17" i="4" s="1"/>
  <c r="E16" i="4"/>
  <c r="H16" i="4" s="1"/>
  <c r="J16" i="4" s="1"/>
  <c r="E15" i="4"/>
  <c r="H15" i="4" s="1"/>
  <c r="J15" i="4" s="1"/>
  <c r="E14" i="4"/>
  <c r="H14" i="4" s="1"/>
  <c r="J14" i="4" s="1"/>
  <c r="E13" i="4"/>
  <c r="H13" i="4" s="1"/>
  <c r="J13" i="4" s="1"/>
  <c r="E12" i="4"/>
  <c r="H12" i="4" s="1"/>
  <c r="J12" i="4" s="1"/>
  <c r="E11" i="4"/>
  <c r="H11" i="4" s="1"/>
  <c r="J11" i="4" s="1"/>
  <c r="E10" i="4"/>
  <c r="H10" i="4" s="1"/>
  <c r="J10" i="4" s="1"/>
  <c r="E9" i="4"/>
  <c r="H9" i="4" s="1"/>
  <c r="J9" i="4" s="1"/>
  <c r="I9" i="4" s="1"/>
  <c r="E8" i="4"/>
  <c r="H8" i="4" s="1"/>
  <c r="J8" i="4" s="1"/>
  <c r="E7" i="4"/>
  <c r="H7" i="4" s="1"/>
  <c r="J7" i="4" s="1"/>
  <c r="I7" i="4" s="1"/>
  <c r="E6" i="4"/>
  <c r="H6" i="4" s="1"/>
  <c r="J6" i="4" s="1"/>
  <c r="E5" i="4"/>
  <c r="H5" i="4" s="1"/>
  <c r="J5" i="4" s="1"/>
  <c r="E4" i="4"/>
  <c r="H4" i="4" s="1"/>
  <c r="J4" i="4" s="1"/>
  <c r="E3" i="4"/>
  <c r="H3" i="4" s="1"/>
  <c r="J3" i="4" s="1"/>
  <c r="E30" i="26"/>
  <c r="H30" i="26" s="1"/>
  <c r="J30" i="26" s="1"/>
  <c r="E29" i="26"/>
  <c r="H29" i="26" s="1"/>
  <c r="J29" i="26" s="1"/>
  <c r="E28" i="26"/>
  <c r="H28" i="26" s="1"/>
  <c r="J28" i="26" s="1"/>
  <c r="I28" i="26" s="1"/>
  <c r="M28" i="26" s="1"/>
  <c r="E27" i="26"/>
  <c r="H27" i="26" s="1"/>
  <c r="J27" i="26" s="1"/>
  <c r="E26" i="26"/>
  <c r="H26" i="26" s="1"/>
  <c r="J26" i="26" s="1"/>
  <c r="E25" i="26"/>
  <c r="H25" i="26" s="1"/>
  <c r="J25" i="26" s="1"/>
  <c r="E24" i="26"/>
  <c r="H24" i="26" s="1"/>
  <c r="J24" i="26" s="1"/>
  <c r="E23" i="26"/>
  <c r="H23" i="26" s="1"/>
  <c r="J23" i="26" s="1"/>
  <c r="E22" i="26"/>
  <c r="H22" i="26" s="1"/>
  <c r="J22" i="26" s="1"/>
  <c r="E21" i="26"/>
  <c r="H21" i="26" s="1"/>
  <c r="J21" i="26" s="1"/>
  <c r="E20" i="26"/>
  <c r="H20" i="26" s="1"/>
  <c r="J20" i="26" s="1"/>
  <c r="E19" i="26"/>
  <c r="H19" i="26" s="1"/>
  <c r="J19" i="26" s="1"/>
  <c r="E18" i="26"/>
  <c r="H18" i="26" s="1"/>
  <c r="J18" i="26" s="1"/>
  <c r="E17" i="26"/>
  <c r="H17" i="26" s="1"/>
  <c r="J17" i="26" s="1"/>
  <c r="E16" i="26"/>
  <c r="H16" i="26" s="1"/>
  <c r="J16" i="26" s="1"/>
  <c r="E15" i="26"/>
  <c r="H15" i="26" s="1"/>
  <c r="J15" i="26" s="1"/>
  <c r="E14" i="26"/>
  <c r="H14" i="26" s="1"/>
  <c r="J14" i="26" s="1"/>
  <c r="E13" i="26"/>
  <c r="H13" i="26" s="1"/>
  <c r="J13" i="26" s="1"/>
  <c r="E12" i="26"/>
  <c r="H12" i="26" s="1"/>
  <c r="J12" i="26" s="1"/>
  <c r="I12" i="26" s="1"/>
  <c r="M12" i="26" s="1"/>
  <c r="E11" i="26"/>
  <c r="H11" i="26" s="1"/>
  <c r="J11" i="26" s="1"/>
  <c r="E10" i="26"/>
  <c r="H10" i="26" s="1"/>
  <c r="J10" i="26" s="1"/>
  <c r="E9" i="26"/>
  <c r="H9" i="26" s="1"/>
  <c r="J9" i="26" s="1"/>
  <c r="E8" i="26"/>
  <c r="H8" i="26" s="1"/>
  <c r="J8" i="26" s="1"/>
  <c r="E7" i="26"/>
  <c r="H7" i="26" s="1"/>
  <c r="J7" i="26" s="1"/>
  <c r="E6" i="26"/>
  <c r="H6" i="26" s="1"/>
  <c r="J6" i="26" s="1"/>
  <c r="E5" i="26"/>
  <c r="H5" i="26" s="1"/>
  <c r="J5" i="26" s="1"/>
  <c r="E4" i="26"/>
  <c r="H4" i="26" s="1"/>
  <c r="J4" i="26" s="1"/>
  <c r="I4" i="26" s="1"/>
  <c r="M4" i="26" s="1"/>
  <c r="E3" i="26"/>
  <c r="H3" i="26" s="1"/>
  <c r="J3" i="26" s="1"/>
  <c r="E30" i="25"/>
  <c r="H30" i="25" s="1"/>
  <c r="J30" i="25" s="1"/>
  <c r="E29" i="25"/>
  <c r="H29" i="25" s="1"/>
  <c r="J29" i="25" s="1"/>
  <c r="E28" i="25"/>
  <c r="H28" i="25" s="1"/>
  <c r="J28" i="25" s="1"/>
  <c r="E27" i="25"/>
  <c r="H27" i="25" s="1"/>
  <c r="J27" i="25" s="1"/>
  <c r="E26" i="25"/>
  <c r="H26" i="25" s="1"/>
  <c r="J26" i="25" s="1"/>
  <c r="E25" i="25"/>
  <c r="H25" i="25" s="1"/>
  <c r="J25" i="25" s="1"/>
  <c r="E24" i="25"/>
  <c r="H24" i="25" s="1"/>
  <c r="J24" i="25" s="1"/>
  <c r="E23" i="25"/>
  <c r="H23" i="25" s="1"/>
  <c r="J23" i="25" s="1"/>
  <c r="E22" i="25"/>
  <c r="H22" i="25" s="1"/>
  <c r="J22" i="25" s="1"/>
  <c r="E21" i="25"/>
  <c r="H21" i="25" s="1"/>
  <c r="J21" i="25" s="1"/>
  <c r="E20" i="25"/>
  <c r="H20" i="25" s="1"/>
  <c r="J20" i="25" s="1"/>
  <c r="E19" i="25"/>
  <c r="H19" i="25" s="1"/>
  <c r="J19" i="25" s="1"/>
  <c r="E18" i="25"/>
  <c r="H18" i="25" s="1"/>
  <c r="J18" i="25" s="1"/>
  <c r="E17" i="25"/>
  <c r="H17" i="25" s="1"/>
  <c r="J17" i="25" s="1"/>
  <c r="E16" i="25"/>
  <c r="H16" i="25" s="1"/>
  <c r="J16" i="25" s="1"/>
  <c r="E15" i="25"/>
  <c r="H15" i="25" s="1"/>
  <c r="J15" i="25" s="1"/>
  <c r="E14" i="25"/>
  <c r="H14" i="25" s="1"/>
  <c r="J14" i="25" s="1"/>
  <c r="E13" i="25"/>
  <c r="H13" i="25" s="1"/>
  <c r="J13" i="25" s="1"/>
  <c r="E12" i="25"/>
  <c r="H12" i="25" s="1"/>
  <c r="J12" i="25" s="1"/>
  <c r="E11" i="25"/>
  <c r="H11" i="25" s="1"/>
  <c r="J11" i="25" s="1"/>
  <c r="E10" i="25"/>
  <c r="H10" i="25" s="1"/>
  <c r="J10" i="25" s="1"/>
  <c r="E9" i="25"/>
  <c r="H9" i="25" s="1"/>
  <c r="J9" i="25" s="1"/>
  <c r="E8" i="25"/>
  <c r="H8" i="25" s="1"/>
  <c r="J8" i="25" s="1"/>
  <c r="E7" i="25"/>
  <c r="H7" i="25" s="1"/>
  <c r="J7" i="25" s="1"/>
  <c r="E6" i="25"/>
  <c r="H6" i="25" s="1"/>
  <c r="J6" i="25" s="1"/>
  <c r="E5" i="25"/>
  <c r="H5" i="25" s="1"/>
  <c r="J5" i="25" s="1"/>
  <c r="E4" i="25"/>
  <c r="H4" i="25" s="1"/>
  <c r="J4" i="25" s="1"/>
  <c r="E3" i="25"/>
  <c r="H3" i="25" s="1"/>
  <c r="J3" i="25" s="1"/>
  <c r="E30" i="3"/>
  <c r="H30" i="3" s="1"/>
  <c r="J30" i="3" s="1"/>
  <c r="E29" i="3"/>
  <c r="H29" i="3" s="1"/>
  <c r="J29" i="3" s="1"/>
  <c r="E28" i="3"/>
  <c r="H28" i="3" s="1"/>
  <c r="J28" i="3" s="1"/>
  <c r="E27" i="3"/>
  <c r="H27" i="3" s="1"/>
  <c r="J27" i="3" s="1"/>
  <c r="E26" i="3"/>
  <c r="H26" i="3" s="1"/>
  <c r="J26" i="3" s="1"/>
  <c r="E25" i="3"/>
  <c r="H25" i="3" s="1"/>
  <c r="J25" i="3" s="1"/>
  <c r="E24" i="3"/>
  <c r="H24" i="3" s="1"/>
  <c r="J24" i="3" s="1"/>
  <c r="E23" i="3"/>
  <c r="H23" i="3" s="1"/>
  <c r="J23" i="3" s="1"/>
  <c r="E22" i="3"/>
  <c r="H22" i="3" s="1"/>
  <c r="J22" i="3" s="1"/>
  <c r="E21" i="3"/>
  <c r="H21" i="3" s="1"/>
  <c r="J21" i="3" s="1"/>
  <c r="E20" i="3"/>
  <c r="H20" i="3" s="1"/>
  <c r="J20" i="3" s="1"/>
  <c r="E19" i="3"/>
  <c r="H19" i="3" s="1"/>
  <c r="J19" i="3" s="1"/>
  <c r="E18" i="3"/>
  <c r="H18" i="3" s="1"/>
  <c r="J18" i="3" s="1"/>
  <c r="E17" i="3"/>
  <c r="H17" i="3" s="1"/>
  <c r="J17" i="3" s="1"/>
  <c r="E16" i="3"/>
  <c r="H16" i="3" s="1"/>
  <c r="J16" i="3" s="1"/>
  <c r="E15" i="3"/>
  <c r="H15" i="3" s="1"/>
  <c r="J15" i="3" s="1"/>
  <c r="E14" i="3"/>
  <c r="H14" i="3" s="1"/>
  <c r="J14" i="3" s="1"/>
  <c r="E13" i="3"/>
  <c r="H13" i="3" s="1"/>
  <c r="J13" i="3" s="1"/>
  <c r="E12" i="3"/>
  <c r="H12" i="3" s="1"/>
  <c r="J12" i="3" s="1"/>
  <c r="E11" i="3"/>
  <c r="H11" i="3" s="1"/>
  <c r="J11" i="3" s="1"/>
  <c r="E10" i="3"/>
  <c r="H10" i="3" s="1"/>
  <c r="J10" i="3" s="1"/>
  <c r="E9" i="3"/>
  <c r="H9" i="3" s="1"/>
  <c r="J9" i="3" s="1"/>
  <c r="E8" i="3"/>
  <c r="H8" i="3" s="1"/>
  <c r="J8" i="3" s="1"/>
  <c r="E7" i="3"/>
  <c r="H7" i="3" s="1"/>
  <c r="J7" i="3" s="1"/>
  <c r="E6" i="3"/>
  <c r="H6" i="3" s="1"/>
  <c r="J6" i="3" s="1"/>
  <c r="E5" i="3"/>
  <c r="H5" i="3" s="1"/>
  <c r="J5" i="3" s="1"/>
  <c r="E4" i="3"/>
  <c r="H4" i="3" s="1"/>
  <c r="J4" i="3" s="1"/>
  <c r="E3" i="3"/>
  <c r="H3" i="3" s="1"/>
  <c r="J3" i="3" s="1"/>
  <c r="E30" i="7"/>
  <c r="H30" i="7" s="1"/>
  <c r="J30" i="7" s="1"/>
  <c r="E29" i="7"/>
  <c r="H29" i="7" s="1"/>
  <c r="J29" i="7" s="1"/>
  <c r="E28" i="7"/>
  <c r="H28" i="7" s="1"/>
  <c r="J28" i="7" s="1"/>
  <c r="E27" i="7"/>
  <c r="H27" i="7" s="1"/>
  <c r="J27" i="7" s="1"/>
  <c r="E26" i="7"/>
  <c r="H26" i="7" s="1"/>
  <c r="J26" i="7" s="1"/>
  <c r="E25" i="7"/>
  <c r="H25" i="7" s="1"/>
  <c r="J25" i="7" s="1"/>
  <c r="E24" i="7"/>
  <c r="H24" i="7" s="1"/>
  <c r="J24" i="7" s="1"/>
  <c r="E23" i="7"/>
  <c r="H23" i="7" s="1"/>
  <c r="J23" i="7" s="1"/>
  <c r="E22" i="7"/>
  <c r="H22" i="7" s="1"/>
  <c r="J22" i="7" s="1"/>
  <c r="E21" i="7"/>
  <c r="H21" i="7" s="1"/>
  <c r="J21" i="7" s="1"/>
  <c r="E20" i="7"/>
  <c r="H20" i="7" s="1"/>
  <c r="J20" i="7" s="1"/>
  <c r="E19" i="7"/>
  <c r="H19" i="7" s="1"/>
  <c r="J19" i="7" s="1"/>
  <c r="E18" i="7"/>
  <c r="H18" i="7" s="1"/>
  <c r="J18" i="7" s="1"/>
  <c r="E17" i="7"/>
  <c r="H17" i="7" s="1"/>
  <c r="J17" i="7" s="1"/>
  <c r="E16" i="7"/>
  <c r="H16" i="7" s="1"/>
  <c r="J16" i="7" s="1"/>
  <c r="E15" i="7"/>
  <c r="H15" i="7" s="1"/>
  <c r="J15" i="7" s="1"/>
  <c r="E14" i="7"/>
  <c r="H14" i="7" s="1"/>
  <c r="J14" i="7" s="1"/>
  <c r="E13" i="7"/>
  <c r="H13" i="7" s="1"/>
  <c r="J13" i="7" s="1"/>
  <c r="E12" i="7"/>
  <c r="H12" i="7" s="1"/>
  <c r="J12" i="7" s="1"/>
  <c r="E11" i="7"/>
  <c r="H11" i="7" s="1"/>
  <c r="J11" i="7" s="1"/>
  <c r="E10" i="7"/>
  <c r="H10" i="7" s="1"/>
  <c r="J10" i="7" s="1"/>
  <c r="E9" i="7"/>
  <c r="H9" i="7" s="1"/>
  <c r="J9" i="7" s="1"/>
  <c r="E8" i="7"/>
  <c r="H8" i="7" s="1"/>
  <c r="J8" i="7" s="1"/>
  <c r="E7" i="7"/>
  <c r="H7" i="7" s="1"/>
  <c r="J7" i="7" s="1"/>
  <c r="E6" i="7"/>
  <c r="H6" i="7" s="1"/>
  <c r="J6" i="7" s="1"/>
  <c r="E5" i="7"/>
  <c r="H5" i="7" s="1"/>
  <c r="J5" i="7" s="1"/>
  <c r="E4" i="7"/>
  <c r="H4" i="7" s="1"/>
  <c r="J4" i="7" s="1"/>
  <c r="E3" i="7"/>
  <c r="H3" i="7" s="1"/>
  <c r="J3" i="7" s="1"/>
  <c r="E30" i="21"/>
  <c r="H30" i="21" s="1"/>
  <c r="J30" i="21" s="1"/>
  <c r="E29" i="21"/>
  <c r="H29" i="21" s="1"/>
  <c r="J29" i="21" s="1"/>
  <c r="E28" i="21"/>
  <c r="H28" i="21" s="1"/>
  <c r="J28" i="21" s="1"/>
  <c r="E27" i="21"/>
  <c r="H27" i="21" s="1"/>
  <c r="J27" i="21" s="1"/>
  <c r="E26" i="21"/>
  <c r="H26" i="21" s="1"/>
  <c r="J26" i="21" s="1"/>
  <c r="E25" i="21"/>
  <c r="H25" i="21" s="1"/>
  <c r="J25" i="21" s="1"/>
  <c r="E24" i="21"/>
  <c r="H24" i="21" s="1"/>
  <c r="J24" i="21" s="1"/>
  <c r="E23" i="21"/>
  <c r="H23" i="21" s="1"/>
  <c r="J23" i="21" s="1"/>
  <c r="E22" i="21"/>
  <c r="H22" i="21" s="1"/>
  <c r="J22" i="21" s="1"/>
  <c r="E21" i="21"/>
  <c r="H21" i="21" s="1"/>
  <c r="J21" i="21" s="1"/>
  <c r="E20" i="21"/>
  <c r="H20" i="21" s="1"/>
  <c r="J20" i="21" s="1"/>
  <c r="E19" i="21"/>
  <c r="H19" i="21" s="1"/>
  <c r="J19" i="21" s="1"/>
  <c r="E18" i="21"/>
  <c r="H18" i="21" s="1"/>
  <c r="J18" i="21" s="1"/>
  <c r="E17" i="21"/>
  <c r="H17" i="21" s="1"/>
  <c r="J17" i="21" s="1"/>
  <c r="E16" i="21"/>
  <c r="H16" i="21" s="1"/>
  <c r="J16" i="21" s="1"/>
  <c r="E15" i="21"/>
  <c r="H15" i="21" s="1"/>
  <c r="J15" i="21" s="1"/>
  <c r="E14" i="21"/>
  <c r="H14" i="21" s="1"/>
  <c r="J14" i="21" s="1"/>
  <c r="E13" i="21"/>
  <c r="H13" i="21" s="1"/>
  <c r="J13" i="21" s="1"/>
  <c r="E12" i="21"/>
  <c r="H12" i="21" s="1"/>
  <c r="J12" i="21" s="1"/>
  <c r="E11" i="21"/>
  <c r="H11" i="21" s="1"/>
  <c r="J11" i="21" s="1"/>
  <c r="E10" i="21"/>
  <c r="H10" i="21" s="1"/>
  <c r="J10" i="21" s="1"/>
  <c r="E9" i="21"/>
  <c r="H9" i="21" s="1"/>
  <c r="J9" i="21" s="1"/>
  <c r="E8" i="21"/>
  <c r="H8" i="21" s="1"/>
  <c r="J8" i="21" s="1"/>
  <c r="E7" i="21"/>
  <c r="H7" i="21" s="1"/>
  <c r="J7" i="21" s="1"/>
  <c r="E6" i="21"/>
  <c r="H6" i="21" s="1"/>
  <c r="J6" i="21" s="1"/>
  <c r="E5" i="21"/>
  <c r="H5" i="21" s="1"/>
  <c r="J5" i="21" s="1"/>
  <c r="E4" i="21"/>
  <c r="H4" i="21" s="1"/>
  <c r="J4" i="21" s="1"/>
  <c r="E3" i="21"/>
  <c r="H3" i="21" s="1"/>
  <c r="J3" i="21" s="1"/>
  <c r="E30" i="20"/>
  <c r="H30" i="20" s="1"/>
  <c r="J30" i="20" s="1"/>
  <c r="E29" i="20"/>
  <c r="H29" i="20" s="1"/>
  <c r="J29" i="20" s="1"/>
  <c r="E28" i="20"/>
  <c r="H28" i="20" s="1"/>
  <c r="J28" i="20" s="1"/>
  <c r="E27" i="20"/>
  <c r="H27" i="20" s="1"/>
  <c r="J27" i="20" s="1"/>
  <c r="E26" i="20"/>
  <c r="H26" i="20" s="1"/>
  <c r="J26" i="20" s="1"/>
  <c r="E25" i="20"/>
  <c r="H25" i="20" s="1"/>
  <c r="J25" i="20" s="1"/>
  <c r="E24" i="20"/>
  <c r="H24" i="20" s="1"/>
  <c r="J24" i="20" s="1"/>
  <c r="E23" i="20"/>
  <c r="H23" i="20" s="1"/>
  <c r="J23" i="20" s="1"/>
  <c r="E22" i="20"/>
  <c r="H22" i="20" s="1"/>
  <c r="J22" i="20" s="1"/>
  <c r="E21" i="20"/>
  <c r="H21" i="20" s="1"/>
  <c r="J21" i="20" s="1"/>
  <c r="E20" i="20"/>
  <c r="H20" i="20" s="1"/>
  <c r="J20" i="20" s="1"/>
  <c r="E19" i="20"/>
  <c r="H19" i="20" s="1"/>
  <c r="J19" i="20" s="1"/>
  <c r="E18" i="20"/>
  <c r="H18" i="20" s="1"/>
  <c r="J18" i="20" s="1"/>
  <c r="E17" i="20"/>
  <c r="H17" i="20" s="1"/>
  <c r="J17" i="20" s="1"/>
  <c r="E16" i="20"/>
  <c r="H16" i="20" s="1"/>
  <c r="J16" i="20" s="1"/>
  <c r="E15" i="20"/>
  <c r="H15" i="20" s="1"/>
  <c r="J15" i="20" s="1"/>
  <c r="E14" i="20"/>
  <c r="H14" i="20" s="1"/>
  <c r="J14" i="20" s="1"/>
  <c r="E13" i="20"/>
  <c r="H13" i="20" s="1"/>
  <c r="J13" i="20" s="1"/>
  <c r="E12" i="20"/>
  <c r="H12" i="20" s="1"/>
  <c r="J12" i="20" s="1"/>
  <c r="E11" i="20"/>
  <c r="H11" i="20" s="1"/>
  <c r="J11" i="20" s="1"/>
  <c r="E10" i="20"/>
  <c r="H10" i="20" s="1"/>
  <c r="J10" i="20" s="1"/>
  <c r="E9" i="20"/>
  <c r="H9" i="20" s="1"/>
  <c r="J9" i="20" s="1"/>
  <c r="E8" i="20"/>
  <c r="H8" i="20" s="1"/>
  <c r="J8" i="20" s="1"/>
  <c r="E7" i="20"/>
  <c r="H7" i="20" s="1"/>
  <c r="J7" i="20" s="1"/>
  <c r="E6" i="20"/>
  <c r="H6" i="20" s="1"/>
  <c r="J6" i="20" s="1"/>
  <c r="E5" i="20"/>
  <c r="H5" i="20" s="1"/>
  <c r="J5" i="20" s="1"/>
  <c r="E4" i="20"/>
  <c r="H4" i="20" s="1"/>
  <c r="J4" i="20" s="1"/>
  <c r="E3" i="20"/>
  <c r="H3" i="20" s="1"/>
  <c r="J3" i="20" s="1"/>
  <c r="E30" i="9"/>
  <c r="H30" i="9" s="1"/>
  <c r="E29" i="9"/>
  <c r="H29" i="9" s="1"/>
  <c r="E28" i="9"/>
  <c r="H28" i="9" s="1"/>
  <c r="E27" i="9"/>
  <c r="H27" i="9" s="1"/>
  <c r="E26" i="9"/>
  <c r="H26" i="9" s="1"/>
  <c r="E25" i="9"/>
  <c r="H25" i="9" s="1"/>
  <c r="E24" i="9"/>
  <c r="H24" i="9" s="1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1" i="9" s="1"/>
  <c r="E10" i="9"/>
  <c r="H10" i="9" s="1"/>
  <c r="E9" i="9"/>
  <c r="H9" i="9" s="1"/>
  <c r="E8" i="9"/>
  <c r="H8" i="9" s="1"/>
  <c r="E7" i="9"/>
  <c r="H7" i="9" s="1"/>
  <c r="E6" i="9"/>
  <c r="H6" i="9" s="1"/>
  <c r="E5" i="9"/>
  <c r="H5" i="9" s="1"/>
  <c r="E4" i="9"/>
  <c r="H4" i="9" s="1"/>
  <c r="E3" i="9"/>
  <c r="H3" i="9" s="1"/>
  <c r="E4" i="8"/>
  <c r="H4" i="8" s="1"/>
  <c r="J4" i="8" s="1"/>
  <c r="E5" i="8"/>
  <c r="H5" i="8" s="1"/>
  <c r="J5" i="8" s="1"/>
  <c r="E6" i="8"/>
  <c r="H6" i="8" s="1"/>
  <c r="J6" i="8" s="1"/>
  <c r="E7" i="8"/>
  <c r="H7" i="8" s="1"/>
  <c r="J7" i="8" s="1"/>
  <c r="E8" i="8"/>
  <c r="H8" i="8" s="1"/>
  <c r="J8" i="8" s="1"/>
  <c r="E9" i="8"/>
  <c r="H9" i="8" s="1"/>
  <c r="J9" i="8" s="1"/>
  <c r="E10" i="8"/>
  <c r="H10" i="8" s="1"/>
  <c r="J10" i="8" s="1"/>
  <c r="E11" i="8"/>
  <c r="H11" i="8" s="1"/>
  <c r="J11" i="8" s="1"/>
  <c r="E12" i="8"/>
  <c r="H12" i="8" s="1"/>
  <c r="J12" i="8" s="1"/>
  <c r="E13" i="8"/>
  <c r="H13" i="8" s="1"/>
  <c r="J13" i="8" s="1"/>
  <c r="E14" i="8"/>
  <c r="H14" i="8" s="1"/>
  <c r="J14" i="8" s="1"/>
  <c r="E15" i="8"/>
  <c r="H15" i="8" s="1"/>
  <c r="J15" i="8" s="1"/>
  <c r="E16" i="8"/>
  <c r="H16" i="8" s="1"/>
  <c r="J16" i="8" s="1"/>
  <c r="E17" i="8"/>
  <c r="H17" i="8" s="1"/>
  <c r="J17" i="8" s="1"/>
  <c r="E18" i="8"/>
  <c r="H18" i="8" s="1"/>
  <c r="J18" i="8" s="1"/>
  <c r="E19" i="8"/>
  <c r="H19" i="8" s="1"/>
  <c r="J19" i="8" s="1"/>
  <c r="E20" i="8"/>
  <c r="H20" i="8" s="1"/>
  <c r="J20" i="8" s="1"/>
  <c r="E21" i="8"/>
  <c r="H21" i="8" s="1"/>
  <c r="J21" i="8" s="1"/>
  <c r="E22" i="8"/>
  <c r="H22" i="8" s="1"/>
  <c r="J22" i="8" s="1"/>
  <c r="E23" i="8"/>
  <c r="H23" i="8" s="1"/>
  <c r="J23" i="8" s="1"/>
  <c r="E24" i="8"/>
  <c r="H24" i="8" s="1"/>
  <c r="J24" i="8" s="1"/>
  <c r="E25" i="8"/>
  <c r="H25" i="8" s="1"/>
  <c r="J25" i="8" s="1"/>
  <c r="E26" i="8"/>
  <c r="H26" i="8" s="1"/>
  <c r="J26" i="8" s="1"/>
  <c r="E27" i="8"/>
  <c r="H27" i="8" s="1"/>
  <c r="J27" i="8" s="1"/>
  <c r="E28" i="8"/>
  <c r="H28" i="8" s="1"/>
  <c r="J28" i="8" s="1"/>
  <c r="E29" i="8"/>
  <c r="H29" i="8" s="1"/>
  <c r="J29" i="8" s="1"/>
  <c r="E30" i="8"/>
  <c r="H30" i="8" s="1"/>
  <c r="J30" i="8" s="1"/>
  <c r="E3" i="8"/>
  <c r="H3" i="8" s="1"/>
  <c r="J3" i="8" s="1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6" i="18"/>
  <c r="A5" i="18"/>
  <c r="A4" i="18"/>
  <c r="A3" i="18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A4" i="24"/>
  <c r="A3" i="24"/>
  <c r="A30" i="23"/>
  <c r="A29" i="23"/>
  <c r="A28" i="23"/>
  <c r="A27" i="23"/>
  <c r="A26" i="23"/>
  <c r="A25" i="23"/>
  <c r="A24" i="23"/>
  <c r="A23" i="23"/>
  <c r="A22" i="23"/>
  <c r="A21" i="23"/>
  <c r="A20" i="23"/>
  <c r="A19" i="23"/>
  <c r="A18" i="23"/>
  <c r="A17" i="23"/>
  <c r="A16" i="23"/>
  <c r="A15" i="23"/>
  <c r="A14" i="23"/>
  <c r="A13" i="23"/>
  <c r="A12" i="23"/>
  <c r="A11" i="23"/>
  <c r="A10" i="23"/>
  <c r="A9" i="23"/>
  <c r="A8" i="23"/>
  <c r="A7" i="23"/>
  <c r="A6" i="23"/>
  <c r="A5" i="23"/>
  <c r="A4" i="23"/>
  <c r="A3" i="23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A4" i="16"/>
  <c r="A3" i="1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A4" i="4"/>
  <c r="A3" i="4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6" i="28"/>
  <c r="A5" i="28"/>
  <c r="A4" i="28"/>
  <c r="A3" i="28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30" i="25"/>
  <c r="A29" i="25"/>
  <c r="A28" i="25"/>
  <c r="A27" i="25"/>
  <c r="A26" i="25"/>
  <c r="A25" i="25"/>
  <c r="A24" i="25"/>
  <c r="A23" i="25"/>
  <c r="A22" i="25"/>
  <c r="A21" i="25"/>
  <c r="A20" i="25"/>
  <c r="A19" i="25"/>
  <c r="A18" i="25"/>
  <c r="A17" i="25"/>
  <c r="A16" i="25"/>
  <c r="A15" i="25"/>
  <c r="A14" i="25"/>
  <c r="A13" i="25"/>
  <c r="A12" i="25"/>
  <c r="A11" i="25"/>
  <c r="A10" i="25"/>
  <c r="A9" i="25"/>
  <c r="A8" i="25"/>
  <c r="A7" i="25"/>
  <c r="A6" i="25"/>
  <c r="A5" i="25"/>
  <c r="A4" i="25"/>
  <c r="A3" i="25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A3" i="21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6" i="20"/>
  <c r="A5" i="20"/>
  <c r="A4" i="20"/>
  <c r="A3" i="20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" i="8"/>
  <c r="Q14" i="29"/>
  <c r="F2" i="9" s="1"/>
  <c r="Q15" i="29"/>
  <c r="F2" i="20" s="1"/>
  <c r="Q16" i="29"/>
  <c r="F2" i="21" s="1"/>
  <c r="P14" i="29"/>
  <c r="P15" i="29"/>
  <c r="P16" i="29"/>
  <c r="P17" i="29"/>
  <c r="G28" i="25"/>
  <c r="Z2" i="10"/>
  <c r="K1" i="10"/>
  <c r="K2" i="10"/>
  <c r="Y2" i="10"/>
  <c r="J1" i="10"/>
  <c r="X2" i="10"/>
  <c r="I1" i="10"/>
  <c r="J2" i="10"/>
  <c r="I2" i="10"/>
  <c r="W2" i="10"/>
  <c r="H1" i="10"/>
  <c r="H2" i="10"/>
  <c r="T5" i="17"/>
  <c r="T4" i="17"/>
  <c r="AZ4" i="17" s="1"/>
  <c r="BP4" i="17" s="1"/>
  <c r="Z5" i="17"/>
  <c r="AA5" i="17"/>
  <c r="AB5" i="17"/>
  <c r="Y5" i="17"/>
  <c r="AB4" i="17"/>
  <c r="BH4" i="17" s="1"/>
  <c r="BX4" i="17" s="1"/>
  <c r="AA4" i="17"/>
  <c r="AQ4" i="17" s="1"/>
  <c r="Z4" i="17"/>
  <c r="BF4" i="17" s="1"/>
  <c r="BV4" i="17" s="1"/>
  <c r="Y4" i="17"/>
  <c r="AO4" i="17" s="1"/>
  <c r="B2" i="8"/>
  <c r="G9" i="9"/>
  <c r="G7" i="24"/>
  <c r="G10" i="16"/>
  <c r="G17" i="16"/>
  <c r="G20" i="24"/>
  <c r="G24" i="16"/>
  <c r="G18" i="24"/>
  <c r="G26" i="16"/>
  <c r="M28" i="9"/>
  <c r="G11" i="16"/>
  <c r="G28" i="16"/>
  <c r="P2" i="10"/>
  <c r="AE2" i="10"/>
  <c r="P1" i="10"/>
  <c r="AG4" i="17"/>
  <c r="AG5" i="17"/>
  <c r="AD4" i="17"/>
  <c r="BJ4" i="17" s="1"/>
  <c r="BZ4" i="17" s="1"/>
  <c r="AD5" i="17"/>
  <c r="M2" i="17"/>
  <c r="M1" i="17"/>
  <c r="AC4" i="17"/>
  <c r="BI4" i="17" s="1"/>
  <c r="BY4" i="17" s="1"/>
  <c r="X4" i="17"/>
  <c r="AE4" i="17"/>
  <c r="BK4" i="17" s="1"/>
  <c r="CA4" i="17" s="1"/>
  <c r="U4" i="17"/>
  <c r="AK4" i="17" s="1"/>
  <c r="V4" i="17"/>
  <c r="BB4" i="17" s="1"/>
  <c r="BR4" i="17" s="1"/>
  <c r="W4" i="17"/>
  <c r="AF4" i="17"/>
  <c r="AV4" i="17" s="1"/>
  <c r="AH4" i="17"/>
  <c r="BN4" i="17" s="1"/>
  <c r="CD4" i="17" s="1"/>
  <c r="AD2" i="10"/>
  <c r="O2" i="10"/>
  <c r="O1" i="10"/>
  <c r="AF5" i="17"/>
  <c r="O2" i="17"/>
  <c r="O1" i="17"/>
  <c r="I3" i="8"/>
  <c r="I4" i="8"/>
  <c r="I5" i="8"/>
  <c r="I6" i="8"/>
  <c r="M6" i="8" s="1"/>
  <c r="I7" i="8"/>
  <c r="M7" i="8" s="1"/>
  <c r="I8" i="8"/>
  <c r="M8" i="8" s="1"/>
  <c r="I9" i="8"/>
  <c r="I10" i="8"/>
  <c r="I11" i="8"/>
  <c r="I12" i="8"/>
  <c r="I13" i="8"/>
  <c r="I14" i="8"/>
  <c r="M14" i="8" s="1"/>
  <c r="I15" i="8"/>
  <c r="M15" i="8" s="1"/>
  <c r="I16" i="8"/>
  <c r="M16" i="8" s="1"/>
  <c r="I17" i="8"/>
  <c r="I18" i="8"/>
  <c r="I19" i="8"/>
  <c r="I20" i="8"/>
  <c r="I21" i="8"/>
  <c r="I22" i="8"/>
  <c r="M22" i="8" s="1"/>
  <c r="I23" i="8"/>
  <c r="M23" i="8" s="1"/>
  <c r="I24" i="8"/>
  <c r="M24" i="8" s="1"/>
  <c r="I25" i="8"/>
  <c r="I26" i="8"/>
  <c r="I27" i="8"/>
  <c r="I28" i="8"/>
  <c r="I29" i="8"/>
  <c r="I30" i="8"/>
  <c r="M30" i="8" s="1"/>
  <c r="U2" i="10"/>
  <c r="F2" i="10"/>
  <c r="F1" i="10"/>
  <c r="T2" i="10"/>
  <c r="E1" i="10"/>
  <c r="E2" i="10"/>
  <c r="X5" i="17"/>
  <c r="S5" i="17"/>
  <c r="W5" i="17"/>
  <c r="V5" i="17"/>
  <c r="U5" i="17"/>
  <c r="AE5" i="17"/>
  <c r="AC5" i="17"/>
  <c r="G1" i="17"/>
  <c r="AH5" i="17"/>
  <c r="A4" i="17"/>
  <c r="F2" i="17"/>
  <c r="F1" i="17"/>
  <c r="E1" i="17"/>
  <c r="E2" i="17"/>
  <c r="A3" i="17"/>
  <c r="V3" i="8"/>
  <c r="Q1" i="17"/>
  <c r="Q2" i="17"/>
  <c r="AF2" i="10"/>
  <c r="Q2" i="10"/>
  <c r="Q1" i="10"/>
  <c r="AA2" i="10"/>
  <c r="B2" i="17"/>
  <c r="L2" i="17"/>
  <c r="D2" i="17"/>
  <c r="G2" i="17"/>
  <c r="N2" i="17"/>
  <c r="N1" i="17"/>
  <c r="D1" i="17"/>
  <c r="L1" i="17"/>
  <c r="C2" i="10"/>
  <c r="D2" i="10"/>
  <c r="M2" i="10"/>
  <c r="L2" i="10"/>
  <c r="G2" i="10"/>
  <c r="N2" i="10"/>
  <c r="L1" i="10"/>
  <c r="N1" i="10"/>
  <c r="G1" i="10"/>
  <c r="C1" i="10"/>
  <c r="D1" i="10"/>
  <c r="M1" i="10"/>
  <c r="AC2" i="10"/>
  <c r="V2" i="10"/>
  <c r="R2" i="10"/>
  <c r="S2" i="10"/>
  <c r="AB2" i="10"/>
  <c r="P2" i="23"/>
  <c r="G6" i="8"/>
  <c r="G12" i="8"/>
  <c r="G17" i="8"/>
  <c r="G21" i="8"/>
  <c r="G10" i="8"/>
  <c r="G14" i="8"/>
  <c r="G11" i="8"/>
  <c r="G9" i="8"/>
  <c r="G23" i="8"/>
  <c r="G18" i="7"/>
  <c r="G9" i="7"/>
  <c r="G23" i="7"/>
  <c r="G28" i="7"/>
  <c r="G17" i="7"/>
  <c r="G27" i="7"/>
  <c r="G16" i="7"/>
  <c r="G3" i="26"/>
  <c r="G25" i="26"/>
  <c r="G23" i="26"/>
  <c r="G17" i="26"/>
  <c r="G15" i="26"/>
  <c r="G8" i="26"/>
  <c r="G6" i="26"/>
  <c r="G24" i="26"/>
  <c r="G22" i="26"/>
  <c r="G16" i="26"/>
  <c r="G14" i="26"/>
  <c r="G30" i="26"/>
  <c r="G9" i="26"/>
  <c r="G5" i="28"/>
  <c r="G14" i="28"/>
  <c r="G10" i="28"/>
  <c r="G25" i="28"/>
  <c r="G23" i="28"/>
  <c r="G21" i="28"/>
  <c r="G18" i="28"/>
  <c r="G12" i="28"/>
  <c r="G30" i="28"/>
  <c r="G9" i="4"/>
  <c r="G18" i="4"/>
  <c r="G13" i="4"/>
  <c r="G14" i="4"/>
  <c r="G22" i="6"/>
  <c r="G16" i="6"/>
  <c r="G28" i="6"/>
  <c r="G19" i="6"/>
  <c r="G14" i="6"/>
  <c r="G27" i="6"/>
  <c r="G27" i="13"/>
  <c r="G6" i="23"/>
  <c r="G9" i="23"/>
  <c r="G15" i="23"/>
  <c r="G5" i="23"/>
  <c r="G8" i="23"/>
  <c r="G19" i="23"/>
  <c r="G11" i="23"/>
  <c r="G10" i="23"/>
  <c r="G29" i="23"/>
  <c r="G13" i="23"/>
  <c r="G3" i="23"/>
  <c r="G22" i="23"/>
  <c r="G9" i="18"/>
  <c r="G12" i="18"/>
  <c r="G14" i="18"/>
  <c r="G5" i="18"/>
  <c r="G26" i="8"/>
  <c r="G13" i="8"/>
  <c r="G9" i="13"/>
  <c r="G12" i="13"/>
  <c r="G19" i="13"/>
  <c r="G20" i="13"/>
  <c r="G26" i="13"/>
  <c r="G4" i="13"/>
  <c r="G10" i="13"/>
  <c r="G18" i="13"/>
  <c r="G23" i="13"/>
  <c r="G7" i="13"/>
  <c r="G8" i="13"/>
  <c r="G15" i="13"/>
  <c r="G5" i="13"/>
  <c r="G11" i="13"/>
  <c r="G16" i="13"/>
  <c r="G17" i="13"/>
  <c r="G30" i="13"/>
  <c r="G29" i="13"/>
  <c r="G22" i="13"/>
  <c r="G6" i="13"/>
  <c r="G28" i="13"/>
  <c r="G13" i="13"/>
  <c r="G21" i="13"/>
  <c r="G14" i="13"/>
  <c r="G25" i="13"/>
  <c r="G24" i="13"/>
  <c r="G3" i="13"/>
  <c r="G23" i="3"/>
  <c r="G28" i="3"/>
  <c r="G22" i="3"/>
  <c r="G18" i="3"/>
  <c r="G29" i="26"/>
  <c r="G27" i="26"/>
  <c r="G20" i="26"/>
  <c r="G18" i="26"/>
  <c r="G13" i="26"/>
  <c r="G11" i="26"/>
  <c r="G4" i="26"/>
  <c r="G28" i="26"/>
  <c r="G26" i="26"/>
  <c r="G21" i="26"/>
  <c r="G19" i="26"/>
  <c r="G12" i="26"/>
  <c r="G10" i="26"/>
  <c r="G5" i="26"/>
  <c r="G16" i="25"/>
  <c r="G24" i="25"/>
  <c r="G29" i="25"/>
  <c r="G22" i="25"/>
  <c r="G17" i="25"/>
  <c r="G14" i="25"/>
  <c r="M22" i="20"/>
  <c r="G18" i="20"/>
  <c r="G6" i="20"/>
  <c r="G10" i="20"/>
  <c r="M13" i="20"/>
  <c r="M8" i="20"/>
  <c r="G24" i="20"/>
  <c r="G4" i="20"/>
  <c r="H100" i="18"/>
  <c r="J100" i="18" s="1"/>
  <c r="H75" i="18"/>
  <c r="J75" i="18" s="1"/>
  <c r="H34" i="18"/>
  <c r="J34" i="18" s="1"/>
  <c r="H40" i="18"/>
  <c r="J40" i="18" s="1"/>
  <c r="H42" i="24"/>
  <c r="J42" i="24" s="1"/>
  <c r="H60" i="23"/>
  <c r="J60" i="23" s="1"/>
  <c r="H56" i="23"/>
  <c r="J56" i="23" s="1"/>
  <c r="H64" i="23"/>
  <c r="J64" i="23" s="1"/>
  <c r="H46" i="23"/>
  <c r="J46" i="23" s="1"/>
  <c r="H80" i="13"/>
  <c r="J80" i="13" s="1"/>
  <c r="H76" i="13"/>
  <c r="J76" i="13" s="1"/>
  <c r="H59" i="13"/>
  <c r="J59" i="13" s="1"/>
  <c r="H77" i="13"/>
  <c r="J77" i="13" s="1"/>
  <c r="H58" i="16"/>
  <c r="J58" i="16" s="1"/>
  <c r="H50" i="16"/>
  <c r="J50" i="16" s="1"/>
  <c r="H61" i="16"/>
  <c r="J61" i="16" s="1"/>
  <c r="H36" i="16"/>
  <c r="J36" i="16" s="1"/>
  <c r="H44" i="6"/>
  <c r="J44" i="6" s="1"/>
  <c r="H81" i="5"/>
  <c r="J81" i="5" s="1"/>
  <c r="H86" i="5"/>
  <c r="J86" i="5" s="1"/>
  <c r="H56" i="5"/>
  <c r="J56" i="5" s="1"/>
  <c r="H53" i="5"/>
  <c r="J53" i="5" s="1"/>
  <c r="H83" i="4"/>
  <c r="J83" i="4" s="1"/>
  <c r="I83" i="4" s="1"/>
  <c r="M83" i="4" s="1"/>
  <c r="H96" i="4"/>
  <c r="J96" i="4" s="1"/>
  <c r="H72" i="4"/>
  <c r="J72" i="4" s="1"/>
  <c r="I72" i="4" s="1"/>
  <c r="H64" i="4"/>
  <c r="J64" i="4" s="1"/>
  <c r="I64" i="4" s="1"/>
  <c r="M64" i="4" s="1"/>
  <c r="H75" i="4"/>
  <c r="J75" i="4" s="1"/>
  <c r="H70" i="4"/>
  <c r="J70" i="4" s="1"/>
  <c r="I70" i="4" s="1"/>
  <c r="M70" i="4" s="1"/>
  <c r="H48" i="4"/>
  <c r="J48" i="4" s="1"/>
  <c r="I48" i="4" s="1"/>
  <c r="H56" i="4"/>
  <c r="J56" i="4" s="1"/>
  <c r="H34" i="4"/>
  <c r="J34" i="4" s="1"/>
  <c r="H52" i="3"/>
  <c r="J52" i="3" s="1"/>
  <c r="H45" i="3"/>
  <c r="J45" i="3" s="1"/>
  <c r="H42" i="3"/>
  <c r="J42" i="3" s="1"/>
  <c r="H90" i="27"/>
  <c r="J90" i="27" s="1"/>
  <c r="H88" i="27"/>
  <c r="J88" i="27" s="1"/>
  <c r="H86" i="27"/>
  <c r="J86" i="27" s="1"/>
  <c r="H78" i="27"/>
  <c r="J78" i="27" s="1"/>
  <c r="H100" i="26"/>
  <c r="J100" i="26" s="1"/>
  <c r="H40" i="26"/>
  <c r="J40" i="26" s="1"/>
  <c r="H43" i="25"/>
  <c r="J43" i="25" s="1"/>
  <c r="D84" i="8"/>
  <c r="H46" i="8"/>
  <c r="J46" i="8" s="1"/>
  <c r="D52" i="8"/>
  <c r="D31" i="8" l="1"/>
  <c r="I37" i="23"/>
  <c r="M37" i="23" s="1"/>
  <c r="D59" i="8"/>
  <c r="D46" i="8"/>
  <c r="I78" i="4"/>
  <c r="I62" i="4"/>
  <c r="D78" i="8"/>
  <c r="D76" i="8"/>
  <c r="D36" i="8"/>
  <c r="I65" i="1"/>
  <c r="M65" i="1" s="1"/>
  <c r="I59" i="23"/>
  <c r="I48" i="23"/>
  <c r="M48" i="23" s="1"/>
  <c r="I12" i="5"/>
  <c r="I28" i="5"/>
  <c r="M28" i="5" s="1"/>
  <c r="I16" i="23"/>
  <c r="M16" i="23" s="1"/>
  <c r="I46" i="23"/>
  <c r="M46" i="23" s="1"/>
  <c r="I17" i="6"/>
  <c r="M17" i="6" s="1"/>
  <c r="F2" i="28"/>
  <c r="F2" i="27"/>
  <c r="F2" i="26"/>
  <c r="F2" i="25"/>
  <c r="F2" i="7"/>
  <c r="I58" i="23"/>
  <c r="M58" i="23" s="1"/>
  <c r="I26" i="23"/>
  <c r="M26" i="23" s="1"/>
  <c r="I4" i="5"/>
  <c r="M4" i="5" s="1"/>
  <c r="I20" i="5"/>
  <c r="M20" i="5" s="1"/>
  <c r="I8" i="23"/>
  <c r="I24" i="23"/>
  <c r="M24" i="23" s="1"/>
  <c r="I25" i="6"/>
  <c r="I64" i="23"/>
  <c r="I4" i="23"/>
  <c r="M4" i="23" s="1"/>
  <c r="I20" i="23"/>
  <c r="M20" i="23" s="1"/>
  <c r="I56" i="23"/>
  <c r="M56" i="23" s="1"/>
  <c r="I5" i="7"/>
  <c r="M5" i="7" s="1"/>
  <c r="I13" i="7"/>
  <c r="I21" i="7"/>
  <c r="I29" i="7"/>
  <c r="M29" i="7" s="1"/>
  <c r="J2" i="28"/>
  <c r="I89" i="28" s="1"/>
  <c r="M89" i="28" s="1"/>
  <c r="I12" i="23"/>
  <c r="M12" i="23" s="1"/>
  <c r="N12" i="23" s="1"/>
  <c r="I28" i="23"/>
  <c r="M28" i="23" s="1"/>
  <c r="I38" i="23"/>
  <c r="M38" i="23" s="1"/>
  <c r="I60" i="23"/>
  <c r="M60" i="23" s="1"/>
  <c r="I6" i="23"/>
  <c r="I47" i="23"/>
  <c r="M47" i="23" s="1"/>
  <c r="I57" i="23"/>
  <c r="M57" i="23" s="1"/>
  <c r="I3" i="3"/>
  <c r="M3" i="3" s="1"/>
  <c r="I11" i="3"/>
  <c r="M11" i="3" s="1"/>
  <c r="I19" i="3"/>
  <c r="M19" i="3" s="1"/>
  <c r="I27" i="3"/>
  <c r="M27" i="3" s="1"/>
  <c r="D62" i="8"/>
  <c r="D60" i="8"/>
  <c r="I42" i="28"/>
  <c r="M42" i="28" s="1"/>
  <c r="I86" i="4"/>
  <c r="M86" i="4" s="1"/>
  <c r="I42" i="4"/>
  <c r="M42" i="4" s="1"/>
  <c r="I38" i="4"/>
  <c r="M38" i="4" s="1"/>
  <c r="I36" i="1"/>
  <c r="M36" i="1" s="1"/>
  <c r="I34" i="23"/>
  <c r="M34" i="23" s="1"/>
  <c r="D70" i="8"/>
  <c r="D67" i="8"/>
  <c r="D64" i="8"/>
  <c r="D32" i="8"/>
  <c r="I33" i="23"/>
  <c r="M33" i="23" s="1"/>
  <c r="D54" i="8"/>
  <c r="I88" i="4"/>
  <c r="M88" i="4" s="1"/>
  <c r="I80" i="4"/>
  <c r="M80" i="4" s="1"/>
  <c r="I40" i="4"/>
  <c r="I36" i="4"/>
  <c r="I32" i="4"/>
  <c r="M32" i="4" s="1"/>
  <c r="I38" i="1"/>
  <c r="M38" i="1" s="1"/>
  <c r="I40" i="23"/>
  <c r="M40" i="23" s="1"/>
  <c r="I36" i="23"/>
  <c r="M36" i="23" s="1"/>
  <c r="I32" i="23"/>
  <c r="M32" i="23" s="1"/>
  <c r="D96" i="8"/>
  <c r="D94" i="8"/>
  <c r="D91" i="8"/>
  <c r="D83" i="8"/>
  <c r="D80" i="8"/>
  <c r="D75" i="8"/>
  <c r="D72" i="8"/>
  <c r="D43" i="8"/>
  <c r="D40" i="8"/>
  <c r="D38" i="8"/>
  <c r="I39" i="23"/>
  <c r="M39" i="23" s="1"/>
  <c r="I35" i="23"/>
  <c r="M35" i="23" s="1"/>
  <c r="K10" i="10"/>
  <c r="I2" i="2"/>
  <c r="D13" i="10"/>
  <c r="G9" i="10"/>
  <c r="M5" i="10"/>
  <c r="AH85" i="10"/>
  <c r="AH69" i="10"/>
  <c r="D4" i="10"/>
  <c r="G12" i="10"/>
  <c r="O8" i="10"/>
  <c r="AI92" i="10"/>
  <c r="AH88" i="10"/>
  <c r="AI76" i="10"/>
  <c r="AH72" i="10"/>
  <c r="L12" i="10"/>
  <c r="F11" i="10"/>
  <c r="K7" i="10"/>
  <c r="G8" i="10"/>
  <c r="I1" i="2"/>
  <c r="D14" i="10"/>
  <c r="O12" i="10"/>
  <c r="G13" i="10"/>
  <c r="Q4" i="10"/>
  <c r="F12" i="10"/>
  <c r="D8" i="10"/>
  <c r="H8" i="10"/>
  <c r="D12" i="10"/>
  <c r="H13" i="10"/>
  <c r="H14" i="10" s="1"/>
  <c r="H15" i="10" s="1"/>
  <c r="J4" i="10"/>
  <c r="P8" i="10"/>
  <c r="E13" i="10"/>
  <c r="E14" i="10" s="1"/>
  <c r="E15" i="10" s="1"/>
  <c r="E16" i="10" s="1"/>
  <c r="E17" i="10" s="1"/>
  <c r="J13" i="10"/>
  <c r="J14" i="10" s="1"/>
  <c r="J15" i="10" s="1"/>
  <c r="J16" i="10" s="1"/>
  <c r="J17" i="10" s="1"/>
  <c r="I4" i="10"/>
  <c r="K12" i="10"/>
  <c r="P12" i="10"/>
  <c r="E9" i="10"/>
  <c r="O7" i="10"/>
  <c r="O4" i="10"/>
  <c r="P9" i="10"/>
  <c r="D15" i="10"/>
  <c r="D16" i="10" s="1"/>
  <c r="D17" i="10" s="1"/>
  <c r="D18" i="10" s="1"/>
  <c r="D19" i="10" s="1"/>
  <c r="D20" i="10" s="1"/>
  <c r="D21" i="10" s="1"/>
  <c r="D22" i="10" s="1"/>
  <c r="D23" i="10" s="1"/>
  <c r="D24" i="10" s="1"/>
  <c r="D25" i="10" s="1"/>
  <c r="D26" i="10" s="1"/>
  <c r="D27" i="10" s="1"/>
  <c r="D28" i="10" s="1"/>
  <c r="D29" i="10" s="1"/>
  <c r="D30" i="10" s="1"/>
  <c r="D31" i="10" s="1"/>
  <c r="D32" i="10" s="1"/>
  <c r="D33" i="10" s="1"/>
  <c r="D34" i="10" s="1"/>
  <c r="D35" i="10" s="1"/>
  <c r="D36" i="10" s="1"/>
  <c r="D37" i="10" s="1"/>
  <c r="D38" i="10" s="1"/>
  <c r="D39" i="10" s="1"/>
  <c r="D40" i="10" s="1"/>
  <c r="D41" i="10" s="1"/>
  <c r="D42" i="10" s="1"/>
  <c r="D43" i="10" s="1"/>
  <c r="D44" i="10" s="1"/>
  <c r="D45" i="10" s="1"/>
  <c r="D46" i="10" s="1"/>
  <c r="D47" i="10" s="1"/>
  <c r="D48" i="10" s="1"/>
  <c r="D49" i="10" s="1"/>
  <c r="D50" i="10" s="1"/>
  <c r="D51" i="10" s="1"/>
  <c r="D52" i="10" s="1"/>
  <c r="D53" i="10" s="1"/>
  <c r="D54" i="10" s="1"/>
  <c r="D55" i="10" s="1"/>
  <c r="D56" i="10" s="1"/>
  <c r="D57" i="10" s="1"/>
  <c r="D58" i="10" s="1"/>
  <c r="D59" i="10" s="1"/>
  <c r="D60" i="10" s="1"/>
  <c r="D61" i="10" s="1"/>
  <c r="D62" i="10" s="1"/>
  <c r="D63" i="10" s="1"/>
  <c r="D64" i="10" s="1"/>
  <c r="D65" i="10" s="1"/>
  <c r="D66" i="10" s="1"/>
  <c r="D67" i="10" s="1"/>
  <c r="D68" i="10" s="1"/>
  <c r="D69" i="10" s="1"/>
  <c r="D70" i="10" s="1"/>
  <c r="D71" i="10" s="1"/>
  <c r="D72" i="10" s="1"/>
  <c r="D73" i="10" s="1"/>
  <c r="D74" i="10" s="1"/>
  <c r="D75" i="10" s="1"/>
  <c r="D76" i="10" s="1"/>
  <c r="D77" i="10" s="1"/>
  <c r="D78" i="10" s="1"/>
  <c r="D79" i="10" s="1"/>
  <c r="D80" i="10" s="1"/>
  <c r="D81" i="10" s="1"/>
  <c r="D82" i="10" s="1"/>
  <c r="D83" i="10" s="1"/>
  <c r="D84" i="10" s="1"/>
  <c r="D85" i="10" s="1"/>
  <c r="D86" i="10" s="1"/>
  <c r="D87" i="10" s="1"/>
  <c r="D88" i="10" s="1"/>
  <c r="D89" i="10" s="1"/>
  <c r="D90" i="10" s="1"/>
  <c r="D91" i="10" s="1"/>
  <c r="D92" i="10" s="1"/>
  <c r="D93" i="10" s="1"/>
  <c r="D94" i="10" s="1"/>
  <c r="D95" i="10" s="1"/>
  <c r="D96" i="10" s="1"/>
  <c r="D97" i="10" s="1"/>
  <c r="D98" i="10" s="1"/>
  <c r="D99" i="10" s="1"/>
  <c r="D100" i="10" s="1"/>
  <c r="M4" i="10"/>
  <c r="N8" i="10"/>
  <c r="L5" i="10"/>
  <c r="G4" i="10"/>
  <c r="D7" i="10"/>
  <c r="I7" i="10"/>
  <c r="F8" i="10"/>
  <c r="D5" i="10"/>
  <c r="G16" i="10"/>
  <c r="L8" i="10"/>
  <c r="Q8" i="10"/>
  <c r="I12" i="10"/>
  <c r="F13" i="10"/>
  <c r="N7" i="10"/>
  <c r="H16" i="10"/>
  <c r="H17" i="10" s="1"/>
  <c r="H18" i="10" s="1"/>
  <c r="J8" i="10"/>
  <c r="O9" i="10"/>
  <c r="I13" i="10"/>
  <c r="I14" i="10" s="1"/>
  <c r="I15" i="10" s="1"/>
  <c r="I16" i="10" s="1"/>
  <c r="I17" i="10" s="1"/>
  <c r="I18" i="10" s="1"/>
  <c r="H12" i="10"/>
  <c r="K5" i="10"/>
  <c r="O2" i="3"/>
  <c r="H5" i="17"/>
  <c r="P2" i="5"/>
  <c r="F5" i="17"/>
  <c r="O2" i="16"/>
  <c r="L5" i="17"/>
  <c r="O2" i="18"/>
  <c r="Q5" i="17"/>
  <c r="P2" i="1"/>
  <c r="E5" i="17"/>
  <c r="O2" i="5"/>
  <c r="W2" i="5" s="1"/>
  <c r="J3" i="17" s="1"/>
  <c r="J5" i="17"/>
  <c r="C5" i="17"/>
  <c r="D5" i="17"/>
  <c r="O2" i="13"/>
  <c r="M5" i="17"/>
  <c r="O2" i="1"/>
  <c r="N5" i="17"/>
  <c r="O2" i="23"/>
  <c r="O5" i="17"/>
  <c r="J18" i="10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J40" i="10" s="1"/>
  <c r="J41" i="10" s="1"/>
  <c r="J42" i="10" s="1"/>
  <c r="J43" i="10" s="1"/>
  <c r="J44" i="10" s="1"/>
  <c r="J45" i="10" s="1"/>
  <c r="J46" i="10" s="1"/>
  <c r="J47" i="10" s="1"/>
  <c r="J48" i="10" s="1"/>
  <c r="J49" i="10" s="1"/>
  <c r="J50" i="10" s="1"/>
  <c r="J51" i="10" s="1"/>
  <c r="J52" i="10" s="1"/>
  <c r="J53" i="10" s="1"/>
  <c r="J54" i="10" s="1"/>
  <c r="J55" i="10" s="1"/>
  <c r="J56" i="10" s="1"/>
  <c r="J57" i="10" s="1"/>
  <c r="J58" i="10" s="1"/>
  <c r="J59" i="10" s="1"/>
  <c r="J60" i="10" s="1"/>
  <c r="J61" i="10" s="1"/>
  <c r="J62" i="10" s="1"/>
  <c r="J63" i="10" s="1"/>
  <c r="J64" i="10" s="1"/>
  <c r="J65" i="10" s="1"/>
  <c r="J66" i="10" s="1"/>
  <c r="J67" i="10" s="1"/>
  <c r="J68" i="10" s="1"/>
  <c r="J69" i="10" s="1"/>
  <c r="J70" i="10" s="1"/>
  <c r="J71" i="10" s="1"/>
  <c r="J72" i="10" s="1"/>
  <c r="J73" i="10" s="1"/>
  <c r="J74" i="10" s="1"/>
  <c r="J75" i="10" s="1"/>
  <c r="J76" i="10" s="1"/>
  <c r="J77" i="10" s="1"/>
  <c r="J78" i="10" s="1"/>
  <c r="J79" i="10" s="1"/>
  <c r="J80" i="10" s="1"/>
  <c r="J81" i="10" s="1"/>
  <c r="J82" i="10" s="1"/>
  <c r="J83" i="10" s="1"/>
  <c r="J84" i="10" s="1"/>
  <c r="J85" i="10" s="1"/>
  <c r="J86" i="10" s="1"/>
  <c r="J87" i="10" s="1"/>
  <c r="J88" i="10" s="1"/>
  <c r="J89" i="10" s="1"/>
  <c r="J90" i="10" s="1"/>
  <c r="J91" i="10" s="1"/>
  <c r="J92" i="10" s="1"/>
  <c r="J93" i="10" s="1"/>
  <c r="J94" i="10" s="1"/>
  <c r="J95" i="10" s="1"/>
  <c r="J96" i="10" s="1"/>
  <c r="J97" i="10" s="1"/>
  <c r="J98" i="10" s="1"/>
  <c r="J99" i="10" s="1"/>
  <c r="J100" i="10" s="1"/>
  <c r="D11" i="10"/>
  <c r="Q9" i="10"/>
  <c r="I11" i="10"/>
  <c r="G11" i="10"/>
  <c r="E7" i="10"/>
  <c r="F7" i="10"/>
  <c r="N10" i="10"/>
  <c r="L10" i="10"/>
  <c r="D10" i="10"/>
  <c r="O11" i="10"/>
  <c r="P4" i="10"/>
  <c r="H4" i="10"/>
  <c r="N12" i="10"/>
  <c r="L13" i="10"/>
  <c r="L14" i="10" s="1"/>
  <c r="L15" i="10" s="1"/>
  <c r="L16" i="10" s="1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L27" i="10" s="1"/>
  <c r="L28" i="10" s="1"/>
  <c r="L29" i="10" s="1"/>
  <c r="L30" i="10" s="1"/>
  <c r="L31" i="10" s="1"/>
  <c r="L32" i="10" s="1"/>
  <c r="L33" i="10" s="1"/>
  <c r="L34" i="10" s="1"/>
  <c r="L35" i="10" s="1"/>
  <c r="L36" i="10" s="1"/>
  <c r="L37" i="10" s="1"/>
  <c r="L38" i="10" s="1"/>
  <c r="L39" i="10" s="1"/>
  <c r="L40" i="10" s="1"/>
  <c r="L41" i="10" s="1"/>
  <c r="L42" i="10" s="1"/>
  <c r="L43" i="10" s="1"/>
  <c r="L44" i="10" s="1"/>
  <c r="L45" i="10" s="1"/>
  <c r="L46" i="10" s="1"/>
  <c r="L47" i="10" s="1"/>
  <c r="L48" i="10" s="1"/>
  <c r="L49" i="10" s="1"/>
  <c r="L50" i="10" s="1"/>
  <c r="L51" i="10" s="1"/>
  <c r="L52" i="10" s="1"/>
  <c r="L53" i="10" s="1"/>
  <c r="L54" i="10" s="1"/>
  <c r="L55" i="10" s="1"/>
  <c r="L56" i="10" s="1"/>
  <c r="L57" i="10" s="1"/>
  <c r="L58" i="10" s="1"/>
  <c r="L59" i="10" s="1"/>
  <c r="L60" i="10" s="1"/>
  <c r="L61" i="10" s="1"/>
  <c r="L62" i="10" s="1"/>
  <c r="L63" i="10" s="1"/>
  <c r="L64" i="10" s="1"/>
  <c r="L65" i="10" s="1"/>
  <c r="L66" i="10" s="1"/>
  <c r="L67" i="10" s="1"/>
  <c r="L68" i="10" s="1"/>
  <c r="L69" i="10" s="1"/>
  <c r="L70" i="10" s="1"/>
  <c r="L71" i="10" s="1"/>
  <c r="L72" i="10" s="1"/>
  <c r="L73" i="10" s="1"/>
  <c r="L74" i="10" s="1"/>
  <c r="L75" i="10" s="1"/>
  <c r="L76" i="10" s="1"/>
  <c r="L77" i="10" s="1"/>
  <c r="L78" i="10" s="1"/>
  <c r="L79" i="10" s="1"/>
  <c r="L80" i="10" s="1"/>
  <c r="L81" i="10" s="1"/>
  <c r="L82" i="10" s="1"/>
  <c r="L83" i="10" s="1"/>
  <c r="L84" i="10" s="1"/>
  <c r="L85" i="10" s="1"/>
  <c r="L86" i="10" s="1"/>
  <c r="L87" i="10" s="1"/>
  <c r="L88" i="10" s="1"/>
  <c r="L89" i="10" s="1"/>
  <c r="L90" i="10" s="1"/>
  <c r="L91" i="10" s="1"/>
  <c r="L92" i="10" s="1"/>
  <c r="L93" i="10" s="1"/>
  <c r="L94" i="10" s="1"/>
  <c r="L95" i="10" s="1"/>
  <c r="L96" i="10" s="1"/>
  <c r="L97" i="10" s="1"/>
  <c r="L98" i="10" s="1"/>
  <c r="L99" i="10" s="1"/>
  <c r="L100" i="10" s="1"/>
  <c r="D9" i="10"/>
  <c r="K8" i="10"/>
  <c r="P10" i="10"/>
  <c r="I9" i="10"/>
  <c r="G5" i="10"/>
  <c r="E5" i="10"/>
  <c r="F5" i="10"/>
  <c r="H7" i="10"/>
  <c r="J5" i="10"/>
  <c r="M7" i="10"/>
  <c r="J12" i="10"/>
  <c r="O5" i="10"/>
  <c r="G10" i="10"/>
  <c r="L7" i="10"/>
  <c r="F6" i="10"/>
  <c r="H6" i="10"/>
  <c r="E6" i="10"/>
  <c r="I6" i="10"/>
  <c r="G6" i="10"/>
  <c r="P6" i="10"/>
  <c r="L6" i="10"/>
  <c r="D6" i="10"/>
  <c r="M6" i="10"/>
  <c r="N6" i="10"/>
  <c r="J6" i="10"/>
  <c r="K6" i="10"/>
  <c r="O6" i="10"/>
  <c r="Q6" i="10"/>
  <c r="N4" i="10"/>
  <c r="F4" i="10"/>
  <c r="O13" i="10"/>
  <c r="O14" i="10" s="1"/>
  <c r="O15" i="10" s="1"/>
  <c r="O16" i="10" s="1"/>
  <c r="O17" i="10" s="1"/>
  <c r="O18" i="10" s="1"/>
  <c r="O19" i="10" s="1"/>
  <c r="O20" i="10" s="1"/>
  <c r="O21" i="10" s="1"/>
  <c r="O22" i="10" s="1"/>
  <c r="O23" i="10" s="1"/>
  <c r="O24" i="10" s="1"/>
  <c r="O25" i="10" s="1"/>
  <c r="O26" i="10" s="1"/>
  <c r="O27" i="10" s="1"/>
  <c r="O28" i="10" s="1"/>
  <c r="O29" i="10" s="1"/>
  <c r="O30" i="10" s="1"/>
  <c r="O31" i="10" s="1"/>
  <c r="O32" i="10" s="1"/>
  <c r="O33" i="10" s="1"/>
  <c r="O34" i="10" s="1"/>
  <c r="O35" i="10" s="1"/>
  <c r="O36" i="10" s="1"/>
  <c r="O37" i="10" s="1"/>
  <c r="O38" i="10" s="1"/>
  <c r="O39" i="10" s="1"/>
  <c r="O40" i="10" s="1"/>
  <c r="O41" i="10" s="1"/>
  <c r="O42" i="10" s="1"/>
  <c r="O43" i="10" s="1"/>
  <c r="O44" i="10" s="1"/>
  <c r="O45" i="10" s="1"/>
  <c r="O46" i="10" s="1"/>
  <c r="O47" i="10" s="1"/>
  <c r="O48" i="10" s="1"/>
  <c r="O49" i="10" s="1"/>
  <c r="O50" i="10" s="1"/>
  <c r="O51" i="10" s="1"/>
  <c r="O52" i="10" s="1"/>
  <c r="O53" i="10" s="1"/>
  <c r="O54" i="10" s="1"/>
  <c r="O55" i="10" s="1"/>
  <c r="O56" i="10" s="1"/>
  <c r="O57" i="10" s="1"/>
  <c r="O58" i="10" s="1"/>
  <c r="O59" i="10" s="1"/>
  <c r="O60" i="10" s="1"/>
  <c r="O61" i="10" s="1"/>
  <c r="O62" i="10" s="1"/>
  <c r="O63" i="10" s="1"/>
  <c r="O64" i="10" s="1"/>
  <c r="O65" i="10" s="1"/>
  <c r="O66" i="10" s="1"/>
  <c r="O67" i="10" s="1"/>
  <c r="O68" i="10" s="1"/>
  <c r="O69" i="10" s="1"/>
  <c r="O70" i="10" s="1"/>
  <c r="O71" i="10" s="1"/>
  <c r="O72" i="10" s="1"/>
  <c r="O73" i="10" s="1"/>
  <c r="O74" i="10" s="1"/>
  <c r="O75" i="10" s="1"/>
  <c r="O76" i="10" s="1"/>
  <c r="O77" i="10" s="1"/>
  <c r="O78" i="10" s="1"/>
  <c r="O79" i="10" s="1"/>
  <c r="O80" i="10" s="1"/>
  <c r="O81" i="10" s="1"/>
  <c r="O82" i="10" s="1"/>
  <c r="O83" i="10" s="1"/>
  <c r="O84" i="10" s="1"/>
  <c r="O85" i="10" s="1"/>
  <c r="O86" i="10" s="1"/>
  <c r="O87" i="10" s="1"/>
  <c r="O88" i="10" s="1"/>
  <c r="O89" i="10" s="1"/>
  <c r="O90" i="10" s="1"/>
  <c r="O91" i="10" s="1"/>
  <c r="O92" i="10" s="1"/>
  <c r="O93" i="10" s="1"/>
  <c r="O94" i="10" s="1"/>
  <c r="O95" i="10" s="1"/>
  <c r="O96" i="10" s="1"/>
  <c r="O97" i="10" s="1"/>
  <c r="O98" i="10" s="1"/>
  <c r="O99" i="10" s="1"/>
  <c r="O100" i="10" s="1"/>
  <c r="L11" i="10"/>
  <c r="Q5" i="10"/>
  <c r="P5" i="10"/>
  <c r="M9" i="10"/>
  <c r="I8" i="10"/>
  <c r="G7" i="10"/>
  <c r="E12" i="10"/>
  <c r="F10" i="10"/>
  <c r="H9" i="10"/>
  <c r="N5" i="10"/>
  <c r="Q11" i="10"/>
  <c r="O10" i="10"/>
  <c r="N13" i="10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36" i="10" s="1"/>
  <c r="N37" i="10" s="1"/>
  <c r="N38" i="10" s="1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N64" i="10" s="1"/>
  <c r="N65" i="10" s="1"/>
  <c r="N66" i="10" s="1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N84" i="10" s="1"/>
  <c r="N85" i="10" s="1"/>
  <c r="N86" i="10" s="1"/>
  <c r="N87" i="10" s="1"/>
  <c r="N88" i="10" s="1"/>
  <c r="N89" i="10" s="1"/>
  <c r="N90" i="10" s="1"/>
  <c r="N91" i="10" s="1"/>
  <c r="N92" i="10" s="1"/>
  <c r="N93" i="10" s="1"/>
  <c r="N94" i="10" s="1"/>
  <c r="N95" i="10" s="1"/>
  <c r="N96" i="10" s="1"/>
  <c r="N97" i="10" s="1"/>
  <c r="N98" i="10" s="1"/>
  <c r="N99" i="10" s="1"/>
  <c r="N100" i="10" s="1"/>
  <c r="G19" i="10"/>
  <c r="F19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H64" i="10" s="1"/>
  <c r="H65" i="10" s="1"/>
  <c r="H66" i="10" s="1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H84" i="10" s="1"/>
  <c r="H85" i="10" s="1"/>
  <c r="H86" i="10" s="1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K11" i="10"/>
  <c r="H11" i="10"/>
  <c r="J10" i="10"/>
  <c r="L9" i="10"/>
  <c r="P11" i="10"/>
  <c r="J9" i="10"/>
  <c r="Q10" i="10"/>
  <c r="K4" i="10"/>
  <c r="E4" i="10"/>
  <c r="M8" i="10"/>
  <c r="M12" i="10"/>
  <c r="K13" i="10"/>
  <c r="K14" i="10" s="1"/>
  <c r="K15" i="10" s="1"/>
  <c r="K16" i="10" s="1"/>
  <c r="K17" i="10" s="1"/>
  <c r="K18" i="10" s="1"/>
  <c r="K19" i="10" s="1"/>
  <c r="K20" i="10" s="1"/>
  <c r="K21" i="10" s="1"/>
  <c r="K22" i="10" s="1"/>
  <c r="K23" i="10" s="1"/>
  <c r="K24" i="10" s="1"/>
  <c r="K25" i="10" s="1"/>
  <c r="K26" i="10" s="1"/>
  <c r="K27" i="10" s="1"/>
  <c r="K28" i="10" s="1"/>
  <c r="K29" i="10" s="1"/>
  <c r="K30" i="10" s="1"/>
  <c r="K31" i="10" s="1"/>
  <c r="K32" i="10" s="1"/>
  <c r="K33" i="10" s="1"/>
  <c r="K34" i="10" s="1"/>
  <c r="K35" i="10" s="1"/>
  <c r="K36" i="10" s="1"/>
  <c r="K37" i="10" s="1"/>
  <c r="K38" i="10" s="1"/>
  <c r="K39" i="10" s="1"/>
  <c r="K40" i="10" s="1"/>
  <c r="K41" i="10" s="1"/>
  <c r="K42" i="10" s="1"/>
  <c r="K43" i="10" s="1"/>
  <c r="K44" i="10" s="1"/>
  <c r="K45" i="10" s="1"/>
  <c r="K46" i="10" s="1"/>
  <c r="K47" i="10" s="1"/>
  <c r="K48" i="10" s="1"/>
  <c r="K49" i="10" s="1"/>
  <c r="K50" i="10" s="1"/>
  <c r="K51" i="10" s="1"/>
  <c r="K52" i="10" s="1"/>
  <c r="K53" i="10" s="1"/>
  <c r="K54" i="10" s="1"/>
  <c r="K55" i="10" s="1"/>
  <c r="K56" i="10" s="1"/>
  <c r="K57" i="10" s="1"/>
  <c r="K58" i="10" s="1"/>
  <c r="K59" i="10" s="1"/>
  <c r="K60" i="10" s="1"/>
  <c r="K61" i="10" s="1"/>
  <c r="K62" i="10" s="1"/>
  <c r="K63" i="10" s="1"/>
  <c r="K64" i="10" s="1"/>
  <c r="K65" i="10" s="1"/>
  <c r="K66" i="10" s="1"/>
  <c r="K67" i="10" s="1"/>
  <c r="K68" i="10" s="1"/>
  <c r="K69" i="10" s="1"/>
  <c r="K70" i="10" s="1"/>
  <c r="K71" i="10" s="1"/>
  <c r="K72" i="10" s="1"/>
  <c r="K73" i="10" s="1"/>
  <c r="K74" i="10" s="1"/>
  <c r="K75" i="10" s="1"/>
  <c r="K76" i="10" s="1"/>
  <c r="K77" i="10" s="1"/>
  <c r="K78" i="10" s="1"/>
  <c r="K79" i="10" s="1"/>
  <c r="K80" i="10" s="1"/>
  <c r="K81" i="10" s="1"/>
  <c r="K82" i="10" s="1"/>
  <c r="K83" i="10" s="1"/>
  <c r="K84" i="10" s="1"/>
  <c r="K85" i="10" s="1"/>
  <c r="K86" i="10" s="1"/>
  <c r="K87" i="10" s="1"/>
  <c r="K88" i="10" s="1"/>
  <c r="K89" i="10" s="1"/>
  <c r="K90" i="10" s="1"/>
  <c r="K91" i="10" s="1"/>
  <c r="K92" i="10" s="1"/>
  <c r="K93" i="10" s="1"/>
  <c r="K94" i="10" s="1"/>
  <c r="K95" i="10" s="1"/>
  <c r="K96" i="10" s="1"/>
  <c r="K97" i="10" s="1"/>
  <c r="K98" i="10" s="1"/>
  <c r="K99" i="10" s="1"/>
  <c r="K100" i="10" s="1"/>
  <c r="P7" i="10"/>
  <c r="J11" i="10"/>
  <c r="I5" i="10"/>
  <c r="E8" i="10"/>
  <c r="F9" i="10"/>
  <c r="H5" i="10"/>
  <c r="Q13" i="10"/>
  <c r="Q14" i="10" s="1"/>
  <c r="Q15" i="10" s="1"/>
  <c r="Q16" i="10" s="1"/>
  <c r="Q17" i="10" s="1"/>
  <c r="Q18" i="10" s="1"/>
  <c r="Q19" i="10" s="1"/>
  <c r="Q20" i="10" s="1"/>
  <c r="Q21" i="10" s="1"/>
  <c r="Q22" i="10" s="1"/>
  <c r="Q23" i="10" s="1"/>
  <c r="Q24" i="10" s="1"/>
  <c r="Q25" i="10" s="1"/>
  <c r="Q26" i="10" s="1"/>
  <c r="Q27" i="10" s="1"/>
  <c r="Q28" i="10" s="1"/>
  <c r="Q29" i="10" s="1"/>
  <c r="Q30" i="10" s="1"/>
  <c r="Q31" i="10" s="1"/>
  <c r="Q32" i="10" s="1"/>
  <c r="Q33" i="10" s="1"/>
  <c r="Q34" i="10" s="1"/>
  <c r="Q35" i="10" s="1"/>
  <c r="Q36" i="10" s="1"/>
  <c r="Q37" i="10" s="1"/>
  <c r="Q38" i="10" s="1"/>
  <c r="Q39" i="10" s="1"/>
  <c r="Q40" i="10" s="1"/>
  <c r="Q41" i="10" s="1"/>
  <c r="Q42" i="10" s="1"/>
  <c r="Q43" i="10" s="1"/>
  <c r="Q44" i="10" s="1"/>
  <c r="Q45" i="10" s="1"/>
  <c r="Q46" i="10" s="1"/>
  <c r="Q47" i="10" s="1"/>
  <c r="Q48" i="10" s="1"/>
  <c r="Q49" i="10" s="1"/>
  <c r="Q50" i="10" s="1"/>
  <c r="Q51" i="10" s="1"/>
  <c r="Q52" i="10" s="1"/>
  <c r="Q53" i="10" s="1"/>
  <c r="Q54" i="10" s="1"/>
  <c r="Q55" i="10" s="1"/>
  <c r="Q56" i="10" s="1"/>
  <c r="Q57" i="10" s="1"/>
  <c r="Q58" i="10" s="1"/>
  <c r="Q59" i="10" s="1"/>
  <c r="Q60" i="10" s="1"/>
  <c r="Q61" i="10" s="1"/>
  <c r="Q62" i="10" s="1"/>
  <c r="Q63" i="10" s="1"/>
  <c r="Q64" i="10" s="1"/>
  <c r="Q65" i="10" s="1"/>
  <c r="Q66" i="10" s="1"/>
  <c r="Q67" i="10" s="1"/>
  <c r="Q68" i="10" s="1"/>
  <c r="Q69" i="10" s="1"/>
  <c r="Q70" i="10" s="1"/>
  <c r="Q71" i="10" s="1"/>
  <c r="Q72" i="10" s="1"/>
  <c r="Q73" i="10" s="1"/>
  <c r="Q74" i="10" s="1"/>
  <c r="Q75" i="10" s="1"/>
  <c r="Q76" i="10" s="1"/>
  <c r="Q77" i="10" s="1"/>
  <c r="Q78" i="10" s="1"/>
  <c r="Q79" i="10" s="1"/>
  <c r="Q80" i="10" s="1"/>
  <c r="Q81" i="10" s="1"/>
  <c r="Q82" i="10" s="1"/>
  <c r="Q83" i="10" s="1"/>
  <c r="Q84" i="10" s="1"/>
  <c r="Q85" i="10" s="1"/>
  <c r="Q86" i="10" s="1"/>
  <c r="Q87" i="10" s="1"/>
  <c r="Q88" i="10" s="1"/>
  <c r="Q89" i="10" s="1"/>
  <c r="Q90" i="10" s="1"/>
  <c r="Q91" i="10" s="1"/>
  <c r="Q92" i="10" s="1"/>
  <c r="Q93" i="10" s="1"/>
  <c r="Q94" i="10" s="1"/>
  <c r="Q95" i="10" s="1"/>
  <c r="Q96" i="10" s="1"/>
  <c r="Q97" i="10" s="1"/>
  <c r="Q98" i="10" s="1"/>
  <c r="Q99" i="10" s="1"/>
  <c r="Q100" i="10" s="1"/>
  <c r="Q7" i="10"/>
  <c r="N11" i="10"/>
  <c r="N9" i="10"/>
  <c r="I19" i="10"/>
  <c r="I20" i="10" s="1"/>
  <c r="I21" i="10" s="1"/>
  <c r="I22" i="10" s="1"/>
  <c r="I23" i="10" s="1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40" i="10" s="1"/>
  <c r="I41" i="10" s="1"/>
  <c r="I42" i="10" s="1"/>
  <c r="I43" i="10" s="1"/>
  <c r="I44" i="10" s="1"/>
  <c r="I45" i="10" s="1"/>
  <c r="I46" i="10" s="1"/>
  <c r="I47" i="10" s="1"/>
  <c r="I48" i="10" s="1"/>
  <c r="I49" i="10" s="1"/>
  <c r="I50" i="10" s="1"/>
  <c r="I51" i="10" s="1"/>
  <c r="I52" i="10" s="1"/>
  <c r="I53" i="10" s="1"/>
  <c r="I54" i="10" s="1"/>
  <c r="I55" i="10" s="1"/>
  <c r="I56" i="10" s="1"/>
  <c r="I57" i="10" s="1"/>
  <c r="I58" i="10" s="1"/>
  <c r="I59" i="10" s="1"/>
  <c r="I60" i="10" s="1"/>
  <c r="I61" i="10" s="1"/>
  <c r="I62" i="10" s="1"/>
  <c r="I63" i="10" s="1"/>
  <c r="I64" i="10" s="1"/>
  <c r="I65" i="10" s="1"/>
  <c r="I66" i="10" s="1"/>
  <c r="I67" i="10" s="1"/>
  <c r="I68" i="10" s="1"/>
  <c r="I69" i="10" s="1"/>
  <c r="I70" i="10" s="1"/>
  <c r="I71" i="10" s="1"/>
  <c r="I72" i="10" s="1"/>
  <c r="I73" i="10" s="1"/>
  <c r="I74" i="10" s="1"/>
  <c r="I75" i="10" s="1"/>
  <c r="I76" i="10" s="1"/>
  <c r="I77" i="10" s="1"/>
  <c r="I78" i="10" s="1"/>
  <c r="I79" i="10" s="1"/>
  <c r="I80" i="10" s="1"/>
  <c r="I81" i="10" s="1"/>
  <c r="I82" i="10" s="1"/>
  <c r="I83" i="10" s="1"/>
  <c r="I84" i="10" s="1"/>
  <c r="I85" i="10" s="1"/>
  <c r="I86" i="10" s="1"/>
  <c r="I87" i="10" s="1"/>
  <c r="I88" i="10" s="1"/>
  <c r="I89" i="10" s="1"/>
  <c r="I90" i="10" s="1"/>
  <c r="I91" i="10" s="1"/>
  <c r="I92" i="10" s="1"/>
  <c r="I93" i="10" s="1"/>
  <c r="I94" i="10" s="1"/>
  <c r="I95" i="10" s="1"/>
  <c r="I96" i="10" s="1"/>
  <c r="I97" i="10" s="1"/>
  <c r="I98" i="10" s="1"/>
  <c r="I99" i="10" s="1"/>
  <c r="I100" i="10" s="1"/>
  <c r="M11" i="10"/>
  <c r="M10" i="10"/>
  <c r="E18" i="10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E31" i="10" s="1"/>
  <c r="E32" i="10" s="1"/>
  <c r="E33" i="10" s="1"/>
  <c r="E34" i="10" s="1"/>
  <c r="E35" i="10" s="1"/>
  <c r="E36" i="10" s="1"/>
  <c r="E37" i="10" s="1"/>
  <c r="E38" i="10" s="1"/>
  <c r="E39" i="10" s="1"/>
  <c r="E40" i="10" s="1"/>
  <c r="E41" i="10" s="1"/>
  <c r="E42" i="10" s="1"/>
  <c r="E43" i="10" s="1"/>
  <c r="E44" i="10" s="1"/>
  <c r="E45" i="10" s="1"/>
  <c r="E46" i="10" s="1"/>
  <c r="E47" i="10" s="1"/>
  <c r="E48" i="10" s="1"/>
  <c r="E49" i="10" s="1"/>
  <c r="E50" i="10" s="1"/>
  <c r="E51" i="10" s="1"/>
  <c r="E52" i="10" s="1"/>
  <c r="E53" i="10" s="1"/>
  <c r="E54" i="10" s="1"/>
  <c r="E55" i="10" s="1"/>
  <c r="E56" i="10" s="1"/>
  <c r="E57" i="10" s="1"/>
  <c r="E58" i="10" s="1"/>
  <c r="E59" i="10" s="1"/>
  <c r="E60" i="10" s="1"/>
  <c r="E61" i="10" s="1"/>
  <c r="E62" i="10" s="1"/>
  <c r="E63" i="10" s="1"/>
  <c r="E64" i="10" s="1"/>
  <c r="E65" i="10" s="1"/>
  <c r="E66" i="10" s="1"/>
  <c r="E67" i="10" s="1"/>
  <c r="E68" i="10" s="1"/>
  <c r="E69" i="10" s="1"/>
  <c r="E70" i="10" s="1"/>
  <c r="E71" i="10" s="1"/>
  <c r="E72" i="10" s="1"/>
  <c r="E73" i="10" s="1"/>
  <c r="E74" i="10" s="1"/>
  <c r="E75" i="10" s="1"/>
  <c r="E76" i="10" s="1"/>
  <c r="E77" i="10" s="1"/>
  <c r="E78" i="10" s="1"/>
  <c r="E79" i="10" s="1"/>
  <c r="E80" i="10" s="1"/>
  <c r="E81" i="10" s="1"/>
  <c r="E82" i="10" s="1"/>
  <c r="E83" i="10" s="1"/>
  <c r="E84" i="10" s="1"/>
  <c r="E85" i="10" s="1"/>
  <c r="E86" i="10" s="1"/>
  <c r="E87" i="10" s="1"/>
  <c r="E88" i="10" s="1"/>
  <c r="E89" i="10" s="1"/>
  <c r="E90" i="10" s="1"/>
  <c r="E91" i="10" s="1"/>
  <c r="E92" i="10" s="1"/>
  <c r="E93" i="10" s="1"/>
  <c r="E94" i="10" s="1"/>
  <c r="E95" i="10" s="1"/>
  <c r="E96" i="10" s="1"/>
  <c r="E97" i="10" s="1"/>
  <c r="E98" i="10" s="1"/>
  <c r="E99" i="10" s="1"/>
  <c r="E100" i="10" s="1"/>
  <c r="E11" i="10"/>
  <c r="L4" i="10"/>
  <c r="M13" i="10"/>
  <c r="M14" i="10" s="1"/>
  <c r="M15" i="10" s="1"/>
  <c r="M16" i="10" s="1"/>
  <c r="M17" i="10" s="1"/>
  <c r="M18" i="10" s="1"/>
  <c r="M19" i="10" s="1"/>
  <c r="M20" i="10" s="1"/>
  <c r="M21" i="10" s="1"/>
  <c r="M22" i="10" s="1"/>
  <c r="M23" i="10" s="1"/>
  <c r="M24" i="10" s="1"/>
  <c r="M25" i="10" s="1"/>
  <c r="M26" i="10" s="1"/>
  <c r="M27" i="10" s="1"/>
  <c r="M28" i="10" s="1"/>
  <c r="M29" i="10" s="1"/>
  <c r="M30" i="10" s="1"/>
  <c r="M31" i="10" s="1"/>
  <c r="M32" i="10" s="1"/>
  <c r="M33" i="10" s="1"/>
  <c r="M34" i="10" s="1"/>
  <c r="M35" i="10" s="1"/>
  <c r="M36" i="10" s="1"/>
  <c r="M37" i="10" s="1"/>
  <c r="M38" i="10" s="1"/>
  <c r="M39" i="10" s="1"/>
  <c r="M40" i="10" s="1"/>
  <c r="M41" i="10" s="1"/>
  <c r="M42" i="10" s="1"/>
  <c r="M43" i="10" s="1"/>
  <c r="M44" i="10" s="1"/>
  <c r="M45" i="10" s="1"/>
  <c r="M46" i="10" s="1"/>
  <c r="M47" i="10" s="1"/>
  <c r="M48" i="10" s="1"/>
  <c r="M49" i="10" s="1"/>
  <c r="M50" i="10" s="1"/>
  <c r="M51" i="10" s="1"/>
  <c r="M52" i="10" s="1"/>
  <c r="M53" i="10" s="1"/>
  <c r="M54" i="10" s="1"/>
  <c r="M55" i="10" s="1"/>
  <c r="M56" i="10" s="1"/>
  <c r="M57" i="10" s="1"/>
  <c r="M58" i="10" s="1"/>
  <c r="M59" i="10" s="1"/>
  <c r="M60" i="10" s="1"/>
  <c r="M61" i="10" s="1"/>
  <c r="M62" i="10" s="1"/>
  <c r="M63" i="10" s="1"/>
  <c r="M64" i="10" s="1"/>
  <c r="M65" i="10" s="1"/>
  <c r="M66" i="10" s="1"/>
  <c r="M67" i="10" s="1"/>
  <c r="M68" i="10" s="1"/>
  <c r="M69" i="10" s="1"/>
  <c r="M70" i="10" s="1"/>
  <c r="M71" i="10" s="1"/>
  <c r="M72" i="10" s="1"/>
  <c r="M73" i="10" s="1"/>
  <c r="M74" i="10" s="1"/>
  <c r="M75" i="10" s="1"/>
  <c r="M76" i="10" s="1"/>
  <c r="M77" i="10" s="1"/>
  <c r="M78" i="10" s="1"/>
  <c r="M79" i="10" s="1"/>
  <c r="M80" i="10" s="1"/>
  <c r="M81" i="10" s="1"/>
  <c r="M82" i="10" s="1"/>
  <c r="M83" i="10" s="1"/>
  <c r="M84" i="10" s="1"/>
  <c r="M85" i="10" s="1"/>
  <c r="M86" i="10" s="1"/>
  <c r="M87" i="10" s="1"/>
  <c r="M88" i="10" s="1"/>
  <c r="M89" i="10" s="1"/>
  <c r="M90" i="10" s="1"/>
  <c r="M91" i="10" s="1"/>
  <c r="M92" i="10" s="1"/>
  <c r="M93" i="10" s="1"/>
  <c r="M94" i="10" s="1"/>
  <c r="M95" i="10" s="1"/>
  <c r="M96" i="10" s="1"/>
  <c r="M97" i="10" s="1"/>
  <c r="M98" i="10" s="1"/>
  <c r="M99" i="10" s="1"/>
  <c r="M100" i="10" s="1"/>
  <c r="K9" i="10"/>
  <c r="P13" i="10"/>
  <c r="P14" i="10" s="1"/>
  <c r="P15" i="10" s="1"/>
  <c r="P16" i="10" s="1"/>
  <c r="P17" i="10" s="1"/>
  <c r="P18" i="10" s="1"/>
  <c r="P19" i="10" s="1"/>
  <c r="P20" i="10" s="1"/>
  <c r="P21" i="10" s="1"/>
  <c r="P22" i="10" s="1"/>
  <c r="P23" i="10" s="1"/>
  <c r="P24" i="10" s="1"/>
  <c r="P25" i="10" s="1"/>
  <c r="P26" i="10" s="1"/>
  <c r="P27" i="10" s="1"/>
  <c r="P28" i="10" s="1"/>
  <c r="P29" i="10" s="1"/>
  <c r="P30" i="10" s="1"/>
  <c r="P31" i="10" s="1"/>
  <c r="P32" i="10" s="1"/>
  <c r="P33" i="10" s="1"/>
  <c r="P34" i="10" s="1"/>
  <c r="P35" i="10" s="1"/>
  <c r="P36" i="10" s="1"/>
  <c r="P37" i="10" s="1"/>
  <c r="P38" i="10" s="1"/>
  <c r="P39" i="10" s="1"/>
  <c r="P40" i="10" s="1"/>
  <c r="P41" i="10" s="1"/>
  <c r="P42" i="10" s="1"/>
  <c r="P43" i="10" s="1"/>
  <c r="P44" i="10" s="1"/>
  <c r="P45" i="10" s="1"/>
  <c r="P46" i="10" s="1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58" i="10" s="1"/>
  <c r="P59" i="10" s="1"/>
  <c r="P60" i="10" s="1"/>
  <c r="P61" i="10" s="1"/>
  <c r="P62" i="10" s="1"/>
  <c r="P63" i="10" s="1"/>
  <c r="P64" i="10" s="1"/>
  <c r="P65" i="10" s="1"/>
  <c r="P66" i="10" s="1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77" i="10" s="1"/>
  <c r="P78" i="10" s="1"/>
  <c r="P79" i="10" s="1"/>
  <c r="P80" i="10" s="1"/>
  <c r="P81" i="10" s="1"/>
  <c r="P82" i="10" s="1"/>
  <c r="P83" i="10" s="1"/>
  <c r="P84" i="10" s="1"/>
  <c r="P85" i="10" s="1"/>
  <c r="P86" i="10" s="1"/>
  <c r="P87" i="10" s="1"/>
  <c r="P88" i="10" s="1"/>
  <c r="P89" i="10" s="1"/>
  <c r="P90" i="10" s="1"/>
  <c r="P91" i="10" s="1"/>
  <c r="P92" i="10" s="1"/>
  <c r="P93" i="10" s="1"/>
  <c r="P94" i="10" s="1"/>
  <c r="P95" i="10" s="1"/>
  <c r="P96" i="10" s="1"/>
  <c r="P97" i="10" s="1"/>
  <c r="P98" i="10" s="1"/>
  <c r="P99" i="10" s="1"/>
  <c r="P100" i="10" s="1"/>
  <c r="J7" i="10"/>
  <c r="I10" i="10"/>
  <c r="E10" i="10"/>
  <c r="H10" i="10"/>
  <c r="C6" i="17"/>
  <c r="V39" i="8"/>
  <c r="Y39" i="8" s="1"/>
  <c r="V52" i="8"/>
  <c r="Y52" i="8" s="1"/>
  <c r="V44" i="8"/>
  <c r="Y44" i="8" s="1"/>
  <c r="V33" i="8"/>
  <c r="Y33" i="8" s="1"/>
  <c r="V68" i="8"/>
  <c r="Y68" i="8" s="1"/>
  <c r="V17" i="8"/>
  <c r="Y17" i="8" s="1"/>
  <c r="V93" i="8"/>
  <c r="Y93" i="8" s="1"/>
  <c r="V69" i="8"/>
  <c r="Y69" i="8" s="1"/>
  <c r="V61" i="8"/>
  <c r="Y61" i="8" s="1"/>
  <c r="V100" i="8"/>
  <c r="Y100" i="8" s="1"/>
  <c r="V40" i="8"/>
  <c r="Y40" i="8" s="1"/>
  <c r="V32" i="8"/>
  <c r="V99" i="8"/>
  <c r="Y99" i="8" s="1"/>
  <c r="V91" i="8"/>
  <c r="Y91" i="8" s="1"/>
  <c r="V87" i="8"/>
  <c r="Y87" i="8" s="1"/>
  <c r="V50" i="8"/>
  <c r="Y50" i="8" s="1"/>
  <c r="G16" i="4"/>
  <c r="G5" i="4"/>
  <c r="G11" i="4"/>
  <c r="G19" i="4"/>
  <c r="G12" i="4"/>
  <c r="G8" i="4"/>
  <c r="G29" i="4"/>
  <c r="G7" i="4"/>
  <c r="G25" i="4"/>
  <c r="G26" i="4"/>
  <c r="G28" i="4"/>
  <c r="G15" i="4"/>
  <c r="G27" i="4"/>
  <c r="G6" i="4"/>
  <c r="G23" i="4"/>
  <c r="G20" i="4"/>
  <c r="G3" i="4"/>
  <c r="G21" i="4"/>
  <c r="G19" i="25"/>
  <c r="G27" i="25"/>
  <c r="G12" i="25"/>
  <c r="G21" i="25"/>
  <c r="G6" i="25"/>
  <c r="G18" i="25"/>
  <c r="G8" i="25"/>
  <c r="G30" i="25"/>
  <c r="G11" i="25"/>
  <c r="G13" i="25"/>
  <c r="G5" i="25"/>
  <c r="G20" i="25"/>
  <c r="G8" i="16"/>
  <c r="G20" i="16"/>
  <c r="G29" i="16"/>
  <c r="G6" i="16"/>
  <c r="G4" i="16"/>
  <c r="G7" i="16"/>
  <c r="G21" i="16"/>
  <c r="G12" i="16"/>
  <c r="G9" i="16"/>
  <c r="G18" i="16"/>
  <c r="G27" i="16"/>
  <c r="M32" i="20"/>
  <c r="G29" i="20"/>
  <c r="M16" i="20"/>
  <c r="G15" i="20"/>
  <c r="G21" i="20"/>
  <c r="G12" i="20"/>
  <c r="G7" i="20"/>
  <c r="M3" i="20"/>
  <c r="M17" i="20"/>
  <c r="M18" i="20"/>
  <c r="M11" i="20"/>
  <c r="G20" i="20"/>
  <c r="M19" i="20"/>
  <c r="G23" i="20"/>
  <c r="G26" i="20"/>
  <c r="M28" i="20"/>
  <c r="G30" i="20"/>
  <c r="G25" i="20"/>
  <c r="M9" i="20"/>
  <c r="M30" i="20"/>
  <c r="M26" i="20"/>
  <c r="M20" i="20"/>
  <c r="G17" i="20"/>
  <c r="G27" i="20"/>
  <c r="M24" i="20"/>
  <c r="G5" i="20"/>
  <c r="G19" i="20"/>
  <c r="M10" i="20"/>
  <c r="G8" i="20"/>
  <c r="G3" i="20"/>
  <c r="M27" i="20"/>
  <c r="M12" i="20"/>
  <c r="G16" i="20"/>
  <c r="G9" i="20"/>
  <c r="M4" i="20"/>
  <c r="G14" i="20"/>
  <c r="G18" i="18"/>
  <c r="G6" i="18"/>
  <c r="G25" i="18"/>
  <c r="G8" i="18"/>
  <c r="G7" i="18"/>
  <c r="G26" i="18"/>
  <c r="G10" i="18"/>
  <c r="G19" i="18"/>
  <c r="G17" i="18"/>
  <c r="G13" i="18"/>
  <c r="G28" i="18"/>
  <c r="G21" i="18"/>
  <c r="G4" i="18"/>
  <c r="G27" i="18"/>
  <c r="G22" i="18"/>
  <c r="G29" i="18"/>
  <c r="G3" i="18"/>
  <c r="G30" i="18"/>
  <c r="G20" i="18"/>
  <c r="M21" i="20"/>
  <c r="M23" i="20"/>
  <c r="G13" i="20"/>
  <c r="M14" i="20"/>
  <c r="G15" i="18"/>
  <c r="G4" i="4"/>
  <c r="M6" i="20"/>
  <c r="M5" i="20"/>
  <c r="G23" i="18"/>
  <c r="G30" i="4"/>
  <c r="G22" i="20"/>
  <c r="M7" i="20"/>
  <c r="G24" i="18"/>
  <c r="G24" i="4"/>
  <c r="M40" i="4"/>
  <c r="M36" i="4"/>
  <c r="M68" i="4"/>
  <c r="M62" i="4"/>
  <c r="M92" i="4"/>
  <c r="M25" i="20"/>
  <c r="G28" i="20"/>
  <c r="G11" i="18"/>
  <c r="G10" i="4"/>
  <c r="G17" i="4"/>
  <c r="M48" i="4"/>
  <c r="M78" i="4"/>
  <c r="M72" i="4"/>
  <c r="M15" i="20"/>
  <c r="G11" i="20"/>
  <c r="M29" i="20"/>
  <c r="G16" i="18"/>
  <c r="G22" i="4"/>
  <c r="M25" i="4"/>
  <c r="M9" i="4"/>
  <c r="I100" i="4"/>
  <c r="M100" i="4" s="1"/>
  <c r="M64" i="23"/>
  <c r="G7" i="23"/>
  <c r="G29" i="8"/>
  <c r="M21" i="8"/>
  <c r="N21" i="8" s="1"/>
  <c r="I10" i="4"/>
  <c r="M10" i="4" s="1"/>
  <c r="D89" i="8"/>
  <c r="D66" i="8"/>
  <c r="I75" i="4"/>
  <c r="M75" i="4" s="1"/>
  <c r="M59" i="23"/>
  <c r="H36" i="24"/>
  <c r="J36" i="24" s="1"/>
  <c r="I36" i="24" s="1"/>
  <c r="M36" i="24" s="1"/>
  <c r="H60" i="24"/>
  <c r="J60" i="24" s="1"/>
  <c r="I60" i="24" s="1"/>
  <c r="M60" i="24" s="1"/>
  <c r="G21" i="23"/>
  <c r="G12" i="23"/>
  <c r="G23" i="23"/>
  <c r="G4" i="28"/>
  <c r="G22" i="28"/>
  <c r="G7" i="28"/>
  <c r="G13" i="28"/>
  <c r="G28" i="8"/>
  <c r="M26" i="8"/>
  <c r="N26" i="8" s="1"/>
  <c r="S26" i="8" s="1"/>
  <c r="G7" i="8"/>
  <c r="M29" i="8"/>
  <c r="N29" i="8" s="1"/>
  <c r="M28" i="8"/>
  <c r="N28" i="8" s="1"/>
  <c r="F28" i="8" s="1"/>
  <c r="M20" i="8"/>
  <c r="N20" i="8" s="1"/>
  <c r="S20" i="8" s="1"/>
  <c r="M12" i="8"/>
  <c r="N12" i="8" s="1"/>
  <c r="S12" i="8" s="1"/>
  <c r="I7" i="3"/>
  <c r="M7" i="3" s="1"/>
  <c r="I15" i="3"/>
  <c r="M15" i="3" s="1"/>
  <c r="I23" i="3"/>
  <c r="M23" i="3" s="1"/>
  <c r="I27" i="4"/>
  <c r="M27" i="4" s="1"/>
  <c r="M17" i="4"/>
  <c r="I34" i="4"/>
  <c r="M34" i="4" s="1"/>
  <c r="I96" i="4"/>
  <c r="M96" i="4" s="1"/>
  <c r="M11" i="8"/>
  <c r="N11" i="8" s="1"/>
  <c r="D97" i="8"/>
  <c r="D81" i="8"/>
  <c r="H52" i="24"/>
  <c r="J52" i="24" s="1"/>
  <c r="I52" i="24" s="1"/>
  <c r="M52" i="24" s="1"/>
  <c r="M3" i="8"/>
  <c r="N3" i="8" s="1"/>
  <c r="G14" i="23"/>
  <c r="G4" i="23"/>
  <c r="G20" i="23"/>
  <c r="G16" i="28"/>
  <c r="G26" i="28"/>
  <c r="G11" i="28"/>
  <c r="G20" i="28"/>
  <c r="G5" i="8"/>
  <c r="G25" i="8"/>
  <c r="M4" i="8"/>
  <c r="N4" i="8" s="1"/>
  <c r="S4" i="8" s="1"/>
  <c r="G27" i="8"/>
  <c r="M19" i="8"/>
  <c r="N19" i="8" s="1"/>
  <c r="I8" i="26"/>
  <c r="M8" i="26" s="1"/>
  <c r="I16" i="26"/>
  <c r="M16" i="26" s="1"/>
  <c r="I24" i="26"/>
  <c r="M24" i="26" s="1"/>
  <c r="I8" i="5"/>
  <c r="M8" i="5" s="1"/>
  <c r="I16" i="5"/>
  <c r="M16" i="5" s="1"/>
  <c r="I24" i="5"/>
  <c r="M24" i="5" s="1"/>
  <c r="D95" i="8"/>
  <c r="D71" i="8"/>
  <c r="D87" i="8"/>
  <c r="I56" i="4"/>
  <c r="M56" i="4" s="1"/>
  <c r="G28" i="23"/>
  <c r="G18" i="23"/>
  <c r="G3" i="28"/>
  <c r="G17" i="28"/>
  <c r="G9" i="28"/>
  <c r="G4" i="8"/>
  <c r="G16" i="8"/>
  <c r="G3" i="8"/>
  <c r="M13" i="8"/>
  <c r="N13" i="8" s="1"/>
  <c r="D73" i="8"/>
  <c r="D33" i="8"/>
  <c r="D34" i="8"/>
  <c r="D58" i="8"/>
  <c r="H40" i="24"/>
  <c r="J40" i="24" s="1"/>
  <c r="I40" i="24" s="1"/>
  <c r="M40" i="24" s="1"/>
  <c r="H58" i="18"/>
  <c r="J58" i="18" s="1"/>
  <c r="I58" i="18" s="1"/>
  <c r="M58" i="18" s="1"/>
  <c r="G16" i="23"/>
  <c r="G25" i="23"/>
  <c r="G24" i="23"/>
  <c r="G29" i="28"/>
  <c r="G8" i="28"/>
  <c r="G15" i="28"/>
  <c r="G24" i="28"/>
  <c r="G20" i="8"/>
  <c r="G18" i="8"/>
  <c r="G30" i="8"/>
  <c r="G19" i="8"/>
  <c r="M18" i="8"/>
  <c r="N18" i="8" s="1"/>
  <c r="O18" i="8" s="1"/>
  <c r="M10" i="8"/>
  <c r="N10" i="8" s="1"/>
  <c r="I13" i="4"/>
  <c r="M13" i="4" s="1"/>
  <c r="D98" i="8"/>
  <c r="D82" i="8"/>
  <c r="D74" i="8"/>
  <c r="D50" i="8"/>
  <c r="D68" i="8"/>
  <c r="I81" i="4"/>
  <c r="M81" i="4" s="1"/>
  <c r="M5" i="8"/>
  <c r="N5" i="8" s="1"/>
  <c r="I26" i="4"/>
  <c r="M26" i="4" s="1"/>
  <c r="D65" i="8"/>
  <c r="D41" i="8"/>
  <c r="D39" i="8"/>
  <c r="D44" i="8"/>
  <c r="D63" i="8"/>
  <c r="G30" i="23"/>
  <c r="G17" i="23"/>
  <c r="G27" i="23"/>
  <c r="G27" i="28"/>
  <c r="G19" i="28"/>
  <c r="G6" i="28"/>
  <c r="G15" i="8"/>
  <c r="M27" i="8"/>
  <c r="N27" i="8" s="1"/>
  <c r="G22" i="8"/>
  <c r="G8" i="8"/>
  <c r="M25" i="8"/>
  <c r="N25" i="8" s="1"/>
  <c r="M17" i="8"/>
  <c r="N17" i="8" s="1"/>
  <c r="F17" i="8" s="1"/>
  <c r="M9" i="8"/>
  <c r="N9" i="8" s="1"/>
  <c r="I6" i="4"/>
  <c r="M6" i="4" s="1"/>
  <c r="I14" i="4"/>
  <c r="M14" i="4" s="1"/>
  <c r="D93" i="8"/>
  <c r="D85" i="8"/>
  <c r="D77" i="8"/>
  <c r="D69" i="8"/>
  <c r="D61" i="8"/>
  <c r="D37" i="8"/>
  <c r="I73" i="4"/>
  <c r="M73" i="4" s="1"/>
  <c r="I87" i="1"/>
  <c r="M87" i="1" s="1"/>
  <c r="I63" i="1"/>
  <c r="M63" i="1" s="1"/>
  <c r="I35" i="1"/>
  <c r="M35" i="1" s="1"/>
  <c r="I33" i="1"/>
  <c r="M33" i="1" s="1"/>
  <c r="I55" i="23"/>
  <c r="M55" i="23" s="1"/>
  <c r="I49" i="23"/>
  <c r="M49" i="23" s="1"/>
  <c r="G29" i="3"/>
  <c r="G24" i="24"/>
  <c r="G12" i="9"/>
  <c r="G5" i="24"/>
  <c r="G28" i="24"/>
  <c r="G22" i="9"/>
  <c r="M13" i="9"/>
  <c r="G10" i="9"/>
  <c r="M34" i="9"/>
  <c r="M9" i="9"/>
  <c r="G13" i="9"/>
  <c r="M16" i="9"/>
  <c r="M21" i="9"/>
  <c r="M22" i="9"/>
  <c r="G23" i="9"/>
  <c r="M11" i="9"/>
  <c r="G16" i="9"/>
  <c r="G18" i="9"/>
  <c r="M7" i="9"/>
  <c r="G20" i="9"/>
  <c r="G21" i="9"/>
  <c r="G11" i="9"/>
  <c r="G30" i="9"/>
  <c r="G6" i="9"/>
  <c r="M17" i="9"/>
  <c r="M4" i="9"/>
  <c r="G7" i="9"/>
  <c r="M19" i="9"/>
  <c r="M20" i="9"/>
  <c r="M29" i="9"/>
  <c r="M30" i="9"/>
  <c r="M3" i="9"/>
  <c r="M5" i="9"/>
  <c r="G8" i="9"/>
  <c r="G19" i="9"/>
  <c r="M27" i="9"/>
  <c r="G29" i="9"/>
  <c r="G3" i="9"/>
  <c r="G15" i="9"/>
  <c r="M26" i="9"/>
  <c r="M10" i="9"/>
  <c r="G17" i="9"/>
  <c r="M12" i="9"/>
  <c r="M6" i="9"/>
  <c r="G5" i="9"/>
  <c r="M8" i="9"/>
  <c r="M15" i="9"/>
  <c r="M14" i="9"/>
  <c r="M18" i="9"/>
  <c r="M24" i="9"/>
  <c r="G26" i="9"/>
  <c r="G27" i="9"/>
  <c r="M25" i="9"/>
  <c r="G14" i="9"/>
  <c r="G24" i="9"/>
  <c r="G25" i="9"/>
  <c r="G14" i="3"/>
  <c r="G3" i="3"/>
  <c r="G8" i="3"/>
  <c r="G27" i="3"/>
  <c r="G30" i="3"/>
  <c r="G13" i="3"/>
  <c r="G16" i="3"/>
  <c r="G20" i="3"/>
  <c r="G19" i="3"/>
  <c r="G11" i="3"/>
  <c r="G24" i="3"/>
  <c r="G17" i="3"/>
  <c r="G21" i="3"/>
  <c r="G9" i="3"/>
  <c r="G4" i="3"/>
  <c r="G25" i="3"/>
  <c r="G7" i="3"/>
  <c r="G5" i="3"/>
  <c r="G26" i="3"/>
  <c r="G6" i="3"/>
  <c r="G10" i="3"/>
  <c r="G15" i="24"/>
  <c r="G25" i="24"/>
  <c r="G27" i="24"/>
  <c r="G4" i="24"/>
  <c r="G11" i="24"/>
  <c r="G14" i="24"/>
  <c r="G30" i="24"/>
  <c r="G17" i="24"/>
  <c r="G23" i="24"/>
  <c r="G29" i="24"/>
  <c r="G8" i="24"/>
  <c r="G16" i="24"/>
  <c r="G21" i="24"/>
  <c r="G22" i="24"/>
  <c r="G6" i="24"/>
  <c r="G9" i="24"/>
  <c r="G12" i="24"/>
  <c r="G3" i="24"/>
  <c r="G13" i="24"/>
  <c r="G19" i="24"/>
  <c r="G12" i="3"/>
  <c r="G28" i="9"/>
  <c r="G26" i="24"/>
  <c r="M23" i="9"/>
  <c r="I40" i="1"/>
  <c r="M40" i="1" s="1"/>
  <c r="G30" i="6"/>
  <c r="G8" i="7"/>
  <c r="G6" i="7"/>
  <c r="I44" i="1"/>
  <c r="M44" i="1" s="1"/>
  <c r="H67" i="24"/>
  <c r="J67" i="24" s="1"/>
  <c r="I67" i="24" s="1"/>
  <c r="M67" i="24" s="1"/>
  <c r="G23" i="25"/>
  <c r="G25" i="25"/>
  <c r="G26" i="25"/>
  <c r="G21" i="6"/>
  <c r="G29" i="6"/>
  <c r="G9" i="6"/>
  <c r="G5" i="7"/>
  <c r="G29" i="7"/>
  <c r="G15" i="7"/>
  <c r="G18" i="6"/>
  <c r="G3" i="16"/>
  <c r="G25" i="16"/>
  <c r="G19" i="16"/>
  <c r="G13" i="16"/>
  <c r="G5" i="16"/>
  <c r="I37" i="1"/>
  <c r="M37" i="1" s="1"/>
  <c r="G11" i="6"/>
  <c r="G3" i="6"/>
  <c r="G4" i="6"/>
  <c r="G17" i="6"/>
  <c r="G3" i="7"/>
  <c r="G11" i="7"/>
  <c r="G4" i="7"/>
  <c r="I29" i="1"/>
  <c r="M29" i="1" s="1"/>
  <c r="I52" i="1"/>
  <c r="M52" i="1" s="1"/>
  <c r="H71" i="24"/>
  <c r="J71" i="24" s="1"/>
  <c r="I71" i="24" s="1"/>
  <c r="M71" i="24" s="1"/>
  <c r="G15" i="25"/>
  <c r="G3" i="25"/>
  <c r="G4" i="25"/>
  <c r="G20" i="6"/>
  <c r="G15" i="6"/>
  <c r="G12" i="6"/>
  <c r="G23" i="6"/>
  <c r="G24" i="7"/>
  <c r="G19" i="7"/>
  <c r="G7" i="7"/>
  <c r="G23" i="16"/>
  <c r="G22" i="16"/>
  <c r="G16" i="16"/>
  <c r="I9" i="7"/>
  <c r="M9" i="7" s="1"/>
  <c r="I17" i="7"/>
  <c r="M17" i="7" s="1"/>
  <c r="I25" i="7"/>
  <c r="M25" i="7" s="1"/>
  <c r="M25" i="6"/>
  <c r="G13" i="6"/>
  <c r="G25" i="7"/>
  <c r="I32" i="1"/>
  <c r="M32" i="1" s="1"/>
  <c r="I83" i="1"/>
  <c r="M83" i="1" s="1"/>
  <c r="I34" i="1"/>
  <c r="M34" i="1" s="1"/>
  <c r="G26" i="6"/>
  <c r="G14" i="7"/>
  <c r="G26" i="7"/>
  <c r="G22" i="7"/>
  <c r="I28" i="28"/>
  <c r="M28" i="28" s="1"/>
  <c r="I12" i="28"/>
  <c r="M12" i="28" s="1"/>
  <c r="G7" i="6"/>
  <c r="G21" i="7"/>
  <c r="I36" i="28"/>
  <c r="M36" i="28" s="1"/>
  <c r="G24" i="6"/>
  <c r="G25" i="6"/>
  <c r="G13" i="7"/>
  <c r="I20" i="28"/>
  <c r="M20" i="28" s="1"/>
  <c r="I4" i="28"/>
  <c r="M4" i="28" s="1"/>
  <c r="H75" i="24"/>
  <c r="J75" i="24" s="1"/>
  <c r="I75" i="24" s="1"/>
  <c r="M75" i="24" s="1"/>
  <c r="G9" i="25"/>
  <c r="G10" i="25"/>
  <c r="G7" i="25"/>
  <c r="G10" i="6"/>
  <c r="G6" i="6"/>
  <c r="G8" i="6"/>
  <c r="G30" i="7"/>
  <c r="G10" i="7"/>
  <c r="G20" i="7"/>
  <c r="H21" i="18"/>
  <c r="J21" i="18" s="1"/>
  <c r="I21" i="18" s="1"/>
  <c r="M21" i="18" s="1"/>
  <c r="G30" i="16"/>
  <c r="G14" i="16"/>
  <c r="G15" i="16"/>
  <c r="H6" i="18"/>
  <c r="J6" i="18" s="1"/>
  <c r="I6" i="18" s="1"/>
  <c r="M6" i="18" s="1"/>
  <c r="I8" i="4"/>
  <c r="M8" i="4" s="1"/>
  <c r="I20" i="4"/>
  <c r="M20" i="4" s="1"/>
  <c r="I24" i="4"/>
  <c r="M24" i="4" s="1"/>
  <c r="I28" i="4"/>
  <c r="M28" i="4" s="1"/>
  <c r="H10" i="18"/>
  <c r="J10" i="18" s="1"/>
  <c r="I10" i="18" s="1"/>
  <c r="M10" i="18" s="1"/>
  <c r="H14" i="24"/>
  <c r="J14" i="24" s="1"/>
  <c r="I14" i="24" s="1"/>
  <c r="M14" i="24" s="1"/>
  <c r="R30" i="29"/>
  <c r="I5" i="1"/>
  <c r="M5" i="1" s="1"/>
  <c r="I13" i="1"/>
  <c r="M13" i="1" s="1"/>
  <c r="I5" i="23"/>
  <c r="M5" i="23" s="1"/>
  <c r="I9" i="23"/>
  <c r="M9" i="23" s="1"/>
  <c r="I13" i="23"/>
  <c r="M13" i="23" s="1"/>
  <c r="I17" i="23"/>
  <c r="M17" i="23" s="1"/>
  <c r="I21" i="23"/>
  <c r="M21" i="23" s="1"/>
  <c r="I25" i="23"/>
  <c r="M25" i="23" s="1"/>
  <c r="I29" i="23"/>
  <c r="M29" i="23" s="1"/>
  <c r="I40" i="5"/>
  <c r="M40" i="5" s="1"/>
  <c r="I49" i="5"/>
  <c r="M49" i="5" s="1"/>
  <c r="I59" i="5"/>
  <c r="M59" i="5" s="1"/>
  <c r="I64" i="5"/>
  <c r="M64" i="5" s="1"/>
  <c r="I65" i="5"/>
  <c r="M65" i="5" s="1"/>
  <c r="I77" i="5"/>
  <c r="M77" i="5" s="1"/>
  <c r="I87" i="5"/>
  <c r="M87" i="5" s="1"/>
  <c r="I92" i="5"/>
  <c r="M92" i="5" s="1"/>
  <c r="I100" i="5"/>
  <c r="M100" i="5" s="1"/>
  <c r="I10" i="5"/>
  <c r="M10" i="5" s="1"/>
  <c r="I35" i="5"/>
  <c r="M35" i="5" s="1"/>
  <c r="I51" i="5"/>
  <c r="M51" i="5" s="1"/>
  <c r="I69" i="5"/>
  <c r="M69" i="5" s="1"/>
  <c r="I84" i="5"/>
  <c r="M84" i="5" s="1"/>
  <c r="I71" i="5"/>
  <c r="I79" i="5"/>
  <c r="M79" i="5" s="1"/>
  <c r="I85" i="5"/>
  <c r="M85" i="5" s="1"/>
  <c r="I98" i="5"/>
  <c r="M98" i="5" s="1"/>
  <c r="I5" i="5"/>
  <c r="M5" i="5" s="1"/>
  <c r="I9" i="5"/>
  <c r="I13" i="5"/>
  <c r="M13" i="5" s="1"/>
  <c r="I17" i="5"/>
  <c r="M17" i="5" s="1"/>
  <c r="I21" i="5"/>
  <c r="M21" i="5" s="1"/>
  <c r="I25" i="5"/>
  <c r="M25" i="5" s="1"/>
  <c r="I29" i="5"/>
  <c r="M29" i="5" s="1"/>
  <c r="I32" i="5"/>
  <c r="M32" i="5" s="1"/>
  <c r="I43" i="5"/>
  <c r="M43" i="5" s="1"/>
  <c r="I53" i="5"/>
  <c r="M53" i="5" s="1"/>
  <c r="I86" i="5"/>
  <c r="M86" i="5" s="1"/>
  <c r="I47" i="5"/>
  <c r="M47" i="5" s="1"/>
  <c r="I73" i="5"/>
  <c r="M73" i="5" s="1"/>
  <c r="I81" i="5"/>
  <c r="I96" i="5"/>
  <c r="M96" i="5" s="1"/>
  <c r="I94" i="5"/>
  <c r="M94" i="5" s="1"/>
  <c r="I6" i="5"/>
  <c r="M6" i="5" s="1"/>
  <c r="I14" i="5"/>
  <c r="M14" i="5" s="1"/>
  <c r="I18" i="5"/>
  <c r="M18" i="5" s="1"/>
  <c r="I30" i="5"/>
  <c r="M30" i="5" s="1"/>
  <c r="I6" i="1"/>
  <c r="M6" i="1" s="1"/>
  <c r="I10" i="1"/>
  <c r="M10" i="1" s="1"/>
  <c r="I14" i="1"/>
  <c r="M14" i="1" s="1"/>
  <c r="I10" i="23"/>
  <c r="M10" i="23" s="1"/>
  <c r="I14" i="23"/>
  <c r="M14" i="23" s="1"/>
  <c r="I18" i="23"/>
  <c r="M18" i="23" s="1"/>
  <c r="I22" i="23"/>
  <c r="M22" i="23" s="1"/>
  <c r="I30" i="23"/>
  <c r="M30" i="23" s="1"/>
  <c r="I37" i="5"/>
  <c r="M37" i="5" s="1"/>
  <c r="I38" i="5"/>
  <c r="M38" i="5" s="1"/>
  <c r="I56" i="5"/>
  <c r="M56" i="5" s="1"/>
  <c r="I75" i="5"/>
  <c r="M75" i="5" s="1"/>
  <c r="I83" i="5"/>
  <c r="M83" i="5" s="1"/>
  <c r="I88" i="5"/>
  <c r="M88" i="5" s="1"/>
  <c r="I57" i="5"/>
  <c r="M57" i="5" s="1"/>
  <c r="D5" i="8"/>
  <c r="I36" i="7"/>
  <c r="M36" i="7" s="1"/>
  <c r="I50" i="7"/>
  <c r="M50" i="7" s="1"/>
  <c r="I36" i="6"/>
  <c r="M36" i="6" s="1"/>
  <c r="I31" i="6"/>
  <c r="M31" i="6" s="1"/>
  <c r="I65" i="6"/>
  <c r="M65" i="6" s="1"/>
  <c r="I97" i="6"/>
  <c r="M97" i="6" s="1"/>
  <c r="D9" i="8"/>
  <c r="H25" i="24"/>
  <c r="J25" i="24" s="1"/>
  <c r="I25" i="24" s="1"/>
  <c r="M25" i="24" s="1"/>
  <c r="H29" i="18"/>
  <c r="J29" i="18" s="1"/>
  <c r="I29" i="18" s="1"/>
  <c r="M29" i="18" s="1"/>
  <c r="I34" i="7"/>
  <c r="M34" i="7" s="1"/>
  <c r="I41" i="6"/>
  <c r="M41" i="6" s="1"/>
  <c r="H21" i="24"/>
  <c r="J21" i="24" s="1"/>
  <c r="I21" i="24" s="1"/>
  <c r="M21" i="24" s="1"/>
  <c r="H5" i="18"/>
  <c r="J5" i="18" s="1"/>
  <c r="I5" i="18" s="1"/>
  <c r="M5" i="18" s="1"/>
  <c r="D17" i="8"/>
  <c r="H9" i="18"/>
  <c r="J9" i="18" s="1"/>
  <c r="I9" i="18" s="1"/>
  <c r="M9" i="18" s="1"/>
  <c r="I14" i="6"/>
  <c r="M14" i="6" s="1"/>
  <c r="I18" i="7"/>
  <c r="M18" i="7" s="1"/>
  <c r="I6" i="6"/>
  <c r="M6" i="6" s="1"/>
  <c r="I10" i="6"/>
  <c r="M10" i="6" s="1"/>
  <c r="I18" i="6"/>
  <c r="M18" i="6" s="1"/>
  <c r="I22" i="6"/>
  <c r="M22" i="6" s="1"/>
  <c r="I30" i="6"/>
  <c r="M30" i="6" s="1"/>
  <c r="I5" i="16"/>
  <c r="M5" i="16" s="1"/>
  <c r="I51" i="7"/>
  <c r="M51" i="7" s="1"/>
  <c r="I55" i="6"/>
  <c r="M55" i="6" s="1"/>
  <c r="I38" i="7"/>
  <c r="M38" i="7" s="1"/>
  <c r="I42" i="7"/>
  <c r="M42" i="7" s="1"/>
  <c r="I33" i="6"/>
  <c r="M33" i="6" s="1"/>
  <c r="I63" i="6"/>
  <c r="M63" i="6" s="1"/>
  <c r="I57" i="6"/>
  <c r="M57" i="6" s="1"/>
  <c r="D29" i="8"/>
  <c r="D25" i="8"/>
  <c r="H17" i="24"/>
  <c r="J17" i="24" s="1"/>
  <c r="I17" i="24" s="1"/>
  <c r="H13" i="24"/>
  <c r="J13" i="24" s="1"/>
  <c r="I13" i="24" s="1"/>
  <c r="M13" i="24" s="1"/>
  <c r="I26" i="6"/>
  <c r="M26" i="6" s="1"/>
  <c r="I3" i="7"/>
  <c r="I7" i="7"/>
  <c r="M7" i="7" s="1"/>
  <c r="I11" i="7"/>
  <c r="M11" i="7" s="1"/>
  <c r="I15" i="7"/>
  <c r="M15" i="7" s="1"/>
  <c r="I19" i="7"/>
  <c r="M19" i="7" s="1"/>
  <c r="I23" i="7"/>
  <c r="M23" i="7" s="1"/>
  <c r="I27" i="7"/>
  <c r="M27" i="7" s="1"/>
  <c r="M7" i="4"/>
  <c r="I3" i="5"/>
  <c r="I7" i="5"/>
  <c r="M7" i="5" s="1"/>
  <c r="I11" i="5"/>
  <c r="M11" i="5" s="1"/>
  <c r="I19" i="5"/>
  <c r="M19" i="5" s="1"/>
  <c r="I23" i="5"/>
  <c r="M23" i="5" s="1"/>
  <c r="I27" i="5"/>
  <c r="M27" i="5" s="1"/>
  <c r="I3" i="6"/>
  <c r="I7" i="6"/>
  <c r="M7" i="6" s="1"/>
  <c r="I11" i="6"/>
  <c r="M11" i="6" s="1"/>
  <c r="I15" i="6"/>
  <c r="M15" i="6" s="1"/>
  <c r="I19" i="6"/>
  <c r="M19" i="6" s="1"/>
  <c r="I23" i="6"/>
  <c r="M23" i="6" s="1"/>
  <c r="I27" i="6"/>
  <c r="M27" i="6" s="1"/>
  <c r="I3" i="1"/>
  <c r="I7" i="1"/>
  <c r="M7" i="1" s="1"/>
  <c r="I11" i="1"/>
  <c r="M11" i="1" s="1"/>
  <c r="I15" i="1"/>
  <c r="M15" i="1" s="1"/>
  <c r="I19" i="1"/>
  <c r="M19" i="1" s="1"/>
  <c r="I23" i="1"/>
  <c r="M23" i="1" s="1"/>
  <c r="I27" i="1"/>
  <c r="M27" i="1" s="1"/>
  <c r="I3" i="23"/>
  <c r="I7" i="23"/>
  <c r="M7" i="23" s="1"/>
  <c r="I11" i="23"/>
  <c r="M11" i="23" s="1"/>
  <c r="I15" i="23"/>
  <c r="M15" i="23" s="1"/>
  <c r="I19" i="23"/>
  <c r="M19" i="23" s="1"/>
  <c r="I23" i="23"/>
  <c r="M23" i="23" s="1"/>
  <c r="I27" i="23"/>
  <c r="M27" i="23" s="1"/>
  <c r="I32" i="7"/>
  <c r="M32" i="7" s="1"/>
  <c r="I44" i="6"/>
  <c r="M44" i="6" s="1"/>
  <c r="I54" i="6"/>
  <c r="M54" i="6" s="1"/>
  <c r="I62" i="6"/>
  <c r="M62" i="6" s="1"/>
  <c r="I4" i="7"/>
  <c r="M4" i="7" s="1"/>
  <c r="I8" i="7"/>
  <c r="M8" i="7" s="1"/>
  <c r="I12" i="7"/>
  <c r="M12" i="7" s="1"/>
  <c r="I16" i="7"/>
  <c r="M16" i="7" s="1"/>
  <c r="I20" i="7"/>
  <c r="M20" i="7" s="1"/>
  <c r="I24" i="7"/>
  <c r="M24" i="7" s="1"/>
  <c r="I28" i="7"/>
  <c r="M28" i="7" s="1"/>
  <c r="I4" i="6"/>
  <c r="M4" i="6" s="1"/>
  <c r="I8" i="6"/>
  <c r="M8" i="6" s="1"/>
  <c r="I12" i="6"/>
  <c r="M12" i="6" s="1"/>
  <c r="I16" i="6"/>
  <c r="M16" i="6" s="1"/>
  <c r="I20" i="6"/>
  <c r="M20" i="6" s="1"/>
  <c r="I24" i="6"/>
  <c r="M24" i="6" s="1"/>
  <c r="I28" i="6"/>
  <c r="M28" i="6" s="1"/>
  <c r="D16" i="8"/>
  <c r="H18" i="24"/>
  <c r="J18" i="24" s="1"/>
  <c r="I18" i="24" s="1"/>
  <c r="M18" i="24" s="1"/>
  <c r="H6" i="24"/>
  <c r="J6" i="24" s="1"/>
  <c r="I6" i="24" s="1"/>
  <c r="M6" i="24" s="1"/>
  <c r="I3" i="16"/>
  <c r="I7" i="16"/>
  <c r="M7" i="16" s="1"/>
  <c r="I11" i="16"/>
  <c r="M11" i="16" s="1"/>
  <c r="I15" i="16"/>
  <c r="M15" i="16" s="1"/>
  <c r="I19" i="16"/>
  <c r="M19" i="16" s="1"/>
  <c r="I23" i="16"/>
  <c r="M23" i="16" s="1"/>
  <c r="I27" i="16"/>
  <c r="M27" i="16" s="1"/>
  <c r="I3" i="24"/>
  <c r="I7" i="24"/>
  <c r="M7" i="24" s="1"/>
  <c r="I23" i="28"/>
  <c r="M23" i="28" s="1"/>
  <c r="I19" i="28"/>
  <c r="M19" i="28" s="1"/>
  <c r="I11" i="28"/>
  <c r="M11" i="28" s="1"/>
  <c r="W2" i="8"/>
  <c r="C3" i="17" s="1"/>
  <c r="I10" i="3"/>
  <c r="M10" i="3" s="1"/>
  <c r="I53" i="28"/>
  <c r="M53" i="28" s="1"/>
  <c r="H30" i="24"/>
  <c r="J30" i="24" s="1"/>
  <c r="I30" i="24" s="1"/>
  <c r="M30" i="24" s="1"/>
  <c r="H22" i="18"/>
  <c r="J22" i="18" s="1"/>
  <c r="I22" i="18" s="1"/>
  <c r="M22" i="18" s="1"/>
  <c r="H18" i="18"/>
  <c r="J18" i="18" s="1"/>
  <c r="I18" i="18" s="1"/>
  <c r="M18" i="18" s="1"/>
  <c r="H14" i="18"/>
  <c r="J14" i="18" s="1"/>
  <c r="I14" i="18" s="1"/>
  <c r="M14" i="18" s="1"/>
  <c r="I4" i="1"/>
  <c r="M4" i="1" s="1"/>
  <c r="I8" i="1"/>
  <c r="M8" i="1" s="1"/>
  <c r="I12" i="1"/>
  <c r="M12" i="1" s="1"/>
  <c r="I20" i="1"/>
  <c r="M20" i="1" s="1"/>
  <c r="I24" i="1"/>
  <c r="M24" i="1" s="1"/>
  <c r="I28" i="1"/>
  <c r="M28" i="1" s="1"/>
  <c r="M8" i="23"/>
  <c r="I8" i="18"/>
  <c r="M8" i="18" s="1"/>
  <c r="I24" i="18"/>
  <c r="M24" i="18" s="1"/>
  <c r="I30" i="28"/>
  <c r="M30" i="28" s="1"/>
  <c r="I22" i="28"/>
  <c r="M22" i="28" s="1"/>
  <c r="I14" i="28"/>
  <c r="M14" i="28" s="1"/>
  <c r="I6" i="28"/>
  <c r="M6" i="28" s="1"/>
  <c r="P2" i="18"/>
  <c r="W2" i="18" s="1"/>
  <c r="I44" i="28"/>
  <c r="M44" i="28" s="1"/>
  <c r="I39" i="28"/>
  <c r="M39" i="28" s="1"/>
  <c r="I34" i="28"/>
  <c r="M34" i="28" s="1"/>
  <c r="D24" i="8"/>
  <c r="P2" i="6"/>
  <c r="H26" i="24"/>
  <c r="J26" i="24" s="1"/>
  <c r="I26" i="24" s="1"/>
  <c r="M26" i="24" s="1"/>
  <c r="H30" i="18"/>
  <c r="J30" i="18" s="1"/>
  <c r="I30" i="18" s="1"/>
  <c r="M30" i="18" s="1"/>
  <c r="I21" i="28"/>
  <c r="M21" i="28" s="1"/>
  <c r="P2" i="4"/>
  <c r="I5" i="6"/>
  <c r="M5" i="6" s="1"/>
  <c r="I9" i="6"/>
  <c r="M9" i="6" s="1"/>
  <c r="I13" i="6"/>
  <c r="M13" i="6" s="1"/>
  <c r="I21" i="6"/>
  <c r="M21" i="6" s="1"/>
  <c r="I29" i="6"/>
  <c r="M29" i="6" s="1"/>
  <c r="I21" i="16"/>
  <c r="M21" i="16" s="1"/>
  <c r="H27" i="18"/>
  <c r="J27" i="18" s="1"/>
  <c r="I27" i="18" s="1"/>
  <c r="M27" i="18" s="1"/>
  <c r="H19" i="18"/>
  <c r="J19" i="18" s="1"/>
  <c r="I19" i="18" s="1"/>
  <c r="M19" i="18" s="1"/>
  <c r="I6" i="3"/>
  <c r="I31" i="3"/>
  <c r="M31" i="3" s="1"/>
  <c r="I36" i="3"/>
  <c r="M36" i="3" s="1"/>
  <c r="I44" i="3"/>
  <c r="M44" i="3" s="1"/>
  <c r="I52" i="3"/>
  <c r="M52" i="3" s="1"/>
  <c r="I33" i="16"/>
  <c r="M33" i="16" s="1"/>
  <c r="I41" i="16"/>
  <c r="M41" i="16" s="1"/>
  <c r="I43" i="16"/>
  <c r="M43" i="16" s="1"/>
  <c r="I65" i="16"/>
  <c r="M65" i="16" s="1"/>
  <c r="I95" i="16"/>
  <c r="M95" i="16" s="1"/>
  <c r="I35" i="24"/>
  <c r="M35" i="24" s="1"/>
  <c r="I41" i="24"/>
  <c r="M41" i="24" s="1"/>
  <c r="I73" i="24"/>
  <c r="M73" i="24" s="1"/>
  <c r="I57" i="24"/>
  <c r="M57" i="24" s="1"/>
  <c r="I22" i="16"/>
  <c r="M22" i="16" s="1"/>
  <c r="I42" i="3"/>
  <c r="M42" i="3" s="1"/>
  <c r="I42" i="24"/>
  <c r="M42" i="24" s="1"/>
  <c r="I9" i="24"/>
  <c r="M9" i="24" s="1"/>
  <c r="H3" i="18"/>
  <c r="J3" i="18" s="1"/>
  <c r="I3" i="18" s="1"/>
  <c r="H11" i="24"/>
  <c r="J11" i="24" s="1"/>
  <c r="I11" i="24" s="1"/>
  <c r="M11" i="24" s="1"/>
  <c r="H27" i="24"/>
  <c r="J27" i="24" s="1"/>
  <c r="I27" i="24" s="1"/>
  <c r="M27" i="24" s="1"/>
  <c r="I18" i="16"/>
  <c r="M18" i="16" s="1"/>
  <c r="H23" i="24"/>
  <c r="J23" i="24" s="1"/>
  <c r="I23" i="24" s="1"/>
  <c r="M23" i="24" s="1"/>
  <c r="H11" i="18"/>
  <c r="J11" i="18" s="1"/>
  <c r="I11" i="18" s="1"/>
  <c r="H7" i="18"/>
  <c r="J7" i="18" s="1"/>
  <c r="I7" i="18" s="1"/>
  <c r="M7" i="18" s="1"/>
  <c r="I14" i="3"/>
  <c r="M14" i="3" s="1"/>
  <c r="I4" i="3"/>
  <c r="M4" i="3" s="1"/>
  <c r="I8" i="3"/>
  <c r="M8" i="3" s="1"/>
  <c r="I12" i="3"/>
  <c r="M12" i="3" s="1"/>
  <c r="I16" i="3"/>
  <c r="M16" i="3" s="1"/>
  <c r="I20" i="3"/>
  <c r="M20" i="3" s="1"/>
  <c r="I24" i="3"/>
  <c r="M24" i="3" s="1"/>
  <c r="I28" i="3"/>
  <c r="M28" i="3" s="1"/>
  <c r="M12" i="5"/>
  <c r="I4" i="16"/>
  <c r="M4" i="16" s="1"/>
  <c r="I8" i="16"/>
  <c r="M8" i="16" s="1"/>
  <c r="I12" i="16"/>
  <c r="M12" i="16" s="1"/>
  <c r="I16" i="16"/>
  <c r="M16" i="16" s="1"/>
  <c r="I20" i="16"/>
  <c r="M20" i="16" s="1"/>
  <c r="I24" i="16"/>
  <c r="M24" i="16" s="1"/>
  <c r="I28" i="16"/>
  <c r="M28" i="16" s="1"/>
  <c r="I4" i="13"/>
  <c r="I8" i="13"/>
  <c r="M8" i="13" s="1"/>
  <c r="I16" i="13"/>
  <c r="M16" i="13" s="1"/>
  <c r="I20" i="13"/>
  <c r="M20" i="13" s="1"/>
  <c r="I28" i="13"/>
  <c r="M28" i="13" s="1"/>
  <c r="I4" i="24"/>
  <c r="M4" i="24" s="1"/>
  <c r="I28" i="24"/>
  <c r="M28" i="24" s="1"/>
  <c r="I37" i="3"/>
  <c r="M37" i="3" s="1"/>
  <c r="I38" i="16"/>
  <c r="M38" i="16" s="1"/>
  <c r="I98" i="16"/>
  <c r="M98" i="16" s="1"/>
  <c r="D15" i="8"/>
  <c r="AG3" i="8"/>
  <c r="I22" i="3"/>
  <c r="M22" i="3" s="1"/>
  <c r="I39" i="3"/>
  <c r="M39" i="3" s="1"/>
  <c r="I60" i="3"/>
  <c r="M60" i="3" s="1"/>
  <c r="I36" i="16"/>
  <c r="M36" i="16" s="1"/>
  <c r="I44" i="16"/>
  <c r="M44" i="16" s="1"/>
  <c r="I58" i="16"/>
  <c r="M58" i="16" s="1"/>
  <c r="I100" i="16"/>
  <c r="M100" i="16" s="1"/>
  <c r="I31" i="24"/>
  <c r="M31" i="24" s="1"/>
  <c r="I69" i="24"/>
  <c r="M69" i="24" s="1"/>
  <c r="I77" i="24"/>
  <c r="M77" i="24" s="1"/>
  <c r="I66" i="24"/>
  <c r="M66" i="24" s="1"/>
  <c r="D23" i="8"/>
  <c r="I26" i="16"/>
  <c r="M26" i="16" s="1"/>
  <c r="H19" i="24"/>
  <c r="J19" i="24" s="1"/>
  <c r="I19" i="24" s="1"/>
  <c r="M19" i="24" s="1"/>
  <c r="H15" i="18"/>
  <c r="J15" i="18" s="1"/>
  <c r="I15" i="18" s="1"/>
  <c r="M15" i="18" s="1"/>
  <c r="I10" i="24"/>
  <c r="M10" i="24" s="1"/>
  <c r="I6" i="16"/>
  <c r="M6" i="16" s="1"/>
  <c r="I13" i="3"/>
  <c r="M13" i="3" s="1"/>
  <c r="I21" i="3"/>
  <c r="M21" i="3" s="1"/>
  <c r="I29" i="3"/>
  <c r="M29" i="3" s="1"/>
  <c r="I13" i="16"/>
  <c r="M13" i="16" s="1"/>
  <c r="I29" i="16"/>
  <c r="M29" i="16" s="1"/>
  <c r="I5" i="24"/>
  <c r="M5" i="24" s="1"/>
  <c r="I34" i="3"/>
  <c r="M34" i="3" s="1"/>
  <c r="I50" i="16"/>
  <c r="M50" i="16" s="1"/>
  <c r="I99" i="16"/>
  <c r="M99" i="16" s="1"/>
  <c r="I37" i="24"/>
  <c r="M37" i="24" s="1"/>
  <c r="D3" i="8"/>
  <c r="I45" i="3"/>
  <c r="M45" i="3" s="1"/>
  <c r="I56" i="3"/>
  <c r="M56" i="3" s="1"/>
  <c r="I61" i="16"/>
  <c r="M61" i="16" s="1"/>
  <c r="I94" i="16"/>
  <c r="M94" i="16" s="1"/>
  <c r="I91" i="16"/>
  <c r="M91" i="16" s="1"/>
  <c r="I33" i="24"/>
  <c r="M33" i="24" s="1"/>
  <c r="D7" i="8"/>
  <c r="I30" i="3"/>
  <c r="M30" i="3" s="1"/>
  <c r="I30" i="16"/>
  <c r="M30" i="16" s="1"/>
  <c r="H23" i="18"/>
  <c r="J23" i="18" s="1"/>
  <c r="I23" i="18" s="1"/>
  <c r="M23" i="18" s="1"/>
  <c r="I14" i="16"/>
  <c r="M14" i="16" s="1"/>
  <c r="I10" i="16"/>
  <c r="M10" i="16" s="1"/>
  <c r="I10" i="13"/>
  <c r="M10" i="13" s="1"/>
  <c r="D8" i="8"/>
  <c r="H29" i="24"/>
  <c r="J29" i="24" s="1"/>
  <c r="I29" i="24" s="1"/>
  <c r="M29" i="24" s="1"/>
  <c r="H25" i="18"/>
  <c r="J25" i="18" s="1"/>
  <c r="I25" i="18" s="1"/>
  <c r="M25" i="18" s="1"/>
  <c r="I26" i="5"/>
  <c r="M26" i="5" s="1"/>
  <c r="I22" i="5"/>
  <c r="M22" i="5" s="1"/>
  <c r="I15" i="5"/>
  <c r="M15" i="5" s="1"/>
  <c r="I30" i="26"/>
  <c r="M30" i="26" s="1"/>
  <c r="D12" i="8"/>
  <c r="D20" i="8"/>
  <c r="D28" i="8"/>
  <c r="M13" i="7"/>
  <c r="M21" i="7"/>
  <c r="I5" i="3"/>
  <c r="M5" i="3" s="1"/>
  <c r="I9" i="3"/>
  <c r="M9" i="3" s="1"/>
  <c r="I17" i="3"/>
  <c r="M17" i="3" s="1"/>
  <c r="I25" i="3"/>
  <c r="M25" i="3" s="1"/>
  <c r="I9" i="16"/>
  <c r="I17" i="16"/>
  <c r="M17" i="16" s="1"/>
  <c r="I35" i="26"/>
  <c r="M35" i="26" s="1"/>
  <c r="I40" i="26"/>
  <c r="M40" i="26" s="1"/>
  <c r="I63" i="26"/>
  <c r="M63" i="26" s="1"/>
  <c r="I62" i="26"/>
  <c r="M62" i="26" s="1"/>
  <c r="I18" i="3"/>
  <c r="M18" i="3" s="1"/>
  <c r="I26" i="3"/>
  <c r="M26" i="3" s="1"/>
  <c r="G3" i="27"/>
  <c r="G24" i="1"/>
  <c r="D4" i="8"/>
  <c r="I32" i="13"/>
  <c r="M32" i="13" s="1"/>
  <c r="I44" i="13"/>
  <c r="M44" i="13" s="1"/>
  <c r="I51" i="13"/>
  <c r="M51" i="13" s="1"/>
  <c r="I79" i="13"/>
  <c r="M79" i="13" s="1"/>
  <c r="I58" i="13"/>
  <c r="M58" i="13" s="1"/>
  <c r="I59" i="13"/>
  <c r="M59" i="13" s="1"/>
  <c r="M64" i="1"/>
  <c r="I40" i="18"/>
  <c r="M40" i="18" s="1"/>
  <c r="I79" i="18"/>
  <c r="M79" i="18" s="1"/>
  <c r="I75" i="18"/>
  <c r="M75" i="18" s="1"/>
  <c r="G25" i="27"/>
  <c r="G23" i="1"/>
  <c r="I25" i="16"/>
  <c r="M25" i="16" s="1"/>
  <c r="G17" i="27"/>
  <c r="G14" i="27"/>
  <c r="G20" i="1"/>
  <c r="I18" i="13"/>
  <c r="M18" i="13" s="1"/>
  <c r="G9" i="27"/>
  <c r="G19" i="1"/>
  <c r="I19" i="26"/>
  <c r="M19" i="26" s="1"/>
  <c r="M14" i="21"/>
  <c r="I14" i="13"/>
  <c r="M14" i="13" s="1"/>
  <c r="G13" i="1"/>
  <c r="I7" i="13"/>
  <c r="M7" i="13" s="1"/>
  <c r="I6" i="13"/>
  <c r="M6" i="13" s="1"/>
  <c r="I27" i="13"/>
  <c r="M27" i="13" s="1"/>
  <c r="I36" i="26"/>
  <c r="M36" i="26" s="1"/>
  <c r="I66" i="26"/>
  <c r="M66" i="26" s="1"/>
  <c r="I33" i="13"/>
  <c r="M33" i="13" s="1"/>
  <c r="I34" i="26"/>
  <c r="M34" i="26" s="1"/>
  <c r="I61" i="26"/>
  <c r="M61" i="26" s="1"/>
  <c r="I100" i="26"/>
  <c r="M100" i="26" s="1"/>
  <c r="I41" i="13"/>
  <c r="M41" i="13" s="1"/>
  <c r="I49" i="13"/>
  <c r="M49" i="13" s="1"/>
  <c r="I75" i="13"/>
  <c r="M75" i="13" s="1"/>
  <c r="I39" i="13"/>
  <c r="M39" i="13" s="1"/>
  <c r="I99" i="13"/>
  <c r="M99" i="13" s="1"/>
  <c r="I31" i="18"/>
  <c r="M31" i="18" s="1"/>
  <c r="I36" i="18"/>
  <c r="M36" i="18" s="1"/>
  <c r="G6" i="27"/>
  <c r="G30" i="27"/>
  <c r="G22" i="27"/>
  <c r="G28" i="27"/>
  <c r="G21" i="27"/>
  <c r="G10" i="1"/>
  <c r="G27" i="1"/>
  <c r="G12" i="1"/>
  <c r="G26" i="1"/>
  <c r="I7" i="26"/>
  <c r="M7" i="26" s="1"/>
  <c r="I15" i="26"/>
  <c r="M15" i="26" s="1"/>
  <c r="I18" i="26"/>
  <c r="M18" i="26" s="1"/>
  <c r="I34" i="13"/>
  <c r="M34" i="13" s="1"/>
  <c r="I53" i="13"/>
  <c r="M53" i="13" s="1"/>
  <c r="I61" i="13"/>
  <c r="M61" i="13" s="1"/>
  <c r="I76" i="13"/>
  <c r="M76" i="13" s="1"/>
  <c r="I38" i="18"/>
  <c r="M38" i="18" s="1"/>
  <c r="I34" i="18"/>
  <c r="M34" i="18" s="1"/>
  <c r="I71" i="18"/>
  <c r="M71" i="18" s="1"/>
  <c r="I100" i="18"/>
  <c r="M100" i="18" s="1"/>
  <c r="G29" i="27"/>
  <c r="G18" i="27"/>
  <c r="G10" i="27"/>
  <c r="G4" i="27"/>
  <c r="G12" i="27"/>
  <c r="G11" i="27"/>
  <c r="G7" i="1"/>
  <c r="G16" i="1"/>
  <c r="G25" i="1"/>
  <c r="G22" i="1"/>
  <c r="I15" i="13"/>
  <c r="M15" i="13" s="1"/>
  <c r="I14" i="26"/>
  <c r="M14" i="26" s="1"/>
  <c r="D13" i="8"/>
  <c r="M22" i="21"/>
  <c r="G18" i="21"/>
  <c r="I64" i="26"/>
  <c r="M64" i="26" s="1"/>
  <c r="M71" i="5"/>
  <c r="I37" i="26"/>
  <c r="M37" i="26" s="1"/>
  <c r="I53" i="26"/>
  <c r="M53" i="26" s="1"/>
  <c r="I65" i="26"/>
  <c r="M65" i="26" s="1"/>
  <c r="I97" i="26"/>
  <c r="M97" i="26" s="1"/>
  <c r="M81" i="5"/>
  <c r="I36" i="13"/>
  <c r="M36" i="13" s="1"/>
  <c r="I42" i="13"/>
  <c r="M42" i="13" s="1"/>
  <c r="I66" i="13"/>
  <c r="M66" i="13" s="1"/>
  <c r="I78" i="13"/>
  <c r="M78" i="13" s="1"/>
  <c r="I77" i="13"/>
  <c r="M77" i="13" s="1"/>
  <c r="I80" i="13"/>
  <c r="M80" i="13" s="1"/>
  <c r="I32" i="18"/>
  <c r="M32" i="18" s="1"/>
  <c r="I43" i="18"/>
  <c r="M43" i="18" s="1"/>
  <c r="G19" i="27"/>
  <c r="G24" i="27"/>
  <c r="G15" i="27"/>
  <c r="G27" i="27"/>
  <c r="G23" i="27"/>
  <c r="G21" i="1"/>
  <c r="G4" i="1"/>
  <c r="G18" i="1"/>
  <c r="G8" i="1"/>
  <c r="I9" i="13"/>
  <c r="M9" i="13" s="1"/>
  <c r="G17" i="5"/>
  <c r="I6" i="7"/>
  <c r="M6" i="7" s="1"/>
  <c r="I10" i="7"/>
  <c r="M10" i="7" s="1"/>
  <c r="I14" i="7"/>
  <c r="M14" i="7" s="1"/>
  <c r="I22" i="7"/>
  <c r="M22" i="7" s="1"/>
  <c r="I26" i="7"/>
  <c r="M26" i="7" s="1"/>
  <c r="I30" i="7"/>
  <c r="M30" i="7" s="1"/>
  <c r="D22" i="8"/>
  <c r="D6" i="8"/>
  <c r="D19" i="8"/>
  <c r="D14" i="8"/>
  <c r="D30" i="8"/>
  <c r="I23" i="26"/>
  <c r="M23" i="26" s="1"/>
  <c r="I17" i="18"/>
  <c r="M17" i="18" s="1"/>
  <c r="G21" i="5"/>
  <c r="G11" i="1"/>
  <c r="G25" i="21"/>
  <c r="D26" i="8"/>
  <c r="D18" i="8"/>
  <c r="I11" i="26"/>
  <c r="M11" i="26" s="1"/>
  <c r="I27" i="26"/>
  <c r="M27" i="26" s="1"/>
  <c r="I22" i="26"/>
  <c r="M22" i="26" s="1"/>
  <c r="G5" i="5"/>
  <c r="G25" i="5"/>
  <c r="G29" i="1"/>
  <c r="G9" i="1"/>
  <c r="G5" i="1"/>
  <c r="G6" i="1"/>
  <c r="G14" i="1"/>
  <c r="I19" i="13"/>
  <c r="M19" i="13" s="1"/>
  <c r="I17" i="13"/>
  <c r="M17" i="13" s="1"/>
  <c r="D11" i="8"/>
  <c r="D10" i="8"/>
  <c r="D27" i="8"/>
  <c r="I13" i="18"/>
  <c r="M13" i="18" s="1"/>
  <c r="I3" i="26"/>
  <c r="M3" i="26" s="1"/>
  <c r="I6" i="26"/>
  <c r="M6" i="26" s="1"/>
  <c r="G9" i="5"/>
  <c r="M3" i="21"/>
  <c r="H16" i="24"/>
  <c r="J16" i="24" s="1"/>
  <c r="I16" i="24" s="1"/>
  <c r="M16" i="24" s="1"/>
  <c r="N30" i="8"/>
  <c r="S30" i="8" s="1"/>
  <c r="N23" i="8"/>
  <c r="F23" i="8" s="1"/>
  <c r="N15" i="8"/>
  <c r="S15" i="8" s="1"/>
  <c r="N7" i="8"/>
  <c r="F7" i="8" s="1"/>
  <c r="G28" i="21"/>
  <c r="G21" i="21"/>
  <c r="G12" i="21"/>
  <c r="H12" i="18"/>
  <c r="J12" i="18" s="1"/>
  <c r="I12" i="18" s="1"/>
  <c r="M12" i="18" s="1"/>
  <c r="G7" i="21"/>
  <c r="D21" i="8"/>
  <c r="G13" i="5"/>
  <c r="H28" i="18"/>
  <c r="J28" i="18" s="1"/>
  <c r="I28" i="18" s="1"/>
  <c r="M28" i="18" s="1"/>
  <c r="G20" i="21"/>
  <c r="H12" i="24"/>
  <c r="J12" i="24" s="1"/>
  <c r="I12" i="24" s="1"/>
  <c r="M12" i="24" s="1"/>
  <c r="H20" i="24"/>
  <c r="J20" i="24" s="1"/>
  <c r="I20" i="24" s="1"/>
  <c r="M20" i="24" s="1"/>
  <c r="H24" i="24"/>
  <c r="J24" i="24" s="1"/>
  <c r="I24" i="24" s="1"/>
  <c r="M24" i="24" s="1"/>
  <c r="H4" i="18"/>
  <c r="J4" i="18" s="1"/>
  <c r="I4" i="18" s="1"/>
  <c r="M4" i="18" s="1"/>
  <c r="H16" i="18"/>
  <c r="J16" i="18" s="1"/>
  <c r="I16" i="18" s="1"/>
  <c r="M16" i="18" s="1"/>
  <c r="H20" i="18"/>
  <c r="J20" i="18" s="1"/>
  <c r="I20" i="18" s="1"/>
  <c r="M20" i="18" s="1"/>
  <c r="M70" i="21"/>
  <c r="G4" i="21"/>
  <c r="G5" i="21"/>
  <c r="M6" i="21"/>
  <c r="M9" i="21"/>
  <c r="G8" i="21"/>
  <c r="G10" i="21"/>
  <c r="M11" i="21"/>
  <c r="G15" i="21"/>
  <c r="G16" i="21"/>
  <c r="M17" i="21"/>
  <c r="M19" i="21"/>
  <c r="M23" i="21"/>
  <c r="M24" i="21"/>
  <c r="M26" i="21"/>
  <c r="M27" i="21"/>
  <c r="M29" i="21"/>
  <c r="M30" i="21"/>
  <c r="M5" i="21"/>
  <c r="G6" i="21"/>
  <c r="M7" i="21"/>
  <c r="G9" i="21"/>
  <c r="M8" i="21"/>
  <c r="M13" i="21"/>
  <c r="G14" i="21"/>
  <c r="M16" i="21"/>
  <c r="G17" i="21"/>
  <c r="G19" i="21"/>
  <c r="M20" i="21"/>
  <c r="M21" i="21"/>
  <c r="G23" i="21"/>
  <c r="G24" i="21"/>
  <c r="G26" i="21"/>
  <c r="G27" i="21"/>
  <c r="G29" i="21"/>
  <c r="M4" i="21"/>
  <c r="M10" i="21"/>
  <c r="G11" i="21"/>
  <c r="M12" i="21"/>
  <c r="M15" i="21"/>
  <c r="M18" i="21"/>
  <c r="G22" i="21"/>
  <c r="M25" i="21"/>
  <c r="M28" i="21"/>
  <c r="G30" i="21"/>
  <c r="G3" i="21"/>
  <c r="G20" i="27"/>
  <c r="G5" i="27"/>
  <c r="G26" i="27"/>
  <c r="G13" i="27"/>
  <c r="G16" i="27"/>
  <c r="G8" i="27"/>
  <c r="G27" i="5"/>
  <c r="G23" i="5"/>
  <c r="G19" i="5"/>
  <c r="G15" i="5"/>
  <c r="G11" i="5"/>
  <c r="G7" i="5"/>
  <c r="G3" i="5"/>
  <c r="G30" i="5"/>
  <c r="G26" i="5"/>
  <c r="G22" i="5"/>
  <c r="G18" i="5"/>
  <c r="G14" i="5"/>
  <c r="G10" i="5"/>
  <c r="G6" i="5"/>
  <c r="G28" i="5"/>
  <c r="G24" i="5"/>
  <c r="G20" i="5"/>
  <c r="G16" i="5"/>
  <c r="G12" i="5"/>
  <c r="G8" i="5"/>
  <c r="G4" i="5"/>
  <c r="G15" i="1"/>
  <c r="G30" i="1"/>
  <c r="G17" i="1"/>
  <c r="G3" i="1"/>
  <c r="N24" i="8"/>
  <c r="F24" i="8" s="1"/>
  <c r="N16" i="8"/>
  <c r="O16" i="8" s="1"/>
  <c r="N8" i="8"/>
  <c r="S8" i="8" s="1"/>
  <c r="I26" i="18"/>
  <c r="M26" i="18" s="1"/>
  <c r="I74" i="3"/>
  <c r="M74" i="3" s="1"/>
  <c r="N22" i="8"/>
  <c r="O22" i="8" s="1"/>
  <c r="N14" i="8"/>
  <c r="S14" i="8" s="1"/>
  <c r="N6" i="8"/>
  <c r="O6" i="8" s="1"/>
  <c r="I25" i="13"/>
  <c r="M25" i="13" s="1"/>
  <c r="D79" i="8"/>
  <c r="I13" i="28"/>
  <c r="M13" i="28" s="1"/>
  <c r="R25" i="29"/>
  <c r="P2" i="13"/>
  <c r="I96" i="26"/>
  <c r="M96" i="26" s="1"/>
  <c r="I26" i="26"/>
  <c r="M26" i="26" s="1"/>
  <c r="I10" i="26"/>
  <c r="M10" i="26" s="1"/>
  <c r="I22" i="24"/>
  <c r="M22" i="24" s="1"/>
  <c r="I21" i="1"/>
  <c r="M21" i="1" s="1"/>
  <c r="I15" i="24"/>
  <c r="M15" i="24" s="1"/>
  <c r="I5" i="26"/>
  <c r="M5" i="26" s="1"/>
  <c r="I9" i="26"/>
  <c r="M9" i="26" s="1"/>
  <c r="I13" i="26"/>
  <c r="M13" i="26" s="1"/>
  <c r="I17" i="26"/>
  <c r="M17" i="26" s="1"/>
  <c r="I25" i="26"/>
  <c r="M25" i="26" s="1"/>
  <c r="I29" i="26"/>
  <c r="M29" i="26" s="1"/>
  <c r="I5" i="4"/>
  <c r="M5" i="4" s="1"/>
  <c r="I21" i="4"/>
  <c r="M21" i="4" s="1"/>
  <c r="I29" i="4"/>
  <c r="M29" i="4" s="1"/>
  <c r="I5" i="13"/>
  <c r="M5" i="13" s="1"/>
  <c r="I13" i="13"/>
  <c r="M13" i="13" s="1"/>
  <c r="I21" i="13"/>
  <c r="M21" i="13" s="1"/>
  <c r="I29" i="13"/>
  <c r="M29" i="13" s="1"/>
  <c r="I9" i="1"/>
  <c r="M9" i="1" s="1"/>
  <c r="I17" i="1"/>
  <c r="M17" i="1" s="1"/>
  <c r="I25" i="1"/>
  <c r="M25" i="1" s="1"/>
  <c r="I25" i="28"/>
  <c r="M25" i="28" s="1"/>
  <c r="J2" i="27"/>
  <c r="I61" i="27" s="1"/>
  <c r="M61" i="27" s="1"/>
  <c r="R23" i="29"/>
  <c r="AE1" i="8"/>
  <c r="AB23" i="8" s="1"/>
  <c r="I24" i="13"/>
  <c r="M24" i="13" s="1"/>
  <c r="I23" i="13"/>
  <c r="M23" i="13" s="1"/>
  <c r="I18" i="1"/>
  <c r="M18" i="1" s="1"/>
  <c r="I22" i="13"/>
  <c r="M22" i="13" s="1"/>
  <c r="I26" i="1"/>
  <c r="M26" i="1" s="1"/>
  <c r="I22" i="1"/>
  <c r="M22" i="1" s="1"/>
  <c r="I20" i="26"/>
  <c r="M20" i="26" s="1"/>
  <c r="I3" i="4"/>
  <c r="I23" i="4"/>
  <c r="M23" i="4" s="1"/>
  <c r="I19" i="4"/>
  <c r="M19" i="4" s="1"/>
  <c r="I16" i="4"/>
  <c r="M16" i="4" s="1"/>
  <c r="I12" i="4"/>
  <c r="M12" i="4" s="1"/>
  <c r="I4" i="4"/>
  <c r="I3" i="13"/>
  <c r="I8" i="24"/>
  <c r="M8" i="24" s="1"/>
  <c r="I26" i="28"/>
  <c r="M26" i="28" s="1"/>
  <c r="J2" i="25"/>
  <c r="I35" i="25" s="1"/>
  <c r="M35" i="25" s="1"/>
  <c r="P2" i="16"/>
  <c r="H98" i="18"/>
  <c r="J98" i="18" s="1"/>
  <c r="I98" i="18" s="1"/>
  <c r="M98" i="18" s="1"/>
  <c r="I30" i="4"/>
  <c r="M30" i="4" s="1"/>
  <c r="I22" i="4"/>
  <c r="M22" i="4" s="1"/>
  <c r="I18" i="4"/>
  <c r="M18" i="4" s="1"/>
  <c r="I15" i="4"/>
  <c r="M15" i="4" s="1"/>
  <c r="I11" i="4"/>
  <c r="M11" i="4" s="1"/>
  <c r="I30" i="1"/>
  <c r="M30" i="1" s="1"/>
  <c r="I30" i="13"/>
  <c r="M30" i="13" s="1"/>
  <c r="I26" i="13"/>
  <c r="M26" i="13" s="1"/>
  <c r="I16" i="1"/>
  <c r="M16" i="1" s="1"/>
  <c r="I12" i="13"/>
  <c r="M12" i="13" s="1"/>
  <c r="I11" i="13"/>
  <c r="M11" i="13" s="1"/>
  <c r="I21" i="26"/>
  <c r="M21" i="26" s="1"/>
  <c r="I29" i="28"/>
  <c r="M29" i="28" s="1"/>
  <c r="AE1" i="9"/>
  <c r="AE1" i="20"/>
  <c r="AE1" i="21"/>
  <c r="AE1" i="7"/>
  <c r="AE1" i="25"/>
  <c r="AE1" i="26"/>
  <c r="AE1" i="27"/>
  <c r="AE1" i="28"/>
  <c r="AE1" i="3"/>
  <c r="AE1" i="4"/>
  <c r="AE1" i="5"/>
  <c r="AE1" i="6"/>
  <c r="AE1" i="16"/>
  <c r="AE1" i="13"/>
  <c r="AE1" i="1"/>
  <c r="AE1" i="23"/>
  <c r="AE1" i="24"/>
  <c r="P2" i="27"/>
  <c r="P2" i="28"/>
  <c r="P2" i="3"/>
  <c r="W2" i="3" s="1"/>
  <c r="P2" i="25"/>
  <c r="P2" i="26"/>
  <c r="R17" i="29"/>
  <c r="G5" i="17" s="1"/>
  <c r="P2" i="9"/>
  <c r="P2" i="20"/>
  <c r="P2" i="21"/>
  <c r="P2" i="7"/>
  <c r="A36" i="2"/>
  <c r="A32" i="2"/>
  <c r="A28" i="2"/>
  <c r="A24" i="2"/>
  <c r="A20" i="2"/>
  <c r="A16" i="2"/>
  <c r="A12" i="2"/>
  <c r="A8" i="2"/>
  <c r="B4" i="2"/>
  <c r="D4" i="2" s="1"/>
  <c r="A4" i="2"/>
  <c r="AI97" i="10"/>
  <c r="D96" i="2"/>
  <c r="F96" i="2"/>
  <c r="G96" i="2"/>
  <c r="C96" i="2"/>
  <c r="A96" i="2"/>
  <c r="AI93" i="10"/>
  <c r="D92" i="2"/>
  <c r="F92" i="2"/>
  <c r="G92" i="2"/>
  <c r="C92" i="2"/>
  <c r="A92" i="2"/>
  <c r="AI89" i="10"/>
  <c r="D88" i="2"/>
  <c r="F88" i="2"/>
  <c r="G88" i="2"/>
  <c r="C88" i="2"/>
  <c r="A88" i="2"/>
  <c r="AI85" i="10"/>
  <c r="D84" i="2"/>
  <c r="F84" i="2"/>
  <c r="G84" i="2"/>
  <c r="C84" i="2"/>
  <c r="A84" i="2"/>
  <c r="AI81" i="10"/>
  <c r="D80" i="2"/>
  <c r="F80" i="2"/>
  <c r="G80" i="2"/>
  <c r="C80" i="2"/>
  <c r="A80" i="2"/>
  <c r="AI77" i="10"/>
  <c r="D76" i="2"/>
  <c r="F76" i="2"/>
  <c r="G76" i="2"/>
  <c r="C76" i="2"/>
  <c r="A76" i="2"/>
  <c r="AI73" i="10"/>
  <c r="D72" i="2"/>
  <c r="F72" i="2"/>
  <c r="G72" i="2"/>
  <c r="C72" i="2"/>
  <c r="A72" i="2"/>
  <c r="AI69" i="10"/>
  <c r="D68" i="2"/>
  <c r="F68" i="2"/>
  <c r="G68" i="2"/>
  <c r="C68" i="2"/>
  <c r="A68" i="2"/>
  <c r="AI65" i="10"/>
  <c r="D64" i="2"/>
  <c r="F64" i="2"/>
  <c r="G64" i="2"/>
  <c r="C64" i="2"/>
  <c r="A64" i="2"/>
  <c r="AH61" i="10"/>
  <c r="D60" i="2"/>
  <c r="F60" i="2"/>
  <c r="G60" i="2"/>
  <c r="C60" i="2"/>
  <c r="A60" i="2"/>
  <c r="AH57" i="10"/>
  <c r="D56" i="2"/>
  <c r="F56" i="2"/>
  <c r="G56" i="2"/>
  <c r="C56" i="2"/>
  <c r="A56" i="2"/>
  <c r="AH53" i="10"/>
  <c r="D52" i="2"/>
  <c r="F52" i="2"/>
  <c r="G52" i="2"/>
  <c r="C52" i="2"/>
  <c r="A52" i="2"/>
  <c r="A48" i="2"/>
  <c r="A44" i="2"/>
  <c r="A40" i="2"/>
  <c r="AH97" i="10"/>
  <c r="AH81" i="10"/>
  <c r="AH65" i="10"/>
  <c r="AI57" i="10"/>
  <c r="B3" i="2"/>
  <c r="C3" i="2" s="1"/>
  <c r="A3" i="2"/>
  <c r="A35" i="2"/>
  <c r="A31" i="2"/>
  <c r="A27" i="2"/>
  <c r="A23" i="2"/>
  <c r="A19" i="2"/>
  <c r="A15" i="2"/>
  <c r="A11" i="2"/>
  <c r="A7" i="2"/>
  <c r="D99" i="2"/>
  <c r="F99" i="2"/>
  <c r="G99" i="2"/>
  <c r="C99" i="2"/>
  <c r="A99" i="2"/>
  <c r="CS99" i="17" s="1"/>
  <c r="DF99" i="17" s="1"/>
  <c r="D95" i="2"/>
  <c r="F95" i="2"/>
  <c r="G95" i="2"/>
  <c r="C95" i="2"/>
  <c r="A95" i="2"/>
  <c r="D91" i="2"/>
  <c r="F91" i="2"/>
  <c r="G91" i="2"/>
  <c r="C91" i="2"/>
  <c r="A91" i="2"/>
  <c r="D87" i="2"/>
  <c r="F87" i="2"/>
  <c r="G87" i="2"/>
  <c r="C87" i="2"/>
  <c r="A87" i="2"/>
  <c r="D83" i="2"/>
  <c r="F83" i="2"/>
  <c r="G83" i="2"/>
  <c r="C83" i="2"/>
  <c r="A83" i="2"/>
  <c r="D79" i="2"/>
  <c r="F79" i="2"/>
  <c r="G79" i="2"/>
  <c r="C79" i="2"/>
  <c r="A79" i="2"/>
  <c r="D75" i="2"/>
  <c r="F75" i="2"/>
  <c r="G75" i="2"/>
  <c r="C75" i="2"/>
  <c r="A75" i="2"/>
  <c r="D71" i="2"/>
  <c r="F71" i="2"/>
  <c r="G71" i="2"/>
  <c r="C71" i="2"/>
  <c r="A71" i="2"/>
  <c r="D67" i="2"/>
  <c r="F67" i="2"/>
  <c r="G67" i="2"/>
  <c r="C67" i="2"/>
  <c r="A67" i="2"/>
  <c r="D63" i="2"/>
  <c r="F63" i="2"/>
  <c r="G63" i="2"/>
  <c r="C63" i="2"/>
  <c r="A63" i="2"/>
  <c r="AI60" i="10"/>
  <c r="D59" i="2"/>
  <c r="F59" i="2"/>
  <c r="G59" i="2"/>
  <c r="C59" i="2"/>
  <c r="A59" i="2"/>
  <c r="D55" i="2"/>
  <c r="F55" i="2"/>
  <c r="G55" i="2"/>
  <c r="C55" i="2"/>
  <c r="A55" i="2"/>
  <c r="AI52" i="10"/>
  <c r="D51" i="2"/>
  <c r="F51" i="2"/>
  <c r="G51" i="2"/>
  <c r="C51" i="2"/>
  <c r="A51" i="2"/>
  <c r="A47" i="2"/>
  <c r="A43" i="2"/>
  <c r="A39" i="2"/>
  <c r="AI96" i="10"/>
  <c r="AH92" i="10"/>
  <c r="AI80" i="10"/>
  <c r="AH76" i="10"/>
  <c r="AI64" i="10"/>
  <c r="AI56" i="10"/>
  <c r="D88" i="8"/>
  <c r="I3" i="28"/>
  <c r="M3" i="28" s="1"/>
  <c r="A38" i="2"/>
  <c r="A34" i="2"/>
  <c r="A30" i="2"/>
  <c r="A26" i="2"/>
  <c r="A22" i="2"/>
  <c r="A18" i="2"/>
  <c r="A14" i="2"/>
  <c r="A10" i="2"/>
  <c r="A6" i="2"/>
  <c r="AI99" i="10"/>
  <c r="D98" i="2"/>
  <c r="F98" i="2"/>
  <c r="G98" i="2"/>
  <c r="C98" i="2"/>
  <c r="A98" i="2"/>
  <c r="AI95" i="10"/>
  <c r="D94" i="2"/>
  <c r="F94" i="2"/>
  <c r="G94" i="2"/>
  <c r="C94" i="2"/>
  <c r="A94" i="2"/>
  <c r="AI91" i="10"/>
  <c r="D90" i="2"/>
  <c r="F90" i="2"/>
  <c r="G90" i="2"/>
  <c r="C90" i="2"/>
  <c r="A90" i="2"/>
  <c r="AI87" i="10"/>
  <c r="D86" i="2"/>
  <c r="F86" i="2"/>
  <c r="G86" i="2"/>
  <c r="C86" i="2"/>
  <c r="A86" i="2"/>
  <c r="AI83" i="10"/>
  <c r="D82" i="2"/>
  <c r="F82" i="2"/>
  <c r="G82" i="2"/>
  <c r="C82" i="2"/>
  <c r="A82" i="2"/>
  <c r="AI79" i="10"/>
  <c r="D78" i="2"/>
  <c r="F78" i="2"/>
  <c r="G78" i="2"/>
  <c r="C78" i="2"/>
  <c r="A78" i="2"/>
  <c r="AI75" i="10"/>
  <c r="D74" i="2"/>
  <c r="F74" i="2"/>
  <c r="G74" i="2"/>
  <c r="C74" i="2"/>
  <c r="A74" i="2"/>
  <c r="AI71" i="10"/>
  <c r="D70" i="2"/>
  <c r="F70" i="2"/>
  <c r="G70" i="2"/>
  <c r="C70" i="2"/>
  <c r="A70" i="2"/>
  <c r="AI67" i="10"/>
  <c r="D66" i="2"/>
  <c r="F66" i="2"/>
  <c r="G66" i="2"/>
  <c r="C66" i="2"/>
  <c r="A66" i="2"/>
  <c r="AH63" i="10"/>
  <c r="D62" i="2"/>
  <c r="F62" i="2"/>
  <c r="G62" i="2"/>
  <c r="C62" i="2"/>
  <c r="A62" i="2"/>
  <c r="AH59" i="10"/>
  <c r="D58" i="2"/>
  <c r="F58" i="2"/>
  <c r="G58" i="2"/>
  <c r="C58" i="2"/>
  <c r="A58" i="2"/>
  <c r="AH55" i="10"/>
  <c r="D54" i="2"/>
  <c r="F54" i="2"/>
  <c r="G54" i="2"/>
  <c r="C54" i="2"/>
  <c r="A54" i="2"/>
  <c r="A50" i="2"/>
  <c r="A46" i="2"/>
  <c r="A42" i="2"/>
  <c r="AI100" i="10"/>
  <c r="AH96" i="10"/>
  <c r="AH89" i="10"/>
  <c r="AI84" i="10"/>
  <c r="AH80" i="10"/>
  <c r="AH73" i="10"/>
  <c r="AI68" i="10"/>
  <c r="AH64" i="10"/>
  <c r="AH56" i="10"/>
  <c r="I15" i="28"/>
  <c r="M15" i="28" s="1"/>
  <c r="I5" i="28"/>
  <c r="M5" i="28" s="1"/>
  <c r="G24" i="8"/>
  <c r="A37" i="2"/>
  <c r="A33" i="2"/>
  <c r="A29" i="2"/>
  <c r="A25" i="2"/>
  <c r="A21" i="2"/>
  <c r="A17" i="2"/>
  <c r="A13" i="2"/>
  <c r="A9" i="2"/>
  <c r="A5" i="2"/>
  <c r="AH98" i="10"/>
  <c r="D97" i="2"/>
  <c r="F97" i="2"/>
  <c r="G97" i="2"/>
  <c r="C97" i="2"/>
  <c r="A97" i="2"/>
  <c r="AH94" i="10"/>
  <c r="D93" i="2"/>
  <c r="F93" i="2"/>
  <c r="G93" i="2"/>
  <c r="C93" i="2"/>
  <c r="A93" i="2"/>
  <c r="AH90" i="10"/>
  <c r="D89" i="2"/>
  <c r="F89" i="2"/>
  <c r="G89" i="2"/>
  <c r="C89" i="2"/>
  <c r="A89" i="2"/>
  <c r="AH86" i="10"/>
  <c r="D85" i="2"/>
  <c r="F85" i="2"/>
  <c r="G85" i="2"/>
  <c r="C85" i="2"/>
  <c r="A85" i="2"/>
  <c r="AH82" i="10"/>
  <c r="D81" i="2"/>
  <c r="F81" i="2"/>
  <c r="G81" i="2"/>
  <c r="C81" i="2"/>
  <c r="A81" i="2"/>
  <c r="AH78" i="10"/>
  <c r="D77" i="2"/>
  <c r="F77" i="2"/>
  <c r="G77" i="2"/>
  <c r="C77" i="2"/>
  <c r="A77" i="2"/>
  <c r="AH74" i="10"/>
  <c r="D73" i="2"/>
  <c r="F73" i="2"/>
  <c r="G73" i="2"/>
  <c r="C73" i="2"/>
  <c r="A73" i="2"/>
  <c r="AH70" i="10"/>
  <c r="D69" i="2"/>
  <c r="F69" i="2"/>
  <c r="G69" i="2"/>
  <c r="C69" i="2"/>
  <c r="A69" i="2"/>
  <c r="AH66" i="10"/>
  <c r="D65" i="2"/>
  <c r="F65" i="2"/>
  <c r="G65" i="2"/>
  <c r="C65" i="2"/>
  <c r="A65" i="2"/>
  <c r="AH62" i="10"/>
  <c r="D61" i="2"/>
  <c r="F61" i="2"/>
  <c r="G61" i="2"/>
  <c r="C61" i="2"/>
  <c r="A61" i="2"/>
  <c r="AH58" i="10"/>
  <c r="D57" i="2"/>
  <c r="F57" i="2"/>
  <c r="G57" i="2"/>
  <c r="C57" i="2"/>
  <c r="A57" i="2"/>
  <c r="AH54" i="10"/>
  <c r="D53" i="2"/>
  <c r="F53" i="2"/>
  <c r="G53" i="2"/>
  <c r="C53" i="2"/>
  <c r="A53" i="2"/>
  <c r="A49" i="2"/>
  <c r="A45" i="2"/>
  <c r="A41" i="2"/>
  <c r="AH100" i="10"/>
  <c r="AH93" i="10"/>
  <c r="AI88" i="10"/>
  <c r="AH84" i="10"/>
  <c r="AH77" i="10"/>
  <c r="AI72" i="10"/>
  <c r="AH68" i="10"/>
  <c r="AI61" i="10"/>
  <c r="AI53" i="10"/>
  <c r="D53" i="8"/>
  <c r="D51" i="8"/>
  <c r="D45" i="8"/>
  <c r="D42" i="8"/>
  <c r="D92" i="8"/>
  <c r="D90" i="8"/>
  <c r="D55" i="8"/>
  <c r="D47" i="8"/>
  <c r="D86" i="8"/>
  <c r="D49" i="8"/>
  <c r="H97" i="18"/>
  <c r="J97" i="18" s="1"/>
  <c r="I97" i="18" s="1"/>
  <c r="M97" i="18" s="1"/>
  <c r="H90" i="18"/>
  <c r="J90" i="18" s="1"/>
  <c r="I90" i="18" s="1"/>
  <c r="M90" i="18" s="1"/>
  <c r="H69" i="18"/>
  <c r="J69" i="18" s="1"/>
  <c r="I69" i="18" s="1"/>
  <c r="M69" i="18" s="1"/>
  <c r="H65" i="18"/>
  <c r="J65" i="18" s="1"/>
  <c r="I65" i="18" s="1"/>
  <c r="M65" i="18" s="1"/>
  <c r="H49" i="18"/>
  <c r="J49" i="18" s="1"/>
  <c r="I49" i="18" s="1"/>
  <c r="M49" i="18" s="1"/>
  <c r="I41" i="7"/>
  <c r="M41" i="7" s="1"/>
  <c r="I37" i="7"/>
  <c r="M37" i="7" s="1"/>
  <c r="I56" i="7"/>
  <c r="M56" i="7" s="1"/>
  <c r="I40" i="7"/>
  <c r="M40" i="7" s="1"/>
  <c r="I67" i="5"/>
  <c r="M67" i="5" s="1"/>
  <c r="I31" i="5"/>
  <c r="M31" i="5" s="1"/>
  <c r="I39" i="5"/>
  <c r="M39" i="5" s="1"/>
  <c r="I63" i="5"/>
  <c r="M63" i="5" s="1"/>
  <c r="I34" i="5"/>
  <c r="M34" i="5" s="1"/>
  <c r="I42" i="5"/>
  <c r="M42" i="5" s="1"/>
  <c r="I34" i="24"/>
  <c r="M34" i="24" s="1"/>
  <c r="I39" i="24"/>
  <c r="M39" i="24" s="1"/>
  <c r="I43" i="24"/>
  <c r="M43" i="24" s="1"/>
  <c r="I32" i="24"/>
  <c r="M32" i="24" s="1"/>
  <c r="I79" i="24"/>
  <c r="M79" i="24" s="1"/>
  <c r="I83" i="24"/>
  <c r="M83" i="24" s="1"/>
  <c r="I38" i="24"/>
  <c r="M38" i="24" s="1"/>
  <c r="I68" i="24"/>
  <c r="M68" i="24" s="1"/>
  <c r="I72" i="24"/>
  <c r="M72" i="24" s="1"/>
  <c r="I76" i="24"/>
  <c r="M76" i="24" s="1"/>
  <c r="I94" i="24"/>
  <c r="M94" i="24" s="1"/>
  <c r="I82" i="24"/>
  <c r="M82" i="24" s="1"/>
  <c r="I96" i="24"/>
  <c r="M96" i="24" s="1"/>
  <c r="G31" i="26"/>
  <c r="G35" i="26"/>
  <c r="G39" i="26"/>
  <c r="G43" i="26"/>
  <c r="G46" i="26"/>
  <c r="G50" i="26"/>
  <c r="G58" i="26"/>
  <c r="G62" i="26"/>
  <c r="G66" i="26"/>
  <c r="G68" i="26"/>
  <c r="G70" i="26"/>
  <c r="G72" i="26"/>
  <c r="G76" i="26"/>
  <c r="G78" i="26"/>
  <c r="G80" i="26"/>
  <c r="G85" i="26"/>
  <c r="G87" i="26"/>
  <c r="G90" i="26"/>
  <c r="G93" i="26"/>
  <c r="G97" i="26"/>
  <c r="G32" i="26"/>
  <c r="G36" i="26"/>
  <c r="G40" i="26"/>
  <c r="G44" i="26"/>
  <c r="G47" i="26"/>
  <c r="G51" i="26"/>
  <c r="G54" i="26"/>
  <c r="G56" i="26"/>
  <c r="G59" i="26"/>
  <c r="G63" i="26"/>
  <c r="G73" i="26"/>
  <c r="G81" i="26"/>
  <c r="G83" i="26"/>
  <c r="G94" i="26"/>
  <c r="G98" i="26"/>
  <c r="G33" i="26"/>
  <c r="G37" i="26"/>
  <c r="G41" i="26"/>
  <c r="G45" i="26"/>
  <c r="G48" i="26"/>
  <c r="G52" i="26"/>
  <c r="G57" i="26"/>
  <c r="G64" i="26"/>
  <c r="G69" i="26"/>
  <c r="G71" i="26"/>
  <c r="G74" i="26"/>
  <c r="G77" i="26"/>
  <c r="G79" i="26"/>
  <c r="G86" i="26"/>
  <c r="G88" i="26"/>
  <c r="G34" i="26"/>
  <c r="G38" i="26"/>
  <c r="G42" i="26"/>
  <c r="G49" i="26"/>
  <c r="G53" i="26"/>
  <c r="G55" i="26"/>
  <c r="G60" i="26"/>
  <c r="G61" i="26"/>
  <c r="G65" i="26"/>
  <c r="G67" i="26"/>
  <c r="G75" i="26"/>
  <c r="G82" i="26"/>
  <c r="G84" i="26"/>
  <c r="G89" i="26"/>
  <c r="G92" i="26"/>
  <c r="G96" i="26"/>
  <c r="G100" i="26"/>
  <c r="G91" i="26"/>
  <c r="G95" i="26"/>
  <c r="G99" i="26"/>
  <c r="G34" i="27"/>
  <c r="G38" i="27"/>
  <c r="G41" i="27"/>
  <c r="G45" i="27"/>
  <c r="G48" i="27"/>
  <c r="G50" i="27"/>
  <c r="G53" i="27"/>
  <c r="G55" i="27"/>
  <c r="G57" i="27"/>
  <c r="G67" i="27"/>
  <c r="G72" i="27"/>
  <c r="G32" i="27"/>
  <c r="G37" i="27"/>
  <c r="G44" i="27"/>
  <c r="G49" i="27"/>
  <c r="G60" i="27"/>
  <c r="G61" i="27"/>
  <c r="G68" i="27"/>
  <c r="G69" i="27"/>
  <c r="G70" i="27"/>
  <c r="G73" i="27"/>
  <c r="G79" i="27"/>
  <c r="G83" i="27"/>
  <c r="G87" i="27"/>
  <c r="G91" i="27"/>
  <c r="G95" i="27"/>
  <c r="G99" i="27"/>
  <c r="G33" i="27"/>
  <c r="G39" i="27"/>
  <c r="G46" i="27"/>
  <c r="G51" i="27"/>
  <c r="G52" i="27"/>
  <c r="G54" i="27"/>
  <c r="G62" i="27"/>
  <c r="G63" i="27"/>
  <c r="G71" i="27"/>
  <c r="G76" i="27"/>
  <c r="G80" i="27"/>
  <c r="G84" i="27"/>
  <c r="G88" i="27"/>
  <c r="G92" i="27"/>
  <c r="G96" i="27"/>
  <c r="G35" i="27"/>
  <c r="G40" i="27"/>
  <c r="G47" i="27"/>
  <c r="G56" i="27"/>
  <c r="G64" i="27"/>
  <c r="G74" i="27"/>
  <c r="G81" i="27"/>
  <c r="G85" i="27"/>
  <c r="G89" i="27"/>
  <c r="G93" i="27"/>
  <c r="G97" i="27"/>
  <c r="G100" i="27"/>
  <c r="G31" i="27"/>
  <c r="G36" i="27"/>
  <c r="G42" i="27"/>
  <c r="G43" i="27"/>
  <c r="G58" i="27"/>
  <c r="G59" i="27"/>
  <c r="G65" i="27"/>
  <c r="G66" i="27"/>
  <c r="G75" i="27"/>
  <c r="G77" i="27"/>
  <c r="G78" i="27"/>
  <c r="G82" i="27"/>
  <c r="G86" i="27"/>
  <c r="G90" i="27"/>
  <c r="G94" i="27"/>
  <c r="G98" i="27"/>
  <c r="G31" i="28"/>
  <c r="G35" i="28"/>
  <c r="G39" i="28"/>
  <c r="G43" i="28"/>
  <c r="G46" i="28"/>
  <c r="G53" i="28"/>
  <c r="G55" i="28"/>
  <c r="G63" i="28"/>
  <c r="G69" i="28"/>
  <c r="G74" i="28"/>
  <c r="G75" i="28"/>
  <c r="G77" i="28"/>
  <c r="G79" i="28"/>
  <c r="G81" i="28"/>
  <c r="G83" i="28"/>
  <c r="G85" i="28"/>
  <c r="G88" i="28"/>
  <c r="G93" i="28"/>
  <c r="G95" i="28"/>
  <c r="G98" i="28"/>
  <c r="G32" i="28"/>
  <c r="G36" i="28"/>
  <c r="G40" i="28"/>
  <c r="G44" i="28"/>
  <c r="G51" i="28"/>
  <c r="G56" i="28"/>
  <c r="G58" i="28"/>
  <c r="G61" i="28"/>
  <c r="G64" i="28"/>
  <c r="G66" i="28"/>
  <c r="G68" i="28"/>
  <c r="G73" i="28"/>
  <c r="G76" i="28"/>
  <c r="G34" i="28"/>
  <c r="G38" i="28"/>
  <c r="G42" i="28"/>
  <c r="G41" i="28"/>
  <c r="G80" i="28"/>
  <c r="G87" i="28"/>
  <c r="G97" i="28"/>
  <c r="G99" i="28"/>
  <c r="G33" i="28"/>
  <c r="G59" i="28"/>
  <c r="G62" i="28"/>
  <c r="G70" i="28"/>
  <c r="G71" i="28"/>
  <c r="G72" i="28"/>
  <c r="G78" i="28"/>
  <c r="G86" i="28"/>
  <c r="G89" i="28"/>
  <c r="G92" i="28"/>
  <c r="G45" i="28"/>
  <c r="G47" i="28"/>
  <c r="G49" i="28"/>
  <c r="G52" i="28"/>
  <c r="G54" i="28"/>
  <c r="G65" i="28"/>
  <c r="G82" i="28"/>
  <c r="G84" i="28"/>
  <c r="G90" i="28"/>
  <c r="G91" i="28"/>
  <c r="G94" i="28"/>
  <c r="G37" i="28"/>
  <c r="G48" i="28"/>
  <c r="G50" i="28"/>
  <c r="G57" i="28"/>
  <c r="G60" i="28"/>
  <c r="G67" i="28"/>
  <c r="G96" i="28"/>
  <c r="G100" i="28"/>
  <c r="AH99" i="10"/>
  <c r="AH95" i="10"/>
  <c r="AH91" i="10"/>
  <c r="AH87" i="10"/>
  <c r="AH83" i="10"/>
  <c r="AH79" i="10"/>
  <c r="AH75" i="10"/>
  <c r="AH71" i="10"/>
  <c r="AH67" i="10"/>
  <c r="AI62" i="10"/>
  <c r="AH60" i="10"/>
  <c r="AI54" i="10"/>
  <c r="AH52" i="10"/>
  <c r="M99" i="8"/>
  <c r="N99" i="8" s="1"/>
  <c r="G98" i="8"/>
  <c r="G97" i="8"/>
  <c r="M79" i="8"/>
  <c r="N79" i="8" s="1"/>
  <c r="G79" i="8"/>
  <c r="G73" i="8"/>
  <c r="G70" i="8"/>
  <c r="G68" i="8"/>
  <c r="G66" i="8"/>
  <c r="M65" i="8"/>
  <c r="N65" i="8" s="1"/>
  <c r="G61" i="8"/>
  <c r="G55" i="8"/>
  <c r="M52" i="8"/>
  <c r="N52" i="8" s="1"/>
  <c r="M50" i="8"/>
  <c r="N50" i="8" s="1"/>
  <c r="M48" i="8"/>
  <c r="N48" i="8" s="1"/>
  <c r="M40" i="8"/>
  <c r="N40" i="8" s="1"/>
  <c r="G38" i="8"/>
  <c r="M37" i="8"/>
  <c r="N37" i="8" s="1"/>
  <c r="G36" i="8"/>
  <c r="G97" i="9"/>
  <c r="G93" i="9"/>
  <c r="M87" i="9"/>
  <c r="G84" i="9"/>
  <c r="G82" i="9"/>
  <c r="M77" i="9"/>
  <c r="M76" i="9"/>
  <c r="N76" i="9" s="1"/>
  <c r="M75" i="9"/>
  <c r="M72" i="9"/>
  <c r="G68" i="9"/>
  <c r="M67" i="9"/>
  <c r="G67" i="9"/>
  <c r="M65" i="9"/>
  <c r="M62" i="9"/>
  <c r="G61" i="9"/>
  <c r="M60" i="9"/>
  <c r="G57" i="9"/>
  <c r="G56" i="9"/>
  <c r="M46" i="9"/>
  <c r="G43" i="9"/>
  <c r="G36" i="9"/>
  <c r="M35" i="9"/>
  <c r="G98" i="20"/>
  <c r="G95" i="20"/>
  <c r="M94" i="20"/>
  <c r="M92" i="20"/>
  <c r="G89" i="20"/>
  <c r="G87" i="20"/>
  <c r="G84" i="20"/>
  <c r="M80" i="20"/>
  <c r="N80" i="20" s="1"/>
  <c r="M74" i="20"/>
  <c r="G72" i="20"/>
  <c r="G60" i="20"/>
  <c r="M59" i="20"/>
  <c r="M58" i="20"/>
  <c r="M56" i="20"/>
  <c r="M51" i="20"/>
  <c r="M35" i="20"/>
  <c r="N35" i="20" s="1"/>
  <c r="G32" i="20"/>
  <c r="G94" i="21"/>
  <c r="M92" i="21"/>
  <c r="G86" i="21"/>
  <c r="M84" i="21"/>
  <c r="G78" i="21"/>
  <c r="I99" i="7"/>
  <c r="M99" i="7" s="1"/>
  <c r="I92" i="7"/>
  <c r="M92" i="7" s="1"/>
  <c r="I89" i="7"/>
  <c r="M89" i="7" s="1"/>
  <c r="I88" i="7"/>
  <c r="M88" i="7" s="1"/>
  <c r="I87" i="7"/>
  <c r="M87" i="7" s="1"/>
  <c r="I86" i="7"/>
  <c r="M86" i="7" s="1"/>
  <c r="I81" i="7"/>
  <c r="M81" i="7" s="1"/>
  <c r="I76" i="7"/>
  <c r="M76" i="7" s="1"/>
  <c r="I75" i="7"/>
  <c r="M75" i="7" s="1"/>
  <c r="I74" i="7"/>
  <c r="M74" i="7" s="1"/>
  <c r="I67" i="7"/>
  <c r="M67" i="7" s="1"/>
  <c r="I66" i="7"/>
  <c r="M66" i="7" s="1"/>
  <c r="I57" i="7"/>
  <c r="M57" i="7" s="1"/>
  <c r="I47" i="7"/>
  <c r="M47" i="7" s="1"/>
  <c r="I52" i="25"/>
  <c r="M52" i="25" s="1"/>
  <c r="I42" i="25"/>
  <c r="M42" i="25" s="1"/>
  <c r="G34" i="3"/>
  <c r="G38" i="3"/>
  <c r="G42" i="3"/>
  <c r="G46" i="3"/>
  <c r="G47" i="3"/>
  <c r="G49" i="3"/>
  <c r="G53" i="3"/>
  <c r="G55" i="3"/>
  <c r="G57" i="3"/>
  <c r="G60" i="3"/>
  <c r="G62" i="3"/>
  <c r="G64" i="3"/>
  <c r="G66" i="3"/>
  <c r="G68" i="3"/>
  <c r="G70" i="3"/>
  <c r="G72" i="3"/>
  <c r="G74" i="3"/>
  <c r="G76" i="3"/>
  <c r="G78" i="3"/>
  <c r="G80" i="3"/>
  <c r="G82" i="3"/>
  <c r="G84" i="3"/>
  <c r="G86" i="3"/>
  <c r="G88" i="3"/>
  <c r="G91" i="3"/>
  <c r="G94" i="3"/>
  <c r="G97" i="3"/>
  <c r="G31" i="3"/>
  <c r="G35" i="3"/>
  <c r="G39" i="3"/>
  <c r="G43" i="3"/>
  <c r="G51" i="3"/>
  <c r="G92" i="3"/>
  <c r="G95" i="3"/>
  <c r="G98" i="3"/>
  <c r="G32" i="3"/>
  <c r="G36" i="3"/>
  <c r="G40" i="3"/>
  <c r="G44" i="3"/>
  <c r="G48" i="3"/>
  <c r="G52" i="3"/>
  <c r="G54" i="3"/>
  <c r="G56" i="3"/>
  <c r="G58" i="3"/>
  <c r="G61" i="3"/>
  <c r="G63" i="3"/>
  <c r="G65" i="3"/>
  <c r="G67" i="3"/>
  <c r="G33" i="3"/>
  <c r="G37" i="3"/>
  <c r="G41" i="3"/>
  <c r="G45" i="3"/>
  <c r="G50" i="3"/>
  <c r="G59" i="3"/>
  <c r="G90" i="3"/>
  <c r="G93" i="3"/>
  <c r="G100" i="3"/>
  <c r="G69" i="3"/>
  <c r="G71" i="3"/>
  <c r="G73" i="3"/>
  <c r="G75" i="3"/>
  <c r="G77" i="3"/>
  <c r="G79" i="3"/>
  <c r="G81" i="3"/>
  <c r="G83" i="3"/>
  <c r="G85" i="3"/>
  <c r="G87" i="3"/>
  <c r="G96" i="3"/>
  <c r="G89" i="3"/>
  <c r="G99" i="3"/>
  <c r="G31" i="4"/>
  <c r="G35" i="4"/>
  <c r="G39" i="4"/>
  <c r="G43" i="4"/>
  <c r="G46" i="4"/>
  <c r="G49" i="4"/>
  <c r="G54" i="4"/>
  <c r="G56" i="4"/>
  <c r="G58" i="4"/>
  <c r="G60" i="4"/>
  <c r="G69" i="4"/>
  <c r="G73" i="4"/>
  <c r="G77" i="4"/>
  <c r="G81" i="4"/>
  <c r="G85" i="4"/>
  <c r="G94" i="4"/>
  <c r="G97" i="4"/>
  <c r="G99" i="4"/>
  <c r="G100" i="4"/>
  <c r="G32" i="4"/>
  <c r="G36" i="4"/>
  <c r="G40" i="4"/>
  <c r="G44" i="4"/>
  <c r="G47" i="4"/>
  <c r="G52" i="4"/>
  <c r="G55" i="4"/>
  <c r="G57" i="4"/>
  <c r="G64" i="4"/>
  <c r="G66" i="4"/>
  <c r="G70" i="4"/>
  <c r="G74" i="4"/>
  <c r="G78" i="4"/>
  <c r="G82" i="4"/>
  <c r="G86" i="4"/>
  <c r="G89" i="4"/>
  <c r="G91" i="4"/>
  <c r="G92" i="4"/>
  <c r="G33" i="4"/>
  <c r="G37" i="4"/>
  <c r="G41" i="4"/>
  <c r="G50" i="4"/>
  <c r="G53" i="4"/>
  <c r="G59" i="4"/>
  <c r="G61" i="4"/>
  <c r="G62" i="4"/>
  <c r="G65" i="4"/>
  <c r="G67" i="4"/>
  <c r="G71" i="4"/>
  <c r="G75" i="4"/>
  <c r="G79" i="4"/>
  <c r="G83" i="4"/>
  <c r="G87" i="4"/>
  <c r="G95" i="4"/>
  <c r="G96" i="4"/>
  <c r="G98" i="4"/>
  <c r="G34" i="4"/>
  <c r="G38" i="4"/>
  <c r="G42" i="4"/>
  <c r="G45" i="4"/>
  <c r="G48" i="4"/>
  <c r="G51" i="4"/>
  <c r="G63" i="4"/>
  <c r="G68" i="4"/>
  <c r="G72" i="4"/>
  <c r="G76" i="4"/>
  <c r="G80" i="4"/>
  <c r="G84" i="4"/>
  <c r="G88" i="4"/>
  <c r="G90" i="4"/>
  <c r="G93" i="4"/>
  <c r="G31" i="5"/>
  <c r="G35" i="5"/>
  <c r="G39" i="5"/>
  <c r="G43" i="5"/>
  <c r="G46" i="5"/>
  <c r="G51" i="5"/>
  <c r="G54" i="5"/>
  <c r="G57" i="5"/>
  <c r="G60" i="5"/>
  <c r="G63" i="5"/>
  <c r="G74" i="5"/>
  <c r="G76" i="5"/>
  <c r="G86" i="5"/>
  <c r="G89" i="5"/>
  <c r="G91" i="5"/>
  <c r="G97" i="5"/>
  <c r="G32" i="5"/>
  <c r="G36" i="5"/>
  <c r="G40" i="5"/>
  <c r="G44" i="5"/>
  <c r="G49" i="5"/>
  <c r="G52" i="5"/>
  <c r="G58" i="5"/>
  <c r="G64" i="5"/>
  <c r="G67" i="5"/>
  <c r="G69" i="5"/>
  <c r="G81" i="5"/>
  <c r="G83" i="5"/>
  <c r="G87" i="5"/>
  <c r="G38" i="5"/>
  <c r="G55" i="5"/>
  <c r="G66" i="5"/>
  <c r="G88" i="5"/>
  <c r="G93" i="5"/>
  <c r="G53" i="5"/>
  <c r="G62" i="5"/>
  <c r="G90" i="5"/>
  <c r="G98" i="5"/>
  <c r="G34" i="5"/>
  <c r="G42" i="5"/>
  <c r="G47" i="5"/>
  <c r="G50" i="5"/>
  <c r="G68" i="5"/>
  <c r="G71" i="5"/>
  <c r="G73" i="5"/>
  <c r="G77" i="5"/>
  <c r="G79" i="5"/>
  <c r="G82" i="5"/>
  <c r="G84" i="5"/>
  <c r="G92" i="5"/>
  <c r="G94" i="5"/>
  <c r="G33" i="5"/>
  <c r="G37" i="5"/>
  <c r="G41" i="5"/>
  <c r="G45" i="5"/>
  <c r="G48" i="5"/>
  <c r="G56" i="5"/>
  <c r="G59" i="5"/>
  <c r="G61" i="5"/>
  <c r="G65" i="5"/>
  <c r="G70" i="5"/>
  <c r="G72" i="5"/>
  <c r="G75" i="5"/>
  <c r="G78" i="5"/>
  <c r="G80" i="5"/>
  <c r="G85" i="5"/>
  <c r="G95" i="5"/>
  <c r="G96" i="5"/>
  <c r="G99" i="5"/>
  <c r="G100" i="5"/>
  <c r="AI98" i="10"/>
  <c r="AI94" i="10"/>
  <c r="AI90" i="10"/>
  <c r="AI86" i="10"/>
  <c r="AI82" i="10"/>
  <c r="AI78" i="10"/>
  <c r="AI74" i="10"/>
  <c r="AI70" i="10"/>
  <c r="AI66" i="10"/>
  <c r="AI59" i="10"/>
  <c r="D99" i="8"/>
  <c r="M96" i="8"/>
  <c r="N96" i="8" s="1"/>
  <c r="G95" i="8"/>
  <c r="G92" i="8"/>
  <c r="M90" i="8"/>
  <c r="N90" i="8" s="1"/>
  <c r="G90" i="8"/>
  <c r="G88" i="8"/>
  <c r="M86" i="8"/>
  <c r="N86" i="8" s="1"/>
  <c r="G86" i="8"/>
  <c r="M81" i="8"/>
  <c r="N81" i="8" s="1"/>
  <c r="G81" i="8"/>
  <c r="G78" i="8"/>
  <c r="M73" i="8"/>
  <c r="N73" i="8" s="1"/>
  <c r="M70" i="8"/>
  <c r="N70" i="8" s="1"/>
  <c r="M69" i="8"/>
  <c r="N69" i="8" s="1"/>
  <c r="G69" i="8"/>
  <c r="M68" i="8"/>
  <c r="N68" i="8" s="1"/>
  <c r="M67" i="8"/>
  <c r="N67" i="8" s="1"/>
  <c r="M66" i="8"/>
  <c r="N66" i="8" s="1"/>
  <c r="G62" i="8"/>
  <c r="G59" i="8"/>
  <c r="D56" i="8"/>
  <c r="M54" i="8"/>
  <c r="N54" i="8" s="1"/>
  <c r="G54" i="8"/>
  <c r="G49" i="8"/>
  <c r="G44" i="8"/>
  <c r="G43" i="8"/>
  <c r="G35" i="8"/>
  <c r="G34" i="8"/>
  <c r="M33" i="8"/>
  <c r="N33" i="8" s="1"/>
  <c r="G33" i="8"/>
  <c r="M32" i="8"/>
  <c r="N32" i="8" s="1"/>
  <c r="G100" i="9"/>
  <c r="G99" i="9"/>
  <c r="G96" i="9"/>
  <c r="G95" i="9"/>
  <c r="G92" i="9"/>
  <c r="G91" i="9"/>
  <c r="M89" i="9"/>
  <c r="G87" i="9"/>
  <c r="G85" i="9"/>
  <c r="M83" i="9"/>
  <c r="M82" i="9"/>
  <c r="G81" i="9"/>
  <c r="M80" i="9"/>
  <c r="G78" i="9"/>
  <c r="G70" i="9"/>
  <c r="G69" i="9"/>
  <c r="M66" i="9"/>
  <c r="M63" i="9"/>
  <c r="G59" i="9"/>
  <c r="M58" i="9"/>
  <c r="M55" i="9"/>
  <c r="M51" i="9"/>
  <c r="G48" i="9"/>
  <c r="M47" i="9"/>
  <c r="G45" i="9"/>
  <c r="G39" i="9"/>
  <c r="M38" i="9"/>
  <c r="G99" i="20"/>
  <c r="M97" i="20"/>
  <c r="M95" i="20"/>
  <c r="M83" i="20"/>
  <c r="M81" i="20"/>
  <c r="M77" i="20"/>
  <c r="M72" i="20"/>
  <c r="G69" i="20"/>
  <c r="M68" i="20"/>
  <c r="G67" i="20"/>
  <c r="G66" i="20"/>
  <c r="G64" i="20"/>
  <c r="G63" i="20"/>
  <c r="G61" i="20"/>
  <c r="G58" i="20"/>
  <c r="M53" i="20"/>
  <c r="G39" i="20"/>
  <c r="M90" i="21"/>
  <c r="M82" i="21"/>
  <c r="G77" i="21"/>
  <c r="G72" i="21"/>
  <c r="I98" i="7"/>
  <c r="M98" i="7" s="1"/>
  <c r="I91" i="7"/>
  <c r="M91" i="7" s="1"/>
  <c r="I85" i="7"/>
  <c r="M85" i="7" s="1"/>
  <c r="I80" i="7"/>
  <c r="M80" i="7" s="1"/>
  <c r="I73" i="7"/>
  <c r="M73" i="7" s="1"/>
  <c r="I65" i="7"/>
  <c r="M65" i="7" s="1"/>
  <c r="I53" i="7"/>
  <c r="M53" i="7" s="1"/>
  <c r="I52" i="7"/>
  <c r="M52" i="7" s="1"/>
  <c r="I49" i="7"/>
  <c r="M49" i="7" s="1"/>
  <c r="I33" i="7"/>
  <c r="M33" i="7" s="1"/>
  <c r="I87" i="25"/>
  <c r="M87" i="25" s="1"/>
  <c r="I39" i="25"/>
  <c r="M39" i="25" s="1"/>
  <c r="I38" i="28"/>
  <c r="M38" i="28" s="1"/>
  <c r="I78" i="28"/>
  <c r="M78" i="28" s="1"/>
  <c r="I65" i="28"/>
  <c r="M65" i="28" s="1"/>
  <c r="I82" i="28"/>
  <c r="M82" i="28" s="1"/>
  <c r="I47" i="6"/>
  <c r="M47" i="6" s="1"/>
  <c r="I82" i="6"/>
  <c r="M82" i="6" s="1"/>
  <c r="I88" i="6"/>
  <c r="M88" i="6" s="1"/>
  <c r="I72" i="6"/>
  <c r="M72" i="6" s="1"/>
  <c r="I75" i="6"/>
  <c r="M75" i="6" s="1"/>
  <c r="I59" i="16"/>
  <c r="M59" i="16" s="1"/>
  <c r="I42" i="16"/>
  <c r="M42" i="16" s="1"/>
  <c r="I73" i="13"/>
  <c r="M73" i="13" s="1"/>
  <c r="I52" i="13"/>
  <c r="M52" i="13" s="1"/>
  <c r="I62" i="13"/>
  <c r="M62" i="13" s="1"/>
  <c r="I47" i="13"/>
  <c r="M47" i="13" s="1"/>
  <c r="I83" i="13"/>
  <c r="M83" i="13" s="1"/>
  <c r="G31" i="8"/>
  <c r="M38" i="8"/>
  <c r="N38" i="8" s="1"/>
  <c r="M39" i="8"/>
  <c r="N39" i="8" s="1"/>
  <c r="G40" i="8"/>
  <c r="M41" i="8"/>
  <c r="N41" i="8" s="1"/>
  <c r="M42" i="8"/>
  <c r="N42" i="8" s="1"/>
  <c r="M46" i="8"/>
  <c r="N46" i="8" s="1"/>
  <c r="G47" i="8"/>
  <c r="M47" i="8"/>
  <c r="N47" i="8" s="1"/>
  <c r="G50" i="8"/>
  <c r="G53" i="8"/>
  <c r="M53" i="8"/>
  <c r="N53" i="8" s="1"/>
  <c r="G56" i="8"/>
  <c r="M59" i="8"/>
  <c r="N59" i="8" s="1"/>
  <c r="S59" i="8" s="1"/>
  <c r="M61" i="8"/>
  <c r="N61" i="8" s="1"/>
  <c r="M62" i="8"/>
  <c r="N62" i="8" s="1"/>
  <c r="G63" i="8"/>
  <c r="M64" i="8"/>
  <c r="N64" i="8" s="1"/>
  <c r="G67" i="8"/>
  <c r="M71" i="8"/>
  <c r="N71" i="8" s="1"/>
  <c r="G75" i="8"/>
  <c r="M75" i="8"/>
  <c r="N75" i="8" s="1"/>
  <c r="G77" i="8"/>
  <c r="M77" i="8"/>
  <c r="N77" i="8" s="1"/>
  <c r="G82" i="8"/>
  <c r="M82" i="8"/>
  <c r="N82" i="8" s="1"/>
  <c r="G84" i="8"/>
  <c r="M84" i="8"/>
  <c r="N84" i="8" s="1"/>
  <c r="M88" i="8"/>
  <c r="N88" i="8" s="1"/>
  <c r="M89" i="8"/>
  <c r="N89" i="8" s="1"/>
  <c r="M92" i="8"/>
  <c r="N92" i="8" s="1"/>
  <c r="M94" i="8"/>
  <c r="N94" i="8" s="1"/>
  <c r="G96" i="8"/>
  <c r="M31" i="9"/>
  <c r="G33" i="9"/>
  <c r="G34" i="9"/>
  <c r="G37" i="9"/>
  <c r="G38" i="9"/>
  <c r="M39" i="9"/>
  <c r="N39" i="9" s="1"/>
  <c r="M43" i="9"/>
  <c r="G44" i="9"/>
  <c r="M44" i="9"/>
  <c r="N44" i="9" s="1"/>
  <c r="G46" i="9"/>
  <c r="G49" i="9"/>
  <c r="M49" i="9"/>
  <c r="G50" i="9"/>
  <c r="G51" i="9"/>
  <c r="G52" i="9"/>
  <c r="G53" i="9"/>
  <c r="G54" i="9"/>
  <c r="M54" i="9"/>
  <c r="G55" i="9"/>
  <c r="M56" i="9"/>
  <c r="M57" i="9"/>
  <c r="G60" i="9"/>
  <c r="G62" i="9"/>
  <c r="G65" i="9"/>
  <c r="M69" i="9"/>
  <c r="M70" i="9"/>
  <c r="M71" i="9"/>
  <c r="G72" i="9"/>
  <c r="M73" i="9"/>
  <c r="M74" i="9"/>
  <c r="N74" i="9" s="1"/>
  <c r="G76" i="9"/>
  <c r="G77" i="9"/>
  <c r="M79" i="9"/>
  <c r="M81" i="9"/>
  <c r="G83" i="9"/>
  <c r="M86" i="9"/>
  <c r="G88" i="9"/>
  <c r="G90" i="9"/>
  <c r="G94" i="9"/>
  <c r="G98" i="9"/>
  <c r="G32" i="9"/>
  <c r="M32" i="9"/>
  <c r="G35" i="9"/>
  <c r="M40" i="9"/>
  <c r="G41" i="9"/>
  <c r="M42" i="9"/>
  <c r="N42" i="9" s="1"/>
  <c r="G37" i="20"/>
  <c r="M41" i="20"/>
  <c r="G42" i="20"/>
  <c r="M42" i="20"/>
  <c r="G44" i="20"/>
  <c r="M44" i="20"/>
  <c r="G48" i="20"/>
  <c r="M48" i="20"/>
  <c r="G49" i="20"/>
  <c r="G52" i="20"/>
  <c r="G55" i="20"/>
  <c r="M55" i="20"/>
  <c r="M61" i="20"/>
  <c r="G62" i="20"/>
  <c r="M62" i="20"/>
  <c r="M67" i="20"/>
  <c r="M69" i="20"/>
  <c r="M75" i="20"/>
  <c r="G76" i="20"/>
  <c r="M76" i="20"/>
  <c r="G78" i="20"/>
  <c r="M78" i="20"/>
  <c r="M79" i="20"/>
  <c r="G83" i="20"/>
  <c r="M84" i="20"/>
  <c r="G85" i="20"/>
  <c r="M85" i="20"/>
  <c r="M90" i="20"/>
  <c r="G91" i="20"/>
  <c r="M91" i="20"/>
  <c r="G92" i="20"/>
  <c r="G94" i="20"/>
  <c r="G31" i="20"/>
  <c r="M31" i="20"/>
  <c r="G33" i="20"/>
  <c r="G38" i="20"/>
  <c r="M45" i="20"/>
  <c r="G46" i="20"/>
  <c r="M50" i="20"/>
  <c r="G54" i="20"/>
  <c r="G56" i="20"/>
  <c r="M57" i="20"/>
  <c r="G59" i="20"/>
  <c r="M65" i="20"/>
  <c r="G70" i="20"/>
  <c r="M70" i="20"/>
  <c r="M71" i="20"/>
  <c r="G73" i="20"/>
  <c r="G79" i="20"/>
  <c r="G81" i="20"/>
  <c r="G82" i="20"/>
  <c r="G86" i="20"/>
  <c r="M87" i="20"/>
  <c r="G93" i="20"/>
  <c r="M93" i="20"/>
  <c r="G96" i="20"/>
  <c r="M98" i="20"/>
  <c r="M100" i="20"/>
  <c r="M33" i="20"/>
  <c r="G34" i="20"/>
  <c r="M34" i="20"/>
  <c r="G36" i="20"/>
  <c r="M36" i="20"/>
  <c r="M38" i="20"/>
  <c r="G40" i="20"/>
  <c r="M40" i="20"/>
  <c r="G43" i="20"/>
  <c r="M43" i="20"/>
  <c r="G45" i="20"/>
  <c r="M46" i="20"/>
  <c r="G47" i="20"/>
  <c r="M47" i="20"/>
  <c r="G50" i="20"/>
  <c r="G53" i="20"/>
  <c r="M54" i="20"/>
  <c r="G31" i="21"/>
  <c r="G32" i="21"/>
  <c r="G33" i="21"/>
  <c r="G34" i="21"/>
  <c r="M34" i="21"/>
  <c r="M36" i="21"/>
  <c r="M40" i="21"/>
  <c r="G42" i="21"/>
  <c r="M42" i="21"/>
  <c r="G47" i="21"/>
  <c r="G48" i="21"/>
  <c r="G50" i="21"/>
  <c r="M52" i="21"/>
  <c r="M54" i="21"/>
  <c r="M56" i="21"/>
  <c r="G59" i="21"/>
  <c r="M59" i="21"/>
  <c r="G62" i="21"/>
  <c r="M62" i="21"/>
  <c r="G64" i="21"/>
  <c r="M72" i="21"/>
  <c r="G76" i="21"/>
  <c r="M76" i="21"/>
  <c r="M77" i="21"/>
  <c r="M78" i="21"/>
  <c r="M80" i="21"/>
  <c r="G82" i="21"/>
  <c r="G84" i="21"/>
  <c r="M86" i="21"/>
  <c r="M88" i="21"/>
  <c r="G90" i="21"/>
  <c r="G92" i="21"/>
  <c r="M94" i="21"/>
  <c r="M96" i="21"/>
  <c r="G97" i="21"/>
  <c r="M97" i="21"/>
  <c r="G99" i="21"/>
  <c r="M99" i="21"/>
  <c r="M31" i="21"/>
  <c r="M35" i="21"/>
  <c r="G39" i="21"/>
  <c r="M43" i="21"/>
  <c r="M44" i="21"/>
  <c r="G45" i="21"/>
  <c r="M46" i="21"/>
  <c r="G49" i="21"/>
  <c r="M49" i="21"/>
  <c r="G54" i="21"/>
  <c r="G55" i="21"/>
  <c r="M55" i="21"/>
  <c r="G58" i="21"/>
  <c r="M60" i="21"/>
  <c r="G61" i="21"/>
  <c r="M61" i="21"/>
  <c r="G63" i="21"/>
  <c r="M63" i="21"/>
  <c r="G66" i="21"/>
  <c r="M66" i="21"/>
  <c r="G68" i="21"/>
  <c r="M73" i="21"/>
  <c r="G74" i="21"/>
  <c r="M74" i="21"/>
  <c r="G81" i="21"/>
  <c r="M81" i="21"/>
  <c r="G83" i="21"/>
  <c r="M83" i="21"/>
  <c r="G89" i="21"/>
  <c r="M89" i="21"/>
  <c r="G91" i="21"/>
  <c r="M91" i="21"/>
  <c r="M98" i="21"/>
  <c r="M100" i="21"/>
  <c r="G36" i="21"/>
  <c r="G38" i="21"/>
  <c r="M38" i="21"/>
  <c r="G40" i="21"/>
  <c r="G41" i="21"/>
  <c r="M41" i="21"/>
  <c r="G44" i="21"/>
  <c r="M47" i="21"/>
  <c r="M48" i="21"/>
  <c r="M50" i="21"/>
  <c r="G52" i="21"/>
  <c r="G56" i="21"/>
  <c r="M64" i="21"/>
  <c r="G65" i="21"/>
  <c r="M65" i="21"/>
  <c r="G67" i="21"/>
  <c r="M67" i="21"/>
  <c r="G70" i="21"/>
  <c r="M32" i="21"/>
  <c r="M33" i="21"/>
  <c r="G35" i="21"/>
  <c r="G37" i="21"/>
  <c r="M37" i="21"/>
  <c r="M39" i="21"/>
  <c r="G43" i="21"/>
  <c r="M45" i="21"/>
  <c r="G46" i="21"/>
  <c r="G51" i="21"/>
  <c r="M51" i="21"/>
  <c r="G53" i="21"/>
  <c r="M53" i="21"/>
  <c r="G57" i="21"/>
  <c r="M57" i="21"/>
  <c r="M58" i="21"/>
  <c r="G60" i="21"/>
  <c r="M68" i="21"/>
  <c r="G69" i="21"/>
  <c r="M69" i="21"/>
  <c r="G71" i="21"/>
  <c r="M71" i="21"/>
  <c r="G75" i="21"/>
  <c r="M75" i="21"/>
  <c r="G79" i="21"/>
  <c r="M79" i="21"/>
  <c r="G85" i="21"/>
  <c r="M85" i="21"/>
  <c r="G87" i="21"/>
  <c r="M87" i="21"/>
  <c r="G93" i="21"/>
  <c r="M93" i="21"/>
  <c r="G95" i="21"/>
  <c r="M95" i="21"/>
  <c r="G98" i="21"/>
  <c r="G100" i="21"/>
  <c r="G33" i="7"/>
  <c r="G37" i="7"/>
  <c r="G41" i="7"/>
  <c r="G45" i="7"/>
  <c r="G54" i="7"/>
  <c r="G58" i="7"/>
  <c r="G61" i="7"/>
  <c r="G64" i="7"/>
  <c r="G78" i="7"/>
  <c r="G85" i="7"/>
  <c r="G88" i="7"/>
  <c r="G90" i="7"/>
  <c r="G92" i="7"/>
  <c r="G94" i="7"/>
  <c r="G96" i="7"/>
  <c r="G98" i="7"/>
  <c r="G100" i="7"/>
  <c r="G34" i="7"/>
  <c r="G38" i="7"/>
  <c r="G36" i="7"/>
  <c r="G43" i="7"/>
  <c r="G44" i="7"/>
  <c r="G47" i="7"/>
  <c r="G48" i="7"/>
  <c r="G53" i="7"/>
  <c r="G56" i="7"/>
  <c r="G69" i="7"/>
  <c r="G70" i="7"/>
  <c r="G76" i="7"/>
  <c r="G84" i="7"/>
  <c r="G89" i="7"/>
  <c r="G97" i="7"/>
  <c r="G35" i="7"/>
  <c r="G49" i="7"/>
  <c r="G50" i="7"/>
  <c r="G57" i="7"/>
  <c r="G60" i="7"/>
  <c r="G71" i="7"/>
  <c r="G72" i="7"/>
  <c r="G79" i="7"/>
  <c r="G80" i="7"/>
  <c r="G91" i="7"/>
  <c r="G99" i="7"/>
  <c r="G32" i="7"/>
  <c r="G40" i="7"/>
  <c r="G51" i="7"/>
  <c r="G55" i="7"/>
  <c r="G65" i="7"/>
  <c r="G66" i="7"/>
  <c r="G73" i="7"/>
  <c r="G74" i="7"/>
  <c r="G77" i="7"/>
  <c r="G81" i="7"/>
  <c r="G82" i="7"/>
  <c r="G86" i="7"/>
  <c r="G93" i="7"/>
  <c r="G31" i="7"/>
  <c r="G39" i="7"/>
  <c r="G42" i="7"/>
  <c r="G46" i="7"/>
  <c r="G52" i="7"/>
  <c r="G59" i="7"/>
  <c r="G62" i="7"/>
  <c r="G63" i="7"/>
  <c r="G67" i="7"/>
  <c r="G68" i="7"/>
  <c r="G75" i="7"/>
  <c r="G83" i="7"/>
  <c r="G87" i="7"/>
  <c r="G95" i="7"/>
  <c r="G33" i="6"/>
  <c r="G37" i="6"/>
  <c r="G41" i="6"/>
  <c r="G45" i="6"/>
  <c r="G48" i="6"/>
  <c r="G52" i="6"/>
  <c r="G54" i="6"/>
  <c r="G57" i="6"/>
  <c r="G59" i="6"/>
  <c r="G61" i="6"/>
  <c r="G68" i="6"/>
  <c r="G70" i="6"/>
  <c r="G35" i="6"/>
  <c r="G38" i="6"/>
  <c r="G42" i="6"/>
  <c r="G44" i="6"/>
  <c r="G47" i="6"/>
  <c r="G53" i="6"/>
  <c r="G55" i="6"/>
  <c r="G62" i="6"/>
  <c r="G67" i="6"/>
  <c r="G77" i="6"/>
  <c r="G78" i="6"/>
  <c r="G84" i="6"/>
  <c r="G87" i="6"/>
  <c r="G90" i="6"/>
  <c r="G92" i="6"/>
  <c r="G93" i="6"/>
  <c r="G96" i="6"/>
  <c r="G31" i="6"/>
  <c r="G34" i="6"/>
  <c r="G36" i="6"/>
  <c r="G39" i="6"/>
  <c r="G40" i="6"/>
  <c r="G46" i="6"/>
  <c r="G49" i="6"/>
  <c r="G56" i="6"/>
  <c r="G63" i="6"/>
  <c r="G69" i="6"/>
  <c r="G73" i="6"/>
  <c r="G74" i="6"/>
  <c r="G80" i="6"/>
  <c r="G83" i="6"/>
  <c r="G89" i="6"/>
  <c r="G97" i="6"/>
  <c r="G99" i="6"/>
  <c r="G32" i="6"/>
  <c r="G50" i="6"/>
  <c r="G43" i="6"/>
  <c r="G51" i="6"/>
  <c r="G60" i="6"/>
  <c r="G66" i="6"/>
  <c r="G72" i="6"/>
  <c r="G75" i="6"/>
  <c r="G81" i="6"/>
  <c r="G82" i="6"/>
  <c r="G88" i="6"/>
  <c r="G98" i="6"/>
  <c r="G65" i="6"/>
  <c r="G71" i="6"/>
  <c r="G76" i="6"/>
  <c r="G58" i="6"/>
  <c r="G85" i="6"/>
  <c r="G86" i="6"/>
  <c r="G91" i="6"/>
  <c r="G64" i="6"/>
  <c r="G94" i="6"/>
  <c r="G95" i="6"/>
  <c r="G100" i="6"/>
  <c r="G79" i="6"/>
  <c r="G34" i="16"/>
  <c r="G38" i="16"/>
  <c r="G42" i="16"/>
  <c r="G47" i="16"/>
  <c r="G50" i="16"/>
  <c r="G58" i="16"/>
  <c r="G62" i="16"/>
  <c r="G68" i="16"/>
  <c r="G75" i="16"/>
  <c r="G77" i="16"/>
  <c r="G79" i="16"/>
  <c r="G83" i="16"/>
  <c r="G86" i="16"/>
  <c r="G88" i="16"/>
  <c r="G89" i="16"/>
  <c r="G91" i="16"/>
  <c r="G95" i="16"/>
  <c r="G99" i="16"/>
  <c r="G31" i="16"/>
  <c r="G35" i="16"/>
  <c r="G39" i="16"/>
  <c r="G43" i="16"/>
  <c r="G48" i="16"/>
  <c r="G53" i="16"/>
  <c r="G55" i="16"/>
  <c r="G56" i="16"/>
  <c r="G63" i="16"/>
  <c r="G65" i="16"/>
  <c r="G32" i="16"/>
  <c r="G36" i="16"/>
  <c r="G40" i="16"/>
  <c r="G44" i="16"/>
  <c r="G46" i="16"/>
  <c r="G51" i="16"/>
  <c r="G52" i="16"/>
  <c r="G59" i="16"/>
  <c r="G61" i="16"/>
  <c r="G33" i="16"/>
  <c r="G37" i="16"/>
  <c r="G64" i="16"/>
  <c r="G67" i="16"/>
  <c r="G70" i="16"/>
  <c r="G76" i="16"/>
  <c r="G81" i="16"/>
  <c r="G85" i="16"/>
  <c r="G100" i="16"/>
  <c r="G41" i="16"/>
  <c r="G54" i="16"/>
  <c r="G71" i="16"/>
  <c r="G72" i="16"/>
  <c r="G78" i="16"/>
  <c r="G82" i="16"/>
  <c r="G84" i="16"/>
  <c r="G90" i="16"/>
  <c r="G49" i="16"/>
  <c r="G57" i="16"/>
  <c r="G66" i="16"/>
  <c r="G69" i="16"/>
  <c r="G73" i="16"/>
  <c r="G87" i="16"/>
  <c r="G92" i="16"/>
  <c r="G93" i="16"/>
  <c r="G94" i="16"/>
  <c r="G45" i="16"/>
  <c r="G60" i="16"/>
  <c r="G74" i="16"/>
  <c r="G80" i="16"/>
  <c r="G96" i="16"/>
  <c r="G97" i="16"/>
  <c r="G98" i="16"/>
  <c r="G34" i="13"/>
  <c r="G38" i="13"/>
  <c r="G42" i="13"/>
  <c r="G47" i="13"/>
  <c r="G50" i="13"/>
  <c r="G55" i="13"/>
  <c r="G56" i="13"/>
  <c r="G59" i="13"/>
  <c r="G62" i="13"/>
  <c r="G65" i="13"/>
  <c r="G73" i="13"/>
  <c r="G77" i="13"/>
  <c r="G83" i="13"/>
  <c r="G86" i="13"/>
  <c r="G91" i="13"/>
  <c r="G94" i="13"/>
  <c r="G31" i="13"/>
  <c r="G35" i="13"/>
  <c r="G39" i="13"/>
  <c r="G43" i="13"/>
  <c r="G46" i="13"/>
  <c r="G48" i="13"/>
  <c r="G53" i="13"/>
  <c r="G60" i="13"/>
  <c r="G66" i="13"/>
  <c r="G68" i="13"/>
  <c r="G70" i="13"/>
  <c r="G32" i="13"/>
  <c r="G36" i="13"/>
  <c r="G33" i="13"/>
  <c r="G37" i="13"/>
  <c r="G41" i="13"/>
  <c r="G45" i="13"/>
  <c r="G49" i="13"/>
  <c r="G52" i="13"/>
  <c r="G58" i="13"/>
  <c r="G61" i="13"/>
  <c r="G69" i="13"/>
  <c r="G72" i="13"/>
  <c r="G76" i="13"/>
  <c r="G80" i="13"/>
  <c r="G85" i="13"/>
  <c r="G88" i="13"/>
  <c r="G93" i="13"/>
  <c r="G96" i="13"/>
  <c r="G51" i="13"/>
  <c r="G64" i="13"/>
  <c r="G67" i="13"/>
  <c r="G71" i="13"/>
  <c r="G75" i="13"/>
  <c r="G81" i="13"/>
  <c r="G84" i="13"/>
  <c r="G97" i="13"/>
  <c r="G44" i="13"/>
  <c r="G78" i="13"/>
  <c r="G87" i="13"/>
  <c r="G90" i="13"/>
  <c r="G98" i="13"/>
  <c r="G99" i="13"/>
  <c r="G40" i="13"/>
  <c r="G79" i="13"/>
  <c r="G89" i="13"/>
  <c r="G92" i="13"/>
  <c r="G54" i="13"/>
  <c r="G57" i="13"/>
  <c r="G63" i="13"/>
  <c r="G74" i="13"/>
  <c r="G82" i="13"/>
  <c r="G95" i="13"/>
  <c r="G100" i="13"/>
  <c r="G34" i="1"/>
  <c r="G38" i="1"/>
  <c r="G42" i="1"/>
  <c r="G32" i="1"/>
  <c r="G36" i="1"/>
  <c r="G40" i="1"/>
  <c r="G44" i="1"/>
  <c r="G47" i="1"/>
  <c r="G51" i="1"/>
  <c r="G55" i="1"/>
  <c r="G57" i="1"/>
  <c r="G31" i="1"/>
  <c r="G35" i="1"/>
  <c r="G64" i="1"/>
  <c r="G76" i="1"/>
  <c r="G79" i="1"/>
  <c r="G82" i="1"/>
  <c r="G83" i="1"/>
  <c r="G85" i="1"/>
  <c r="G92" i="1"/>
  <c r="G37" i="1"/>
  <c r="G45" i="1"/>
  <c r="G46" i="1"/>
  <c r="G52" i="1"/>
  <c r="G54" i="1"/>
  <c r="G65" i="1"/>
  <c r="G68" i="1"/>
  <c r="G70" i="1"/>
  <c r="G73" i="1"/>
  <c r="G80" i="1"/>
  <c r="G86" i="1"/>
  <c r="G87" i="1"/>
  <c r="G89" i="1"/>
  <c r="G93" i="1"/>
  <c r="G97" i="1"/>
  <c r="G99" i="1"/>
  <c r="G39" i="1"/>
  <c r="G43" i="1"/>
  <c r="G48" i="1"/>
  <c r="G49" i="1"/>
  <c r="G50" i="1"/>
  <c r="G53" i="1"/>
  <c r="G61" i="1"/>
  <c r="G62" i="1"/>
  <c r="G66" i="1"/>
  <c r="G71" i="1"/>
  <c r="G74" i="1"/>
  <c r="G77" i="1"/>
  <c r="G84" i="1"/>
  <c r="G90" i="1"/>
  <c r="G94" i="1"/>
  <c r="G95" i="1"/>
  <c r="G33" i="1"/>
  <c r="G41" i="1"/>
  <c r="G56" i="1"/>
  <c r="G58" i="1"/>
  <c r="G59" i="1"/>
  <c r="G60" i="1"/>
  <c r="G63" i="1"/>
  <c r="G67" i="1"/>
  <c r="G69" i="1"/>
  <c r="G72" i="1"/>
  <c r="G75" i="1"/>
  <c r="G78" i="1"/>
  <c r="G81" i="1"/>
  <c r="G88" i="1"/>
  <c r="G91" i="1"/>
  <c r="G96" i="1"/>
  <c r="G98" i="1"/>
  <c r="G100" i="1"/>
  <c r="G34" i="23"/>
  <c r="G38" i="23"/>
  <c r="G41" i="23"/>
  <c r="G44" i="23"/>
  <c r="G48" i="23"/>
  <c r="G53" i="23"/>
  <c r="G58" i="23"/>
  <c r="G61" i="23"/>
  <c r="G65" i="23"/>
  <c r="G67" i="23"/>
  <c r="G69" i="23"/>
  <c r="G71" i="23"/>
  <c r="G74" i="23"/>
  <c r="G76" i="23"/>
  <c r="G79" i="23"/>
  <c r="G82" i="23"/>
  <c r="G84" i="23"/>
  <c r="G32" i="23"/>
  <c r="G36" i="23"/>
  <c r="G40" i="23"/>
  <c r="G42" i="23"/>
  <c r="G46" i="23"/>
  <c r="G56" i="23"/>
  <c r="G60" i="23"/>
  <c r="G64" i="23"/>
  <c r="G66" i="23"/>
  <c r="G68" i="23"/>
  <c r="G70" i="23"/>
  <c r="G72" i="23"/>
  <c r="G75" i="23"/>
  <c r="G78" i="23"/>
  <c r="G80" i="23"/>
  <c r="G86" i="23"/>
  <c r="G33" i="23"/>
  <c r="G37" i="23"/>
  <c r="G43" i="23"/>
  <c r="G45" i="23"/>
  <c r="G47" i="23"/>
  <c r="G50" i="23"/>
  <c r="G52" i="23"/>
  <c r="G57" i="23"/>
  <c r="G73" i="23"/>
  <c r="G81" i="23"/>
  <c r="G85" i="23"/>
  <c r="G88" i="23"/>
  <c r="G39" i="23"/>
  <c r="G51" i="23"/>
  <c r="G63" i="23"/>
  <c r="G92" i="23"/>
  <c r="G93" i="23"/>
  <c r="G100" i="23"/>
  <c r="G54" i="23"/>
  <c r="G83" i="23"/>
  <c r="G87" i="23"/>
  <c r="G90" i="23"/>
  <c r="G91" i="23"/>
  <c r="G98" i="23"/>
  <c r="G99" i="23"/>
  <c r="G31" i="23"/>
  <c r="G49" i="23"/>
  <c r="G55" i="23"/>
  <c r="G62" i="23"/>
  <c r="G89" i="23"/>
  <c r="G96" i="23"/>
  <c r="G97" i="23"/>
  <c r="G35" i="23"/>
  <c r="G59" i="23"/>
  <c r="G77" i="23"/>
  <c r="G94" i="23"/>
  <c r="G95" i="23"/>
  <c r="G32" i="24"/>
  <c r="G36" i="24"/>
  <c r="G40" i="24"/>
  <c r="G37" i="24"/>
  <c r="G44" i="24"/>
  <c r="G53" i="24"/>
  <c r="G31" i="24"/>
  <c r="G33" i="24"/>
  <c r="G35" i="24"/>
  <c r="G39" i="24"/>
  <c r="G42" i="24"/>
  <c r="G58" i="24"/>
  <c r="G65" i="24"/>
  <c r="G68" i="24"/>
  <c r="G70" i="24"/>
  <c r="G72" i="24"/>
  <c r="G74" i="24"/>
  <c r="G76" i="24"/>
  <c r="G78" i="24"/>
  <c r="G85" i="24"/>
  <c r="G89" i="24"/>
  <c r="G93" i="24"/>
  <c r="G98" i="24"/>
  <c r="G34" i="24"/>
  <c r="G38" i="24"/>
  <c r="G43" i="24"/>
  <c r="G48" i="24"/>
  <c r="G55" i="24"/>
  <c r="G56" i="24"/>
  <c r="G60" i="24"/>
  <c r="G62" i="24"/>
  <c r="G66" i="24"/>
  <c r="G47" i="24"/>
  <c r="G49" i="24"/>
  <c r="G50" i="24"/>
  <c r="G51" i="24"/>
  <c r="G57" i="24"/>
  <c r="G59" i="24"/>
  <c r="G61" i="24"/>
  <c r="G64" i="24"/>
  <c r="G67" i="24"/>
  <c r="G69" i="24"/>
  <c r="G71" i="24"/>
  <c r="G73" i="24"/>
  <c r="G75" i="24"/>
  <c r="G77" i="24"/>
  <c r="G87" i="24"/>
  <c r="G91" i="24"/>
  <c r="G82" i="24"/>
  <c r="G94" i="24"/>
  <c r="G97" i="24"/>
  <c r="G41" i="24"/>
  <c r="G54" i="24"/>
  <c r="G45" i="24"/>
  <c r="G52" i="24"/>
  <c r="G80" i="24"/>
  <c r="G84" i="24"/>
  <c r="G88" i="24"/>
  <c r="G92" i="24"/>
  <c r="G95" i="24"/>
  <c r="G46" i="24"/>
  <c r="G63" i="24"/>
  <c r="G79" i="24"/>
  <c r="G83" i="24"/>
  <c r="G90" i="24"/>
  <c r="G96" i="24"/>
  <c r="G99" i="24"/>
  <c r="G81" i="24"/>
  <c r="G100" i="24"/>
  <c r="G86" i="24"/>
  <c r="G34" i="18"/>
  <c r="G37" i="18"/>
  <c r="G42" i="18"/>
  <c r="G45" i="18"/>
  <c r="G47" i="18"/>
  <c r="G61" i="18"/>
  <c r="G63" i="18"/>
  <c r="G65" i="18"/>
  <c r="G67" i="18"/>
  <c r="G69" i="18"/>
  <c r="G74" i="18"/>
  <c r="G75" i="18"/>
  <c r="G81" i="18"/>
  <c r="G88" i="18"/>
  <c r="G96" i="18"/>
  <c r="G98" i="18"/>
  <c r="G100" i="18"/>
  <c r="G32" i="18"/>
  <c r="G38" i="18"/>
  <c r="G48" i="18"/>
  <c r="G51" i="18"/>
  <c r="G55" i="18"/>
  <c r="G62" i="18"/>
  <c r="G66" i="18"/>
  <c r="G70" i="18"/>
  <c r="G87" i="18"/>
  <c r="G90" i="18"/>
  <c r="G91" i="18"/>
  <c r="G92" i="18"/>
  <c r="G93" i="18"/>
  <c r="G94" i="18"/>
  <c r="G43" i="18"/>
  <c r="G59" i="18"/>
  <c r="G64" i="18"/>
  <c r="G71" i="18"/>
  <c r="G82" i="18"/>
  <c r="G86" i="18"/>
  <c r="G95" i="18"/>
  <c r="G33" i="18"/>
  <c r="G35" i="18"/>
  <c r="G36" i="18"/>
  <c r="G39" i="18"/>
  <c r="G40" i="18"/>
  <c r="G46" i="18"/>
  <c r="G49" i="18"/>
  <c r="G60" i="18"/>
  <c r="G77" i="18"/>
  <c r="G80" i="18"/>
  <c r="G85" i="18"/>
  <c r="G89" i="18"/>
  <c r="G41" i="18"/>
  <c r="G44" i="18"/>
  <c r="G50" i="18"/>
  <c r="G54" i="18"/>
  <c r="G58" i="18"/>
  <c r="G73" i="18"/>
  <c r="G76" i="18"/>
  <c r="G79" i="18"/>
  <c r="G84" i="18"/>
  <c r="G97" i="18"/>
  <c r="G68" i="18"/>
  <c r="G52" i="18"/>
  <c r="G53" i="18"/>
  <c r="G83" i="18"/>
  <c r="G99" i="18"/>
  <c r="G56" i="18"/>
  <c r="G57" i="18"/>
  <c r="G72" i="18"/>
  <c r="G31" i="18"/>
  <c r="G78" i="18"/>
  <c r="AI58" i="10"/>
  <c r="D100" i="8"/>
  <c r="G99" i="8"/>
  <c r="M98" i="8"/>
  <c r="N98" i="8" s="1"/>
  <c r="M97" i="8"/>
  <c r="N97" i="8" s="1"/>
  <c r="G93" i="8"/>
  <c r="G89" i="8"/>
  <c r="G85" i="8"/>
  <c r="G83" i="8"/>
  <c r="G80" i="8"/>
  <c r="M78" i="8"/>
  <c r="N78" i="8" s="1"/>
  <c r="G76" i="8"/>
  <c r="G74" i="8"/>
  <c r="M72" i="8"/>
  <c r="N72" i="8" s="1"/>
  <c r="G72" i="8"/>
  <c r="G71" i="8"/>
  <c r="M63" i="8"/>
  <c r="N63" i="8" s="1"/>
  <c r="G60" i="8"/>
  <c r="M58" i="8"/>
  <c r="N58" i="8" s="1"/>
  <c r="G58" i="8"/>
  <c r="D57" i="8"/>
  <c r="G57" i="8"/>
  <c r="M56" i="8"/>
  <c r="N56" i="8" s="1"/>
  <c r="M55" i="8"/>
  <c r="N55" i="8" s="1"/>
  <c r="G52" i="8"/>
  <c r="G51" i="8"/>
  <c r="M49" i="8"/>
  <c r="N49" i="8" s="1"/>
  <c r="G48" i="8"/>
  <c r="G46" i="8"/>
  <c r="M43" i="8"/>
  <c r="N43" i="8" s="1"/>
  <c r="G41" i="8"/>
  <c r="G39" i="8"/>
  <c r="G37" i="8"/>
  <c r="M36" i="8"/>
  <c r="N36" i="8" s="1"/>
  <c r="M100" i="9"/>
  <c r="M97" i="9"/>
  <c r="M96" i="9"/>
  <c r="M93" i="9"/>
  <c r="M92" i="9"/>
  <c r="G86" i="9"/>
  <c r="M84" i="9"/>
  <c r="G74" i="9"/>
  <c r="G73" i="9"/>
  <c r="M68" i="9"/>
  <c r="G64" i="9"/>
  <c r="M61" i="9"/>
  <c r="M53" i="9"/>
  <c r="G42" i="9"/>
  <c r="M41" i="9"/>
  <c r="M36" i="9"/>
  <c r="M33" i="9"/>
  <c r="G100" i="20"/>
  <c r="G90" i="20"/>
  <c r="M89" i="20"/>
  <c r="M86" i="20"/>
  <c r="G74" i="20"/>
  <c r="M73" i="20"/>
  <c r="M66" i="20"/>
  <c r="M64" i="20"/>
  <c r="M60" i="20"/>
  <c r="G57" i="20"/>
  <c r="M49" i="20"/>
  <c r="G41" i="20"/>
  <c r="M39" i="20"/>
  <c r="G96" i="21"/>
  <c r="G88" i="21"/>
  <c r="G80" i="21"/>
  <c r="I90" i="7"/>
  <c r="M90" i="7" s="1"/>
  <c r="I79" i="7"/>
  <c r="M79" i="7" s="1"/>
  <c r="I72" i="7"/>
  <c r="M72" i="7" s="1"/>
  <c r="I69" i="7"/>
  <c r="M69" i="7" s="1"/>
  <c r="I64" i="7"/>
  <c r="M64" i="7" s="1"/>
  <c r="I62" i="7"/>
  <c r="M62" i="7" s="1"/>
  <c r="I61" i="7"/>
  <c r="M61" i="7" s="1"/>
  <c r="I60" i="7"/>
  <c r="M60" i="7" s="1"/>
  <c r="I55" i="7"/>
  <c r="M55" i="7" s="1"/>
  <c r="I45" i="7"/>
  <c r="M45" i="7" s="1"/>
  <c r="I44" i="7"/>
  <c r="M44" i="7" s="1"/>
  <c r="I43" i="7"/>
  <c r="M43" i="7" s="1"/>
  <c r="I100" i="25"/>
  <c r="M100" i="25" s="1"/>
  <c r="I99" i="25"/>
  <c r="M99" i="25" s="1"/>
  <c r="I94" i="25"/>
  <c r="M94" i="25" s="1"/>
  <c r="I46" i="25"/>
  <c r="M46" i="25" s="1"/>
  <c r="I73" i="23"/>
  <c r="M73" i="23" s="1"/>
  <c r="I82" i="23"/>
  <c r="M82" i="23" s="1"/>
  <c r="I86" i="23"/>
  <c r="M86" i="23" s="1"/>
  <c r="I61" i="23"/>
  <c r="M61" i="23" s="1"/>
  <c r="I65" i="23"/>
  <c r="M65" i="23" s="1"/>
  <c r="I69" i="23"/>
  <c r="M69" i="23" s="1"/>
  <c r="I71" i="23"/>
  <c r="M71" i="23" s="1"/>
  <c r="I43" i="23"/>
  <c r="M43" i="23" s="1"/>
  <c r="I52" i="23"/>
  <c r="M52" i="23" s="1"/>
  <c r="I74" i="23"/>
  <c r="M74" i="23" s="1"/>
  <c r="I81" i="23"/>
  <c r="M81" i="23" s="1"/>
  <c r="I72" i="18"/>
  <c r="M72" i="18" s="1"/>
  <c r="I45" i="18"/>
  <c r="M45" i="18" s="1"/>
  <c r="I47" i="18"/>
  <c r="M47" i="18" s="1"/>
  <c r="I59" i="18"/>
  <c r="M59" i="18" s="1"/>
  <c r="I60" i="18"/>
  <c r="M60" i="18" s="1"/>
  <c r="I37" i="18"/>
  <c r="M37" i="18" s="1"/>
  <c r="I42" i="18"/>
  <c r="M42" i="18" s="1"/>
  <c r="I41" i="18"/>
  <c r="M41" i="18" s="1"/>
  <c r="I73" i="18"/>
  <c r="M73" i="18" s="1"/>
  <c r="I88" i="18"/>
  <c r="M88" i="18" s="1"/>
  <c r="I33" i="18"/>
  <c r="M33" i="18" s="1"/>
  <c r="I39" i="18"/>
  <c r="M39" i="18" s="1"/>
  <c r="I46" i="18"/>
  <c r="M46" i="18" s="1"/>
  <c r="I66" i="18"/>
  <c r="M66" i="18" s="1"/>
  <c r="I42" i="1"/>
  <c r="M42" i="1" s="1"/>
  <c r="I47" i="1"/>
  <c r="M47" i="1" s="1"/>
  <c r="I58" i="1"/>
  <c r="M58" i="1" s="1"/>
  <c r="I41" i="1"/>
  <c r="M41" i="1" s="1"/>
  <c r="I80" i="1"/>
  <c r="M80" i="1" s="1"/>
  <c r="G31" i="25"/>
  <c r="G35" i="25"/>
  <c r="G39" i="25"/>
  <c r="G43" i="25"/>
  <c r="G46" i="25"/>
  <c r="G50" i="25"/>
  <c r="G54" i="25"/>
  <c r="G61" i="25"/>
  <c r="G63" i="25"/>
  <c r="G65" i="25"/>
  <c r="G72" i="25"/>
  <c r="G75" i="25"/>
  <c r="G77" i="25"/>
  <c r="G78" i="25"/>
  <c r="G91" i="25"/>
  <c r="G94" i="25"/>
  <c r="G99" i="25"/>
  <c r="G32" i="25"/>
  <c r="G36" i="25"/>
  <c r="G40" i="25"/>
  <c r="G44" i="25"/>
  <c r="G48" i="25"/>
  <c r="G52" i="25"/>
  <c r="G59" i="25"/>
  <c r="G62" i="25"/>
  <c r="G64" i="25"/>
  <c r="G69" i="25"/>
  <c r="G71" i="25"/>
  <c r="G73" i="25"/>
  <c r="G74" i="25"/>
  <c r="G84" i="25"/>
  <c r="G87" i="25"/>
  <c r="G90" i="25"/>
  <c r="G93" i="25"/>
  <c r="G96" i="25"/>
  <c r="G98" i="25"/>
  <c r="G34" i="25"/>
  <c r="G38" i="25"/>
  <c r="G42" i="25"/>
  <c r="G45" i="25"/>
  <c r="G47" i="25"/>
  <c r="G49" i="25"/>
  <c r="G51" i="25"/>
  <c r="G53" i="25"/>
  <c r="G56" i="25"/>
  <c r="G58" i="25"/>
  <c r="G60" i="25"/>
  <c r="G67" i="25"/>
  <c r="G33" i="25"/>
  <c r="G66" i="25"/>
  <c r="G70" i="25"/>
  <c r="G80" i="25"/>
  <c r="G83" i="25"/>
  <c r="G41" i="25"/>
  <c r="G79" i="25"/>
  <c r="G82" i="25"/>
  <c r="G88" i="25"/>
  <c r="G89" i="25"/>
  <c r="G97" i="25"/>
  <c r="G57" i="25"/>
  <c r="G81" i="25"/>
  <c r="G95" i="25"/>
  <c r="G37" i="25"/>
  <c r="G55" i="25"/>
  <c r="G68" i="25"/>
  <c r="G76" i="25"/>
  <c r="G85" i="25"/>
  <c r="G86" i="25"/>
  <c r="G92" i="25"/>
  <c r="G100" i="25"/>
  <c r="G7" i="26"/>
  <c r="AI63" i="10"/>
  <c r="AI55" i="10"/>
  <c r="M100" i="8"/>
  <c r="N100" i="8" s="1"/>
  <c r="G100" i="8"/>
  <c r="M95" i="8"/>
  <c r="N95" i="8" s="1"/>
  <c r="G94" i="8"/>
  <c r="M93" i="8"/>
  <c r="N93" i="8" s="1"/>
  <c r="M91" i="8"/>
  <c r="N91" i="8" s="1"/>
  <c r="G91" i="8"/>
  <c r="M87" i="8"/>
  <c r="N87" i="8" s="1"/>
  <c r="G87" i="8"/>
  <c r="M85" i="8"/>
  <c r="N85" i="8" s="1"/>
  <c r="M83" i="8"/>
  <c r="N83" i="8" s="1"/>
  <c r="M80" i="8"/>
  <c r="N80" i="8" s="1"/>
  <c r="M76" i="8"/>
  <c r="N76" i="8" s="1"/>
  <c r="M74" i="8"/>
  <c r="N74" i="8" s="1"/>
  <c r="G65" i="8"/>
  <c r="G64" i="8"/>
  <c r="M60" i="8"/>
  <c r="N60" i="8" s="1"/>
  <c r="M57" i="8"/>
  <c r="N57" i="8" s="1"/>
  <c r="M51" i="8"/>
  <c r="N51" i="8" s="1"/>
  <c r="M45" i="8"/>
  <c r="N45" i="8" s="1"/>
  <c r="G45" i="8"/>
  <c r="M44" i="8"/>
  <c r="N44" i="8" s="1"/>
  <c r="G42" i="8"/>
  <c r="M35" i="8"/>
  <c r="N35" i="8" s="1"/>
  <c r="M34" i="8"/>
  <c r="N34" i="8" s="1"/>
  <c r="M31" i="8"/>
  <c r="N31" i="8" s="1"/>
  <c r="F31" i="8" s="1"/>
  <c r="M99" i="9"/>
  <c r="N99" i="9" s="1"/>
  <c r="M98" i="9"/>
  <c r="M95" i="9"/>
  <c r="M94" i="9"/>
  <c r="M91" i="9"/>
  <c r="M90" i="9"/>
  <c r="G89" i="9"/>
  <c r="M88" i="9"/>
  <c r="M85" i="9"/>
  <c r="N85" i="9" s="1"/>
  <c r="G80" i="9"/>
  <c r="G79" i="9"/>
  <c r="M78" i="9"/>
  <c r="G75" i="9"/>
  <c r="G71" i="9"/>
  <c r="G66" i="9"/>
  <c r="M64" i="9"/>
  <c r="N64" i="9" s="1"/>
  <c r="G63" i="9"/>
  <c r="M59" i="9"/>
  <c r="G58" i="9"/>
  <c r="M52" i="9"/>
  <c r="M50" i="9"/>
  <c r="M48" i="9"/>
  <c r="G47" i="9"/>
  <c r="M45" i="9"/>
  <c r="G40" i="9"/>
  <c r="M37" i="9"/>
  <c r="G31" i="9"/>
  <c r="M99" i="20"/>
  <c r="G97" i="20"/>
  <c r="M96" i="20"/>
  <c r="M88" i="20"/>
  <c r="G88" i="20"/>
  <c r="M82" i="20"/>
  <c r="G80" i="20"/>
  <c r="G77" i="20"/>
  <c r="G75" i="20"/>
  <c r="G71" i="20"/>
  <c r="G68" i="20"/>
  <c r="G65" i="20"/>
  <c r="M63" i="20"/>
  <c r="M52" i="20"/>
  <c r="G51" i="20"/>
  <c r="M37" i="20"/>
  <c r="G35" i="20"/>
  <c r="G73" i="21"/>
  <c r="I100" i="7"/>
  <c r="M100" i="7" s="1"/>
  <c r="I97" i="7"/>
  <c r="M97" i="7" s="1"/>
  <c r="I96" i="7"/>
  <c r="M96" i="7" s="1"/>
  <c r="I95" i="7"/>
  <c r="M95" i="7" s="1"/>
  <c r="I94" i="7"/>
  <c r="M94" i="7" s="1"/>
  <c r="I93" i="7"/>
  <c r="M93" i="7" s="1"/>
  <c r="I84" i="7"/>
  <c r="M84" i="7" s="1"/>
  <c r="I83" i="7"/>
  <c r="M83" i="7" s="1"/>
  <c r="I82" i="7"/>
  <c r="M82" i="7" s="1"/>
  <c r="I78" i="7"/>
  <c r="M78" i="7" s="1"/>
  <c r="I77" i="7"/>
  <c r="M77" i="7" s="1"/>
  <c r="I71" i="7"/>
  <c r="M71" i="7" s="1"/>
  <c r="I59" i="7"/>
  <c r="M59" i="7" s="1"/>
  <c r="I58" i="7"/>
  <c r="M58" i="7" s="1"/>
  <c r="I54" i="7"/>
  <c r="M54" i="7" s="1"/>
  <c r="I93" i="25"/>
  <c r="M93" i="25" s="1"/>
  <c r="I77" i="25"/>
  <c r="M77" i="25" s="1"/>
  <c r="I76" i="25"/>
  <c r="M76" i="25" s="1"/>
  <c r="I75" i="25"/>
  <c r="M75" i="25" s="1"/>
  <c r="I93" i="26"/>
  <c r="M93" i="26" s="1"/>
  <c r="I92" i="26"/>
  <c r="M92" i="26" s="1"/>
  <c r="I71" i="25"/>
  <c r="M71" i="25" s="1"/>
  <c r="I62" i="25"/>
  <c r="M62" i="25" s="1"/>
  <c r="I57" i="25"/>
  <c r="M57" i="25" s="1"/>
  <c r="I49" i="25"/>
  <c r="M49" i="25" s="1"/>
  <c r="I95" i="26"/>
  <c r="M95" i="26" s="1"/>
  <c r="I90" i="26"/>
  <c r="M90" i="26" s="1"/>
  <c r="I89" i="26"/>
  <c r="M89" i="26" s="1"/>
  <c r="I85" i="26"/>
  <c r="M85" i="26" s="1"/>
  <c r="I84" i="26"/>
  <c r="M84" i="26" s="1"/>
  <c r="I78" i="26"/>
  <c r="M78" i="26" s="1"/>
  <c r="I77" i="26"/>
  <c r="M77" i="26" s="1"/>
  <c r="I59" i="26"/>
  <c r="M59" i="26" s="1"/>
  <c r="I58" i="26"/>
  <c r="M58" i="26" s="1"/>
  <c r="I57" i="26"/>
  <c r="M57" i="26" s="1"/>
  <c r="I51" i="26"/>
  <c r="M51" i="26" s="1"/>
  <c r="I43" i="26"/>
  <c r="M43" i="26" s="1"/>
  <c r="I42" i="26"/>
  <c r="M42" i="26" s="1"/>
  <c r="I41" i="26"/>
  <c r="M41" i="26" s="1"/>
  <c r="I100" i="28"/>
  <c r="M100" i="28" s="1"/>
  <c r="I92" i="28"/>
  <c r="M92" i="28" s="1"/>
  <c r="I97" i="3"/>
  <c r="M97" i="3" s="1"/>
  <c r="I70" i="7"/>
  <c r="M70" i="7" s="1"/>
  <c r="I48" i="7"/>
  <c r="M48" i="7" s="1"/>
  <c r="I35" i="7"/>
  <c r="M35" i="7" s="1"/>
  <c r="I90" i="25"/>
  <c r="M90" i="25" s="1"/>
  <c r="I89" i="25"/>
  <c r="M89" i="25" s="1"/>
  <c r="I74" i="25"/>
  <c r="M74" i="25" s="1"/>
  <c r="I69" i="25"/>
  <c r="M69" i="25" s="1"/>
  <c r="I36" i="25"/>
  <c r="M36" i="25" s="1"/>
  <c r="I32" i="25"/>
  <c r="M32" i="25" s="1"/>
  <c r="I98" i="26"/>
  <c r="M98" i="26" s="1"/>
  <c r="I88" i="26"/>
  <c r="M88" i="26" s="1"/>
  <c r="I83" i="26"/>
  <c r="M83" i="26" s="1"/>
  <c r="I82" i="26"/>
  <c r="M82" i="26" s="1"/>
  <c r="I72" i="26"/>
  <c r="M72" i="26" s="1"/>
  <c r="I71" i="26"/>
  <c r="M71" i="26" s="1"/>
  <c r="I68" i="26"/>
  <c r="M68" i="26" s="1"/>
  <c r="I67" i="26"/>
  <c r="M67" i="26" s="1"/>
  <c r="I46" i="26"/>
  <c r="M46" i="26" s="1"/>
  <c r="I45" i="26"/>
  <c r="M45" i="26" s="1"/>
  <c r="I39" i="26"/>
  <c r="M39" i="26" s="1"/>
  <c r="I38" i="26"/>
  <c r="M38" i="26" s="1"/>
  <c r="I33" i="26"/>
  <c r="M33" i="26" s="1"/>
  <c r="I76" i="28"/>
  <c r="M76" i="28" s="1"/>
  <c r="I64" i="28"/>
  <c r="M64" i="28" s="1"/>
  <c r="I60" i="28"/>
  <c r="M60" i="28" s="1"/>
  <c r="I68" i="7"/>
  <c r="M68" i="7" s="1"/>
  <c r="I63" i="7"/>
  <c r="M63" i="7" s="1"/>
  <c r="I46" i="7"/>
  <c r="M46" i="7" s="1"/>
  <c r="I80" i="25"/>
  <c r="M80" i="25" s="1"/>
  <c r="I72" i="25"/>
  <c r="M72" i="25" s="1"/>
  <c r="I70" i="25"/>
  <c r="M70" i="25" s="1"/>
  <c r="I66" i="25"/>
  <c r="M66" i="25" s="1"/>
  <c r="I94" i="26"/>
  <c r="M94" i="26" s="1"/>
  <c r="I91" i="26"/>
  <c r="M91" i="26" s="1"/>
  <c r="I81" i="26"/>
  <c r="M81" i="26" s="1"/>
  <c r="I80" i="26"/>
  <c r="M80" i="26" s="1"/>
  <c r="I79" i="26"/>
  <c r="M79" i="26" s="1"/>
  <c r="I76" i="26"/>
  <c r="M76" i="26" s="1"/>
  <c r="I75" i="26"/>
  <c r="M75" i="26" s="1"/>
  <c r="I74" i="26"/>
  <c r="M74" i="26" s="1"/>
  <c r="I56" i="26"/>
  <c r="M56" i="26" s="1"/>
  <c r="I55" i="26"/>
  <c r="M55" i="26" s="1"/>
  <c r="I50" i="26"/>
  <c r="M50" i="26" s="1"/>
  <c r="I49" i="26"/>
  <c r="M49" i="26" s="1"/>
  <c r="I48" i="26"/>
  <c r="M48" i="26" s="1"/>
  <c r="I44" i="26"/>
  <c r="M44" i="26" s="1"/>
  <c r="I32" i="26"/>
  <c r="M32" i="26" s="1"/>
  <c r="I60" i="27"/>
  <c r="M60" i="27" s="1"/>
  <c r="I79" i="28"/>
  <c r="M79" i="28" s="1"/>
  <c r="I57" i="28"/>
  <c r="M57" i="28" s="1"/>
  <c r="I95" i="3"/>
  <c r="M95" i="3" s="1"/>
  <c r="I94" i="3"/>
  <c r="M94" i="3" s="1"/>
  <c r="I39" i="7"/>
  <c r="M39" i="7" s="1"/>
  <c r="I31" i="7"/>
  <c r="M31" i="7" s="1"/>
  <c r="I64" i="25"/>
  <c r="M64" i="25" s="1"/>
  <c r="I53" i="25"/>
  <c r="M53" i="25" s="1"/>
  <c r="I99" i="26"/>
  <c r="M99" i="26" s="1"/>
  <c r="I87" i="26"/>
  <c r="M87" i="26" s="1"/>
  <c r="I86" i="26"/>
  <c r="M86" i="26" s="1"/>
  <c r="I73" i="26"/>
  <c r="M73" i="26" s="1"/>
  <c r="I70" i="26"/>
  <c r="M70" i="26" s="1"/>
  <c r="I69" i="26"/>
  <c r="M69" i="26" s="1"/>
  <c r="I60" i="26"/>
  <c r="M60" i="26" s="1"/>
  <c r="I54" i="26"/>
  <c r="M54" i="26" s="1"/>
  <c r="I52" i="26"/>
  <c r="M52" i="26" s="1"/>
  <c r="I47" i="26"/>
  <c r="M47" i="26" s="1"/>
  <c r="I31" i="26"/>
  <c r="M31" i="26" s="1"/>
  <c r="I90" i="28"/>
  <c r="M90" i="28" s="1"/>
  <c r="I81" i="28"/>
  <c r="M81" i="28" s="1"/>
  <c r="I68" i="28"/>
  <c r="M68" i="28" s="1"/>
  <c r="I50" i="28"/>
  <c r="M50" i="28" s="1"/>
  <c r="I92" i="3"/>
  <c r="M92" i="3" s="1"/>
  <c r="I91" i="3"/>
  <c r="M91" i="3" s="1"/>
  <c r="I91" i="28"/>
  <c r="M91" i="28" s="1"/>
  <c r="I54" i="28"/>
  <c r="M54" i="28" s="1"/>
  <c r="I52" i="28"/>
  <c r="M52" i="28" s="1"/>
  <c r="I40" i="28"/>
  <c r="M40" i="28" s="1"/>
  <c r="I96" i="3"/>
  <c r="M96" i="3" s="1"/>
  <c r="I87" i="3"/>
  <c r="M87" i="3" s="1"/>
  <c r="I85" i="3"/>
  <c r="M85" i="3" s="1"/>
  <c r="I83" i="3"/>
  <c r="M83" i="3" s="1"/>
  <c r="I81" i="3"/>
  <c r="M81" i="3" s="1"/>
  <c r="I79" i="3"/>
  <c r="M79" i="3" s="1"/>
  <c r="I77" i="3"/>
  <c r="M77" i="3" s="1"/>
  <c r="I75" i="3"/>
  <c r="M75" i="3" s="1"/>
  <c r="I73" i="3"/>
  <c r="M73" i="3" s="1"/>
  <c r="I71" i="3"/>
  <c r="M71" i="3" s="1"/>
  <c r="I69" i="3"/>
  <c r="M69" i="3" s="1"/>
  <c r="I66" i="3"/>
  <c r="M66" i="3" s="1"/>
  <c r="I65" i="3"/>
  <c r="M65" i="3" s="1"/>
  <c r="I62" i="3"/>
  <c r="M62" i="3" s="1"/>
  <c r="I61" i="3"/>
  <c r="M61" i="3" s="1"/>
  <c r="I58" i="3"/>
  <c r="M58" i="3" s="1"/>
  <c r="I49" i="3"/>
  <c r="M49" i="3" s="1"/>
  <c r="I48" i="3"/>
  <c r="M48" i="3" s="1"/>
  <c r="I33" i="3"/>
  <c r="M33" i="3" s="1"/>
  <c r="I32" i="3"/>
  <c r="M32" i="3" s="1"/>
  <c r="I85" i="4"/>
  <c r="M85" i="4" s="1"/>
  <c r="I84" i="4"/>
  <c r="M84" i="4" s="1"/>
  <c r="I82" i="4"/>
  <c r="M82" i="4" s="1"/>
  <c r="I69" i="4"/>
  <c r="M69" i="4" s="1"/>
  <c r="I67" i="4"/>
  <c r="M67" i="4" s="1"/>
  <c r="I60" i="4"/>
  <c r="M60" i="4" s="1"/>
  <c r="I59" i="4"/>
  <c r="M59" i="4" s="1"/>
  <c r="I51" i="4"/>
  <c r="M51" i="4" s="1"/>
  <c r="I50" i="4"/>
  <c r="M50" i="4" s="1"/>
  <c r="I43" i="4"/>
  <c r="M43" i="4" s="1"/>
  <c r="I41" i="4"/>
  <c r="M41" i="4" s="1"/>
  <c r="I66" i="5"/>
  <c r="M66" i="5" s="1"/>
  <c r="I60" i="5"/>
  <c r="M60" i="5" s="1"/>
  <c r="I52" i="5"/>
  <c r="M52" i="5" s="1"/>
  <c r="I100" i="6"/>
  <c r="M100" i="6" s="1"/>
  <c r="I86" i="28"/>
  <c r="M86" i="28" s="1"/>
  <c r="I80" i="28"/>
  <c r="M80" i="28" s="1"/>
  <c r="I73" i="28"/>
  <c r="M73" i="28" s="1"/>
  <c r="I57" i="3"/>
  <c r="M57" i="3" s="1"/>
  <c r="I55" i="3"/>
  <c r="M55" i="3" s="1"/>
  <c r="I54" i="3"/>
  <c r="M54" i="3" s="1"/>
  <c r="I47" i="3"/>
  <c r="M47" i="3" s="1"/>
  <c r="I46" i="3"/>
  <c r="M46" i="3" s="1"/>
  <c r="I43" i="3"/>
  <c r="M43" i="3" s="1"/>
  <c r="I99" i="4"/>
  <c r="M99" i="4" s="1"/>
  <c r="I98" i="4"/>
  <c r="M98" i="4" s="1"/>
  <c r="I94" i="4"/>
  <c r="M94" i="4" s="1"/>
  <c r="I93" i="4"/>
  <c r="M93" i="4" s="1"/>
  <c r="I79" i="4"/>
  <c r="M79" i="4" s="1"/>
  <c r="I66" i="4"/>
  <c r="M66" i="4" s="1"/>
  <c r="I65" i="4"/>
  <c r="M65" i="4" s="1"/>
  <c r="I58" i="4"/>
  <c r="M58" i="4" s="1"/>
  <c r="I57" i="4"/>
  <c r="M57" i="4" s="1"/>
  <c r="I49" i="4"/>
  <c r="M49" i="4" s="1"/>
  <c r="I47" i="4"/>
  <c r="M47" i="4" s="1"/>
  <c r="I39" i="4"/>
  <c r="M39" i="4" s="1"/>
  <c r="I37" i="4"/>
  <c r="M37" i="4" s="1"/>
  <c r="I97" i="5"/>
  <c r="M97" i="5" s="1"/>
  <c r="I95" i="5"/>
  <c r="M95" i="5" s="1"/>
  <c r="I80" i="5"/>
  <c r="M80" i="5" s="1"/>
  <c r="I78" i="5"/>
  <c r="M78" i="5" s="1"/>
  <c r="I76" i="5"/>
  <c r="M76" i="5" s="1"/>
  <c r="I74" i="5"/>
  <c r="M74" i="5" s="1"/>
  <c r="I72" i="5"/>
  <c r="M72" i="5" s="1"/>
  <c r="I70" i="5"/>
  <c r="M70" i="5" s="1"/>
  <c r="I99" i="6"/>
  <c r="M99" i="6" s="1"/>
  <c r="I92" i="6"/>
  <c r="M92" i="6" s="1"/>
  <c r="I84" i="6"/>
  <c r="M84" i="6" s="1"/>
  <c r="I77" i="6"/>
  <c r="M77" i="6" s="1"/>
  <c r="I56" i="28"/>
  <c r="M56" i="28" s="1"/>
  <c r="I55" i="28"/>
  <c r="M55" i="28" s="1"/>
  <c r="I47" i="28"/>
  <c r="M47" i="28" s="1"/>
  <c r="I100" i="3"/>
  <c r="M100" i="3" s="1"/>
  <c r="I98" i="3"/>
  <c r="M98" i="3" s="1"/>
  <c r="I93" i="3"/>
  <c r="M93" i="3" s="1"/>
  <c r="I90" i="3"/>
  <c r="M90" i="3" s="1"/>
  <c r="I68" i="3"/>
  <c r="M68" i="3" s="1"/>
  <c r="I67" i="3"/>
  <c r="M67" i="3" s="1"/>
  <c r="I64" i="3"/>
  <c r="M64" i="3" s="1"/>
  <c r="I63" i="3"/>
  <c r="M63" i="3" s="1"/>
  <c r="I59" i="3"/>
  <c r="M59" i="3" s="1"/>
  <c r="I41" i="3"/>
  <c r="M41" i="3" s="1"/>
  <c r="I40" i="3"/>
  <c r="M40" i="3" s="1"/>
  <c r="I91" i="4"/>
  <c r="M91" i="4" s="1"/>
  <c r="I90" i="4"/>
  <c r="M90" i="4" s="1"/>
  <c r="I77" i="4"/>
  <c r="M77" i="4" s="1"/>
  <c r="I76" i="4"/>
  <c r="M76" i="4" s="1"/>
  <c r="I74" i="4"/>
  <c r="M74" i="4" s="1"/>
  <c r="I63" i="4"/>
  <c r="M63" i="4" s="1"/>
  <c r="I61" i="4"/>
  <c r="M61" i="4" s="1"/>
  <c r="I55" i="4"/>
  <c r="M55" i="4" s="1"/>
  <c r="I46" i="4"/>
  <c r="M46" i="4" s="1"/>
  <c r="I45" i="4"/>
  <c r="M45" i="4" s="1"/>
  <c r="I35" i="4"/>
  <c r="M35" i="4" s="1"/>
  <c r="I33" i="4"/>
  <c r="M33" i="4" s="1"/>
  <c r="I93" i="5"/>
  <c r="M93" i="5" s="1"/>
  <c r="I91" i="5"/>
  <c r="M91" i="5" s="1"/>
  <c r="I48" i="5"/>
  <c r="M48" i="5" s="1"/>
  <c r="I46" i="5"/>
  <c r="M46" i="5" s="1"/>
  <c r="I96" i="6"/>
  <c r="M96" i="6" s="1"/>
  <c r="I90" i="6"/>
  <c r="M90" i="6" s="1"/>
  <c r="I81" i="6"/>
  <c r="M81" i="6" s="1"/>
  <c r="I53" i="6"/>
  <c r="M53" i="6" s="1"/>
  <c r="I59" i="28"/>
  <c r="M59" i="28" s="1"/>
  <c r="I99" i="3"/>
  <c r="M99" i="3" s="1"/>
  <c r="I89" i="3"/>
  <c r="M89" i="3" s="1"/>
  <c r="I88" i="3"/>
  <c r="M88" i="3" s="1"/>
  <c r="I86" i="3"/>
  <c r="M86" i="3" s="1"/>
  <c r="I84" i="3"/>
  <c r="M84" i="3" s="1"/>
  <c r="I82" i="3"/>
  <c r="M82" i="3" s="1"/>
  <c r="I80" i="3"/>
  <c r="M80" i="3" s="1"/>
  <c r="I78" i="3"/>
  <c r="M78" i="3" s="1"/>
  <c r="I76" i="3"/>
  <c r="M76" i="3" s="1"/>
  <c r="I72" i="3"/>
  <c r="M72" i="3" s="1"/>
  <c r="I70" i="3"/>
  <c r="M70" i="3" s="1"/>
  <c r="I53" i="3"/>
  <c r="M53" i="3" s="1"/>
  <c r="I51" i="3"/>
  <c r="M51" i="3" s="1"/>
  <c r="I50" i="3"/>
  <c r="M50" i="3" s="1"/>
  <c r="I38" i="3"/>
  <c r="M38" i="3" s="1"/>
  <c r="I35" i="3"/>
  <c r="M35" i="3" s="1"/>
  <c r="I97" i="4"/>
  <c r="M97" i="4" s="1"/>
  <c r="I95" i="4"/>
  <c r="M95" i="4" s="1"/>
  <c r="I89" i="4"/>
  <c r="M89" i="4" s="1"/>
  <c r="I87" i="4"/>
  <c r="M87" i="4" s="1"/>
  <c r="I71" i="4"/>
  <c r="M71" i="4" s="1"/>
  <c r="I54" i="4"/>
  <c r="M54" i="4" s="1"/>
  <c r="I53" i="4"/>
  <c r="M53" i="4" s="1"/>
  <c r="I44" i="4"/>
  <c r="M44" i="4" s="1"/>
  <c r="I31" i="4"/>
  <c r="M31" i="4" s="1"/>
  <c r="I54" i="5"/>
  <c r="M54" i="5" s="1"/>
  <c r="I87" i="6"/>
  <c r="M87" i="6" s="1"/>
  <c r="I82" i="5"/>
  <c r="M82" i="5" s="1"/>
  <c r="I68" i="5"/>
  <c r="M68" i="5" s="1"/>
  <c r="I50" i="5"/>
  <c r="M50" i="5" s="1"/>
  <c r="I94" i="6"/>
  <c r="M94" i="6" s="1"/>
  <c r="I73" i="6"/>
  <c r="M73" i="6" s="1"/>
  <c r="I70" i="6"/>
  <c r="M70" i="6" s="1"/>
  <c r="I67" i="6"/>
  <c r="M67" i="6" s="1"/>
  <c r="I64" i="6"/>
  <c r="M64" i="6" s="1"/>
  <c r="I59" i="6"/>
  <c r="M59" i="6" s="1"/>
  <c r="I50" i="6"/>
  <c r="M50" i="6" s="1"/>
  <c r="I43" i="6"/>
  <c r="M43" i="6" s="1"/>
  <c r="I38" i="6"/>
  <c r="M38" i="6" s="1"/>
  <c r="I89" i="16"/>
  <c r="M89" i="16" s="1"/>
  <c r="I81" i="16"/>
  <c r="M81" i="16" s="1"/>
  <c r="I80" i="16"/>
  <c r="M80" i="16" s="1"/>
  <c r="I79" i="16"/>
  <c r="M79" i="16" s="1"/>
  <c r="I76" i="16"/>
  <c r="M76" i="16" s="1"/>
  <c r="I75" i="16"/>
  <c r="M75" i="16" s="1"/>
  <c r="I74" i="16"/>
  <c r="M74" i="16" s="1"/>
  <c r="I73" i="16"/>
  <c r="M73" i="16" s="1"/>
  <c r="I99" i="5"/>
  <c r="M99" i="5" s="1"/>
  <c r="I62" i="5"/>
  <c r="M62" i="5" s="1"/>
  <c r="I44" i="5"/>
  <c r="M44" i="5" s="1"/>
  <c r="I36" i="5"/>
  <c r="M36" i="5" s="1"/>
  <c r="I91" i="6"/>
  <c r="M91" i="6" s="1"/>
  <c r="I89" i="6"/>
  <c r="M89" i="6" s="1"/>
  <c r="I86" i="6"/>
  <c r="M86" i="6" s="1"/>
  <c r="I85" i="6"/>
  <c r="M85" i="6" s="1"/>
  <c r="I83" i="6"/>
  <c r="M83" i="6" s="1"/>
  <c r="I80" i="6"/>
  <c r="M80" i="6" s="1"/>
  <c r="I69" i="6"/>
  <c r="M69" i="6" s="1"/>
  <c r="I58" i="6"/>
  <c r="M58" i="6" s="1"/>
  <c r="I49" i="6"/>
  <c r="M49" i="6" s="1"/>
  <c r="I46" i="6"/>
  <c r="M46" i="6" s="1"/>
  <c r="I34" i="6"/>
  <c r="M34" i="6" s="1"/>
  <c r="I93" i="16"/>
  <c r="M93" i="16" s="1"/>
  <c r="I78" i="16"/>
  <c r="M78" i="16" s="1"/>
  <c r="I72" i="16"/>
  <c r="M72" i="16" s="1"/>
  <c r="I69" i="16"/>
  <c r="M69" i="16" s="1"/>
  <c r="I55" i="16"/>
  <c r="M55" i="16" s="1"/>
  <c r="I89" i="5"/>
  <c r="M89" i="5" s="1"/>
  <c r="I58" i="5"/>
  <c r="M58" i="5" s="1"/>
  <c r="I55" i="5"/>
  <c r="M55" i="5" s="1"/>
  <c r="I45" i="5"/>
  <c r="M45" i="5" s="1"/>
  <c r="I98" i="6"/>
  <c r="M98" i="6" s="1"/>
  <c r="I95" i="6"/>
  <c r="M95" i="6" s="1"/>
  <c r="I93" i="6"/>
  <c r="M93" i="6" s="1"/>
  <c r="I78" i="6"/>
  <c r="M78" i="6" s="1"/>
  <c r="I76" i="6"/>
  <c r="M76" i="6" s="1"/>
  <c r="I74" i="6"/>
  <c r="M74" i="6" s="1"/>
  <c r="I71" i="6"/>
  <c r="M71" i="6" s="1"/>
  <c r="I68" i="6"/>
  <c r="M68" i="6" s="1"/>
  <c r="I61" i="6"/>
  <c r="M61" i="6" s="1"/>
  <c r="I52" i="6"/>
  <c r="M52" i="6" s="1"/>
  <c r="I51" i="6"/>
  <c r="M51" i="6" s="1"/>
  <c r="I48" i="6"/>
  <c r="M48" i="6" s="1"/>
  <c r="I45" i="6"/>
  <c r="M45" i="6" s="1"/>
  <c r="I40" i="6"/>
  <c r="M40" i="6" s="1"/>
  <c r="I37" i="6"/>
  <c r="M37" i="6" s="1"/>
  <c r="I32" i="6"/>
  <c r="M32" i="6" s="1"/>
  <c r="I92" i="16"/>
  <c r="M92" i="16" s="1"/>
  <c r="I88" i="16"/>
  <c r="M88" i="16" s="1"/>
  <c r="I87" i="16"/>
  <c r="M87" i="16" s="1"/>
  <c r="I84" i="16"/>
  <c r="M84" i="16" s="1"/>
  <c r="I77" i="16"/>
  <c r="M77" i="16" s="1"/>
  <c r="I71" i="16"/>
  <c r="M71" i="16" s="1"/>
  <c r="I68" i="16"/>
  <c r="M68" i="16" s="1"/>
  <c r="I67" i="16"/>
  <c r="M67" i="16" s="1"/>
  <c r="I53" i="16"/>
  <c r="M53" i="16" s="1"/>
  <c r="I90" i="5"/>
  <c r="M90" i="5" s="1"/>
  <c r="I61" i="5"/>
  <c r="M61" i="5" s="1"/>
  <c r="I41" i="5"/>
  <c r="M41" i="5" s="1"/>
  <c r="I33" i="5"/>
  <c r="M33" i="5" s="1"/>
  <c r="I79" i="6"/>
  <c r="M79" i="6" s="1"/>
  <c r="I66" i="6"/>
  <c r="M66" i="6" s="1"/>
  <c r="I56" i="6"/>
  <c r="M56" i="6" s="1"/>
  <c r="I39" i="6"/>
  <c r="M39" i="6" s="1"/>
  <c r="I97" i="16"/>
  <c r="M97" i="16" s="1"/>
  <c r="I90" i="16"/>
  <c r="M90" i="16" s="1"/>
  <c r="I86" i="16"/>
  <c r="M86" i="16" s="1"/>
  <c r="I83" i="16"/>
  <c r="M83" i="16" s="1"/>
  <c r="I82" i="16"/>
  <c r="M82" i="16" s="1"/>
  <c r="I39" i="16"/>
  <c r="M39" i="16" s="1"/>
  <c r="I37" i="16"/>
  <c r="M37" i="16" s="1"/>
  <c r="I35" i="16"/>
  <c r="M35" i="16" s="1"/>
  <c r="I100" i="13"/>
  <c r="M100" i="13" s="1"/>
  <c r="I98" i="13"/>
  <c r="M98" i="13" s="1"/>
  <c r="I92" i="13"/>
  <c r="M92" i="13" s="1"/>
  <c r="I91" i="13"/>
  <c r="M91" i="13" s="1"/>
  <c r="I42" i="6"/>
  <c r="M42" i="6" s="1"/>
  <c r="I35" i="6"/>
  <c r="M35" i="6" s="1"/>
  <c r="I85" i="16"/>
  <c r="M85" i="16" s="1"/>
  <c r="I70" i="16"/>
  <c r="M70" i="16" s="1"/>
  <c r="I63" i="16"/>
  <c r="M63" i="16" s="1"/>
  <c r="I60" i="16"/>
  <c r="M60" i="16" s="1"/>
  <c r="I52" i="16"/>
  <c r="M52" i="16" s="1"/>
  <c r="I47" i="16"/>
  <c r="M47" i="16" s="1"/>
  <c r="I45" i="16"/>
  <c r="M45" i="16" s="1"/>
  <c r="I34" i="16"/>
  <c r="M34" i="16" s="1"/>
  <c r="I32" i="16"/>
  <c r="M32" i="16" s="1"/>
  <c r="I97" i="13"/>
  <c r="M97" i="13" s="1"/>
  <c r="I86" i="13"/>
  <c r="M86" i="13" s="1"/>
  <c r="I85" i="13"/>
  <c r="M85" i="13" s="1"/>
  <c r="I69" i="13"/>
  <c r="M69" i="13" s="1"/>
  <c r="I45" i="13"/>
  <c r="M45" i="13" s="1"/>
  <c r="I60" i="6"/>
  <c r="M60" i="6" s="1"/>
  <c r="I96" i="16"/>
  <c r="M96" i="16" s="1"/>
  <c r="I66" i="16"/>
  <c r="M66" i="16" s="1"/>
  <c r="I64" i="16"/>
  <c r="M64" i="16" s="1"/>
  <c r="I62" i="16"/>
  <c r="M62" i="16" s="1"/>
  <c r="I57" i="16"/>
  <c r="M57" i="16" s="1"/>
  <c r="I56" i="16"/>
  <c r="M56" i="16" s="1"/>
  <c r="I51" i="16"/>
  <c r="M51" i="16" s="1"/>
  <c r="I49" i="16"/>
  <c r="M49" i="16" s="1"/>
  <c r="I48" i="16"/>
  <c r="M48" i="16" s="1"/>
  <c r="I46" i="16"/>
  <c r="M46" i="16" s="1"/>
  <c r="I31" i="16"/>
  <c r="M31" i="16" s="1"/>
  <c r="I84" i="13"/>
  <c r="M84" i="13" s="1"/>
  <c r="I55" i="13"/>
  <c r="M55" i="13" s="1"/>
  <c r="I54" i="16"/>
  <c r="M54" i="16" s="1"/>
  <c r="I40" i="16"/>
  <c r="M40" i="16" s="1"/>
  <c r="I94" i="13"/>
  <c r="M94" i="13" s="1"/>
  <c r="I93" i="13"/>
  <c r="M93" i="13" s="1"/>
  <c r="I82" i="13"/>
  <c r="M82" i="13" s="1"/>
  <c r="I90" i="13"/>
  <c r="M90" i="13" s="1"/>
  <c r="I89" i="13"/>
  <c r="M89" i="13" s="1"/>
  <c r="I88" i="13"/>
  <c r="M88" i="13" s="1"/>
  <c r="I71" i="13"/>
  <c r="M71" i="13" s="1"/>
  <c r="I67" i="13"/>
  <c r="M67" i="13" s="1"/>
  <c r="I65" i="13"/>
  <c r="M65" i="13" s="1"/>
  <c r="I64" i="13"/>
  <c r="M64" i="13" s="1"/>
  <c r="I50" i="13"/>
  <c r="M50" i="13" s="1"/>
  <c r="I46" i="13"/>
  <c r="M46" i="13" s="1"/>
  <c r="I37" i="13"/>
  <c r="M37" i="13" s="1"/>
  <c r="I35" i="13"/>
  <c r="M35" i="13" s="1"/>
  <c r="I96" i="1"/>
  <c r="M96" i="1" s="1"/>
  <c r="I95" i="1"/>
  <c r="M95" i="1" s="1"/>
  <c r="I92" i="1"/>
  <c r="M92" i="1" s="1"/>
  <c r="I91" i="1"/>
  <c r="M91" i="1" s="1"/>
  <c r="I88" i="1"/>
  <c r="M88" i="1" s="1"/>
  <c r="I79" i="1"/>
  <c r="M79" i="1" s="1"/>
  <c r="I78" i="1"/>
  <c r="M78" i="1" s="1"/>
  <c r="I73" i="1"/>
  <c r="M73" i="1" s="1"/>
  <c r="I70" i="1"/>
  <c r="M70" i="1" s="1"/>
  <c r="I67" i="1"/>
  <c r="M67" i="1" s="1"/>
  <c r="I66" i="1"/>
  <c r="M66" i="1" s="1"/>
  <c r="I62" i="1"/>
  <c r="M62" i="1" s="1"/>
  <c r="I61" i="1"/>
  <c r="M61" i="1" s="1"/>
  <c r="I60" i="1"/>
  <c r="M60" i="1" s="1"/>
  <c r="I59" i="1"/>
  <c r="M59" i="1" s="1"/>
  <c r="I50" i="1"/>
  <c r="M50" i="1" s="1"/>
  <c r="I49" i="1"/>
  <c r="M49" i="1" s="1"/>
  <c r="I39" i="1"/>
  <c r="M39" i="1" s="1"/>
  <c r="I95" i="23"/>
  <c r="M95" i="23" s="1"/>
  <c r="I89" i="23"/>
  <c r="M89" i="23" s="1"/>
  <c r="I95" i="13"/>
  <c r="M95" i="13" s="1"/>
  <c r="I74" i="13"/>
  <c r="M74" i="13" s="1"/>
  <c r="I70" i="13"/>
  <c r="M70" i="13" s="1"/>
  <c r="I68" i="13"/>
  <c r="M68" i="13" s="1"/>
  <c r="I63" i="13"/>
  <c r="M63" i="13" s="1"/>
  <c r="I57" i="13"/>
  <c r="M57" i="13" s="1"/>
  <c r="I56" i="13"/>
  <c r="M56" i="13" s="1"/>
  <c r="I54" i="13"/>
  <c r="M54" i="13" s="1"/>
  <c r="I31" i="13"/>
  <c r="M31" i="13" s="1"/>
  <c r="I94" i="1"/>
  <c r="M94" i="1" s="1"/>
  <c r="I90" i="1"/>
  <c r="M90" i="1" s="1"/>
  <c r="I86" i="1"/>
  <c r="M86" i="1" s="1"/>
  <c r="I82" i="1"/>
  <c r="M82" i="1" s="1"/>
  <c r="I81" i="1"/>
  <c r="M81" i="1" s="1"/>
  <c r="I77" i="1"/>
  <c r="M77" i="1" s="1"/>
  <c r="I57" i="1"/>
  <c r="M57" i="1" s="1"/>
  <c r="I56" i="1"/>
  <c r="M56" i="1" s="1"/>
  <c r="I55" i="1"/>
  <c r="M55" i="1" s="1"/>
  <c r="I44" i="23"/>
  <c r="M44" i="23" s="1"/>
  <c r="I78" i="24"/>
  <c r="M78" i="24" s="1"/>
  <c r="I96" i="13"/>
  <c r="M96" i="13" s="1"/>
  <c r="I81" i="13"/>
  <c r="M81" i="13" s="1"/>
  <c r="I60" i="13"/>
  <c r="M60" i="13" s="1"/>
  <c r="I40" i="13"/>
  <c r="M40" i="13" s="1"/>
  <c r="I38" i="13"/>
  <c r="M38" i="13" s="1"/>
  <c r="I100" i="1"/>
  <c r="M100" i="1" s="1"/>
  <c r="I99" i="1"/>
  <c r="M99" i="1" s="1"/>
  <c r="I93" i="1"/>
  <c r="M93" i="1" s="1"/>
  <c r="I89" i="1"/>
  <c r="M89" i="1" s="1"/>
  <c r="I76" i="1"/>
  <c r="M76" i="1" s="1"/>
  <c r="I75" i="1"/>
  <c r="M75" i="1" s="1"/>
  <c r="I72" i="1"/>
  <c r="M72" i="1" s="1"/>
  <c r="I69" i="1"/>
  <c r="M69" i="1" s="1"/>
  <c r="I54" i="1"/>
  <c r="M54" i="1" s="1"/>
  <c r="I43" i="1"/>
  <c r="M43" i="1" s="1"/>
  <c r="I97" i="23"/>
  <c r="M97" i="23" s="1"/>
  <c r="I87" i="13"/>
  <c r="M87" i="13" s="1"/>
  <c r="I72" i="13"/>
  <c r="M72" i="13" s="1"/>
  <c r="I48" i="13"/>
  <c r="M48" i="13" s="1"/>
  <c r="I43" i="13"/>
  <c r="M43" i="13" s="1"/>
  <c r="I98" i="1"/>
  <c r="M98" i="1" s="1"/>
  <c r="I97" i="1"/>
  <c r="M97" i="1" s="1"/>
  <c r="I85" i="1"/>
  <c r="M85" i="1" s="1"/>
  <c r="I84" i="1"/>
  <c r="M84" i="1" s="1"/>
  <c r="I74" i="1"/>
  <c r="M74" i="1" s="1"/>
  <c r="I71" i="1"/>
  <c r="M71" i="1" s="1"/>
  <c r="I68" i="1"/>
  <c r="M68" i="1" s="1"/>
  <c r="I53" i="1"/>
  <c r="M53" i="1" s="1"/>
  <c r="I51" i="1"/>
  <c r="M51" i="1" s="1"/>
  <c r="I79" i="23"/>
  <c r="M79" i="23" s="1"/>
  <c r="I74" i="24"/>
  <c r="M74" i="24" s="1"/>
  <c r="I45" i="1"/>
  <c r="M45" i="1" s="1"/>
  <c r="I98" i="23"/>
  <c r="M98" i="23" s="1"/>
  <c r="I90" i="23"/>
  <c r="M90" i="23" s="1"/>
  <c r="I84" i="23"/>
  <c r="M84" i="23" s="1"/>
  <c r="I75" i="23"/>
  <c r="M75" i="23" s="1"/>
  <c r="I42" i="23"/>
  <c r="M42" i="23" s="1"/>
  <c r="I99" i="24"/>
  <c r="M99" i="24" s="1"/>
  <c r="I95" i="24"/>
  <c r="M95" i="24" s="1"/>
  <c r="I46" i="1"/>
  <c r="M46" i="1" s="1"/>
  <c r="I100" i="23"/>
  <c r="M100" i="23" s="1"/>
  <c r="I99" i="23"/>
  <c r="M99" i="23" s="1"/>
  <c r="I92" i="23"/>
  <c r="M92" i="23" s="1"/>
  <c r="I91" i="23"/>
  <c r="M91" i="23" s="1"/>
  <c r="I85" i="23"/>
  <c r="M85" i="23" s="1"/>
  <c r="I77" i="23"/>
  <c r="M77" i="23" s="1"/>
  <c r="I76" i="23"/>
  <c r="M76" i="23" s="1"/>
  <c r="I72" i="23"/>
  <c r="M72" i="23" s="1"/>
  <c r="I70" i="23"/>
  <c r="M70" i="23" s="1"/>
  <c r="I68" i="23"/>
  <c r="M68" i="23" s="1"/>
  <c r="I66" i="23"/>
  <c r="M66" i="23" s="1"/>
  <c r="I63" i="23"/>
  <c r="M63" i="23" s="1"/>
  <c r="I50" i="23"/>
  <c r="M50" i="23" s="1"/>
  <c r="I41" i="23"/>
  <c r="M41" i="23" s="1"/>
  <c r="I98" i="24"/>
  <c r="M98" i="24" s="1"/>
  <c r="H93" i="24"/>
  <c r="J93" i="24" s="1"/>
  <c r="I93" i="24" s="1"/>
  <c r="M93" i="24" s="1"/>
  <c r="H92" i="24"/>
  <c r="J92" i="24" s="1"/>
  <c r="I92" i="24" s="1"/>
  <c r="M92" i="24" s="1"/>
  <c r="I62" i="24"/>
  <c r="M62" i="24" s="1"/>
  <c r="I31" i="1"/>
  <c r="M31" i="1" s="1"/>
  <c r="I94" i="23"/>
  <c r="M94" i="23" s="1"/>
  <c r="I93" i="23"/>
  <c r="M93" i="23" s="1"/>
  <c r="I67" i="23"/>
  <c r="M67" i="23" s="1"/>
  <c r="I62" i="23"/>
  <c r="M62" i="23" s="1"/>
  <c r="I51" i="23"/>
  <c r="M51" i="23" s="1"/>
  <c r="I31" i="23"/>
  <c r="M31" i="23" s="1"/>
  <c r="I100" i="24"/>
  <c r="M100" i="24" s="1"/>
  <c r="I87" i="24"/>
  <c r="M87" i="24" s="1"/>
  <c r="I85" i="24"/>
  <c r="M85" i="24" s="1"/>
  <c r="I70" i="24"/>
  <c r="M70" i="24" s="1"/>
  <c r="I48" i="1"/>
  <c r="M48" i="1" s="1"/>
  <c r="I96" i="23"/>
  <c r="M96" i="23" s="1"/>
  <c r="I88" i="23"/>
  <c r="M88" i="23" s="1"/>
  <c r="I87" i="23"/>
  <c r="M87" i="23" s="1"/>
  <c r="I83" i="23"/>
  <c r="M83" i="23" s="1"/>
  <c r="I80" i="23"/>
  <c r="M80" i="23" s="1"/>
  <c r="I78" i="23"/>
  <c r="M78" i="23" s="1"/>
  <c r="I54" i="23"/>
  <c r="M54" i="23" s="1"/>
  <c r="I53" i="23"/>
  <c r="M53" i="23" s="1"/>
  <c r="I45" i="23"/>
  <c r="M45" i="23" s="1"/>
  <c r="I89" i="24"/>
  <c r="M89" i="24" s="1"/>
  <c r="H84" i="24"/>
  <c r="J84" i="24" s="1"/>
  <c r="I84" i="24" s="1"/>
  <c r="M84" i="24" s="1"/>
  <c r="I81" i="24"/>
  <c r="M81" i="24" s="1"/>
  <c r="H80" i="24"/>
  <c r="J80" i="24" s="1"/>
  <c r="I80" i="24" s="1"/>
  <c r="M80" i="24" s="1"/>
  <c r="I63" i="18"/>
  <c r="M63" i="18" s="1"/>
  <c r="I91" i="24"/>
  <c r="M91" i="24" s="1"/>
  <c r="H88" i="24"/>
  <c r="J88" i="24" s="1"/>
  <c r="I88" i="24" s="1"/>
  <c r="M88" i="24" s="1"/>
  <c r="I65" i="24"/>
  <c r="M65" i="24" s="1"/>
  <c r="I95" i="18"/>
  <c r="M95" i="18" s="1"/>
  <c r="I91" i="18"/>
  <c r="M91" i="18" s="1"/>
  <c r="I87" i="18"/>
  <c r="M87" i="18" s="1"/>
  <c r="I84" i="18"/>
  <c r="M84" i="18" s="1"/>
  <c r="I82" i="18"/>
  <c r="M82" i="18" s="1"/>
  <c r="I68" i="18"/>
  <c r="M68" i="18" s="1"/>
  <c r="I64" i="18"/>
  <c r="M64" i="18" s="1"/>
  <c r="H61" i="18"/>
  <c r="J61" i="18" s="1"/>
  <c r="I61" i="18" s="1"/>
  <c r="M61" i="18" s="1"/>
  <c r="H90" i="24"/>
  <c r="J90" i="24" s="1"/>
  <c r="I90" i="24" s="1"/>
  <c r="M90" i="24" s="1"/>
  <c r="I64" i="24"/>
  <c r="M64" i="24" s="1"/>
  <c r="I63" i="24"/>
  <c r="M63" i="24" s="1"/>
  <c r="I58" i="24"/>
  <c r="M58" i="24" s="1"/>
  <c r="I53" i="24"/>
  <c r="M53" i="24" s="1"/>
  <c r="H94" i="18"/>
  <c r="J94" i="18" s="1"/>
  <c r="I94" i="18" s="1"/>
  <c r="M94" i="18" s="1"/>
  <c r="H93" i="18"/>
  <c r="J93" i="18" s="1"/>
  <c r="I93" i="18" s="1"/>
  <c r="M93" i="18" s="1"/>
  <c r="I78" i="18"/>
  <c r="M78" i="18" s="1"/>
  <c r="H77" i="18"/>
  <c r="J77" i="18" s="1"/>
  <c r="I77" i="18" s="1"/>
  <c r="M77" i="18" s="1"/>
  <c r="I48" i="18"/>
  <c r="M48" i="18" s="1"/>
  <c r="I44" i="18"/>
  <c r="M44" i="18" s="1"/>
  <c r="I59" i="24"/>
  <c r="M59" i="24" s="1"/>
  <c r="I56" i="24"/>
  <c r="M56" i="24" s="1"/>
  <c r="I55" i="24"/>
  <c r="M55" i="24" s="1"/>
  <c r="I51" i="24"/>
  <c r="M51" i="24" s="1"/>
  <c r="I45" i="24"/>
  <c r="M45" i="24" s="1"/>
  <c r="I96" i="18"/>
  <c r="M96" i="18" s="1"/>
  <c r="H86" i="18"/>
  <c r="J86" i="18" s="1"/>
  <c r="I86" i="18" s="1"/>
  <c r="M86" i="18" s="1"/>
  <c r="I81" i="18"/>
  <c r="M81" i="18" s="1"/>
  <c r="I55" i="18"/>
  <c r="M55" i="18" s="1"/>
  <c r="H97" i="24"/>
  <c r="J97" i="24" s="1"/>
  <c r="I97" i="24" s="1"/>
  <c r="M97" i="24" s="1"/>
  <c r="H86" i="24"/>
  <c r="J86" i="24" s="1"/>
  <c r="I86" i="24" s="1"/>
  <c r="M86" i="24" s="1"/>
  <c r="I61" i="24"/>
  <c r="M61" i="24" s="1"/>
  <c r="I54" i="24"/>
  <c r="M54" i="24" s="1"/>
  <c r="I48" i="24"/>
  <c r="M48" i="24" s="1"/>
  <c r="I47" i="24"/>
  <c r="M47" i="24" s="1"/>
  <c r="I99" i="18"/>
  <c r="M99" i="18" s="1"/>
  <c r="I83" i="18"/>
  <c r="M83" i="18" s="1"/>
  <c r="I80" i="18"/>
  <c r="M80" i="18" s="1"/>
  <c r="I74" i="18"/>
  <c r="M74" i="18" s="1"/>
  <c r="I67" i="18"/>
  <c r="M67" i="18" s="1"/>
  <c r="I62" i="18"/>
  <c r="M62" i="18" s="1"/>
  <c r="I51" i="18"/>
  <c r="M51" i="18" s="1"/>
  <c r="I44" i="24"/>
  <c r="M44" i="24" s="1"/>
  <c r="I92" i="18"/>
  <c r="M92" i="18" s="1"/>
  <c r="I70" i="18"/>
  <c r="M70" i="18" s="1"/>
  <c r="H57" i="18"/>
  <c r="J57" i="18" s="1"/>
  <c r="I57" i="18" s="1"/>
  <c r="M57" i="18" s="1"/>
  <c r="H53" i="18"/>
  <c r="J53" i="18" s="1"/>
  <c r="I53" i="18" s="1"/>
  <c r="M53" i="18" s="1"/>
  <c r="I35" i="18"/>
  <c r="M35" i="18" s="1"/>
  <c r="H50" i="24"/>
  <c r="J50" i="24" s="1"/>
  <c r="I50" i="24" s="1"/>
  <c r="M50" i="24" s="1"/>
  <c r="I49" i="24"/>
  <c r="M49" i="24" s="1"/>
  <c r="I76" i="18"/>
  <c r="M76" i="18" s="1"/>
  <c r="I56" i="18"/>
  <c r="M56" i="18" s="1"/>
  <c r="I52" i="18"/>
  <c r="M52" i="18" s="1"/>
  <c r="H89" i="18"/>
  <c r="J89" i="18" s="1"/>
  <c r="I89" i="18" s="1"/>
  <c r="M89" i="18" s="1"/>
  <c r="I85" i="18"/>
  <c r="M85" i="18" s="1"/>
  <c r="I54" i="18"/>
  <c r="M54" i="18" s="1"/>
  <c r="I50" i="18"/>
  <c r="M50" i="18" s="1"/>
  <c r="H46" i="24"/>
  <c r="J46" i="24" s="1"/>
  <c r="I46" i="24" s="1"/>
  <c r="M46" i="24" s="1"/>
  <c r="M6" i="23"/>
  <c r="V67" i="8"/>
  <c r="Y67" i="8" s="1"/>
  <c r="V45" i="8"/>
  <c r="V55" i="8"/>
  <c r="Y55" i="8" s="1"/>
  <c r="V97" i="8"/>
  <c r="Y97" i="8" s="1"/>
  <c r="V88" i="8"/>
  <c r="Y88" i="8" s="1"/>
  <c r="V56" i="8"/>
  <c r="Y56" i="8" s="1"/>
  <c r="V53" i="8"/>
  <c r="Y53" i="8" s="1"/>
  <c r="V65" i="8"/>
  <c r="Y65" i="8" s="1"/>
  <c r="V66" i="8"/>
  <c r="Y66" i="8" s="1"/>
  <c r="V47" i="8"/>
  <c r="Y47" i="8" s="1"/>
  <c r="AS4" i="17"/>
  <c r="V18" i="8"/>
  <c r="Y18" i="8" s="1"/>
  <c r="V95" i="8"/>
  <c r="Y95" i="8" s="1"/>
  <c r="V51" i="8"/>
  <c r="V19" i="8"/>
  <c r="Y19" i="8" s="1"/>
  <c r="V24" i="8"/>
  <c r="Y24" i="8" s="1"/>
  <c r="V30" i="8"/>
  <c r="Y30" i="8" s="1"/>
  <c r="V27" i="8"/>
  <c r="Y27" i="8" s="1"/>
  <c r="V10" i="8"/>
  <c r="Y10" i="8" s="1"/>
  <c r="V6" i="8"/>
  <c r="Y6" i="8" s="1"/>
  <c r="V28" i="8"/>
  <c r="V15" i="8"/>
  <c r="Y15" i="8" s="1"/>
  <c r="V11" i="8"/>
  <c r="Y11" i="8" s="1"/>
  <c r="V82" i="8"/>
  <c r="Y82" i="8" s="1"/>
  <c r="V20" i="8"/>
  <c r="V14" i="8"/>
  <c r="Y14" i="8" s="1"/>
  <c r="V23" i="8"/>
  <c r="Y23" i="8" s="1"/>
  <c r="V21" i="8"/>
  <c r="Y21" i="8" s="1"/>
  <c r="V26" i="8"/>
  <c r="Y26" i="8" s="1"/>
  <c r="V22" i="8"/>
  <c r="Y22" i="8" s="1"/>
  <c r="V13" i="8"/>
  <c r="Y13" i="8" s="1"/>
  <c r="V9" i="8"/>
  <c r="Y9" i="8" s="1"/>
  <c r="V5" i="8"/>
  <c r="Y5" i="8" s="1"/>
  <c r="V98" i="8"/>
  <c r="Y98" i="8" s="1"/>
  <c r="V89" i="8"/>
  <c r="Y89" i="8" s="1"/>
  <c r="V85" i="8"/>
  <c r="Y85" i="8" s="1"/>
  <c r="V83" i="8"/>
  <c r="Y83" i="8" s="1"/>
  <c r="V60" i="8"/>
  <c r="V49" i="8"/>
  <c r="W49" i="8" s="1"/>
  <c r="V42" i="8"/>
  <c r="Y42" i="8" s="1"/>
  <c r="AL4" i="17"/>
  <c r="V25" i="8"/>
  <c r="V90" i="8"/>
  <c r="Y90" i="8" s="1"/>
  <c r="V86" i="8"/>
  <c r="Y86" i="8" s="1"/>
  <c r="BG4" i="17"/>
  <c r="BW4" i="17" s="1"/>
  <c r="V36" i="8"/>
  <c r="Y36" i="8" s="1"/>
  <c r="V78" i="8"/>
  <c r="BA4" i="17"/>
  <c r="BQ4" i="17" s="1"/>
  <c r="AX4" i="17"/>
  <c r="V84" i="8"/>
  <c r="Y84" i="8" s="1"/>
  <c r="V81" i="8"/>
  <c r="Y81" i="8" s="1"/>
  <c r="AT4" i="17"/>
  <c r="V16" i="8"/>
  <c r="Y16" i="8" s="1"/>
  <c r="V12" i="8"/>
  <c r="V77" i="8"/>
  <c r="Y77" i="8" s="1"/>
  <c r="V75" i="8"/>
  <c r="Y75" i="8" s="1"/>
  <c r="AR4" i="17"/>
  <c r="V92" i="8"/>
  <c r="Y92" i="8" s="1"/>
  <c r="V4" i="8"/>
  <c r="Y4" i="8" s="1"/>
  <c r="V29" i="8"/>
  <c r="Y29" i="8" s="1"/>
  <c r="V8" i="8"/>
  <c r="V7" i="8"/>
  <c r="V96" i="8"/>
  <c r="V38" i="8"/>
  <c r="Y38" i="8" s="1"/>
  <c r="V94" i="8"/>
  <c r="Y94" i="8" s="1"/>
  <c r="V76" i="8"/>
  <c r="Y76" i="8" s="1"/>
  <c r="V74" i="8"/>
  <c r="Y74" i="8" s="1"/>
  <c r="Y70" i="8"/>
  <c r="Y35" i="8"/>
  <c r="V80" i="8"/>
  <c r="V64" i="8"/>
  <c r="V59" i="8"/>
  <c r="Y59" i="8" s="1"/>
  <c r="V31" i="8"/>
  <c r="V79" i="8"/>
  <c r="V63" i="8"/>
  <c r="W63" i="8" s="1"/>
  <c r="V41" i="8"/>
  <c r="Y41" i="8" s="1"/>
  <c r="V73" i="8"/>
  <c r="V71" i="8"/>
  <c r="W72" i="8" s="1"/>
  <c r="V37" i="8"/>
  <c r="Y37" i="8" s="1"/>
  <c r="Y46" i="8"/>
  <c r="W3" i="8"/>
  <c r="Y3" i="8"/>
  <c r="W35" i="8"/>
  <c r="Y34" i="8"/>
  <c r="V58" i="8"/>
  <c r="AP4" i="17"/>
  <c r="AJ4" i="17"/>
  <c r="BE4" i="17"/>
  <c r="BU4" i="17" s="1"/>
  <c r="AU4" i="17"/>
  <c r="BL4" i="17"/>
  <c r="CB4" i="17" s="1"/>
  <c r="AM4" i="17"/>
  <c r="BC4" i="17"/>
  <c r="BS4" i="17" s="1"/>
  <c r="BD4" i="17"/>
  <c r="BT4" i="17" s="1"/>
  <c r="AN4" i="17"/>
  <c r="BM4" i="17"/>
  <c r="CC4" i="17" s="1"/>
  <c r="AW4" i="17"/>
  <c r="N28" i="1" l="1"/>
  <c r="S28" i="1" s="1"/>
  <c r="N62" i="16"/>
  <c r="O62" i="16" s="1"/>
  <c r="N63" i="16"/>
  <c r="N97" i="16"/>
  <c r="N88" i="16"/>
  <c r="N72" i="16"/>
  <c r="N81" i="16"/>
  <c r="AE81" i="16" s="1"/>
  <c r="I68" i="25"/>
  <c r="M68" i="25" s="1"/>
  <c r="I44" i="25"/>
  <c r="M44" i="25" s="1"/>
  <c r="I83" i="25"/>
  <c r="M83" i="25" s="1"/>
  <c r="I41" i="25"/>
  <c r="M41" i="25" s="1"/>
  <c r="I73" i="25"/>
  <c r="M73" i="25" s="1"/>
  <c r="I56" i="25"/>
  <c r="M56" i="25" s="1"/>
  <c r="I58" i="25"/>
  <c r="M58" i="25" s="1"/>
  <c r="N38" i="1"/>
  <c r="F38" i="1" s="1"/>
  <c r="I92" i="25"/>
  <c r="M92" i="25" s="1"/>
  <c r="I50" i="25"/>
  <c r="M50" i="25" s="1"/>
  <c r="I84" i="25"/>
  <c r="M84" i="25" s="1"/>
  <c r="I45" i="25"/>
  <c r="M45" i="25" s="1"/>
  <c r="I95" i="25"/>
  <c r="M95" i="25" s="1"/>
  <c r="I78" i="25"/>
  <c r="M78" i="25" s="1"/>
  <c r="I96" i="25"/>
  <c r="M96" i="25" s="1"/>
  <c r="I91" i="25"/>
  <c r="M91" i="25" s="1"/>
  <c r="N51" i="1"/>
  <c r="F51" i="1" s="1"/>
  <c r="N98" i="1"/>
  <c r="S98" i="1" s="1"/>
  <c r="Q98" i="1" s="1"/>
  <c r="R98" i="1" s="1"/>
  <c r="N69" i="1"/>
  <c r="S69" i="1" s="1"/>
  <c r="Q69" i="1" s="1"/>
  <c r="R69" i="1" s="1"/>
  <c r="N56" i="1"/>
  <c r="N61" i="1"/>
  <c r="N88" i="1"/>
  <c r="I59" i="25"/>
  <c r="M59" i="25" s="1"/>
  <c r="I98" i="25"/>
  <c r="M98" i="25" s="1"/>
  <c r="I54" i="25"/>
  <c r="M54" i="25" s="1"/>
  <c r="I85" i="25"/>
  <c r="M85" i="25" s="1"/>
  <c r="I51" i="25"/>
  <c r="M51" i="25" s="1"/>
  <c r="N22" i="1"/>
  <c r="I8" i="28"/>
  <c r="M8" i="28" s="1"/>
  <c r="I65" i="25"/>
  <c r="M65" i="25" s="1"/>
  <c r="I60" i="25"/>
  <c r="M60" i="25" s="1"/>
  <c r="I86" i="25"/>
  <c r="M86" i="25" s="1"/>
  <c r="I34" i="25"/>
  <c r="M34" i="25" s="1"/>
  <c r="N38" i="23"/>
  <c r="S38" i="23" s="1"/>
  <c r="Q38" i="23" s="1"/>
  <c r="R38" i="23" s="1"/>
  <c r="I87" i="27"/>
  <c r="M87" i="27" s="1"/>
  <c r="I77" i="27"/>
  <c r="M77" i="27" s="1"/>
  <c r="N11" i="1"/>
  <c r="O11" i="1" s="1"/>
  <c r="I67" i="28"/>
  <c r="M67" i="28" s="1"/>
  <c r="I43" i="28"/>
  <c r="M43" i="28" s="1"/>
  <c r="I74" i="28"/>
  <c r="M74" i="28" s="1"/>
  <c r="I45" i="28"/>
  <c r="M45" i="28" s="1"/>
  <c r="I61" i="28"/>
  <c r="M61" i="28" s="1"/>
  <c r="I87" i="28"/>
  <c r="M87" i="28" s="1"/>
  <c r="I46" i="28"/>
  <c r="M46" i="28" s="1"/>
  <c r="I79" i="27"/>
  <c r="M79" i="27" s="1"/>
  <c r="I99" i="28"/>
  <c r="M99" i="28" s="1"/>
  <c r="I66" i="28"/>
  <c r="M66" i="28" s="1"/>
  <c r="I9" i="28"/>
  <c r="M9" i="28" s="1"/>
  <c r="I85" i="28"/>
  <c r="M85" i="28" s="1"/>
  <c r="I10" i="28"/>
  <c r="M10" i="28" s="1"/>
  <c r="I49" i="28"/>
  <c r="M49" i="28" s="1"/>
  <c r="I63" i="27"/>
  <c r="M63" i="27" s="1"/>
  <c r="I96" i="28"/>
  <c r="M96" i="28" s="1"/>
  <c r="I35" i="28"/>
  <c r="M35" i="28" s="1"/>
  <c r="I94" i="28"/>
  <c r="M94" i="28" s="1"/>
  <c r="I63" i="28"/>
  <c r="M63" i="28" s="1"/>
  <c r="I83" i="28"/>
  <c r="M83" i="28" s="1"/>
  <c r="I77" i="28"/>
  <c r="M77" i="28" s="1"/>
  <c r="I99" i="27"/>
  <c r="M99" i="27" s="1"/>
  <c r="I71" i="28"/>
  <c r="M71" i="28" s="1"/>
  <c r="I51" i="28"/>
  <c r="M51" i="28" s="1"/>
  <c r="I31" i="28"/>
  <c r="M31" i="28" s="1"/>
  <c r="I27" i="28"/>
  <c r="M27" i="28" s="1"/>
  <c r="I93" i="28"/>
  <c r="M93" i="28" s="1"/>
  <c r="I16" i="28"/>
  <c r="M16" i="28" s="1"/>
  <c r="I66" i="27"/>
  <c r="M66" i="27" s="1"/>
  <c r="N16" i="1"/>
  <c r="O16" i="1" s="1"/>
  <c r="CN16" i="17" s="1"/>
  <c r="N25" i="1"/>
  <c r="F25" i="1" s="1"/>
  <c r="I62" i="28"/>
  <c r="M62" i="28" s="1"/>
  <c r="I95" i="28"/>
  <c r="M95" i="28" s="1"/>
  <c r="I69" i="28"/>
  <c r="M69" i="28" s="1"/>
  <c r="I97" i="28"/>
  <c r="M97" i="28" s="1"/>
  <c r="I84" i="28"/>
  <c r="M84" i="28" s="1"/>
  <c r="I70" i="28"/>
  <c r="M70" i="28" s="1"/>
  <c r="I67" i="25"/>
  <c r="M67" i="25" s="1"/>
  <c r="I7" i="28"/>
  <c r="M7" i="28" s="1"/>
  <c r="I41" i="28"/>
  <c r="M41" i="28" s="1"/>
  <c r="I33" i="28"/>
  <c r="M33" i="28" s="1"/>
  <c r="I24" i="28"/>
  <c r="M24" i="28" s="1"/>
  <c r="I67" i="27"/>
  <c r="M67" i="27" s="1"/>
  <c r="N65" i="1"/>
  <c r="AE65" i="1" s="1"/>
  <c r="N48" i="1"/>
  <c r="S48" i="1" s="1"/>
  <c r="Q48" i="1" s="1"/>
  <c r="R48" i="1" s="1"/>
  <c r="N97" i="1"/>
  <c r="F97" i="1" s="1"/>
  <c r="N54" i="1"/>
  <c r="N100" i="1"/>
  <c r="S100" i="1" s="1"/>
  <c r="Q100" i="1" s="1"/>
  <c r="R100" i="1" s="1"/>
  <c r="N55" i="1"/>
  <c r="AE55" i="1" s="1"/>
  <c r="N94" i="1"/>
  <c r="F94" i="1" s="1"/>
  <c r="N60" i="1"/>
  <c r="F60" i="1" s="1"/>
  <c r="N79" i="1"/>
  <c r="F79" i="1" s="1"/>
  <c r="I37" i="28"/>
  <c r="M37" i="28" s="1"/>
  <c r="I72" i="28"/>
  <c r="M72" i="28" s="1"/>
  <c r="I32" i="28"/>
  <c r="M32" i="28" s="1"/>
  <c r="I48" i="28"/>
  <c r="M48" i="28" s="1"/>
  <c r="I85" i="27"/>
  <c r="M85" i="27" s="1"/>
  <c r="I75" i="28"/>
  <c r="M75" i="28" s="1"/>
  <c r="I98" i="28"/>
  <c r="M98" i="28" s="1"/>
  <c r="I88" i="28"/>
  <c r="M88" i="28" s="1"/>
  <c r="I58" i="28"/>
  <c r="M58" i="28" s="1"/>
  <c r="I18" i="28"/>
  <c r="M18" i="28" s="1"/>
  <c r="I17" i="28"/>
  <c r="M17" i="28" s="1"/>
  <c r="I100" i="27"/>
  <c r="M100" i="27" s="1"/>
  <c r="I72" i="27"/>
  <c r="M72" i="27" s="1"/>
  <c r="I52" i="27"/>
  <c r="M52" i="27" s="1"/>
  <c r="I56" i="27"/>
  <c r="M56" i="27" s="1"/>
  <c r="I76" i="27"/>
  <c r="M76" i="27" s="1"/>
  <c r="I50" i="27"/>
  <c r="M50" i="27" s="1"/>
  <c r="I81" i="27"/>
  <c r="M81" i="27" s="1"/>
  <c r="N80" i="1"/>
  <c r="S80" i="1" s="1"/>
  <c r="Q80" i="1" s="1"/>
  <c r="R80" i="1" s="1"/>
  <c r="N47" i="9"/>
  <c r="AE47" i="9" s="1"/>
  <c r="I88" i="25"/>
  <c r="M88" i="25" s="1"/>
  <c r="N100" i="20"/>
  <c r="F100" i="20" s="1"/>
  <c r="N35" i="1"/>
  <c r="I70" i="27"/>
  <c r="M70" i="27" s="1"/>
  <c r="I93" i="27"/>
  <c r="M93" i="27" s="1"/>
  <c r="I49" i="27"/>
  <c r="M49" i="27" s="1"/>
  <c r="I51" i="27"/>
  <c r="M51" i="27" s="1"/>
  <c r="I55" i="27"/>
  <c r="M55" i="27" s="1"/>
  <c r="I57" i="27"/>
  <c r="M57" i="27" s="1"/>
  <c r="I89" i="27"/>
  <c r="M89" i="27" s="1"/>
  <c r="I53" i="27"/>
  <c r="M53" i="27" s="1"/>
  <c r="I31" i="27"/>
  <c r="M31" i="27" s="1"/>
  <c r="I83" i="27"/>
  <c r="M83" i="27" s="1"/>
  <c r="N41" i="1"/>
  <c r="AE41" i="1" s="1"/>
  <c r="N51" i="21"/>
  <c r="N64" i="21"/>
  <c r="AE64" i="21" s="1"/>
  <c r="N46" i="21"/>
  <c r="F46" i="21" s="1"/>
  <c r="N86" i="21"/>
  <c r="F86" i="21" s="1"/>
  <c r="N72" i="21"/>
  <c r="N52" i="21"/>
  <c r="O52" i="21" s="1"/>
  <c r="N34" i="21"/>
  <c r="S34" i="21" s="1"/>
  <c r="Q34" i="21" s="1"/>
  <c r="R34" i="21" s="1"/>
  <c r="N29" i="9"/>
  <c r="I48" i="27"/>
  <c r="M48" i="27" s="1"/>
  <c r="I95" i="27"/>
  <c r="M95" i="27" s="1"/>
  <c r="I62" i="27"/>
  <c r="M62" i="27" s="1"/>
  <c r="I68" i="27"/>
  <c r="M68" i="27" s="1"/>
  <c r="I58" i="27"/>
  <c r="M58" i="27" s="1"/>
  <c r="I91" i="27"/>
  <c r="M91" i="27" s="1"/>
  <c r="I64" i="27"/>
  <c r="M64" i="27" s="1"/>
  <c r="I41" i="27"/>
  <c r="M41" i="27" s="1"/>
  <c r="I97" i="27"/>
  <c r="M97" i="27" s="1"/>
  <c r="N30" i="1"/>
  <c r="S30" i="1" s="1"/>
  <c r="N30" i="23"/>
  <c r="O30" i="23" s="1"/>
  <c r="N21" i="23"/>
  <c r="N87" i="1"/>
  <c r="O87" i="1" s="1"/>
  <c r="I42" i="27"/>
  <c r="M42" i="27" s="1"/>
  <c r="I74" i="27"/>
  <c r="M74" i="27" s="1"/>
  <c r="I73" i="27"/>
  <c r="M73" i="27" s="1"/>
  <c r="N85" i="1"/>
  <c r="AE85" i="1" s="1"/>
  <c r="N43" i="1"/>
  <c r="F43" i="1" s="1"/>
  <c r="N99" i="1"/>
  <c r="S99" i="1" s="1"/>
  <c r="Q99" i="1" s="1"/>
  <c r="R99" i="1" s="1"/>
  <c r="N90" i="1"/>
  <c r="O90" i="1" s="1"/>
  <c r="N59" i="1"/>
  <c r="AE59" i="1" s="1"/>
  <c r="N78" i="1"/>
  <c r="S78" i="1" s="1"/>
  <c r="Q78" i="1" s="1"/>
  <c r="R78" i="1" s="1"/>
  <c r="N90" i="5"/>
  <c r="S90" i="5" s="1"/>
  <c r="Q90" i="5" s="1"/>
  <c r="R90" i="5" s="1"/>
  <c r="N62" i="5"/>
  <c r="AE62" i="5" s="1"/>
  <c r="N46" i="5"/>
  <c r="AE46" i="5" s="1"/>
  <c r="N78" i="5"/>
  <c r="F78" i="5" s="1"/>
  <c r="I69" i="27"/>
  <c r="M69" i="27" s="1"/>
  <c r="I59" i="27"/>
  <c r="M59" i="27" s="1"/>
  <c r="I65" i="27"/>
  <c r="M65" i="27" s="1"/>
  <c r="I54" i="27"/>
  <c r="M54" i="27" s="1"/>
  <c r="I98" i="27"/>
  <c r="M98" i="27" s="1"/>
  <c r="N4" i="1"/>
  <c r="S4" i="1" s="1"/>
  <c r="N15" i="1"/>
  <c r="F15" i="1" s="1"/>
  <c r="N44" i="1"/>
  <c r="AE44" i="1" s="1"/>
  <c r="N84" i="9"/>
  <c r="O84" i="9" s="1"/>
  <c r="N95" i="21"/>
  <c r="N79" i="21"/>
  <c r="N68" i="21"/>
  <c r="AE68" i="21" s="1"/>
  <c r="N33" i="21"/>
  <c r="F33" i="21" s="1"/>
  <c r="N89" i="21"/>
  <c r="AE89" i="21" s="1"/>
  <c r="N73" i="21"/>
  <c r="S73" i="21" s="1"/>
  <c r="Q73" i="21" s="1"/>
  <c r="R73" i="21" s="1"/>
  <c r="N60" i="21"/>
  <c r="AE60" i="21" s="1"/>
  <c r="N97" i="21"/>
  <c r="AE97" i="21" s="1"/>
  <c r="W2" i="9"/>
  <c r="D3" i="17" s="1"/>
  <c r="N83" i="20"/>
  <c r="N66" i="18"/>
  <c r="F66" i="18" s="1"/>
  <c r="N84" i="21"/>
  <c r="A57" i="17"/>
  <c r="CS53" i="17"/>
  <c r="DF53" i="17" s="1"/>
  <c r="CF53" i="17"/>
  <c r="A65" i="17"/>
  <c r="CS61" i="17"/>
  <c r="DF61" i="17" s="1"/>
  <c r="CF61" i="17"/>
  <c r="A73" i="17"/>
  <c r="CS69" i="17"/>
  <c r="DF69" i="17" s="1"/>
  <c r="CF69" i="17"/>
  <c r="A81" i="17"/>
  <c r="CS77" i="17"/>
  <c r="DF77" i="17" s="1"/>
  <c r="CF77" i="17"/>
  <c r="A89" i="17"/>
  <c r="CS85" i="17"/>
  <c r="DF85" i="17" s="1"/>
  <c r="CF85" i="17"/>
  <c r="A97" i="17"/>
  <c r="CS93" i="17"/>
  <c r="DF93" i="17" s="1"/>
  <c r="CF93" i="17"/>
  <c r="A9" i="17"/>
  <c r="CS5" i="17"/>
  <c r="DF5" i="17" s="1"/>
  <c r="CF5" i="17"/>
  <c r="A25" i="17"/>
  <c r="CS21" i="17"/>
  <c r="DF21" i="17" s="1"/>
  <c r="CF21" i="17"/>
  <c r="A14" i="17"/>
  <c r="C14" i="17" s="1"/>
  <c r="CS10" i="17"/>
  <c r="DF10" i="17" s="1"/>
  <c r="CF10" i="17"/>
  <c r="A30" i="17"/>
  <c r="CS26" i="17"/>
  <c r="DF26" i="17" s="1"/>
  <c r="CF26" i="17"/>
  <c r="A63" i="17"/>
  <c r="CF59" i="17"/>
  <c r="CS59" i="17"/>
  <c r="DF59" i="17" s="1"/>
  <c r="A75" i="17"/>
  <c r="CF71" i="17"/>
  <c r="CS71" i="17"/>
  <c r="DF71" i="17" s="1"/>
  <c r="A91" i="17"/>
  <c r="CF87" i="17"/>
  <c r="CS87" i="17"/>
  <c r="DF87" i="17" s="1"/>
  <c r="A11" i="17"/>
  <c r="C11" i="17" s="1"/>
  <c r="CF7" i="17"/>
  <c r="CS7" i="17"/>
  <c r="DF7" i="17" s="1"/>
  <c r="A27" i="17"/>
  <c r="CF23" i="17"/>
  <c r="CS23" i="17"/>
  <c r="DF23" i="17" s="1"/>
  <c r="A56" i="17"/>
  <c r="CS52" i="17"/>
  <c r="DF52" i="17" s="1"/>
  <c r="CF52" i="17"/>
  <c r="A64" i="17"/>
  <c r="CS60" i="17"/>
  <c r="DF60" i="17" s="1"/>
  <c r="CF60" i="17"/>
  <c r="A72" i="17"/>
  <c r="CS68" i="17"/>
  <c r="DF68" i="17" s="1"/>
  <c r="CF68" i="17"/>
  <c r="A80" i="17"/>
  <c r="CS76" i="17"/>
  <c r="DF76" i="17" s="1"/>
  <c r="CF76" i="17"/>
  <c r="A88" i="17"/>
  <c r="CS84" i="17"/>
  <c r="DF84" i="17" s="1"/>
  <c r="CF84" i="17"/>
  <c r="A96" i="17"/>
  <c r="CS92" i="17"/>
  <c r="DF92" i="17" s="1"/>
  <c r="CF92" i="17"/>
  <c r="A8" i="17"/>
  <c r="CF4" i="17"/>
  <c r="CS4" i="17"/>
  <c r="DF4" i="17" s="1"/>
  <c r="A20" i="17"/>
  <c r="CF16" i="17"/>
  <c r="CS16" i="17"/>
  <c r="DF16" i="17" s="1"/>
  <c r="A21" i="17"/>
  <c r="CS17" i="17"/>
  <c r="DF17" i="17" s="1"/>
  <c r="CF17" i="17"/>
  <c r="A58" i="17"/>
  <c r="CF54" i="17"/>
  <c r="CS54" i="17"/>
  <c r="DF54" i="17" s="1"/>
  <c r="A66" i="17"/>
  <c r="CF62" i="17"/>
  <c r="CS62" i="17"/>
  <c r="DF62" i="17" s="1"/>
  <c r="A74" i="17"/>
  <c r="CF70" i="17"/>
  <c r="CS70" i="17"/>
  <c r="DF70" i="17" s="1"/>
  <c r="A82" i="17"/>
  <c r="CF78" i="17"/>
  <c r="CS78" i="17"/>
  <c r="DF78" i="17" s="1"/>
  <c r="A90" i="17"/>
  <c r="CF86" i="17"/>
  <c r="CS86" i="17"/>
  <c r="DF86" i="17" s="1"/>
  <c r="A98" i="17"/>
  <c r="CF94" i="17"/>
  <c r="CS94" i="17"/>
  <c r="DF94" i="17" s="1"/>
  <c r="A10" i="17"/>
  <c r="C10" i="17" s="1"/>
  <c r="CS6" i="17"/>
  <c r="DF6" i="17" s="1"/>
  <c r="CF6" i="17"/>
  <c r="A26" i="17"/>
  <c r="CS22" i="17"/>
  <c r="DF22" i="17" s="1"/>
  <c r="CF22" i="17"/>
  <c r="A59" i="17"/>
  <c r="CF55" i="17"/>
  <c r="CS55" i="17"/>
  <c r="DF55" i="17" s="1"/>
  <c r="A71" i="17"/>
  <c r="CF67" i="17"/>
  <c r="CS67" i="17"/>
  <c r="DF67" i="17" s="1"/>
  <c r="A87" i="17"/>
  <c r="CF83" i="17"/>
  <c r="CS83" i="17"/>
  <c r="DF83" i="17" s="1"/>
  <c r="A23" i="17"/>
  <c r="CF19" i="17"/>
  <c r="CS19" i="17"/>
  <c r="DF19" i="17" s="1"/>
  <c r="A16" i="17"/>
  <c r="C16" i="17" s="1"/>
  <c r="CF12" i="17"/>
  <c r="CS12" i="17"/>
  <c r="DF12" i="17" s="1"/>
  <c r="A32" i="17"/>
  <c r="CF28" i="17"/>
  <c r="CS28" i="17"/>
  <c r="DF28" i="17" s="1"/>
  <c r="A61" i="17"/>
  <c r="CS57" i="17"/>
  <c r="DF57" i="17" s="1"/>
  <c r="CF57" i="17"/>
  <c r="A69" i="17"/>
  <c r="CS65" i="17"/>
  <c r="DF65" i="17" s="1"/>
  <c r="CF65" i="17"/>
  <c r="A77" i="17"/>
  <c r="CS73" i="17"/>
  <c r="DF73" i="17" s="1"/>
  <c r="CF73" i="17"/>
  <c r="A85" i="17"/>
  <c r="CS81" i="17"/>
  <c r="DF81" i="17" s="1"/>
  <c r="CF81" i="17"/>
  <c r="A93" i="17"/>
  <c r="CS89" i="17"/>
  <c r="DF89" i="17" s="1"/>
  <c r="CF89" i="17"/>
  <c r="CS97" i="17"/>
  <c r="DF97" i="17" s="1"/>
  <c r="CF97" i="17"/>
  <c r="A17" i="17"/>
  <c r="C17" i="17" s="1"/>
  <c r="CS13" i="17"/>
  <c r="DF13" i="17" s="1"/>
  <c r="CF13" i="17"/>
  <c r="A33" i="17"/>
  <c r="CS29" i="17"/>
  <c r="DF29" i="17" s="1"/>
  <c r="CF29" i="17"/>
  <c r="A22" i="17"/>
  <c r="CS18" i="17"/>
  <c r="DF18" i="17" s="1"/>
  <c r="CF18" i="17"/>
  <c r="A67" i="17"/>
  <c r="CF63" i="17"/>
  <c r="CS63" i="17"/>
  <c r="DF63" i="17" s="1"/>
  <c r="A83" i="17"/>
  <c r="CF79" i="17"/>
  <c r="CS79" i="17"/>
  <c r="DF79" i="17" s="1"/>
  <c r="A99" i="17"/>
  <c r="CF95" i="17"/>
  <c r="CS95" i="17"/>
  <c r="DF95" i="17" s="1"/>
  <c r="A19" i="17"/>
  <c r="CF15" i="17"/>
  <c r="CS15" i="17"/>
  <c r="DF15" i="17" s="1"/>
  <c r="A35" i="17"/>
  <c r="CF31" i="17"/>
  <c r="CS31" i="17"/>
  <c r="DF31" i="17" s="1"/>
  <c r="A60" i="17"/>
  <c r="CS56" i="17"/>
  <c r="DF56" i="17" s="1"/>
  <c r="CF56" i="17"/>
  <c r="A68" i="17"/>
  <c r="CS64" i="17"/>
  <c r="DF64" i="17" s="1"/>
  <c r="CF64" i="17"/>
  <c r="A76" i="17"/>
  <c r="CS72" i="17"/>
  <c r="DF72" i="17" s="1"/>
  <c r="CF72" i="17"/>
  <c r="A84" i="17"/>
  <c r="CS80" i="17"/>
  <c r="DF80" i="17" s="1"/>
  <c r="CF80" i="17"/>
  <c r="A92" i="17"/>
  <c r="CS88" i="17"/>
  <c r="DF88" i="17" s="1"/>
  <c r="CF88" i="17"/>
  <c r="A100" i="17"/>
  <c r="CS96" i="17"/>
  <c r="DF96" i="17" s="1"/>
  <c r="CF96" i="17"/>
  <c r="A12" i="17"/>
  <c r="CF8" i="17"/>
  <c r="CS8" i="17"/>
  <c r="DF8" i="17" s="1"/>
  <c r="A28" i="17"/>
  <c r="CF24" i="17"/>
  <c r="CS24" i="17"/>
  <c r="DF24" i="17" s="1"/>
  <c r="A13" i="17"/>
  <c r="CS9" i="17"/>
  <c r="DF9" i="17" s="1"/>
  <c r="CF9" i="17"/>
  <c r="A29" i="17"/>
  <c r="CS25" i="17"/>
  <c r="DF25" i="17" s="1"/>
  <c r="CF25" i="17"/>
  <c r="A62" i="17"/>
  <c r="CF58" i="17"/>
  <c r="CS58" i="17"/>
  <c r="DF58" i="17" s="1"/>
  <c r="A70" i="17"/>
  <c r="CF66" i="17"/>
  <c r="CS66" i="17"/>
  <c r="DF66" i="17" s="1"/>
  <c r="A78" i="17"/>
  <c r="CF74" i="17"/>
  <c r="CS74" i="17"/>
  <c r="DF74" i="17" s="1"/>
  <c r="A86" i="17"/>
  <c r="CF82" i="17"/>
  <c r="CS82" i="17"/>
  <c r="DF82" i="17" s="1"/>
  <c r="A94" i="17"/>
  <c r="CF90" i="17"/>
  <c r="CS90" i="17"/>
  <c r="DF90" i="17" s="1"/>
  <c r="CF98" i="17"/>
  <c r="CS98" i="17"/>
  <c r="DF98" i="17" s="1"/>
  <c r="A18" i="17"/>
  <c r="C18" i="17" s="1"/>
  <c r="CS14" i="17"/>
  <c r="DF14" i="17" s="1"/>
  <c r="CF14" i="17"/>
  <c r="A34" i="17"/>
  <c r="CS30" i="17"/>
  <c r="DF30" i="17" s="1"/>
  <c r="CF30" i="17"/>
  <c r="A55" i="17"/>
  <c r="CF51" i="17"/>
  <c r="CS51" i="17"/>
  <c r="DF51" i="17" s="1"/>
  <c r="A79" i="17"/>
  <c r="CF75" i="17"/>
  <c r="CS75" i="17"/>
  <c r="DF75" i="17" s="1"/>
  <c r="A95" i="17"/>
  <c r="CF91" i="17"/>
  <c r="CS91" i="17"/>
  <c r="DF91" i="17" s="1"/>
  <c r="A15" i="17"/>
  <c r="B15" i="17" s="1"/>
  <c r="CF11" i="17"/>
  <c r="CS11" i="17"/>
  <c r="DF11" i="17" s="1"/>
  <c r="A31" i="17"/>
  <c r="CF27" i="17"/>
  <c r="CS27" i="17"/>
  <c r="DF27" i="17" s="1"/>
  <c r="A7" i="17"/>
  <c r="B7" i="17" s="1"/>
  <c r="CS3" i="17"/>
  <c r="DF3" i="17" s="1"/>
  <c r="CF3" i="17"/>
  <c r="A24" i="17"/>
  <c r="CF20" i="17"/>
  <c r="CS20" i="17"/>
  <c r="DF20" i="17" s="1"/>
  <c r="A41" i="17"/>
  <c r="CF37" i="17"/>
  <c r="CS37" i="17"/>
  <c r="DF37" i="17" s="1"/>
  <c r="A46" i="17"/>
  <c r="CS42" i="17"/>
  <c r="DF42" i="17" s="1"/>
  <c r="CF42" i="17"/>
  <c r="A54" i="17"/>
  <c r="CS50" i="17"/>
  <c r="DF50" i="17" s="1"/>
  <c r="CF50" i="17"/>
  <c r="A43" i="17"/>
  <c r="CS39" i="17"/>
  <c r="DF39" i="17" s="1"/>
  <c r="CF39" i="17"/>
  <c r="A49" i="17"/>
  <c r="CF45" i="17"/>
  <c r="CS45" i="17"/>
  <c r="DF45" i="17" s="1"/>
  <c r="A42" i="17"/>
  <c r="CS38" i="17"/>
  <c r="DF38" i="17" s="1"/>
  <c r="CF38" i="17"/>
  <c r="A51" i="17"/>
  <c r="CS47" i="17"/>
  <c r="DF47" i="17" s="1"/>
  <c r="CF47" i="17"/>
  <c r="A48" i="17"/>
  <c r="CS44" i="17"/>
  <c r="DF44" i="17" s="1"/>
  <c r="CF44" i="17"/>
  <c r="A36" i="17"/>
  <c r="CS32" i="17"/>
  <c r="DF32" i="17" s="1"/>
  <c r="CF32" i="17"/>
  <c r="A39" i="17"/>
  <c r="CS35" i="17"/>
  <c r="DF35" i="17" s="1"/>
  <c r="CF35" i="17"/>
  <c r="A37" i="17"/>
  <c r="CS33" i="17"/>
  <c r="DF33" i="17" s="1"/>
  <c r="CF33" i="17"/>
  <c r="A50" i="17"/>
  <c r="CS46" i="17"/>
  <c r="DF46" i="17" s="1"/>
  <c r="CF46" i="17"/>
  <c r="A45" i="17"/>
  <c r="CS41" i="17"/>
  <c r="DF41" i="17" s="1"/>
  <c r="CF41" i="17"/>
  <c r="A53" i="17"/>
  <c r="CS49" i="17"/>
  <c r="DF49" i="17" s="1"/>
  <c r="CF49" i="17"/>
  <c r="A38" i="17"/>
  <c r="CS34" i="17"/>
  <c r="DF34" i="17" s="1"/>
  <c r="CF34" i="17"/>
  <c r="A47" i="17"/>
  <c r="CS43" i="17"/>
  <c r="DF43" i="17" s="1"/>
  <c r="CF43" i="17"/>
  <c r="A44" i="17"/>
  <c r="CS40" i="17"/>
  <c r="DF40" i="17" s="1"/>
  <c r="CF40" i="17"/>
  <c r="A52" i="17"/>
  <c r="CS48" i="17"/>
  <c r="DF48" i="17" s="1"/>
  <c r="CF48" i="17"/>
  <c r="A40" i="17"/>
  <c r="CS36" i="17"/>
  <c r="DF36" i="17" s="1"/>
  <c r="CF36" i="17"/>
  <c r="AE11" i="8"/>
  <c r="F14" i="10"/>
  <c r="F20" i="10"/>
  <c r="G17" i="10"/>
  <c r="G20" i="10"/>
  <c r="G14" i="10"/>
  <c r="AB4" i="8"/>
  <c r="AB20" i="8"/>
  <c r="AB9" i="8"/>
  <c r="AB25" i="8"/>
  <c r="AB14" i="8"/>
  <c r="AB30" i="8"/>
  <c r="AB19" i="8"/>
  <c r="AB8" i="8"/>
  <c r="AB24" i="8"/>
  <c r="AB13" i="8"/>
  <c r="AB29" i="8"/>
  <c r="AB18" i="8"/>
  <c r="AB7" i="8"/>
  <c r="AB35" i="8"/>
  <c r="AB39" i="8"/>
  <c r="AB43" i="8"/>
  <c r="AB47" i="8"/>
  <c r="AB51" i="8"/>
  <c r="AB55" i="8"/>
  <c r="AB59" i="8"/>
  <c r="AB63" i="8"/>
  <c r="AB67" i="8"/>
  <c r="AB71" i="8"/>
  <c r="AB75" i="8"/>
  <c r="AB79" i="8"/>
  <c r="AB83" i="8"/>
  <c r="AB87" i="8"/>
  <c r="AB91" i="8"/>
  <c r="AB95" i="8"/>
  <c r="AB99" i="8"/>
  <c r="AB100" i="8"/>
  <c r="AB45" i="8"/>
  <c r="AB57" i="8"/>
  <c r="AB69" i="8"/>
  <c r="AB77" i="8"/>
  <c r="AB89" i="8"/>
  <c r="AB97" i="8"/>
  <c r="AB34" i="8"/>
  <c r="AB42" i="8"/>
  <c r="AB50" i="8"/>
  <c r="AB58" i="8"/>
  <c r="AB66" i="8"/>
  <c r="AB74" i="8"/>
  <c r="AB90" i="8"/>
  <c r="AB32" i="8"/>
  <c r="AB36" i="8"/>
  <c r="AB40" i="8"/>
  <c r="AB44" i="8"/>
  <c r="AB48" i="8"/>
  <c r="AB52" i="8"/>
  <c r="AB56" i="8"/>
  <c r="AB60" i="8"/>
  <c r="AB64" i="8"/>
  <c r="AB68" i="8"/>
  <c r="AB72" i="8"/>
  <c r="AB76" i="8"/>
  <c r="AB80" i="8"/>
  <c r="AB84" i="8"/>
  <c r="AB88" i="8"/>
  <c r="AB92" i="8"/>
  <c r="AB96" i="8"/>
  <c r="AB37" i="8"/>
  <c r="AB41" i="8"/>
  <c r="AB53" i="8"/>
  <c r="AB61" i="8"/>
  <c r="AB73" i="8"/>
  <c r="AB85" i="8"/>
  <c r="AB93" i="8"/>
  <c r="AB70" i="8"/>
  <c r="AB82" i="8"/>
  <c r="AB98" i="8"/>
  <c r="AB33" i="8"/>
  <c r="AB49" i="8"/>
  <c r="AB65" i="8"/>
  <c r="AB81" i="8"/>
  <c r="AB46" i="8"/>
  <c r="AB54" i="8"/>
  <c r="AB62" i="8"/>
  <c r="AB78" i="8"/>
  <c r="AB94" i="8"/>
  <c r="AB38" i="8"/>
  <c r="AB86" i="8"/>
  <c r="AB12" i="8"/>
  <c r="AB28" i="8"/>
  <c r="AB17" i="8"/>
  <c r="AB6" i="8"/>
  <c r="AB22" i="8"/>
  <c r="AB11" i="8"/>
  <c r="AB27" i="8"/>
  <c r="AB31" i="8"/>
  <c r="AB16" i="8"/>
  <c r="AB5" i="8"/>
  <c r="AB21" i="8"/>
  <c r="AB10" i="8"/>
  <c r="AB26" i="8"/>
  <c r="AB15" i="8"/>
  <c r="AB3" i="8"/>
  <c r="S31" i="8"/>
  <c r="P31" i="8" s="1"/>
  <c r="L31" i="8" s="1"/>
  <c r="T31" i="8" s="1"/>
  <c r="O31" i="8"/>
  <c r="S23" i="8"/>
  <c r="Q23" i="8" s="1"/>
  <c r="F30" i="8"/>
  <c r="O30" i="8"/>
  <c r="F14" i="8"/>
  <c r="F27" i="8"/>
  <c r="S27" i="8"/>
  <c r="AD27" i="8" s="1"/>
  <c r="O27" i="8"/>
  <c r="F26" i="8"/>
  <c r="O25" i="8"/>
  <c r="S25" i="8"/>
  <c r="P25" i="8" s="1"/>
  <c r="F25" i="8"/>
  <c r="S24" i="8"/>
  <c r="P24" i="8" s="1"/>
  <c r="AF24" i="8" s="1"/>
  <c r="O19" i="8"/>
  <c r="S19" i="8"/>
  <c r="AD19" i="8" s="1"/>
  <c r="F19" i="8"/>
  <c r="O14" i="8"/>
  <c r="N45" i="23"/>
  <c r="AE45" i="23" s="1"/>
  <c r="N62" i="23"/>
  <c r="F62" i="23" s="1"/>
  <c r="N37" i="13"/>
  <c r="AE37" i="13" s="1"/>
  <c r="N89" i="13"/>
  <c r="S89" i="13" s="1"/>
  <c r="Q89" i="13" s="1"/>
  <c r="R89" i="13" s="1"/>
  <c r="N84" i="13"/>
  <c r="N100" i="13"/>
  <c r="N43" i="23"/>
  <c r="AE43" i="23" s="1"/>
  <c r="N62" i="13"/>
  <c r="N93" i="23"/>
  <c r="AE93" i="23" s="1"/>
  <c r="N42" i="23"/>
  <c r="F42" i="23" s="1"/>
  <c r="N38" i="13"/>
  <c r="S38" i="13" s="1"/>
  <c r="Q38" i="13" s="1"/>
  <c r="R38" i="13" s="1"/>
  <c r="N31" i="13"/>
  <c r="S31" i="13" s="1"/>
  <c r="N95" i="13"/>
  <c r="N50" i="13"/>
  <c r="N45" i="21"/>
  <c r="AE45" i="21" s="1"/>
  <c r="N83" i="21"/>
  <c r="N43" i="21"/>
  <c r="F43" i="21" s="1"/>
  <c r="N34" i="20"/>
  <c r="AE34" i="20" s="1"/>
  <c r="N45" i="20"/>
  <c r="O45" i="20" s="1"/>
  <c r="N61" i="20"/>
  <c r="O61" i="20" s="1"/>
  <c r="N63" i="18"/>
  <c r="S63" i="18" s="1"/>
  <c r="N53" i="1"/>
  <c r="O53" i="1" s="1"/>
  <c r="N72" i="1"/>
  <c r="S72" i="1" s="1"/>
  <c r="Q72" i="1" s="1"/>
  <c r="R72" i="1" s="1"/>
  <c r="N57" i="1"/>
  <c r="N62" i="1"/>
  <c r="S62" i="1" s="1"/>
  <c r="Q62" i="1" s="1"/>
  <c r="R62" i="1" s="1"/>
  <c r="N91" i="1"/>
  <c r="AE91" i="1" s="1"/>
  <c r="N50" i="3"/>
  <c r="N82" i="3"/>
  <c r="F82" i="3" s="1"/>
  <c r="N63" i="3"/>
  <c r="O63" i="3" s="1"/>
  <c r="N58" i="1"/>
  <c r="N45" i="18"/>
  <c r="S45" i="18" s="1"/>
  <c r="Q45" i="18" s="1"/>
  <c r="R45" i="18" s="1"/>
  <c r="N49" i="20"/>
  <c r="AE49" i="20" s="1"/>
  <c r="N89" i="20"/>
  <c r="N57" i="21"/>
  <c r="F57" i="21" s="1"/>
  <c r="N67" i="21"/>
  <c r="O67" i="21" s="1"/>
  <c r="N48" i="21"/>
  <c r="S48" i="21" s="1"/>
  <c r="Q48" i="21" s="1"/>
  <c r="R48" i="21" s="1"/>
  <c r="N94" i="21"/>
  <c r="N78" i="21"/>
  <c r="N59" i="21"/>
  <c r="N42" i="21"/>
  <c r="N43" i="20"/>
  <c r="F43" i="20" s="1"/>
  <c r="N65" i="20"/>
  <c r="N90" i="20"/>
  <c r="N76" i="20"/>
  <c r="N55" i="20"/>
  <c r="N42" i="20"/>
  <c r="N32" i="9"/>
  <c r="S32" i="9" s="1"/>
  <c r="Q32" i="9" s="1"/>
  <c r="N54" i="9"/>
  <c r="N32" i="20"/>
  <c r="N90" i="21"/>
  <c r="AE90" i="21" s="1"/>
  <c r="N46" i="9"/>
  <c r="F46" i="9" s="1"/>
  <c r="N67" i="9"/>
  <c r="F67" i="9" s="1"/>
  <c r="N23" i="18"/>
  <c r="S23" i="18" s="1"/>
  <c r="W2" i="21"/>
  <c r="F3" i="17" s="1"/>
  <c r="N53" i="23"/>
  <c r="AE53" i="23" s="1"/>
  <c r="N79" i="23"/>
  <c r="N97" i="13"/>
  <c r="F97" i="13" s="1"/>
  <c r="N85" i="23"/>
  <c r="N69" i="23"/>
  <c r="AE69" i="23" s="1"/>
  <c r="N86" i="20"/>
  <c r="O86" i="20" s="1"/>
  <c r="N75" i="21"/>
  <c r="S75" i="21" s="1"/>
  <c r="Q75" i="21" s="1"/>
  <c r="R75" i="21" s="1"/>
  <c r="N66" i="21"/>
  <c r="N80" i="21"/>
  <c r="AE80" i="21" s="1"/>
  <c r="N73" i="13"/>
  <c r="N82" i="21"/>
  <c r="AE82" i="21" s="1"/>
  <c r="N91" i="9"/>
  <c r="O91" i="9" s="1"/>
  <c r="N87" i="21"/>
  <c r="S87" i="21" s="1"/>
  <c r="Q87" i="21" s="1"/>
  <c r="R87" i="21" s="1"/>
  <c r="N71" i="21"/>
  <c r="S71" i="21" s="1"/>
  <c r="Q71" i="21" s="1"/>
  <c r="R71" i="21" s="1"/>
  <c r="N39" i="21"/>
  <c r="N47" i="21"/>
  <c r="S47" i="21" s="1"/>
  <c r="N100" i="21"/>
  <c r="S100" i="21" s="1"/>
  <c r="N81" i="21"/>
  <c r="S81" i="21" s="1"/>
  <c r="Q81" i="21" s="1"/>
  <c r="R81" i="21" s="1"/>
  <c r="N63" i="21"/>
  <c r="S63" i="21" s="1"/>
  <c r="Q63" i="21" s="1"/>
  <c r="R63" i="21" s="1"/>
  <c r="N35" i="21"/>
  <c r="N77" i="21"/>
  <c r="F77" i="21" s="1"/>
  <c r="N58" i="9"/>
  <c r="S58" i="9" s="1"/>
  <c r="W2" i="20"/>
  <c r="E3" i="17" s="1"/>
  <c r="N96" i="23"/>
  <c r="O96" i="23" s="1"/>
  <c r="N76" i="23"/>
  <c r="S76" i="23" s="1"/>
  <c r="Q76" i="23" s="1"/>
  <c r="R76" i="23" s="1"/>
  <c r="N44" i="23"/>
  <c r="S44" i="23" s="1"/>
  <c r="Q44" i="23" s="1"/>
  <c r="R44" i="23" s="1"/>
  <c r="N70" i="13"/>
  <c r="N19" i="23"/>
  <c r="S19" i="23" s="1"/>
  <c r="N77" i="23"/>
  <c r="AE77" i="23" s="1"/>
  <c r="N74" i="13"/>
  <c r="AE74" i="13" s="1"/>
  <c r="N90" i="13"/>
  <c r="N78" i="3"/>
  <c r="AE78" i="3" s="1"/>
  <c r="N41" i="3"/>
  <c r="S41" i="3" s="1"/>
  <c r="Q41" i="3" s="1"/>
  <c r="R41" i="3" s="1"/>
  <c r="N48" i="3"/>
  <c r="N71" i="3"/>
  <c r="AE71" i="3" s="1"/>
  <c r="N91" i="3"/>
  <c r="O91" i="3" s="1"/>
  <c r="N71" i="23"/>
  <c r="S71" i="23" s="1"/>
  <c r="Q71" i="23" s="1"/>
  <c r="R71" i="23" s="1"/>
  <c r="N32" i="21"/>
  <c r="S32" i="21" s="1"/>
  <c r="Q32" i="21" s="1"/>
  <c r="R32" i="21" s="1"/>
  <c r="N54" i="23"/>
  <c r="N50" i="23"/>
  <c r="N82" i="13"/>
  <c r="N93" i="21"/>
  <c r="N58" i="21"/>
  <c r="N50" i="21"/>
  <c r="F50" i="21" s="1"/>
  <c r="N55" i="21"/>
  <c r="O55" i="21" s="1"/>
  <c r="N96" i="21"/>
  <c r="S96" i="21" s="1"/>
  <c r="Q96" i="21" s="1"/>
  <c r="R96" i="21" s="1"/>
  <c r="N87" i="20"/>
  <c r="F87" i="20" s="1"/>
  <c r="N6" i="23"/>
  <c r="O6" i="23" s="1"/>
  <c r="N71" i="1"/>
  <c r="N76" i="1"/>
  <c r="N81" i="1"/>
  <c r="S81" i="1" s="1"/>
  <c r="N39" i="1"/>
  <c r="F39" i="1" s="1"/>
  <c r="N67" i="1"/>
  <c r="AE67" i="1" s="1"/>
  <c r="N95" i="1"/>
  <c r="F95" i="1" s="1"/>
  <c r="N52" i="9"/>
  <c r="N42" i="1"/>
  <c r="S42" i="1" s="1"/>
  <c r="N96" i="9"/>
  <c r="F96" i="9" s="1"/>
  <c r="N53" i="21"/>
  <c r="N37" i="21"/>
  <c r="O37" i="21" s="1"/>
  <c r="N65" i="21"/>
  <c r="S65" i="21" s="1"/>
  <c r="N98" i="21"/>
  <c r="F98" i="21" s="1"/>
  <c r="N49" i="21"/>
  <c r="AE49" i="21" s="1"/>
  <c r="N31" i="21"/>
  <c r="F31" i="21" s="1"/>
  <c r="N76" i="21"/>
  <c r="AE76" i="21" s="1"/>
  <c r="N56" i="21"/>
  <c r="N40" i="21"/>
  <c r="O40" i="21" s="1"/>
  <c r="N53" i="20"/>
  <c r="S53" i="20" s="1"/>
  <c r="N92" i="21"/>
  <c r="N94" i="20"/>
  <c r="N72" i="9"/>
  <c r="S72" i="9" s="1"/>
  <c r="Q72" i="9" s="1"/>
  <c r="N57" i="23"/>
  <c r="O57" i="23" s="1"/>
  <c r="N36" i="23"/>
  <c r="AG3" i="23"/>
  <c r="N83" i="5"/>
  <c r="N39" i="23"/>
  <c r="S39" i="23" s="1"/>
  <c r="P39" i="23" s="1"/>
  <c r="N36" i="1"/>
  <c r="F36" i="1" s="1"/>
  <c r="N25" i="18"/>
  <c r="O25" i="18" s="1"/>
  <c r="N20" i="23"/>
  <c r="O20" i="23" s="1"/>
  <c r="N12" i="1"/>
  <c r="F12" i="1" s="1"/>
  <c r="N27" i="23"/>
  <c r="S27" i="23" s="1"/>
  <c r="N23" i="1"/>
  <c r="F23" i="1" s="1"/>
  <c r="N11" i="5"/>
  <c r="N57" i="5"/>
  <c r="O57" i="5" s="1"/>
  <c r="N10" i="1"/>
  <c r="S10" i="1" s="1"/>
  <c r="N92" i="5"/>
  <c r="O92" i="5" s="1"/>
  <c r="N29" i="23"/>
  <c r="F29" i="23" s="1"/>
  <c r="N5" i="1"/>
  <c r="N83" i="1"/>
  <c r="F83" i="1" s="1"/>
  <c r="N29" i="1"/>
  <c r="S29" i="1" s="1"/>
  <c r="N37" i="1"/>
  <c r="N55" i="23"/>
  <c r="N32" i="23"/>
  <c r="F32" i="23" s="1"/>
  <c r="W2" i="13"/>
  <c r="M3" i="17" s="1"/>
  <c r="N86" i="13"/>
  <c r="O86" i="13" s="1"/>
  <c r="N67" i="23"/>
  <c r="N41" i="23"/>
  <c r="O41" i="23" s="1"/>
  <c r="N46" i="13"/>
  <c r="N35" i="3"/>
  <c r="N98" i="3"/>
  <c r="F98" i="3" s="1"/>
  <c r="N43" i="3"/>
  <c r="AE43" i="3" s="1"/>
  <c r="N87" i="3"/>
  <c r="N38" i="21"/>
  <c r="S38" i="21" s="1"/>
  <c r="Q38" i="21" s="1"/>
  <c r="R38" i="21" s="1"/>
  <c r="N44" i="21"/>
  <c r="F44" i="21" s="1"/>
  <c r="N62" i="21"/>
  <c r="N52" i="13"/>
  <c r="S52" i="13" s="1"/>
  <c r="Q52" i="13" s="1"/>
  <c r="R52" i="13" s="1"/>
  <c r="N26" i="23"/>
  <c r="N33" i="9"/>
  <c r="AE33" i="9" s="1"/>
  <c r="N68" i="9"/>
  <c r="O68" i="9" s="1"/>
  <c r="N85" i="21"/>
  <c r="O85" i="21" s="1"/>
  <c r="N69" i="21"/>
  <c r="O69" i="21" s="1"/>
  <c r="N41" i="21"/>
  <c r="N91" i="21"/>
  <c r="O91" i="21" s="1"/>
  <c r="N74" i="21"/>
  <c r="N61" i="21"/>
  <c r="N99" i="21"/>
  <c r="N88" i="21"/>
  <c r="O88" i="21" s="1"/>
  <c r="N54" i="21"/>
  <c r="N36" i="21"/>
  <c r="O36" i="21" s="1"/>
  <c r="N60" i="9"/>
  <c r="N40" i="23"/>
  <c r="F40" i="23" s="1"/>
  <c r="N63" i="1"/>
  <c r="N16" i="23"/>
  <c r="N8" i="1"/>
  <c r="S8" i="1" s="1"/>
  <c r="N23" i="23"/>
  <c r="O23" i="23" s="1"/>
  <c r="N19" i="1"/>
  <c r="O19" i="1" s="1"/>
  <c r="CN19" i="17" s="1"/>
  <c r="N6" i="1"/>
  <c r="AE6" i="1" s="1"/>
  <c r="N25" i="23"/>
  <c r="N32" i="1"/>
  <c r="O32" i="1" s="1"/>
  <c r="N64" i="16"/>
  <c r="O64" i="16" s="1"/>
  <c r="N92" i="16"/>
  <c r="N99" i="5"/>
  <c r="S99" i="5" s="1"/>
  <c r="Q99" i="5" s="1"/>
  <c r="R99" i="5" s="1"/>
  <c r="N48" i="5"/>
  <c r="N31" i="16"/>
  <c r="S31" i="16" s="1"/>
  <c r="N70" i="16"/>
  <c r="N80" i="5"/>
  <c r="F80" i="5" s="1"/>
  <c r="N52" i="5"/>
  <c r="AE52" i="5" s="1"/>
  <c r="N79" i="5"/>
  <c r="F79" i="5" s="1"/>
  <c r="N75" i="5"/>
  <c r="S75" i="5" s="1"/>
  <c r="N7" i="5"/>
  <c r="F7" i="5" s="1"/>
  <c r="N73" i="5"/>
  <c r="O73" i="5" s="1"/>
  <c r="N87" i="5"/>
  <c r="O87" i="5" s="1"/>
  <c r="BB10" i="17"/>
  <c r="BB18" i="17"/>
  <c r="BB26" i="17"/>
  <c r="BB34" i="17"/>
  <c r="BB9" i="17"/>
  <c r="BB17" i="17"/>
  <c r="BB25" i="17"/>
  <c r="BB33" i="17"/>
  <c r="BB41" i="17"/>
  <c r="BB49" i="17"/>
  <c r="BB8" i="17"/>
  <c r="BB16" i="17"/>
  <c r="BB24" i="17"/>
  <c r="BB32" i="17"/>
  <c r="BB40" i="17"/>
  <c r="BB48" i="17"/>
  <c r="BB12" i="17"/>
  <c r="BB20" i="17"/>
  <c r="BB28" i="17"/>
  <c r="BB36" i="17"/>
  <c r="BB44" i="17"/>
  <c r="BB52" i="17"/>
  <c r="BB22" i="17"/>
  <c r="BB47" i="17"/>
  <c r="BB61" i="17"/>
  <c r="BB69" i="17"/>
  <c r="BB21" i="17"/>
  <c r="BB53" i="17"/>
  <c r="BB60" i="17"/>
  <c r="BB68" i="17"/>
  <c r="BB23" i="17"/>
  <c r="BB37" i="17"/>
  <c r="BB46" i="17"/>
  <c r="BB58" i="17"/>
  <c r="BB70" i="17"/>
  <c r="BB79" i="17"/>
  <c r="BB87" i="17"/>
  <c r="BB11" i="17"/>
  <c r="BB57" i="17"/>
  <c r="BB67" i="17"/>
  <c r="BB74" i="17"/>
  <c r="BB82" i="17"/>
  <c r="BB27" i="17"/>
  <c r="BB29" i="17"/>
  <c r="BB31" i="17"/>
  <c r="BB38" i="17"/>
  <c r="BB50" i="17"/>
  <c r="BB54" i="17"/>
  <c r="BB55" i="17"/>
  <c r="BB56" i="17"/>
  <c r="BB90" i="17"/>
  <c r="BB13" i="17"/>
  <c r="BB35" i="17"/>
  <c r="BB59" i="17"/>
  <c r="BB84" i="17"/>
  <c r="BB89" i="17"/>
  <c r="BB97" i="17"/>
  <c r="BB62" i="17"/>
  <c r="BB63" i="17"/>
  <c r="BB95" i="17"/>
  <c r="BB83" i="17"/>
  <c r="BB92" i="17"/>
  <c r="BB100" i="17"/>
  <c r="BB43" i="17"/>
  <c r="BB99" i="17"/>
  <c r="BB98" i="17"/>
  <c r="BB14" i="17"/>
  <c r="BB30" i="17"/>
  <c r="BB64" i="17"/>
  <c r="BB66" i="17"/>
  <c r="BB75" i="17"/>
  <c r="BB85" i="17"/>
  <c r="BB96" i="17"/>
  <c r="BB19" i="17"/>
  <c r="BB78" i="17"/>
  <c r="BB77" i="17"/>
  <c r="BB42" i="17"/>
  <c r="BB51" i="17"/>
  <c r="BB7" i="17"/>
  <c r="BB88" i="17"/>
  <c r="BB65" i="17"/>
  <c r="BB80" i="17"/>
  <c r="BB39" i="17"/>
  <c r="BB94" i="17"/>
  <c r="BB15" i="17"/>
  <c r="BB72" i="17"/>
  <c r="BB81" i="17"/>
  <c r="BB91" i="17"/>
  <c r="BB93" i="17"/>
  <c r="BB45" i="17"/>
  <c r="BB76" i="17"/>
  <c r="BB71" i="17"/>
  <c r="BB73" i="17"/>
  <c r="BB86" i="17"/>
  <c r="N66" i="16"/>
  <c r="F66" i="16" s="1"/>
  <c r="N37" i="16"/>
  <c r="AE37" i="16" s="1"/>
  <c r="N67" i="16"/>
  <c r="N95" i="5"/>
  <c r="O95" i="5" s="1"/>
  <c r="N47" i="5"/>
  <c r="S47" i="5" s="1"/>
  <c r="Q47" i="5" s="1"/>
  <c r="R47" i="5" s="1"/>
  <c r="N84" i="5"/>
  <c r="O84" i="5" s="1"/>
  <c r="N77" i="5"/>
  <c r="F77" i="5" s="1"/>
  <c r="N63" i="23"/>
  <c r="O63" i="23" s="1"/>
  <c r="N40" i="13"/>
  <c r="N96" i="16"/>
  <c r="F96" i="16" s="1"/>
  <c r="N42" i="16"/>
  <c r="F42" i="16" s="1"/>
  <c r="N63" i="5"/>
  <c r="O63" i="5" s="1"/>
  <c r="N15" i="5"/>
  <c r="S15" i="5" s="1"/>
  <c r="N28" i="5"/>
  <c r="S28" i="5" s="1"/>
  <c r="N8" i="23"/>
  <c r="N15" i="23"/>
  <c r="AE15" i="23" s="1"/>
  <c r="N22" i="23"/>
  <c r="O22" i="23" s="1"/>
  <c r="N18" i="5"/>
  <c r="AE18" i="5" s="1"/>
  <c r="N86" i="5"/>
  <c r="O86" i="5" s="1"/>
  <c r="N13" i="5"/>
  <c r="N69" i="5"/>
  <c r="N65" i="5"/>
  <c r="N17" i="23"/>
  <c r="S17" i="23" s="1"/>
  <c r="BA9" i="17"/>
  <c r="BA17" i="17"/>
  <c r="BA25" i="17"/>
  <c r="BA33" i="17"/>
  <c r="BA8" i="17"/>
  <c r="BA16" i="17"/>
  <c r="BA24" i="17"/>
  <c r="BA32" i="17"/>
  <c r="BA40" i="17"/>
  <c r="BA48" i="17"/>
  <c r="BA15" i="17"/>
  <c r="BA23" i="17"/>
  <c r="BA31" i="17"/>
  <c r="BA39" i="17"/>
  <c r="BA47" i="17"/>
  <c r="BA11" i="17"/>
  <c r="BA19" i="17"/>
  <c r="BA27" i="17"/>
  <c r="BA35" i="17"/>
  <c r="BA43" i="17"/>
  <c r="BA51" i="17"/>
  <c r="BA21" i="17"/>
  <c r="BA41" i="17"/>
  <c r="BA53" i="17"/>
  <c r="BA60" i="17"/>
  <c r="BA68" i="17"/>
  <c r="BA20" i="17"/>
  <c r="BA36" i="17"/>
  <c r="BA42" i="17"/>
  <c r="BA59" i="17"/>
  <c r="BA67" i="17"/>
  <c r="BA10" i="17"/>
  <c r="BA45" i="17"/>
  <c r="BA63" i="17"/>
  <c r="BA73" i="17"/>
  <c r="BA78" i="17"/>
  <c r="BA86" i="17"/>
  <c r="BA13" i="17"/>
  <c r="BA34" i="17"/>
  <c r="BA62" i="17"/>
  <c r="BA72" i="17"/>
  <c r="BA81" i="17"/>
  <c r="BA57" i="17"/>
  <c r="BA58" i="17"/>
  <c r="BA74" i="17"/>
  <c r="BA79" i="17"/>
  <c r="BA84" i="17"/>
  <c r="BA89" i="17"/>
  <c r="BA77" i="17"/>
  <c r="BA88" i="17"/>
  <c r="BA96" i="17"/>
  <c r="BA14" i="17"/>
  <c r="BA26" i="17"/>
  <c r="BA30" i="17"/>
  <c r="BA64" i="17"/>
  <c r="BA65" i="17"/>
  <c r="BA66" i="17"/>
  <c r="BA75" i="17"/>
  <c r="BA80" i="17"/>
  <c r="BA85" i="17"/>
  <c r="BA94" i="17"/>
  <c r="BA69" i="17"/>
  <c r="BA70" i="17"/>
  <c r="BA71" i="17"/>
  <c r="BA76" i="17"/>
  <c r="BA91" i="17"/>
  <c r="BA99" i="17"/>
  <c r="BA18" i="17"/>
  <c r="BA22" i="17"/>
  <c r="BA37" i="17"/>
  <c r="BA46" i="17"/>
  <c r="BA49" i="17"/>
  <c r="BA52" i="17"/>
  <c r="BA82" i="17"/>
  <c r="BA61" i="17"/>
  <c r="BA87" i="17"/>
  <c r="BA7" i="17"/>
  <c r="BA97" i="17"/>
  <c r="BA28" i="17"/>
  <c r="BA83" i="17"/>
  <c r="BA98" i="17"/>
  <c r="BA38" i="17"/>
  <c r="BA44" i="17"/>
  <c r="BA50" i="17"/>
  <c r="BA55" i="17"/>
  <c r="BA90" i="17"/>
  <c r="BA92" i="17"/>
  <c r="BA100" i="17"/>
  <c r="BA93" i="17"/>
  <c r="BA12" i="17"/>
  <c r="BA95" i="17"/>
  <c r="BA56" i="17"/>
  <c r="BA29" i="17"/>
  <c r="BA54" i="17"/>
  <c r="N80" i="23"/>
  <c r="N31" i="1"/>
  <c r="F31" i="1" s="1"/>
  <c r="N66" i="23"/>
  <c r="AE66" i="23" s="1"/>
  <c r="N92" i="23"/>
  <c r="O92" i="23" s="1"/>
  <c r="N84" i="23"/>
  <c r="F84" i="23" s="1"/>
  <c r="N68" i="1"/>
  <c r="S68" i="1" s="1"/>
  <c r="Q68" i="1" s="1"/>
  <c r="R68" i="1" s="1"/>
  <c r="N48" i="13"/>
  <c r="AE48" i="13" s="1"/>
  <c r="N75" i="1"/>
  <c r="N60" i="13"/>
  <c r="N77" i="1"/>
  <c r="O77" i="1" s="1"/>
  <c r="N56" i="13"/>
  <c r="S56" i="13" s="1"/>
  <c r="Q56" i="13" s="1"/>
  <c r="R56" i="13" s="1"/>
  <c r="N95" i="23"/>
  <c r="N66" i="1"/>
  <c r="F66" i="1" s="1"/>
  <c r="N92" i="1"/>
  <c r="AE92" i="1" s="1"/>
  <c r="N65" i="13"/>
  <c r="N94" i="13"/>
  <c r="F94" i="13" s="1"/>
  <c r="N49" i="16"/>
  <c r="O49" i="16" s="1"/>
  <c r="N45" i="16"/>
  <c r="AE45" i="16" s="1"/>
  <c r="N82" i="16"/>
  <c r="O82" i="16" s="1"/>
  <c r="N71" i="16"/>
  <c r="N58" i="5"/>
  <c r="O58" i="5" s="1"/>
  <c r="N75" i="16"/>
  <c r="F75" i="16" s="1"/>
  <c r="N68" i="5"/>
  <c r="N70" i="5"/>
  <c r="N99" i="20"/>
  <c r="N47" i="1"/>
  <c r="O47" i="1" s="1"/>
  <c r="N61" i="23"/>
  <c r="AE61" i="23" s="1"/>
  <c r="N54" i="20"/>
  <c r="S54" i="20" s="1"/>
  <c r="Q54" i="20" s="1"/>
  <c r="R54" i="20" s="1"/>
  <c r="N33" i="20"/>
  <c r="AE33" i="20" s="1"/>
  <c r="N85" i="20"/>
  <c r="F85" i="20" s="1"/>
  <c r="N59" i="20"/>
  <c r="N92" i="20"/>
  <c r="N39" i="5"/>
  <c r="AE39" i="5" s="1"/>
  <c r="N26" i="1"/>
  <c r="O26" i="1" s="1"/>
  <c r="N88" i="5"/>
  <c r="F88" i="5" s="1"/>
  <c r="N60" i="23"/>
  <c r="S60" i="23" s="1"/>
  <c r="N56" i="23"/>
  <c r="N71" i="5"/>
  <c r="N33" i="1"/>
  <c r="N20" i="5"/>
  <c r="O20" i="5" s="1"/>
  <c r="N4" i="23"/>
  <c r="O4" i="23" s="1"/>
  <c r="N11" i="23"/>
  <c r="AE11" i="23" s="1"/>
  <c r="N7" i="1"/>
  <c r="N56" i="5"/>
  <c r="O56" i="5" s="1"/>
  <c r="N18" i="23"/>
  <c r="AE18" i="23" s="1"/>
  <c r="N14" i="5"/>
  <c r="F14" i="5" s="1"/>
  <c r="N53" i="5"/>
  <c r="N51" i="5"/>
  <c r="F51" i="5" s="1"/>
  <c r="N64" i="5"/>
  <c r="AE64" i="5" s="1"/>
  <c r="N13" i="23"/>
  <c r="S13" i="23" s="1"/>
  <c r="N10" i="18"/>
  <c r="N59" i="23"/>
  <c r="O59" i="23" s="1"/>
  <c r="AZ8" i="17"/>
  <c r="AZ16" i="17"/>
  <c r="AZ24" i="17"/>
  <c r="AZ32" i="17"/>
  <c r="AZ15" i="17"/>
  <c r="AZ23" i="17"/>
  <c r="AZ31" i="17"/>
  <c r="AZ39" i="17"/>
  <c r="AZ47" i="17"/>
  <c r="AZ14" i="17"/>
  <c r="AZ22" i="17"/>
  <c r="AZ30" i="17"/>
  <c r="AZ38" i="17"/>
  <c r="AZ46" i="17"/>
  <c r="AZ10" i="17"/>
  <c r="AZ18" i="17"/>
  <c r="AZ26" i="17"/>
  <c r="AZ34" i="17"/>
  <c r="AZ42" i="17"/>
  <c r="AZ50" i="17"/>
  <c r="AZ20" i="17"/>
  <c r="AZ36" i="17"/>
  <c r="AZ59" i="17"/>
  <c r="AZ67" i="17"/>
  <c r="AZ19" i="17"/>
  <c r="AZ35" i="17"/>
  <c r="AZ37" i="17"/>
  <c r="AZ48" i="17"/>
  <c r="AZ58" i="17"/>
  <c r="AZ66" i="17"/>
  <c r="AZ12" i="17"/>
  <c r="AZ29" i="17"/>
  <c r="AZ44" i="17"/>
  <c r="AZ53" i="17"/>
  <c r="AZ56" i="17"/>
  <c r="AZ68" i="17"/>
  <c r="AZ77" i="17"/>
  <c r="AZ85" i="17"/>
  <c r="AZ40" i="17"/>
  <c r="AZ55" i="17"/>
  <c r="AZ65" i="17"/>
  <c r="AZ80" i="17"/>
  <c r="AZ13" i="17"/>
  <c r="AZ33" i="17"/>
  <c r="AZ41" i="17"/>
  <c r="AZ88" i="17"/>
  <c r="AZ43" i="17"/>
  <c r="AZ49" i="17"/>
  <c r="AZ52" i="17"/>
  <c r="AZ60" i="17"/>
  <c r="AZ61" i="17"/>
  <c r="AZ82" i="17"/>
  <c r="AZ95" i="17"/>
  <c r="AZ7" i="17"/>
  <c r="AZ9" i="17"/>
  <c r="AZ28" i="17"/>
  <c r="AZ87" i="17"/>
  <c r="AZ93" i="17"/>
  <c r="AZ17" i="17"/>
  <c r="AZ21" i="17"/>
  <c r="AZ54" i="17"/>
  <c r="AZ72" i="17"/>
  <c r="AZ73" i="17"/>
  <c r="AZ81" i="17"/>
  <c r="AZ86" i="17"/>
  <c r="AZ90" i="17"/>
  <c r="AZ98" i="17"/>
  <c r="AZ62" i="17"/>
  <c r="AZ64" i="17"/>
  <c r="AZ75" i="17"/>
  <c r="AZ96" i="17"/>
  <c r="AZ78" i="17"/>
  <c r="AZ97" i="17"/>
  <c r="AZ91" i="17"/>
  <c r="AZ92" i="17"/>
  <c r="AZ100" i="17"/>
  <c r="AZ83" i="17"/>
  <c r="AZ69" i="17"/>
  <c r="AZ76" i="17"/>
  <c r="AZ70" i="17"/>
  <c r="AZ11" i="17"/>
  <c r="AZ51" i="17"/>
  <c r="AZ94" i="17"/>
  <c r="AZ27" i="17"/>
  <c r="AZ57" i="17"/>
  <c r="AZ74" i="17"/>
  <c r="AZ84" i="17"/>
  <c r="AZ89" i="17"/>
  <c r="AZ63" i="17"/>
  <c r="AZ45" i="17"/>
  <c r="AZ71" i="17"/>
  <c r="AZ99" i="17"/>
  <c r="AZ79" i="17"/>
  <c r="AZ25" i="17"/>
  <c r="N35" i="16"/>
  <c r="S35" i="16" s="1"/>
  <c r="BJ10" i="17"/>
  <c r="BJ18" i="17"/>
  <c r="BJ26" i="17"/>
  <c r="BJ34" i="17"/>
  <c r="BJ9" i="17"/>
  <c r="BJ17" i="17"/>
  <c r="BJ25" i="17"/>
  <c r="BJ33" i="17"/>
  <c r="BJ41" i="17"/>
  <c r="BJ49" i="17"/>
  <c r="BJ8" i="17"/>
  <c r="BJ16" i="17"/>
  <c r="BJ24" i="17"/>
  <c r="BJ32" i="17"/>
  <c r="BJ40" i="17"/>
  <c r="BJ48" i="17"/>
  <c r="BJ12" i="17"/>
  <c r="BJ20" i="17"/>
  <c r="BJ28" i="17"/>
  <c r="BJ36" i="17"/>
  <c r="BJ44" i="17"/>
  <c r="BJ52" i="17"/>
  <c r="BJ15" i="17"/>
  <c r="BJ14" i="17"/>
  <c r="BJ30" i="17"/>
  <c r="BJ37" i="17"/>
  <c r="BJ43" i="17"/>
  <c r="BJ53" i="17"/>
  <c r="BJ61" i="17"/>
  <c r="BJ69" i="17"/>
  <c r="BJ13" i="17"/>
  <c r="BJ29" i="17"/>
  <c r="BJ38" i="17"/>
  <c r="BJ60" i="17"/>
  <c r="BJ68" i="17"/>
  <c r="BJ21" i="17"/>
  <c r="BJ31" i="17"/>
  <c r="BJ42" i="17"/>
  <c r="BJ56" i="17"/>
  <c r="BJ66" i="17"/>
  <c r="BJ79" i="17"/>
  <c r="BJ87" i="17"/>
  <c r="BJ19" i="17"/>
  <c r="BJ22" i="17"/>
  <c r="BJ55" i="17"/>
  <c r="BJ65" i="17"/>
  <c r="BJ74" i="17"/>
  <c r="BJ82" i="17"/>
  <c r="BJ23" i="17"/>
  <c r="BJ45" i="17"/>
  <c r="BJ62" i="17"/>
  <c r="BJ63" i="17"/>
  <c r="BJ64" i="17"/>
  <c r="BJ77" i="17"/>
  <c r="BJ90" i="17"/>
  <c r="BJ27" i="17"/>
  <c r="BJ67" i="17"/>
  <c r="BJ89" i="17"/>
  <c r="BJ97" i="17"/>
  <c r="BJ11" i="17"/>
  <c r="BJ70" i="17"/>
  <c r="BJ71" i="17"/>
  <c r="BJ78" i="17"/>
  <c r="BJ95" i="17"/>
  <c r="BJ86" i="17"/>
  <c r="BJ92" i="17"/>
  <c r="BJ100" i="17"/>
  <c r="BJ80" i="17"/>
  <c r="BJ88" i="17"/>
  <c r="BJ7" i="17"/>
  <c r="BJ35" i="17"/>
  <c r="BJ72" i="17"/>
  <c r="BJ96" i="17"/>
  <c r="BJ99" i="17"/>
  <c r="BJ54" i="17"/>
  <c r="BJ73" i="17"/>
  <c r="BJ83" i="17"/>
  <c r="BJ46" i="17"/>
  <c r="BJ58" i="17"/>
  <c r="BJ76" i="17"/>
  <c r="BJ93" i="17"/>
  <c r="BJ98" i="17"/>
  <c r="BJ57" i="17"/>
  <c r="BJ47" i="17"/>
  <c r="BJ94" i="17"/>
  <c r="BJ50" i="17"/>
  <c r="BJ75" i="17"/>
  <c r="BJ85" i="17"/>
  <c r="BJ59" i="17"/>
  <c r="BJ81" i="17"/>
  <c r="BJ51" i="17"/>
  <c r="BJ39" i="17"/>
  <c r="BJ91" i="17"/>
  <c r="BJ84" i="17"/>
  <c r="N46" i="16"/>
  <c r="AE46" i="16" s="1"/>
  <c r="N85" i="16"/>
  <c r="N45" i="5"/>
  <c r="O45" i="5" s="1"/>
  <c r="N73" i="16"/>
  <c r="S73" i="16" s="1"/>
  <c r="Q73" i="16" s="1"/>
  <c r="R73" i="16" s="1"/>
  <c r="N34" i="5"/>
  <c r="F34" i="5" s="1"/>
  <c r="O2" i="4"/>
  <c r="N40" i="4" s="1"/>
  <c r="I5" i="17"/>
  <c r="N38" i="5"/>
  <c r="O38" i="5" s="1"/>
  <c r="N30" i="5"/>
  <c r="F30" i="5" s="1"/>
  <c r="N17" i="5"/>
  <c r="AE17" i="5" s="1"/>
  <c r="N78" i="23"/>
  <c r="O78" i="23" s="1"/>
  <c r="N91" i="23"/>
  <c r="S91" i="23" s="1"/>
  <c r="Q91" i="23" s="1"/>
  <c r="R91" i="23" s="1"/>
  <c r="N54" i="13"/>
  <c r="S54" i="13" s="1"/>
  <c r="Q54" i="13" s="1"/>
  <c r="R54" i="13" s="1"/>
  <c r="N93" i="13"/>
  <c r="N34" i="16"/>
  <c r="F34" i="16" s="1"/>
  <c r="N55" i="5"/>
  <c r="N50" i="5"/>
  <c r="O50" i="5" s="1"/>
  <c r="N93" i="5"/>
  <c r="S93" i="5" s="1"/>
  <c r="Q93" i="5" s="1"/>
  <c r="R93" i="5" s="1"/>
  <c r="N97" i="5"/>
  <c r="AE97" i="5" s="1"/>
  <c r="N66" i="5"/>
  <c r="N65" i="23"/>
  <c r="N99" i="23"/>
  <c r="N90" i="23"/>
  <c r="AE90" i="23" s="1"/>
  <c r="N57" i="13"/>
  <c r="F57" i="13" s="1"/>
  <c r="N67" i="13"/>
  <c r="AE67" i="13" s="1"/>
  <c r="N51" i="16"/>
  <c r="N47" i="16"/>
  <c r="O47" i="16" s="1"/>
  <c r="N83" i="16"/>
  <c r="AE83" i="16" s="1"/>
  <c r="N33" i="5"/>
  <c r="S33" i="5" s="1"/>
  <c r="N76" i="16"/>
  <c r="AE76" i="16" s="1"/>
  <c r="N81" i="23"/>
  <c r="N86" i="23"/>
  <c r="AE86" i="23" s="1"/>
  <c r="W2" i="16"/>
  <c r="L3" i="17" s="1"/>
  <c r="N48" i="23"/>
  <c r="S48" i="23" s="1"/>
  <c r="N58" i="23"/>
  <c r="AE58" i="23" s="1"/>
  <c r="N46" i="23"/>
  <c r="S46" i="23" s="1"/>
  <c r="N12" i="5"/>
  <c r="N7" i="23"/>
  <c r="S7" i="23" s="1"/>
  <c r="N27" i="5"/>
  <c r="O27" i="5" s="1"/>
  <c r="CJ27" i="17" s="1"/>
  <c r="N14" i="23"/>
  <c r="AE14" i="23" s="1"/>
  <c r="N6" i="5"/>
  <c r="O6" i="5" s="1"/>
  <c r="N43" i="5"/>
  <c r="S43" i="5" s="1"/>
  <c r="Q43" i="5" s="1"/>
  <c r="R43" i="5" s="1"/>
  <c r="N5" i="5"/>
  <c r="F5" i="5" s="1"/>
  <c r="N35" i="5"/>
  <c r="AE35" i="5" s="1"/>
  <c r="N24" i="5"/>
  <c r="N33" i="23"/>
  <c r="S33" i="23" s="1"/>
  <c r="N64" i="23"/>
  <c r="BK11" i="17"/>
  <c r="BK19" i="17"/>
  <c r="BK27" i="17"/>
  <c r="BK35" i="17"/>
  <c r="BK10" i="17"/>
  <c r="BK18" i="17"/>
  <c r="BK26" i="17"/>
  <c r="BK34" i="17"/>
  <c r="BK42" i="17"/>
  <c r="BK50" i="17"/>
  <c r="BK9" i="17"/>
  <c r="BK17" i="17"/>
  <c r="BK25" i="17"/>
  <c r="BK33" i="17"/>
  <c r="BK41" i="17"/>
  <c r="BK49" i="17"/>
  <c r="BK13" i="17"/>
  <c r="BK21" i="17"/>
  <c r="BK29" i="17"/>
  <c r="BK37" i="17"/>
  <c r="BK45" i="17"/>
  <c r="BK16" i="17"/>
  <c r="BK15" i="17"/>
  <c r="BK31" i="17"/>
  <c r="BK54" i="17"/>
  <c r="BK62" i="17"/>
  <c r="BK70" i="17"/>
  <c r="BK14" i="17"/>
  <c r="BK30" i="17"/>
  <c r="BK43" i="17"/>
  <c r="BK53" i="17"/>
  <c r="BK61" i="17"/>
  <c r="BK69" i="17"/>
  <c r="BK8" i="17"/>
  <c r="BK24" i="17"/>
  <c r="BK63" i="17"/>
  <c r="BK73" i="17"/>
  <c r="BK80" i="17"/>
  <c r="BK44" i="17"/>
  <c r="BK60" i="17"/>
  <c r="BK72" i="17"/>
  <c r="BK75" i="17"/>
  <c r="BK83" i="17"/>
  <c r="BK39" i="17"/>
  <c r="BK48" i="17"/>
  <c r="BK51" i="17"/>
  <c r="BK84" i="17"/>
  <c r="BK23" i="17"/>
  <c r="BK36" i="17"/>
  <c r="BK64" i="17"/>
  <c r="BK65" i="17"/>
  <c r="BK66" i="17"/>
  <c r="BK77" i="17"/>
  <c r="BK82" i="17"/>
  <c r="BK90" i="17"/>
  <c r="BK98" i="17"/>
  <c r="BK38" i="17"/>
  <c r="BK47" i="17"/>
  <c r="BK85" i="17"/>
  <c r="BK88" i="17"/>
  <c r="BK96" i="17"/>
  <c r="BK28" i="17"/>
  <c r="BK46" i="17"/>
  <c r="BK57" i="17"/>
  <c r="BK58" i="17"/>
  <c r="BK59" i="17"/>
  <c r="BK76" i="17"/>
  <c r="BK81" i="17"/>
  <c r="BK93" i="17"/>
  <c r="BK67" i="17"/>
  <c r="BK89" i="17"/>
  <c r="BK91" i="17"/>
  <c r="BK97" i="17"/>
  <c r="BK71" i="17"/>
  <c r="BK87" i="17"/>
  <c r="BK92" i="17"/>
  <c r="BK22" i="17"/>
  <c r="BK40" i="17"/>
  <c r="BK52" i="17"/>
  <c r="BK100" i="17"/>
  <c r="BK95" i="17"/>
  <c r="BK7" i="17"/>
  <c r="BK56" i="17"/>
  <c r="BK94" i="17"/>
  <c r="BK20" i="17"/>
  <c r="BK55" i="17"/>
  <c r="BK79" i="17"/>
  <c r="BK86" i="17"/>
  <c r="BK68" i="17"/>
  <c r="BK78" i="17"/>
  <c r="BK12" i="17"/>
  <c r="BK32" i="17"/>
  <c r="BK99" i="17"/>
  <c r="BK74" i="17"/>
  <c r="BN14" i="17"/>
  <c r="BN22" i="17"/>
  <c r="BN30" i="17"/>
  <c r="BN13" i="17"/>
  <c r="BN21" i="17"/>
  <c r="BN29" i="17"/>
  <c r="BN37" i="17"/>
  <c r="BN45" i="17"/>
  <c r="BN12" i="17"/>
  <c r="BN20" i="17"/>
  <c r="BN28" i="17"/>
  <c r="BN36" i="17"/>
  <c r="BN44" i="17"/>
  <c r="BN52" i="17"/>
  <c r="BN8" i="17"/>
  <c r="BN16" i="17"/>
  <c r="BN24" i="17"/>
  <c r="BN32" i="17"/>
  <c r="BN40" i="17"/>
  <c r="BN48" i="17"/>
  <c r="BN18" i="17"/>
  <c r="BN34" i="17"/>
  <c r="BN41" i="17"/>
  <c r="BN47" i="17"/>
  <c r="BN57" i="17"/>
  <c r="BN65" i="17"/>
  <c r="BN73" i="17"/>
  <c r="BN17" i="17"/>
  <c r="BN33" i="17"/>
  <c r="BN42" i="17"/>
  <c r="BN56" i="17"/>
  <c r="BN64" i="17"/>
  <c r="BN72" i="17"/>
  <c r="BN25" i="17"/>
  <c r="BN35" i="17"/>
  <c r="BN51" i="17"/>
  <c r="BN60" i="17"/>
  <c r="BN70" i="17"/>
  <c r="BN75" i="17"/>
  <c r="BN83" i="17"/>
  <c r="BN23" i="17"/>
  <c r="BN26" i="17"/>
  <c r="BN38" i="17"/>
  <c r="BN59" i="17"/>
  <c r="BN69" i="17"/>
  <c r="BN78" i="17"/>
  <c r="BN58" i="17"/>
  <c r="BN76" i="17"/>
  <c r="BN81" i="17"/>
  <c r="BN10" i="17"/>
  <c r="BN19" i="17"/>
  <c r="BN61" i="17"/>
  <c r="BN62" i="17"/>
  <c r="BN63" i="17"/>
  <c r="BN74" i="17"/>
  <c r="BN93" i="17"/>
  <c r="BN31" i="17"/>
  <c r="BN50" i="17"/>
  <c r="BN77" i="17"/>
  <c r="BN82" i="17"/>
  <c r="BN91" i="17"/>
  <c r="BN9" i="17"/>
  <c r="BN43" i="17"/>
  <c r="BN49" i="17"/>
  <c r="BN54" i="17"/>
  <c r="BN55" i="17"/>
  <c r="BN88" i="17"/>
  <c r="BN96" i="17"/>
  <c r="BN39" i="17"/>
  <c r="BN84" i="17"/>
  <c r="BN11" i="17"/>
  <c r="BN66" i="17"/>
  <c r="BN67" i="17"/>
  <c r="BN90" i="17"/>
  <c r="BN99" i="17"/>
  <c r="BN71" i="17"/>
  <c r="BN80" i="17"/>
  <c r="BN89" i="17"/>
  <c r="BN86" i="17"/>
  <c r="BN68" i="17"/>
  <c r="BN98" i="17"/>
  <c r="BN100" i="17"/>
  <c r="BN85" i="17"/>
  <c r="BN46" i="17"/>
  <c r="BN87" i="17"/>
  <c r="BN92" i="17"/>
  <c r="BN97" i="17"/>
  <c r="BN15" i="17"/>
  <c r="BN27" i="17"/>
  <c r="BN79" i="17"/>
  <c r="BN53" i="17"/>
  <c r="BN94" i="17"/>
  <c r="BN95" i="17"/>
  <c r="BN7" i="17"/>
  <c r="N87" i="23"/>
  <c r="AE87" i="23" s="1"/>
  <c r="N31" i="23"/>
  <c r="F31" i="23" s="1"/>
  <c r="N70" i="23"/>
  <c r="AE70" i="23" s="1"/>
  <c r="N100" i="23"/>
  <c r="AE100" i="23" s="1"/>
  <c r="N98" i="23"/>
  <c r="N74" i="1"/>
  <c r="O74" i="1" s="1"/>
  <c r="N87" i="13"/>
  <c r="O87" i="13" s="1"/>
  <c r="N89" i="1"/>
  <c r="N96" i="13"/>
  <c r="N82" i="1"/>
  <c r="N63" i="13"/>
  <c r="F63" i="13" s="1"/>
  <c r="N49" i="1"/>
  <c r="F49" i="1" s="1"/>
  <c r="N70" i="1"/>
  <c r="F70" i="1" s="1"/>
  <c r="N96" i="1"/>
  <c r="AE96" i="1" s="1"/>
  <c r="N71" i="13"/>
  <c r="F71" i="13" s="1"/>
  <c r="N54" i="16"/>
  <c r="F54" i="16" s="1"/>
  <c r="N56" i="16"/>
  <c r="AE56" i="16" s="1"/>
  <c r="N69" i="13"/>
  <c r="N52" i="16"/>
  <c r="S52" i="16" s="1"/>
  <c r="Q52" i="16" s="1"/>
  <c r="R52" i="16" s="1"/>
  <c r="N92" i="13"/>
  <c r="AE92" i="13" s="1"/>
  <c r="N86" i="16"/>
  <c r="AE86" i="16" s="1"/>
  <c r="N41" i="5"/>
  <c r="AE41" i="5" s="1"/>
  <c r="N84" i="16"/>
  <c r="N55" i="16"/>
  <c r="N36" i="5"/>
  <c r="O36" i="5" s="1"/>
  <c r="N79" i="16"/>
  <c r="N45" i="4"/>
  <c r="N90" i="4"/>
  <c r="N74" i="5"/>
  <c r="N74" i="23"/>
  <c r="N82" i="23"/>
  <c r="AE82" i="23" s="1"/>
  <c r="N64" i="20"/>
  <c r="F64" i="20" s="1"/>
  <c r="N98" i="20"/>
  <c r="AE98" i="20" s="1"/>
  <c r="N84" i="20"/>
  <c r="N69" i="20"/>
  <c r="F69" i="20" s="1"/>
  <c r="N83" i="13"/>
  <c r="AE83" i="13" s="1"/>
  <c r="N72" i="20"/>
  <c r="S72" i="20" s="1"/>
  <c r="Q72" i="20" s="1"/>
  <c r="R72" i="20" s="1"/>
  <c r="N67" i="5"/>
  <c r="S67" i="5" s="1"/>
  <c r="Q67" i="5" s="1"/>
  <c r="R67" i="5" s="1"/>
  <c r="N18" i="1"/>
  <c r="S18" i="1" s="1"/>
  <c r="N17" i="1"/>
  <c r="O17" i="1" s="1"/>
  <c r="N21" i="1"/>
  <c r="F21" i="1" s="1"/>
  <c r="N81" i="5"/>
  <c r="N35" i="23"/>
  <c r="N37" i="23"/>
  <c r="AE37" i="23" s="1"/>
  <c r="N47" i="23"/>
  <c r="N40" i="1"/>
  <c r="N96" i="5"/>
  <c r="S96" i="5" s="1"/>
  <c r="N22" i="5"/>
  <c r="N4" i="5"/>
  <c r="F4" i="5" s="1"/>
  <c r="N28" i="23"/>
  <c r="O28" i="23" s="1"/>
  <c r="N24" i="1"/>
  <c r="O24" i="1" s="1"/>
  <c r="CN24" i="17" s="1"/>
  <c r="N23" i="5"/>
  <c r="W2" i="1"/>
  <c r="N3" i="17" s="1"/>
  <c r="N37" i="5"/>
  <c r="O37" i="5" s="1"/>
  <c r="N10" i="23"/>
  <c r="N94" i="5"/>
  <c r="N32" i="5"/>
  <c r="F32" i="5" s="1"/>
  <c r="N98" i="5"/>
  <c r="N10" i="5"/>
  <c r="F10" i="5" s="1"/>
  <c r="N49" i="5"/>
  <c r="N5" i="23"/>
  <c r="F5" i="23" s="1"/>
  <c r="N16" i="5"/>
  <c r="O16" i="5" s="1"/>
  <c r="W2" i="23"/>
  <c r="O3" i="17" s="1"/>
  <c r="N53" i="16"/>
  <c r="N78" i="16"/>
  <c r="AE78" i="16" s="1"/>
  <c r="N89" i="16"/>
  <c r="F89" i="16" s="1"/>
  <c r="N42" i="5"/>
  <c r="AE42" i="5" s="1"/>
  <c r="AG3" i="5"/>
  <c r="N25" i="5"/>
  <c r="N21" i="5"/>
  <c r="S21" i="5" s="1"/>
  <c r="O2" i="24"/>
  <c r="P5" i="17"/>
  <c r="BL12" i="17"/>
  <c r="BL20" i="17"/>
  <c r="BL28" i="17"/>
  <c r="BL11" i="17"/>
  <c r="BL19" i="17"/>
  <c r="BL27" i="17"/>
  <c r="BL35" i="17"/>
  <c r="BL43" i="17"/>
  <c r="BL51" i="17"/>
  <c r="BL10" i="17"/>
  <c r="BL18" i="17"/>
  <c r="BL26" i="17"/>
  <c r="BL34" i="17"/>
  <c r="BL42" i="17"/>
  <c r="BL50" i="17"/>
  <c r="BL14" i="17"/>
  <c r="BL22" i="17"/>
  <c r="BL30" i="17"/>
  <c r="BL38" i="17"/>
  <c r="BL46" i="17"/>
  <c r="BL17" i="17"/>
  <c r="BL16" i="17"/>
  <c r="BL32" i="17"/>
  <c r="BL36" i="17"/>
  <c r="BL48" i="17"/>
  <c r="BL55" i="17"/>
  <c r="BL63" i="17"/>
  <c r="BL71" i="17"/>
  <c r="BL15" i="17"/>
  <c r="BL31" i="17"/>
  <c r="BL37" i="17"/>
  <c r="BL49" i="17"/>
  <c r="BL54" i="17"/>
  <c r="BL62" i="17"/>
  <c r="BL70" i="17"/>
  <c r="BL13" i="17"/>
  <c r="BL58" i="17"/>
  <c r="BL68" i="17"/>
  <c r="BL81" i="17"/>
  <c r="BL9" i="17"/>
  <c r="BL29" i="17"/>
  <c r="BL45" i="17"/>
  <c r="BL57" i="17"/>
  <c r="BL67" i="17"/>
  <c r="BL76" i="17"/>
  <c r="BL84" i="17"/>
  <c r="BL74" i="17"/>
  <c r="BL79" i="17"/>
  <c r="BL86" i="17"/>
  <c r="BL8" i="17"/>
  <c r="BL21" i="17"/>
  <c r="BL25" i="17"/>
  <c r="BL39" i="17"/>
  <c r="BL91" i="17"/>
  <c r="BL99" i="17"/>
  <c r="BL41" i="17"/>
  <c r="BL44" i="17"/>
  <c r="BL69" i="17"/>
  <c r="BL75" i="17"/>
  <c r="BL80" i="17"/>
  <c r="BL89" i="17"/>
  <c r="BL40" i="17"/>
  <c r="BL52" i="17"/>
  <c r="BL56" i="17"/>
  <c r="BL94" i="17"/>
  <c r="BL7" i="17"/>
  <c r="BL65" i="17"/>
  <c r="BL77" i="17"/>
  <c r="BL90" i="17"/>
  <c r="BL23" i="17"/>
  <c r="BL82" i="17"/>
  <c r="BL53" i="17"/>
  <c r="BL24" i="17"/>
  <c r="BL33" i="17"/>
  <c r="BL88" i="17"/>
  <c r="BL97" i="17"/>
  <c r="BL73" i="17"/>
  <c r="BL83" i="17"/>
  <c r="BL87" i="17"/>
  <c r="BL92" i="17"/>
  <c r="BL100" i="17"/>
  <c r="BL64" i="17"/>
  <c r="BL98" i="17"/>
  <c r="BL47" i="17"/>
  <c r="BL78" i="17"/>
  <c r="BL95" i="17"/>
  <c r="BL66" i="17"/>
  <c r="BL85" i="17"/>
  <c r="BL72" i="17"/>
  <c r="BL60" i="17"/>
  <c r="BL93" i="17"/>
  <c r="BL61" i="17"/>
  <c r="BL59" i="17"/>
  <c r="BL96" i="17"/>
  <c r="BC11" i="17"/>
  <c r="BC19" i="17"/>
  <c r="BC27" i="17"/>
  <c r="BC35" i="17"/>
  <c r="BC10" i="17"/>
  <c r="BC18" i="17"/>
  <c r="BC26" i="17"/>
  <c r="BC34" i="17"/>
  <c r="BC42" i="17"/>
  <c r="BC50" i="17"/>
  <c r="BC9" i="17"/>
  <c r="BC17" i="17"/>
  <c r="BC25" i="17"/>
  <c r="BC33" i="17"/>
  <c r="BC41" i="17"/>
  <c r="BC49" i="17"/>
  <c r="BC13" i="17"/>
  <c r="BC21" i="17"/>
  <c r="BC29" i="17"/>
  <c r="BC37" i="17"/>
  <c r="BC45" i="17"/>
  <c r="BC53" i="17"/>
  <c r="BC8" i="17"/>
  <c r="BC23" i="17"/>
  <c r="BC46" i="17"/>
  <c r="BC52" i="17"/>
  <c r="BC54" i="17"/>
  <c r="BC62" i="17"/>
  <c r="BC70" i="17"/>
  <c r="BC22" i="17"/>
  <c r="BC47" i="17"/>
  <c r="BC61" i="17"/>
  <c r="BC69" i="17"/>
  <c r="BC30" i="17"/>
  <c r="BC38" i="17"/>
  <c r="BC55" i="17"/>
  <c r="BC65" i="17"/>
  <c r="BC80" i="17"/>
  <c r="BC28" i="17"/>
  <c r="BC31" i="17"/>
  <c r="BC48" i="17"/>
  <c r="BC64" i="17"/>
  <c r="BC75" i="17"/>
  <c r="BC83" i="17"/>
  <c r="BC15" i="17"/>
  <c r="BC44" i="17"/>
  <c r="BC71" i="17"/>
  <c r="BC72" i="17"/>
  <c r="BC73" i="17"/>
  <c r="BC76" i="17"/>
  <c r="BC81" i="17"/>
  <c r="BC86" i="17"/>
  <c r="BC91" i="17"/>
  <c r="BC56" i="17"/>
  <c r="BC57" i="17"/>
  <c r="BC58" i="17"/>
  <c r="BC74" i="17"/>
  <c r="BC79" i="17"/>
  <c r="BC90" i="17"/>
  <c r="BC98" i="17"/>
  <c r="BC16" i="17"/>
  <c r="BC24" i="17"/>
  <c r="BC40" i="17"/>
  <c r="BC43" i="17"/>
  <c r="BC77" i="17"/>
  <c r="BC82" i="17"/>
  <c r="BC88" i="17"/>
  <c r="BC96" i="17"/>
  <c r="BC12" i="17"/>
  <c r="BC39" i="17"/>
  <c r="BC51" i="17"/>
  <c r="BC78" i="17"/>
  <c r="BC93" i="17"/>
  <c r="BC60" i="17"/>
  <c r="BC95" i="17"/>
  <c r="BC99" i="17"/>
  <c r="BC66" i="17"/>
  <c r="BC68" i="17"/>
  <c r="BC85" i="17"/>
  <c r="BC97" i="17"/>
  <c r="BC20" i="17"/>
  <c r="BC59" i="17"/>
  <c r="BC100" i="17"/>
  <c r="BC14" i="17"/>
  <c r="BC84" i="17"/>
  <c r="BC92" i="17"/>
  <c r="BC89" i="17"/>
  <c r="BC32" i="17"/>
  <c r="BC63" i="17"/>
  <c r="BC36" i="17"/>
  <c r="BC67" i="17"/>
  <c r="BC87" i="17"/>
  <c r="BC7" i="17"/>
  <c r="BC94" i="17"/>
  <c r="N32" i="16"/>
  <c r="AE32" i="16" s="1"/>
  <c r="N93" i="16"/>
  <c r="O93" i="16" s="1"/>
  <c r="N91" i="5"/>
  <c r="AE91" i="5" s="1"/>
  <c r="N60" i="5"/>
  <c r="O60" i="5" s="1"/>
  <c r="N94" i="23"/>
  <c r="F94" i="23" s="1"/>
  <c r="N75" i="23"/>
  <c r="N43" i="13"/>
  <c r="O43" i="13" s="1"/>
  <c r="N89" i="23"/>
  <c r="S89" i="23" s="1"/>
  <c r="Q89" i="23" s="1"/>
  <c r="R89" i="23" s="1"/>
  <c r="N64" i="13"/>
  <c r="AE64" i="13" s="1"/>
  <c r="N48" i="16"/>
  <c r="S48" i="16" s="1"/>
  <c r="Q48" i="16" s="1"/>
  <c r="R48" i="16" s="1"/>
  <c r="N39" i="16"/>
  <c r="O39" i="16" s="1"/>
  <c r="N68" i="16"/>
  <c r="N74" i="16"/>
  <c r="AE74" i="16" s="1"/>
  <c r="S29" i="23"/>
  <c r="N83" i="23"/>
  <c r="AE83" i="23" s="1"/>
  <c r="N68" i="23"/>
  <c r="N72" i="13"/>
  <c r="F72" i="13" s="1"/>
  <c r="N81" i="13"/>
  <c r="N40" i="16"/>
  <c r="S40" i="16" s="1"/>
  <c r="N45" i="13"/>
  <c r="N91" i="13"/>
  <c r="AE91" i="13" s="1"/>
  <c r="N77" i="16"/>
  <c r="N89" i="5"/>
  <c r="F89" i="5" s="1"/>
  <c r="N82" i="5"/>
  <c r="F82" i="5" s="1"/>
  <c r="N72" i="5"/>
  <c r="S72" i="5" s="1"/>
  <c r="Q72" i="5" s="1"/>
  <c r="R72" i="5" s="1"/>
  <c r="N31" i="5"/>
  <c r="O31" i="5" s="1"/>
  <c r="BE13" i="17"/>
  <c r="BE21" i="17"/>
  <c r="BE29" i="17"/>
  <c r="BE12" i="17"/>
  <c r="BE20" i="17"/>
  <c r="BE28" i="17"/>
  <c r="BE36" i="17"/>
  <c r="BE44" i="17"/>
  <c r="BE52" i="17"/>
  <c r="BE11" i="17"/>
  <c r="BE19" i="17"/>
  <c r="BE27" i="17"/>
  <c r="BE35" i="17"/>
  <c r="BE43" i="17"/>
  <c r="BE51" i="17"/>
  <c r="BE15" i="17"/>
  <c r="BE23" i="17"/>
  <c r="BE31" i="17"/>
  <c r="BE39" i="17"/>
  <c r="BE47" i="17"/>
  <c r="BE10" i="17"/>
  <c r="BE9" i="17"/>
  <c r="BE25" i="17"/>
  <c r="BE45" i="17"/>
  <c r="BE56" i="17"/>
  <c r="BE64" i="17"/>
  <c r="BE72" i="17"/>
  <c r="BE8" i="17"/>
  <c r="BE24" i="17"/>
  <c r="BE40" i="17"/>
  <c r="BE46" i="17"/>
  <c r="BE55" i="17"/>
  <c r="BE63" i="17"/>
  <c r="BE71" i="17"/>
  <c r="BE57" i="17"/>
  <c r="BE67" i="17"/>
  <c r="BE74" i="17"/>
  <c r="BE82" i="17"/>
  <c r="BE16" i="17"/>
  <c r="BE18" i="17"/>
  <c r="BE41" i="17"/>
  <c r="BE50" i="17"/>
  <c r="BE54" i="17"/>
  <c r="BE66" i="17"/>
  <c r="BE77" i="17"/>
  <c r="BE85" i="17"/>
  <c r="BE53" i="17"/>
  <c r="BE78" i="17"/>
  <c r="BE83" i="17"/>
  <c r="BE33" i="17"/>
  <c r="BE38" i="17"/>
  <c r="BE76" i="17"/>
  <c r="BE81" i="17"/>
  <c r="BE92" i="17"/>
  <c r="BE100" i="17"/>
  <c r="BE22" i="17"/>
  <c r="BE49" i="17"/>
  <c r="BE58" i="17"/>
  <c r="BE59" i="17"/>
  <c r="BE60" i="17"/>
  <c r="BE79" i="17"/>
  <c r="BE84" i="17"/>
  <c r="BE90" i="17"/>
  <c r="BE14" i="17"/>
  <c r="BE32" i="17"/>
  <c r="BE42" i="17"/>
  <c r="BE48" i="17"/>
  <c r="BE65" i="17"/>
  <c r="BE75" i="17"/>
  <c r="BE80" i="17"/>
  <c r="BE95" i="17"/>
  <c r="BE73" i="17"/>
  <c r="BE86" i="17"/>
  <c r="BE94" i="17"/>
  <c r="BE7" i="17"/>
  <c r="BE91" i="17"/>
  <c r="BE97" i="17"/>
  <c r="BE61" i="17"/>
  <c r="BE26" i="17"/>
  <c r="BE37" i="17"/>
  <c r="BE62" i="17"/>
  <c r="BE30" i="17"/>
  <c r="BE34" i="17"/>
  <c r="BE99" i="17"/>
  <c r="BE88" i="17"/>
  <c r="BE68" i="17"/>
  <c r="BE70" i="17"/>
  <c r="BE96" i="17"/>
  <c r="BE89" i="17"/>
  <c r="BE87" i="17"/>
  <c r="BE17" i="17"/>
  <c r="BE93" i="17"/>
  <c r="BE69" i="17"/>
  <c r="BE98" i="17"/>
  <c r="N88" i="23"/>
  <c r="F88" i="23" s="1"/>
  <c r="N51" i="23"/>
  <c r="F51" i="23" s="1"/>
  <c r="N72" i="23"/>
  <c r="N46" i="1"/>
  <c r="AE46" i="1" s="1"/>
  <c r="N45" i="1"/>
  <c r="O45" i="1" s="1"/>
  <c r="N84" i="1"/>
  <c r="N97" i="23"/>
  <c r="O97" i="23" s="1"/>
  <c r="N93" i="1"/>
  <c r="F93" i="1" s="1"/>
  <c r="N86" i="1"/>
  <c r="S86" i="1" s="1"/>
  <c r="Q86" i="1" s="1"/>
  <c r="R86" i="1" s="1"/>
  <c r="N68" i="13"/>
  <c r="N50" i="1"/>
  <c r="O50" i="1" s="1"/>
  <c r="N73" i="1"/>
  <c r="S73" i="1" s="1"/>
  <c r="Q73" i="1" s="1"/>
  <c r="R73" i="1" s="1"/>
  <c r="N35" i="13"/>
  <c r="O35" i="13" s="1"/>
  <c r="N88" i="13"/>
  <c r="S88" i="13" s="1"/>
  <c r="Q88" i="13" s="1"/>
  <c r="R88" i="13" s="1"/>
  <c r="N55" i="13"/>
  <c r="N57" i="16"/>
  <c r="O57" i="16" s="1"/>
  <c r="N85" i="13"/>
  <c r="O85" i="13" s="1"/>
  <c r="N60" i="16"/>
  <c r="F60" i="16" s="1"/>
  <c r="N98" i="13"/>
  <c r="N90" i="16"/>
  <c r="N61" i="5"/>
  <c r="N87" i="16"/>
  <c r="N69" i="16"/>
  <c r="F69" i="16" s="1"/>
  <c r="N44" i="5"/>
  <c r="F44" i="5" s="1"/>
  <c r="N80" i="16"/>
  <c r="O80" i="16" s="1"/>
  <c r="N54" i="5"/>
  <c r="N76" i="5"/>
  <c r="F76" i="5" s="1"/>
  <c r="N52" i="20"/>
  <c r="N52" i="23"/>
  <c r="O52" i="23" s="1"/>
  <c r="N73" i="23"/>
  <c r="N47" i="13"/>
  <c r="AE47" i="13" s="1"/>
  <c r="N77" i="20"/>
  <c r="BD12" i="17"/>
  <c r="BD20" i="17"/>
  <c r="BD28" i="17"/>
  <c r="BD11" i="17"/>
  <c r="BD19" i="17"/>
  <c r="BD27" i="17"/>
  <c r="BD35" i="17"/>
  <c r="BD43" i="17"/>
  <c r="BD51" i="17"/>
  <c r="BD10" i="17"/>
  <c r="BD18" i="17"/>
  <c r="BD26" i="17"/>
  <c r="BD34" i="17"/>
  <c r="BD42" i="17"/>
  <c r="BD50" i="17"/>
  <c r="BD14" i="17"/>
  <c r="BD22" i="17"/>
  <c r="BD30" i="17"/>
  <c r="BD38" i="17"/>
  <c r="BD46" i="17"/>
  <c r="BD9" i="17"/>
  <c r="BD8" i="17"/>
  <c r="BD24" i="17"/>
  <c r="BD40" i="17"/>
  <c r="BD55" i="17"/>
  <c r="BD63" i="17"/>
  <c r="BD71" i="17"/>
  <c r="BD23" i="17"/>
  <c r="BD41" i="17"/>
  <c r="BD52" i="17"/>
  <c r="BD54" i="17"/>
  <c r="BD62" i="17"/>
  <c r="BD70" i="17"/>
  <c r="BD15" i="17"/>
  <c r="BD17" i="17"/>
  <c r="BD33" i="17"/>
  <c r="BD39" i="17"/>
  <c r="BD60" i="17"/>
  <c r="BD72" i="17"/>
  <c r="BD81" i="17"/>
  <c r="BD21" i="17"/>
  <c r="BD49" i="17"/>
  <c r="BD59" i="17"/>
  <c r="BD69" i="17"/>
  <c r="BD76" i="17"/>
  <c r="BD84" i="17"/>
  <c r="BD25" i="17"/>
  <c r="BD47" i="17"/>
  <c r="BD29" i="17"/>
  <c r="BD31" i="17"/>
  <c r="BD44" i="17"/>
  <c r="BD73" i="17"/>
  <c r="BD86" i="17"/>
  <c r="BD91" i="17"/>
  <c r="BD99" i="17"/>
  <c r="BD37" i="17"/>
  <c r="BD61" i="17"/>
  <c r="BD89" i="17"/>
  <c r="BD97" i="17"/>
  <c r="BD36" i="17"/>
  <c r="BD45" i="17"/>
  <c r="BD66" i="17"/>
  <c r="BD67" i="17"/>
  <c r="BD68" i="17"/>
  <c r="BD85" i="17"/>
  <c r="BD87" i="17"/>
  <c r="BD94" i="17"/>
  <c r="BD7" i="17"/>
  <c r="BD13" i="17"/>
  <c r="BD56" i="17"/>
  <c r="BD58" i="17"/>
  <c r="BD79" i="17"/>
  <c r="BD77" i="17"/>
  <c r="BD48" i="17"/>
  <c r="BD93" i="17"/>
  <c r="BD82" i="17"/>
  <c r="BD95" i="17"/>
  <c r="BD64" i="17"/>
  <c r="BD75" i="17"/>
  <c r="BD90" i="17"/>
  <c r="BD88" i="17"/>
  <c r="BD92" i="17"/>
  <c r="BD32" i="17"/>
  <c r="BD96" i="17"/>
  <c r="BD57" i="17"/>
  <c r="BD74" i="17"/>
  <c r="BD100" i="17"/>
  <c r="BD65" i="17"/>
  <c r="BD80" i="17"/>
  <c r="BD98" i="17"/>
  <c r="BD53" i="17"/>
  <c r="BD78" i="17"/>
  <c r="BD16" i="17"/>
  <c r="BD83" i="17"/>
  <c r="N9" i="1"/>
  <c r="F9" i="1" s="1"/>
  <c r="O2" i="6"/>
  <c r="N40" i="6" s="1"/>
  <c r="AE40" i="6" s="1"/>
  <c r="K5" i="17"/>
  <c r="N34" i="23"/>
  <c r="O34" i="23" s="1"/>
  <c r="N34" i="1"/>
  <c r="AE34" i="1" s="1"/>
  <c r="N64" i="1"/>
  <c r="O64" i="1" s="1"/>
  <c r="N59" i="5"/>
  <c r="AE59" i="5" s="1"/>
  <c r="N26" i="5"/>
  <c r="N9" i="23"/>
  <c r="F9" i="23" s="1"/>
  <c r="N24" i="23"/>
  <c r="AE24" i="23" s="1"/>
  <c r="N20" i="1"/>
  <c r="N27" i="1"/>
  <c r="S27" i="1" s="1"/>
  <c r="N19" i="5"/>
  <c r="S19" i="5" s="1"/>
  <c r="N14" i="1"/>
  <c r="AE14" i="1" s="1"/>
  <c r="N29" i="5"/>
  <c r="N85" i="5"/>
  <c r="AE85" i="5" s="1"/>
  <c r="N100" i="5"/>
  <c r="N40" i="5"/>
  <c r="O40" i="5" s="1"/>
  <c r="N13" i="1"/>
  <c r="AE13" i="1" s="1"/>
  <c r="N52" i="1"/>
  <c r="F52" i="1" s="1"/>
  <c r="N49" i="23"/>
  <c r="N8" i="5"/>
  <c r="F8" i="5" s="1"/>
  <c r="BG15" i="17"/>
  <c r="BG23" i="17"/>
  <c r="BG31" i="17"/>
  <c r="BG14" i="17"/>
  <c r="BG22" i="17"/>
  <c r="BG30" i="17"/>
  <c r="BG38" i="17"/>
  <c r="BG46" i="17"/>
  <c r="BG13" i="17"/>
  <c r="BG21" i="17"/>
  <c r="BG29" i="17"/>
  <c r="BG37" i="17"/>
  <c r="BG45" i="17"/>
  <c r="BG9" i="17"/>
  <c r="BG17" i="17"/>
  <c r="BG25" i="17"/>
  <c r="BG33" i="17"/>
  <c r="BG41" i="17"/>
  <c r="BG49" i="17"/>
  <c r="BG12" i="17"/>
  <c r="BG11" i="17"/>
  <c r="BG27" i="17"/>
  <c r="BG50" i="17"/>
  <c r="BG58" i="17"/>
  <c r="BG66" i="17"/>
  <c r="BG10" i="17"/>
  <c r="BG26" i="17"/>
  <c r="BG39" i="17"/>
  <c r="BG51" i="17"/>
  <c r="BG57" i="17"/>
  <c r="BG65" i="17"/>
  <c r="BG73" i="17"/>
  <c r="BG20" i="17"/>
  <c r="BG34" i="17"/>
  <c r="BG48" i="17"/>
  <c r="BG59" i="17"/>
  <c r="BG69" i="17"/>
  <c r="BG76" i="17"/>
  <c r="BG84" i="17"/>
  <c r="BG32" i="17"/>
  <c r="BG35" i="17"/>
  <c r="BG43" i="17"/>
  <c r="BG56" i="17"/>
  <c r="BG68" i="17"/>
  <c r="BG79" i="17"/>
  <c r="BG8" i="17"/>
  <c r="BG67" i="17"/>
  <c r="BG80" i="17"/>
  <c r="BG85" i="17"/>
  <c r="BG47" i="17"/>
  <c r="BG70" i="17"/>
  <c r="BG71" i="17"/>
  <c r="BG72" i="17"/>
  <c r="BG78" i="17"/>
  <c r="BG83" i="17"/>
  <c r="BG87" i="17"/>
  <c r="BG94" i="17"/>
  <c r="BG7" i="17"/>
  <c r="BG52" i="17"/>
  <c r="BG81" i="17"/>
  <c r="BG92" i="17"/>
  <c r="BG63" i="17"/>
  <c r="BG64" i="17"/>
  <c r="BG77" i="17"/>
  <c r="BG82" i="17"/>
  <c r="BG89" i="17"/>
  <c r="BG97" i="17"/>
  <c r="BG54" i="17"/>
  <c r="BG93" i="17"/>
  <c r="BG44" i="17"/>
  <c r="BG24" i="17"/>
  <c r="BG91" i="17"/>
  <c r="BG18" i="17"/>
  <c r="BG40" i="17"/>
  <c r="BG86" i="17"/>
  <c r="BG98" i="17"/>
  <c r="BG60" i="17"/>
  <c r="BG62" i="17"/>
  <c r="BG95" i="17"/>
  <c r="BG53" i="17"/>
  <c r="BG16" i="17"/>
  <c r="BG61" i="17"/>
  <c r="BG74" i="17"/>
  <c r="BG90" i="17"/>
  <c r="BG19" i="17"/>
  <c r="BG75" i="17"/>
  <c r="BG55" i="17"/>
  <c r="BG96" i="17"/>
  <c r="BG99" i="17"/>
  <c r="BG28" i="17"/>
  <c r="BG42" i="17"/>
  <c r="BG88" i="17"/>
  <c r="BG100" i="17"/>
  <c r="BG36" i="17"/>
  <c r="BI9" i="17"/>
  <c r="BI17" i="17"/>
  <c r="BI25" i="17"/>
  <c r="BI33" i="17"/>
  <c r="BI8" i="17"/>
  <c r="BI16" i="17"/>
  <c r="BI24" i="17"/>
  <c r="BI32" i="17"/>
  <c r="BI40" i="17"/>
  <c r="BI48" i="17"/>
  <c r="BI15" i="17"/>
  <c r="BI23" i="17"/>
  <c r="BI31" i="17"/>
  <c r="BI39" i="17"/>
  <c r="BI47" i="17"/>
  <c r="BI11" i="17"/>
  <c r="BI19" i="17"/>
  <c r="BI27" i="17"/>
  <c r="BI35" i="17"/>
  <c r="BI43" i="17"/>
  <c r="BI51" i="17"/>
  <c r="BI14" i="17"/>
  <c r="BI13" i="17"/>
  <c r="BI29" i="17"/>
  <c r="BI38" i="17"/>
  <c r="BI49" i="17"/>
  <c r="BI60" i="17"/>
  <c r="BI68" i="17"/>
  <c r="BI12" i="17"/>
  <c r="BI28" i="17"/>
  <c r="BI44" i="17"/>
  <c r="BI50" i="17"/>
  <c r="BI59" i="17"/>
  <c r="BI67" i="17"/>
  <c r="BI18" i="17"/>
  <c r="BI41" i="17"/>
  <c r="BI61" i="17"/>
  <c r="BI71" i="17"/>
  <c r="BI78" i="17"/>
  <c r="BI86" i="17"/>
  <c r="BI36" i="17"/>
  <c r="BI52" i="17"/>
  <c r="BI58" i="17"/>
  <c r="BI70" i="17"/>
  <c r="BI81" i="17"/>
  <c r="BI21" i="17"/>
  <c r="BI42" i="17"/>
  <c r="BI65" i="17"/>
  <c r="BI66" i="17"/>
  <c r="BI82" i="17"/>
  <c r="BI89" i="17"/>
  <c r="BI75" i="17"/>
  <c r="BI80" i="17"/>
  <c r="BI85" i="17"/>
  <c r="BI88" i="17"/>
  <c r="BI96" i="17"/>
  <c r="BI53" i="17"/>
  <c r="BI54" i="17"/>
  <c r="BI72" i="17"/>
  <c r="BI73" i="17"/>
  <c r="BI83" i="17"/>
  <c r="BI87" i="17"/>
  <c r="BI94" i="17"/>
  <c r="BI30" i="17"/>
  <c r="BI37" i="17"/>
  <c r="BI74" i="17"/>
  <c r="BI79" i="17"/>
  <c r="BI84" i="17"/>
  <c r="BI91" i="17"/>
  <c r="BI99" i="17"/>
  <c r="BI69" i="17"/>
  <c r="BI92" i="17"/>
  <c r="BI22" i="17"/>
  <c r="BI46" i="17"/>
  <c r="BI56" i="17"/>
  <c r="BI76" i="17"/>
  <c r="BI93" i="17"/>
  <c r="BI100" i="17"/>
  <c r="BI26" i="17"/>
  <c r="BI98" i="17"/>
  <c r="BI7" i="17"/>
  <c r="BI95" i="17"/>
  <c r="BI20" i="17"/>
  <c r="BI57" i="17"/>
  <c r="BI10" i="17"/>
  <c r="BI34" i="17"/>
  <c r="BI62" i="17"/>
  <c r="BI64" i="17"/>
  <c r="BI55" i="17"/>
  <c r="BI97" i="17"/>
  <c r="BI45" i="17"/>
  <c r="BI63" i="17"/>
  <c r="BI77" i="17"/>
  <c r="BI90" i="17"/>
  <c r="M3" i="7"/>
  <c r="G6" i="17"/>
  <c r="M3" i="6"/>
  <c r="K6" i="17"/>
  <c r="S17" i="8"/>
  <c r="P17" i="8" s="1"/>
  <c r="AF17" i="8" s="1"/>
  <c r="N6" i="17"/>
  <c r="H6" i="17"/>
  <c r="M3" i="5"/>
  <c r="N3" i="5" s="1"/>
  <c r="S3" i="5" s="1"/>
  <c r="J6" i="17"/>
  <c r="B8" i="17"/>
  <c r="C8" i="17"/>
  <c r="F18" i="8"/>
  <c r="S28" i="8"/>
  <c r="Q28" i="8" s="1"/>
  <c r="M3" i="18"/>
  <c r="N3" i="18" s="1"/>
  <c r="AE3" i="18" s="1"/>
  <c r="Q6" i="17"/>
  <c r="M3" i="24"/>
  <c r="P6" i="17"/>
  <c r="S18" i="8"/>
  <c r="AD18" i="8" s="1"/>
  <c r="O28" i="8"/>
  <c r="M3" i="13"/>
  <c r="N3" i="13" s="1"/>
  <c r="M6" i="17"/>
  <c r="S22" i="8"/>
  <c r="AD22" i="8" s="1"/>
  <c r="O17" i="8"/>
  <c r="M3" i="23"/>
  <c r="N3" i="23" s="1"/>
  <c r="O3" i="23" s="1"/>
  <c r="O6" i="17"/>
  <c r="M3" i="16"/>
  <c r="N3" i="16" s="1"/>
  <c r="O3" i="16" s="1"/>
  <c r="L6" i="17"/>
  <c r="M3" i="4"/>
  <c r="N3" i="4" s="1"/>
  <c r="I6" i="17"/>
  <c r="F11" i="8"/>
  <c r="F10" i="8"/>
  <c r="AE10" i="8"/>
  <c r="S10" i="8"/>
  <c r="AD10" i="8" s="1"/>
  <c r="O10" i="8"/>
  <c r="D2" i="8"/>
  <c r="O12" i="23"/>
  <c r="O65" i="1"/>
  <c r="W52" i="8"/>
  <c r="N20" i="20"/>
  <c r="AE20" i="20" s="1"/>
  <c r="F72" i="9"/>
  <c r="F44" i="9"/>
  <c r="W33" i="8"/>
  <c r="F12" i="23"/>
  <c r="N5" i="16"/>
  <c r="O20" i="8"/>
  <c r="O24" i="8"/>
  <c r="F20" i="8"/>
  <c r="F15" i="8"/>
  <c r="F22" i="8"/>
  <c r="O15" i="8"/>
  <c r="AE22" i="8"/>
  <c r="AE15" i="8"/>
  <c r="B5" i="2"/>
  <c r="B6" i="2" s="1"/>
  <c r="B7" i="2" s="1"/>
  <c r="D7" i="2" s="1"/>
  <c r="W34" i="8"/>
  <c r="W44" i="8"/>
  <c r="W45" i="8"/>
  <c r="W68" i="8"/>
  <c r="W62" i="8"/>
  <c r="W61" i="8"/>
  <c r="Y45" i="8"/>
  <c r="W69" i="8"/>
  <c r="W40" i="8"/>
  <c r="W100" i="8"/>
  <c r="W70" i="8"/>
  <c r="Y32" i="8"/>
  <c r="W67" i="8"/>
  <c r="W20" i="8"/>
  <c r="C4" i="2"/>
  <c r="S8" i="17"/>
  <c r="AE14" i="8"/>
  <c r="AE30" i="8"/>
  <c r="AE8" i="8"/>
  <c r="AE18" i="8"/>
  <c r="AE31" i="8"/>
  <c r="AE21" i="8"/>
  <c r="S29" i="8"/>
  <c r="P29" i="8" s="1"/>
  <c r="O29" i="8"/>
  <c r="F29" i="8"/>
  <c r="AE29" i="8"/>
  <c r="O11" i="8"/>
  <c r="S11" i="8"/>
  <c r="S13" i="8"/>
  <c r="AD13" i="8" s="1"/>
  <c r="O13" i="8"/>
  <c r="AE13" i="8"/>
  <c r="N49" i="18"/>
  <c r="F49" i="18" s="1"/>
  <c r="N90" i="18"/>
  <c r="AE25" i="1"/>
  <c r="N58" i="18"/>
  <c r="F58" i="18" s="1"/>
  <c r="N60" i="18"/>
  <c r="S60" i="18" s="1"/>
  <c r="AG3" i="18"/>
  <c r="N16" i="18"/>
  <c r="N36" i="18"/>
  <c r="AE36" i="18" s="1"/>
  <c r="N38" i="18"/>
  <c r="N93" i="18"/>
  <c r="N46" i="18"/>
  <c r="AE46" i="18" s="1"/>
  <c r="N13" i="18"/>
  <c r="S13" i="18" s="1"/>
  <c r="N34" i="18"/>
  <c r="AE34" i="18" s="1"/>
  <c r="N89" i="18"/>
  <c r="F89" i="18" s="1"/>
  <c r="N12" i="18"/>
  <c r="N68" i="18"/>
  <c r="N71" i="18"/>
  <c r="N26" i="18"/>
  <c r="S26" i="18" s="1"/>
  <c r="N79" i="18"/>
  <c r="AE79" i="18" s="1"/>
  <c r="N73" i="18"/>
  <c r="F73" i="18" s="1"/>
  <c r="N56" i="18"/>
  <c r="N4" i="18"/>
  <c r="S5" i="8"/>
  <c r="AD5" i="8" s="1"/>
  <c r="O5" i="8"/>
  <c r="F5" i="8"/>
  <c r="F13" i="8"/>
  <c r="AE5" i="8"/>
  <c r="O8" i="8"/>
  <c r="F8" i="8"/>
  <c r="N9" i="18"/>
  <c r="O25" i="1"/>
  <c r="S25" i="1"/>
  <c r="O9" i="8"/>
  <c r="F9" i="8"/>
  <c r="S9" i="8"/>
  <c r="Q9" i="8" s="1"/>
  <c r="O4" i="8"/>
  <c r="F4" i="8"/>
  <c r="AE4" i="8"/>
  <c r="O3" i="8"/>
  <c r="F3" i="8"/>
  <c r="AE3" i="8"/>
  <c r="N69" i="18"/>
  <c r="O69" i="18" s="1"/>
  <c r="S3" i="8"/>
  <c r="N86" i="18"/>
  <c r="N51" i="18"/>
  <c r="AE7" i="8"/>
  <c r="O12" i="8"/>
  <c r="AE16" i="8"/>
  <c r="O23" i="8"/>
  <c r="S12" i="23"/>
  <c r="N52" i="18"/>
  <c r="N53" i="18"/>
  <c r="N62" i="18"/>
  <c r="S62" i="18" s="1"/>
  <c r="N88" i="20"/>
  <c r="F88" i="20" s="1"/>
  <c r="N66" i="20"/>
  <c r="N47" i="20"/>
  <c r="N38" i="20"/>
  <c r="N67" i="20"/>
  <c r="N48" i="20"/>
  <c r="N95" i="20"/>
  <c r="O95" i="20" s="1"/>
  <c r="N51" i="20"/>
  <c r="O51" i="20" s="1"/>
  <c r="N65" i="18"/>
  <c r="S65" i="18" s="1"/>
  <c r="N7" i="18"/>
  <c r="F7" i="18" s="1"/>
  <c r="N48" i="18"/>
  <c r="O7" i="8"/>
  <c r="AE12" i="8"/>
  <c r="S7" i="8"/>
  <c r="P7" i="8" s="1"/>
  <c r="AF7" i="8" s="1"/>
  <c r="AE9" i="8"/>
  <c r="F12" i="8"/>
  <c r="AE19" i="8"/>
  <c r="F21" i="8"/>
  <c r="AE23" i="8"/>
  <c r="AE28" i="8"/>
  <c r="AE12" i="23"/>
  <c r="N84" i="18"/>
  <c r="S84" i="18" s="1"/>
  <c r="N53" i="3"/>
  <c r="N86" i="3"/>
  <c r="N67" i="3"/>
  <c r="N55" i="3"/>
  <c r="N62" i="3"/>
  <c r="N79" i="3"/>
  <c r="N94" i="3"/>
  <c r="N96" i="20"/>
  <c r="AE96" i="20" s="1"/>
  <c r="N33" i="18"/>
  <c r="F33" i="18" s="1"/>
  <c r="N59" i="18"/>
  <c r="N73" i="20"/>
  <c r="N36" i="20"/>
  <c r="F36" i="20" s="1"/>
  <c r="N93" i="20"/>
  <c r="N71" i="20"/>
  <c r="N50" i="20"/>
  <c r="N79" i="20"/>
  <c r="O79" i="20" s="1"/>
  <c r="N62" i="20"/>
  <c r="N97" i="20"/>
  <c r="N18" i="18"/>
  <c r="F18" i="18" s="1"/>
  <c r="N42" i="18"/>
  <c r="S42" i="18" s="1"/>
  <c r="N17" i="18"/>
  <c r="S17" i="18" s="1"/>
  <c r="AE17" i="8"/>
  <c r="S21" i="8"/>
  <c r="P21" i="8" s="1"/>
  <c r="AE25" i="8"/>
  <c r="N85" i="18"/>
  <c r="O85" i="18" s="1"/>
  <c r="N76" i="18"/>
  <c r="N57" i="18"/>
  <c r="N74" i="18"/>
  <c r="N55" i="18"/>
  <c r="N37" i="20"/>
  <c r="N88" i="18"/>
  <c r="AE88" i="18" s="1"/>
  <c r="N47" i="18"/>
  <c r="AE47" i="18" s="1"/>
  <c r="N39" i="20"/>
  <c r="F39" i="20" s="1"/>
  <c r="N46" i="20"/>
  <c r="AE46" i="20" s="1"/>
  <c r="N70" i="20"/>
  <c r="AE70" i="20" s="1"/>
  <c r="N91" i="20"/>
  <c r="N78" i="20"/>
  <c r="N44" i="20"/>
  <c r="N68" i="20"/>
  <c r="S68" i="20" s="1"/>
  <c r="Q68" i="20" s="1"/>
  <c r="R68" i="20" s="1"/>
  <c r="N58" i="20"/>
  <c r="F58" i="20" s="1"/>
  <c r="N21" i="18"/>
  <c r="N94" i="18"/>
  <c r="N97" i="18"/>
  <c r="S97" i="18" s="1"/>
  <c r="Q97" i="18" s="1"/>
  <c r="R97" i="18" s="1"/>
  <c r="N29" i="18"/>
  <c r="S29" i="18" s="1"/>
  <c r="AE20" i="8"/>
  <c r="AE24" i="8"/>
  <c r="N54" i="18"/>
  <c r="N35" i="18"/>
  <c r="N96" i="18"/>
  <c r="N77" i="18"/>
  <c r="S77" i="18" s="1"/>
  <c r="N64" i="18"/>
  <c r="N38" i="3"/>
  <c r="O38" i="3" s="1"/>
  <c r="N80" i="3"/>
  <c r="N59" i="3"/>
  <c r="N100" i="3"/>
  <c r="O100" i="3" s="1"/>
  <c r="N46" i="3"/>
  <c r="N49" i="3"/>
  <c r="N73" i="3"/>
  <c r="N63" i="20"/>
  <c r="N82" i="20"/>
  <c r="N60" i="20"/>
  <c r="N40" i="20"/>
  <c r="N57" i="20"/>
  <c r="AE57" i="20" s="1"/>
  <c r="N31" i="20"/>
  <c r="O31" i="20" s="1"/>
  <c r="N75" i="20"/>
  <c r="N41" i="20"/>
  <c r="N56" i="20"/>
  <c r="AE56" i="20" s="1"/>
  <c r="N81" i="20"/>
  <c r="F81" i="20" s="1"/>
  <c r="N74" i="20"/>
  <c r="AE27" i="8"/>
  <c r="M6" i="3"/>
  <c r="N6" i="3" s="1"/>
  <c r="M4" i="13"/>
  <c r="N4" i="13" s="1"/>
  <c r="F6" i="8"/>
  <c r="M4" i="4"/>
  <c r="N81" i="6"/>
  <c r="F30" i="23"/>
  <c r="N84" i="6"/>
  <c r="S16" i="8"/>
  <c r="AD16" i="8" s="1"/>
  <c r="F16" i="8"/>
  <c r="M3" i="1"/>
  <c r="N3" i="1" s="1"/>
  <c r="AG3" i="1"/>
  <c r="S65" i="1"/>
  <c r="Q65" i="1" s="1"/>
  <c r="R65" i="1" s="1"/>
  <c r="S6" i="8"/>
  <c r="AD6" i="8" s="1"/>
  <c r="AE6" i="8"/>
  <c r="M9" i="5"/>
  <c r="N9" i="5" s="1"/>
  <c r="O21" i="8"/>
  <c r="O26" i="8"/>
  <c r="AE26" i="8"/>
  <c r="M9" i="16"/>
  <c r="N9" i="16" s="1"/>
  <c r="N10" i="3"/>
  <c r="H3" i="17"/>
  <c r="N31" i="18"/>
  <c r="N100" i="18"/>
  <c r="S100" i="18" s="1"/>
  <c r="Q100" i="18" s="1"/>
  <c r="R100" i="18" s="1"/>
  <c r="N32" i="18"/>
  <c r="F32" i="18" s="1"/>
  <c r="N43" i="18"/>
  <c r="N15" i="18"/>
  <c r="F15" i="18" s="1"/>
  <c r="N14" i="18"/>
  <c r="N27" i="18"/>
  <c r="N8" i="18"/>
  <c r="N5" i="18"/>
  <c r="N30" i="18"/>
  <c r="N24" i="18"/>
  <c r="S24" i="18" s="1"/>
  <c r="N6" i="18"/>
  <c r="N19" i="18"/>
  <c r="S19" i="18" s="1"/>
  <c r="Q3" i="17"/>
  <c r="N40" i="18"/>
  <c r="N20" i="18"/>
  <c r="N22" i="18"/>
  <c r="N28" i="18"/>
  <c r="N70" i="18"/>
  <c r="N80" i="18"/>
  <c r="S80" i="18" s="1"/>
  <c r="N87" i="18"/>
  <c r="N58" i="6"/>
  <c r="N70" i="3"/>
  <c r="N88" i="3"/>
  <c r="N68" i="3"/>
  <c r="N57" i="3"/>
  <c r="O57" i="3" s="1"/>
  <c r="N65" i="3"/>
  <c r="S65" i="3" s="1"/>
  <c r="Q65" i="3" s="1"/>
  <c r="R65" i="3" s="1"/>
  <c r="N81" i="3"/>
  <c r="AE64" i="9"/>
  <c r="N37" i="18"/>
  <c r="N24" i="21"/>
  <c r="N50" i="18"/>
  <c r="N92" i="18"/>
  <c r="F92" i="18" s="1"/>
  <c r="N83" i="18"/>
  <c r="N81" i="18"/>
  <c r="F81" i="18" s="1"/>
  <c r="N91" i="18"/>
  <c r="N72" i="3"/>
  <c r="S72" i="3" s="1"/>
  <c r="Q72" i="3" s="1"/>
  <c r="R72" i="3" s="1"/>
  <c r="N89" i="3"/>
  <c r="N90" i="3"/>
  <c r="N98" i="18"/>
  <c r="N32" i="13"/>
  <c r="F32" i="13" s="1"/>
  <c r="N99" i="18"/>
  <c r="O99" i="18" s="1"/>
  <c r="N44" i="18"/>
  <c r="AE44" i="18" s="1"/>
  <c r="N61" i="18"/>
  <c r="N95" i="18"/>
  <c r="N39" i="18"/>
  <c r="F39" i="18" s="1"/>
  <c r="N75" i="18"/>
  <c r="N67" i="18"/>
  <c r="F67" i="18" s="1"/>
  <c r="N78" i="18"/>
  <c r="N82" i="18"/>
  <c r="S82" i="18" s="1"/>
  <c r="N41" i="18"/>
  <c r="N72" i="18"/>
  <c r="F72" i="18" s="1"/>
  <c r="AE76" i="9"/>
  <c r="N21" i="6"/>
  <c r="N23" i="13"/>
  <c r="N5" i="13"/>
  <c r="M17" i="24"/>
  <c r="M11" i="18"/>
  <c r="N11" i="18" s="1"/>
  <c r="N58" i="13"/>
  <c r="N34" i="13"/>
  <c r="N80" i="13"/>
  <c r="F80" i="13" s="1"/>
  <c r="N16" i="13"/>
  <c r="N59" i="13"/>
  <c r="AG3" i="13"/>
  <c r="N8" i="13"/>
  <c r="I15" i="27"/>
  <c r="M15" i="27" s="1"/>
  <c r="N30" i="13"/>
  <c r="N21" i="13"/>
  <c r="S22" i="1"/>
  <c r="O22" i="1"/>
  <c r="F22" i="1"/>
  <c r="AE22" i="1"/>
  <c r="F73" i="5"/>
  <c r="S73" i="5"/>
  <c r="P73" i="5" s="1"/>
  <c r="O38" i="1"/>
  <c r="I97" i="25"/>
  <c r="M97" i="25" s="1"/>
  <c r="I79" i="25"/>
  <c r="M79" i="25" s="1"/>
  <c r="I47" i="25"/>
  <c r="M47" i="25" s="1"/>
  <c r="I11" i="27"/>
  <c r="M11" i="27" s="1"/>
  <c r="I13" i="27"/>
  <c r="M13" i="27" s="1"/>
  <c r="I81" i="25"/>
  <c r="M81" i="25" s="1"/>
  <c r="I82" i="25"/>
  <c r="M82" i="25" s="1"/>
  <c r="I48" i="25"/>
  <c r="M48" i="25" s="1"/>
  <c r="N23" i="16"/>
  <c r="I17" i="27"/>
  <c r="M17" i="27" s="1"/>
  <c r="I20" i="27"/>
  <c r="M20" i="27" s="1"/>
  <c r="N14" i="16"/>
  <c r="N77" i="13"/>
  <c r="N70" i="21"/>
  <c r="N96" i="3"/>
  <c r="N92" i="3"/>
  <c r="S92" i="3" s="1"/>
  <c r="Q92" i="3" s="1"/>
  <c r="R92" i="3" s="1"/>
  <c r="N95" i="3"/>
  <c r="AE95" i="3" s="1"/>
  <c r="N37" i="9"/>
  <c r="AE37" i="9" s="1"/>
  <c r="N48" i="9"/>
  <c r="N73" i="9"/>
  <c r="N78" i="9"/>
  <c r="O78" i="9" s="1"/>
  <c r="N88" i="9"/>
  <c r="AE88" i="9" s="1"/>
  <c r="N94" i="9"/>
  <c r="N36" i="9"/>
  <c r="N53" i="9"/>
  <c r="O53" i="9" s="1"/>
  <c r="N97" i="9"/>
  <c r="AE97" i="9" s="1"/>
  <c r="N79" i="9"/>
  <c r="AE79" i="9" s="1"/>
  <c r="N69" i="9"/>
  <c r="N57" i="9"/>
  <c r="O57" i="9" s="1"/>
  <c r="N31" i="9"/>
  <c r="N59" i="16"/>
  <c r="N38" i="9"/>
  <c r="F38" i="9" s="1"/>
  <c r="N82" i="9"/>
  <c r="N89" i="9"/>
  <c r="O89" i="9" s="1"/>
  <c r="N35" i="9"/>
  <c r="AE35" i="9" s="1"/>
  <c r="N62" i="9"/>
  <c r="AE62" i="9" s="1"/>
  <c r="N47" i="3"/>
  <c r="O47" i="3" s="1"/>
  <c r="N32" i="3"/>
  <c r="S32" i="3" s="1"/>
  <c r="Q32" i="3" s="1"/>
  <c r="R32" i="3" s="1"/>
  <c r="N58" i="3"/>
  <c r="N66" i="3"/>
  <c r="F66" i="3" s="1"/>
  <c r="N75" i="3"/>
  <c r="N83" i="3"/>
  <c r="O83" i="3" s="1"/>
  <c r="N97" i="3"/>
  <c r="S97" i="3" s="1"/>
  <c r="Q97" i="3" s="1"/>
  <c r="R97" i="3" s="1"/>
  <c r="N49" i="9"/>
  <c r="N59" i="9"/>
  <c r="O59" i="9" s="1"/>
  <c r="N70" i="9"/>
  <c r="S70" i="9" s="1"/>
  <c r="N95" i="9"/>
  <c r="AE95" i="9" s="1"/>
  <c r="N41" i="9"/>
  <c r="AE41" i="9" s="1"/>
  <c r="N61" i="9"/>
  <c r="N92" i="9"/>
  <c r="S92" i="9" s="1"/>
  <c r="Q92" i="9" s="1"/>
  <c r="N100" i="9"/>
  <c r="AE68" i="8"/>
  <c r="N40" i="9"/>
  <c r="N86" i="9"/>
  <c r="N56" i="9"/>
  <c r="F56" i="9" s="1"/>
  <c r="N87" i="9"/>
  <c r="N34" i="9"/>
  <c r="O34" i="9" s="1"/>
  <c r="N51" i="9"/>
  <c r="AE51" i="9" s="1"/>
  <c r="N63" i="9"/>
  <c r="AE63" i="9" s="1"/>
  <c r="N83" i="9"/>
  <c r="O83" i="9" s="1"/>
  <c r="N65" i="9"/>
  <c r="O65" i="9" s="1"/>
  <c r="N74" i="3"/>
  <c r="AE74" i="3" s="1"/>
  <c r="AE87" i="5"/>
  <c r="N25" i="16"/>
  <c r="N51" i="3"/>
  <c r="N76" i="3"/>
  <c r="AE76" i="3" s="1"/>
  <c r="N84" i="3"/>
  <c r="F84" i="3" s="1"/>
  <c r="N99" i="3"/>
  <c r="N40" i="3"/>
  <c r="F40" i="3" s="1"/>
  <c r="N64" i="3"/>
  <c r="N93" i="3"/>
  <c r="N54" i="3"/>
  <c r="S54" i="3" s="1"/>
  <c r="Q54" i="3" s="1"/>
  <c r="R54" i="3" s="1"/>
  <c r="N33" i="3"/>
  <c r="N61" i="3"/>
  <c r="N69" i="3"/>
  <c r="S69" i="3" s="1"/>
  <c r="Q69" i="3" s="1"/>
  <c r="R69" i="3" s="1"/>
  <c r="N77" i="3"/>
  <c r="F77" i="3" s="1"/>
  <c r="N85" i="3"/>
  <c r="AE85" i="3" s="1"/>
  <c r="N45" i="9"/>
  <c r="N50" i="9"/>
  <c r="N75" i="9"/>
  <c r="AE75" i="9" s="1"/>
  <c r="N90" i="9"/>
  <c r="N98" i="9"/>
  <c r="N81" i="9"/>
  <c r="N93" i="9"/>
  <c r="AE93" i="9" s="1"/>
  <c r="N71" i="9"/>
  <c r="N43" i="9"/>
  <c r="N77" i="9"/>
  <c r="O77" i="9" s="1"/>
  <c r="N55" i="9"/>
  <c r="S55" i="9" s="1"/>
  <c r="Q55" i="9" s="1"/>
  <c r="N66" i="9"/>
  <c r="F66" i="9" s="1"/>
  <c r="N80" i="9"/>
  <c r="S80" i="9" s="1"/>
  <c r="Q80" i="9" s="1"/>
  <c r="I8" i="27"/>
  <c r="M8" i="27" s="1"/>
  <c r="I16" i="27"/>
  <c r="M16" i="27" s="1"/>
  <c r="I12" i="27"/>
  <c r="M12" i="27" s="1"/>
  <c r="N26" i="16"/>
  <c r="N11" i="16"/>
  <c r="N26" i="13"/>
  <c r="N17" i="16"/>
  <c r="N30" i="16"/>
  <c r="N24" i="16"/>
  <c r="N27" i="13"/>
  <c r="N78" i="13"/>
  <c r="N15" i="13"/>
  <c r="N33" i="13"/>
  <c r="I3" i="27"/>
  <c r="M3" i="27" s="1"/>
  <c r="N11" i="13"/>
  <c r="I5" i="27"/>
  <c r="M5" i="27" s="1"/>
  <c r="I23" i="27"/>
  <c r="M23" i="27" s="1"/>
  <c r="N26" i="6"/>
  <c r="N13" i="13"/>
  <c r="N14" i="3"/>
  <c r="I6" i="25"/>
  <c r="M6" i="25" s="1"/>
  <c r="N13" i="16"/>
  <c r="N18" i="16"/>
  <c r="N29" i="16"/>
  <c r="N4" i="16"/>
  <c r="N9" i="13"/>
  <c r="N28" i="13"/>
  <c r="N20" i="13"/>
  <c r="N79" i="13"/>
  <c r="I7" i="27"/>
  <c r="M7" i="27" s="1"/>
  <c r="I27" i="27"/>
  <c r="M27" i="27" s="1"/>
  <c r="I21" i="27"/>
  <c r="M21" i="27" s="1"/>
  <c r="I4" i="27"/>
  <c r="M4" i="27" s="1"/>
  <c r="N29" i="13"/>
  <c r="F60" i="23"/>
  <c r="N13" i="9"/>
  <c r="I30" i="25"/>
  <c r="M30" i="25" s="1"/>
  <c r="I13" i="25"/>
  <c r="M13" i="25" s="1"/>
  <c r="I25" i="27"/>
  <c r="M25" i="27" s="1"/>
  <c r="I14" i="27"/>
  <c r="M14" i="27" s="1"/>
  <c r="I30" i="27"/>
  <c r="M30" i="27" s="1"/>
  <c r="N100" i="16"/>
  <c r="N16" i="16"/>
  <c r="N38" i="16"/>
  <c r="N65" i="16"/>
  <c r="N22" i="16"/>
  <c r="I37" i="27"/>
  <c r="M37" i="27" s="1"/>
  <c r="I82" i="27"/>
  <c r="M82" i="27" s="1"/>
  <c r="I92" i="27"/>
  <c r="M92" i="27" s="1"/>
  <c r="I34" i="27"/>
  <c r="M34" i="27" s="1"/>
  <c r="N100" i="4"/>
  <c r="I78" i="27"/>
  <c r="M78" i="27" s="1"/>
  <c r="N44" i="13"/>
  <c r="N99" i="13"/>
  <c r="N41" i="13"/>
  <c r="N19" i="13"/>
  <c r="S94" i="5"/>
  <c r="P94" i="5" s="1"/>
  <c r="N17" i="13"/>
  <c r="N76" i="13"/>
  <c r="I26" i="27"/>
  <c r="M26" i="27" s="1"/>
  <c r="N7" i="16"/>
  <c r="N58" i="16"/>
  <c r="N27" i="16"/>
  <c r="N15" i="16"/>
  <c r="N43" i="16"/>
  <c r="N94" i="16"/>
  <c r="I90" i="27"/>
  <c r="M90" i="27" s="1"/>
  <c r="I33" i="27"/>
  <c r="M33" i="27" s="1"/>
  <c r="I45" i="27"/>
  <c r="M45" i="27" s="1"/>
  <c r="I86" i="27"/>
  <c r="M86" i="27" s="1"/>
  <c r="I46" i="27"/>
  <c r="M46" i="27" s="1"/>
  <c r="N39" i="13"/>
  <c r="N66" i="13"/>
  <c r="N61" i="13"/>
  <c r="N44" i="6"/>
  <c r="I9" i="27"/>
  <c r="M9" i="27" s="1"/>
  <c r="N10" i="16"/>
  <c r="N36" i="16"/>
  <c r="N99" i="16"/>
  <c r="N19" i="16"/>
  <c r="N41" i="16"/>
  <c r="N12" i="16"/>
  <c r="N61" i="16"/>
  <c r="I80" i="27"/>
  <c r="M80" i="27" s="1"/>
  <c r="I35" i="27"/>
  <c r="M35" i="27" s="1"/>
  <c r="I44" i="27"/>
  <c r="M44" i="27" s="1"/>
  <c r="I71" i="27"/>
  <c r="M71" i="27" s="1"/>
  <c r="I36" i="27"/>
  <c r="M36" i="27" s="1"/>
  <c r="N75" i="13"/>
  <c r="N42" i="13"/>
  <c r="N7" i="13"/>
  <c r="N14" i="13"/>
  <c r="N53" i="13"/>
  <c r="N12" i="13"/>
  <c r="N22" i="13"/>
  <c r="N20" i="16"/>
  <c r="N24" i="13"/>
  <c r="N18" i="13"/>
  <c r="N10" i="13"/>
  <c r="N25" i="13"/>
  <c r="N51" i="13"/>
  <c r="I24" i="27"/>
  <c r="M24" i="27" s="1"/>
  <c r="I6" i="27"/>
  <c r="M6" i="27" s="1"/>
  <c r="I10" i="27"/>
  <c r="M10" i="27" s="1"/>
  <c r="I29" i="27"/>
  <c r="M29" i="27" s="1"/>
  <c r="I18" i="27"/>
  <c r="M18" i="27" s="1"/>
  <c r="I22" i="27"/>
  <c r="M22" i="27" s="1"/>
  <c r="I19" i="27"/>
  <c r="M19" i="27" s="1"/>
  <c r="N8" i="16"/>
  <c r="N50" i="16"/>
  <c r="I47" i="27"/>
  <c r="M47" i="27" s="1"/>
  <c r="I88" i="27"/>
  <c r="M88" i="27" s="1"/>
  <c r="I39" i="27"/>
  <c r="M39" i="27" s="1"/>
  <c r="I84" i="27"/>
  <c r="M84" i="27" s="1"/>
  <c r="I32" i="27"/>
  <c r="M32" i="27" s="1"/>
  <c r="F59" i="5"/>
  <c r="N49" i="13"/>
  <c r="N36" i="13"/>
  <c r="N6" i="13"/>
  <c r="O67" i="9"/>
  <c r="S67" i="9"/>
  <c r="Q67" i="9" s="1"/>
  <c r="AE67" i="9"/>
  <c r="N16" i="21"/>
  <c r="N11" i="21"/>
  <c r="N8" i="21"/>
  <c r="N18" i="21"/>
  <c r="N6" i="21"/>
  <c r="N22" i="21"/>
  <c r="N23" i="21"/>
  <c r="N37" i="3"/>
  <c r="N52" i="3"/>
  <c r="N22" i="3"/>
  <c r="N28" i="3"/>
  <c r="N7" i="3"/>
  <c r="AG3" i="3"/>
  <c r="N15" i="3"/>
  <c r="N16" i="3"/>
  <c r="N26" i="3"/>
  <c r="N11" i="3"/>
  <c r="N20" i="3"/>
  <c r="N8" i="3"/>
  <c r="N3" i="3"/>
  <c r="N27" i="3"/>
  <c r="N39" i="3"/>
  <c r="N21" i="21"/>
  <c r="N4" i="3"/>
  <c r="N21" i="3"/>
  <c r="I9" i="25"/>
  <c r="M9" i="25" s="1"/>
  <c r="I23" i="25"/>
  <c r="M23" i="25" s="1"/>
  <c r="I17" i="25"/>
  <c r="M17" i="25" s="1"/>
  <c r="I3" i="25"/>
  <c r="M3" i="25" s="1"/>
  <c r="I7" i="25"/>
  <c r="M7" i="25" s="1"/>
  <c r="I25" i="25"/>
  <c r="M25" i="25" s="1"/>
  <c r="I11" i="25"/>
  <c r="M11" i="25" s="1"/>
  <c r="I29" i="25"/>
  <c r="M29" i="25" s="1"/>
  <c r="I19" i="25"/>
  <c r="M19" i="25" s="1"/>
  <c r="I33" i="25"/>
  <c r="M33" i="25" s="1"/>
  <c r="I31" i="25"/>
  <c r="M31" i="25" s="1"/>
  <c r="I40" i="25"/>
  <c r="M40" i="25" s="1"/>
  <c r="I38" i="25"/>
  <c r="M38" i="25" s="1"/>
  <c r="I15" i="25"/>
  <c r="M15" i="25" s="1"/>
  <c r="I27" i="25"/>
  <c r="M27" i="25" s="1"/>
  <c r="I16" i="25"/>
  <c r="M16" i="25" s="1"/>
  <c r="I21" i="25"/>
  <c r="M21" i="25" s="1"/>
  <c r="I12" i="25"/>
  <c r="M12" i="25" s="1"/>
  <c r="I55" i="25"/>
  <c r="M55" i="25" s="1"/>
  <c r="I37" i="25"/>
  <c r="M37" i="25" s="1"/>
  <c r="I43" i="25"/>
  <c r="M43" i="25" s="1"/>
  <c r="I61" i="25"/>
  <c r="M61" i="25" s="1"/>
  <c r="I28" i="25"/>
  <c r="M28" i="25" s="1"/>
  <c r="I4" i="25"/>
  <c r="M4" i="25" s="1"/>
  <c r="I26" i="25"/>
  <c r="M26" i="25" s="1"/>
  <c r="I22" i="25"/>
  <c r="M22" i="25" s="1"/>
  <c r="I63" i="25"/>
  <c r="M63" i="25" s="1"/>
  <c r="I10" i="25"/>
  <c r="M10" i="25" s="1"/>
  <c r="I20" i="25"/>
  <c r="M20" i="25" s="1"/>
  <c r="I8" i="25"/>
  <c r="M8" i="25" s="1"/>
  <c r="I5" i="25"/>
  <c r="M5" i="25" s="1"/>
  <c r="I24" i="25"/>
  <c r="M24" i="25" s="1"/>
  <c r="I14" i="25"/>
  <c r="M14" i="25" s="1"/>
  <c r="I18" i="25"/>
  <c r="M18" i="25" s="1"/>
  <c r="N17" i="20"/>
  <c r="N48" i="4"/>
  <c r="AG3" i="16"/>
  <c r="I28" i="27"/>
  <c r="M28" i="27" s="1"/>
  <c r="N6" i="16"/>
  <c r="N44" i="16"/>
  <c r="N21" i="16"/>
  <c r="N98" i="16"/>
  <c r="N28" i="16"/>
  <c r="N95" i="16"/>
  <c r="N33" i="16"/>
  <c r="N42" i="4"/>
  <c r="N91" i="16"/>
  <c r="I96" i="27"/>
  <c r="M96" i="27" s="1"/>
  <c r="I43" i="27"/>
  <c r="M43" i="27" s="1"/>
  <c r="I38" i="27"/>
  <c r="M38" i="27" s="1"/>
  <c r="I75" i="27"/>
  <c r="M75" i="27" s="1"/>
  <c r="I94" i="27"/>
  <c r="M94" i="27" s="1"/>
  <c r="I40" i="27"/>
  <c r="M40" i="27" s="1"/>
  <c r="N6" i="9"/>
  <c r="AG3" i="9"/>
  <c r="N17" i="9"/>
  <c r="N25" i="9"/>
  <c r="N9" i="9"/>
  <c r="N19" i="9"/>
  <c r="N15" i="9"/>
  <c r="N22" i="9"/>
  <c r="N30" i="9"/>
  <c r="N12" i="20"/>
  <c r="N30" i="20"/>
  <c r="N18" i="20"/>
  <c r="N22" i="20"/>
  <c r="N31" i="3"/>
  <c r="N7" i="9"/>
  <c r="N12" i="9"/>
  <c r="N24" i="9"/>
  <c r="N28" i="21"/>
  <c r="O2" i="28"/>
  <c r="O2" i="25"/>
  <c r="O2" i="7"/>
  <c r="O2" i="27"/>
  <c r="W2" i="27" s="1"/>
  <c r="O2" i="26"/>
  <c r="N18" i="3"/>
  <c r="N23" i="9"/>
  <c r="N5" i="3"/>
  <c r="N16" i="20"/>
  <c r="N14" i="20"/>
  <c r="N15" i="20"/>
  <c r="N24" i="3"/>
  <c r="N29" i="20"/>
  <c r="N3" i="20"/>
  <c r="N7" i="20"/>
  <c r="N28" i="20"/>
  <c r="N5" i="9"/>
  <c r="N14" i="9"/>
  <c r="N27" i="9"/>
  <c r="N3" i="21"/>
  <c r="AG3" i="21"/>
  <c r="N13" i="21"/>
  <c r="N15" i="21"/>
  <c r="N26" i="21"/>
  <c r="N30" i="21"/>
  <c r="N25" i="21"/>
  <c r="N17" i="21"/>
  <c r="N9" i="21"/>
  <c r="N27" i="21"/>
  <c r="N29" i="21"/>
  <c r="N14" i="21"/>
  <c r="N4" i="21"/>
  <c r="N16" i="9"/>
  <c r="N20" i="9"/>
  <c r="N28" i="9"/>
  <c r="N10" i="21"/>
  <c r="N21" i="9"/>
  <c r="N5" i="21"/>
  <c r="N20" i="21"/>
  <c r="N30" i="3"/>
  <c r="N25" i="3"/>
  <c r="N27" i="20"/>
  <c r="N11" i="20"/>
  <c r="N19" i="3"/>
  <c r="N9" i="20"/>
  <c r="N19" i="20"/>
  <c r="N42" i="3"/>
  <c r="N13" i="3"/>
  <c r="N9" i="3"/>
  <c r="N44" i="3"/>
  <c r="N4" i="9"/>
  <c r="N8" i="9"/>
  <c r="AG3" i="20"/>
  <c r="N13" i="20"/>
  <c r="N25" i="20"/>
  <c r="N6" i="20"/>
  <c r="N26" i="20"/>
  <c r="N8" i="20"/>
  <c r="N23" i="20"/>
  <c r="N7" i="21"/>
  <c r="N19" i="21"/>
  <c r="N11" i="9"/>
  <c r="N3" i="9"/>
  <c r="N12" i="21"/>
  <c r="N18" i="9"/>
  <c r="N26" i="9"/>
  <c r="N10" i="9"/>
  <c r="N12" i="3"/>
  <c r="N17" i="3"/>
  <c r="N24" i="20"/>
  <c r="N45" i="3"/>
  <c r="N4" i="20"/>
  <c r="N29" i="3"/>
  <c r="N21" i="20"/>
  <c r="N5" i="20"/>
  <c r="N34" i="3"/>
  <c r="N60" i="3"/>
  <c r="N10" i="20"/>
  <c r="N23" i="3"/>
  <c r="N36" i="3"/>
  <c r="N56" i="3"/>
  <c r="D3" i="2"/>
  <c r="O58" i="18"/>
  <c r="O79" i="18"/>
  <c r="S78" i="23"/>
  <c r="Q78" i="23" s="1"/>
  <c r="R78" i="23" s="1"/>
  <c r="AE78" i="23"/>
  <c r="S68" i="23"/>
  <c r="Q68" i="23" s="1"/>
  <c r="R68" i="23" s="1"/>
  <c r="F100" i="1"/>
  <c r="O100" i="1"/>
  <c r="AE100" i="1"/>
  <c r="S55" i="1"/>
  <c r="Q55" i="1" s="1"/>
  <c r="R55" i="1" s="1"/>
  <c r="O82" i="5"/>
  <c r="S82" i="5"/>
  <c r="Q82" i="5" s="1"/>
  <c r="R82" i="5" s="1"/>
  <c r="P59" i="8"/>
  <c r="AD59" i="8"/>
  <c r="AE86" i="20"/>
  <c r="S86" i="20"/>
  <c r="Q86" i="20" s="1"/>
  <c r="R86" i="20" s="1"/>
  <c r="F86" i="20"/>
  <c r="O36" i="8"/>
  <c r="S36" i="8"/>
  <c r="Q36" i="8" s="1"/>
  <c r="R36" i="8" s="1"/>
  <c r="F36" i="8"/>
  <c r="AE36" i="8"/>
  <c r="F95" i="21"/>
  <c r="AE95" i="21"/>
  <c r="AE71" i="21"/>
  <c r="F71" i="21"/>
  <c r="O71" i="21"/>
  <c r="F68" i="21"/>
  <c r="O63" i="21"/>
  <c r="S60" i="21"/>
  <c r="Q60" i="21" s="1"/>
  <c r="R60" i="21" s="1"/>
  <c r="O60" i="21"/>
  <c r="F60" i="21"/>
  <c r="O97" i="21"/>
  <c r="AE62" i="23"/>
  <c r="AE98" i="23"/>
  <c r="O69" i="1"/>
  <c r="O96" i="13"/>
  <c r="AE96" i="13"/>
  <c r="F96" i="13"/>
  <c r="S96" i="13"/>
  <c r="Q96" i="13" s="1"/>
  <c r="R96" i="13" s="1"/>
  <c r="AE56" i="1"/>
  <c r="F56" i="1"/>
  <c r="O56" i="1"/>
  <c r="S56" i="1"/>
  <c r="Q56" i="1" s="1"/>
  <c r="R56" i="1" s="1"/>
  <c r="O88" i="1"/>
  <c r="S88" i="1"/>
  <c r="Q88" i="1" s="1"/>
  <c r="R88" i="1" s="1"/>
  <c r="AE88" i="1"/>
  <c r="F88" i="1"/>
  <c r="S95" i="5"/>
  <c r="Q95" i="5" s="1"/>
  <c r="R95" i="5" s="1"/>
  <c r="AE99" i="9"/>
  <c r="S99" i="9"/>
  <c r="Q99" i="9" s="1"/>
  <c r="O99" i="9"/>
  <c r="F99" i="9"/>
  <c r="S60" i="8"/>
  <c r="Q60" i="8" s="1"/>
  <c r="R60" i="8" s="1"/>
  <c r="AE60" i="8"/>
  <c r="O60" i="8"/>
  <c r="F60" i="8"/>
  <c r="F84" i="9"/>
  <c r="O58" i="8"/>
  <c r="S58" i="8"/>
  <c r="Q58" i="8" s="1"/>
  <c r="R58" i="8" s="1"/>
  <c r="AE58" i="8"/>
  <c r="F58" i="8"/>
  <c r="AE32" i="21"/>
  <c r="AE38" i="21"/>
  <c r="F38" i="21"/>
  <c r="O38" i="21"/>
  <c r="AE69" i="8"/>
  <c r="O69" i="8"/>
  <c r="F69" i="8"/>
  <c r="S69" i="8"/>
  <c r="Q69" i="8" s="1"/>
  <c r="R69" i="8" s="1"/>
  <c r="O91" i="23"/>
  <c r="O75" i="23"/>
  <c r="F75" i="23"/>
  <c r="S97" i="23"/>
  <c r="Q97" i="23" s="1"/>
  <c r="R97" i="23" s="1"/>
  <c r="O69" i="16"/>
  <c r="S74" i="16"/>
  <c r="Q74" i="16" s="1"/>
  <c r="R74" i="16" s="1"/>
  <c r="O74" i="16"/>
  <c r="O82" i="3"/>
  <c r="S63" i="3"/>
  <c r="Q63" i="3" s="1"/>
  <c r="R63" i="3" s="1"/>
  <c r="F63" i="3"/>
  <c r="F100" i="8"/>
  <c r="AE100" i="8"/>
  <c r="S100" i="8"/>
  <c r="Q100" i="8" s="1"/>
  <c r="R100" i="8" s="1"/>
  <c r="O100" i="8"/>
  <c r="AE69" i="21"/>
  <c r="F69" i="21"/>
  <c r="S69" i="21"/>
  <c r="Q69" i="21" s="1"/>
  <c r="R69" i="21" s="1"/>
  <c r="F55" i="21"/>
  <c r="S54" i="21"/>
  <c r="Q54" i="21" s="1"/>
  <c r="R54" i="21" s="1"/>
  <c r="AE36" i="21"/>
  <c r="S36" i="21"/>
  <c r="Q36" i="21" s="1"/>
  <c r="R36" i="21" s="1"/>
  <c r="AE61" i="8"/>
  <c r="O61" i="8"/>
  <c r="S61" i="8"/>
  <c r="Q61" i="8" s="1"/>
  <c r="R61" i="8" s="1"/>
  <c r="F61" i="8"/>
  <c r="AE67" i="8"/>
  <c r="F67" i="8"/>
  <c r="O67" i="8"/>
  <c r="S67" i="8"/>
  <c r="Q67" i="8" s="1"/>
  <c r="R67" i="8" s="1"/>
  <c r="S70" i="8"/>
  <c r="Q70" i="8" s="1"/>
  <c r="R70" i="8" s="1"/>
  <c r="AE70" i="8"/>
  <c r="O70" i="8"/>
  <c r="F70" i="8"/>
  <c r="S87" i="23"/>
  <c r="Q87" i="23" s="1"/>
  <c r="R87" i="23" s="1"/>
  <c r="F87" i="23"/>
  <c r="AE92" i="23"/>
  <c r="F92" i="23"/>
  <c r="F99" i="1"/>
  <c r="O99" i="1"/>
  <c r="AE99" i="1"/>
  <c r="AE95" i="23"/>
  <c r="S86" i="13"/>
  <c r="Q86" i="13" s="1"/>
  <c r="R86" i="13" s="1"/>
  <c r="F86" i="13"/>
  <c r="F63" i="16"/>
  <c r="O63" i="16"/>
  <c r="S63" i="16"/>
  <c r="Q63" i="16" s="1"/>
  <c r="R63" i="16" s="1"/>
  <c r="AE63" i="16"/>
  <c r="F88" i="16"/>
  <c r="O88" i="16"/>
  <c r="AE88" i="16"/>
  <c r="S88" i="16"/>
  <c r="Q88" i="16" s="1"/>
  <c r="R88" i="16" s="1"/>
  <c r="S72" i="16"/>
  <c r="Q72" i="16" s="1"/>
  <c r="R72" i="16" s="1"/>
  <c r="O72" i="16"/>
  <c r="AE72" i="16"/>
  <c r="F72" i="16"/>
  <c r="O75" i="16"/>
  <c r="AE75" i="16"/>
  <c r="S81" i="16"/>
  <c r="Q81" i="16" s="1"/>
  <c r="R81" i="16" s="1"/>
  <c r="O81" i="16"/>
  <c r="O78" i="5"/>
  <c r="S78" i="5"/>
  <c r="Q78" i="5" s="1"/>
  <c r="R78" i="5" s="1"/>
  <c r="AE78" i="5"/>
  <c r="S57" i="8"/>
  <c r="Q57" i="8" s="1"/>
  <c r="R57" i="8" s="1"/>
  <c r="F57" i="8"/>
  <c r="AE57" i="8"/>
  <c r="O57" i="8"/>
  <c r="F71" i="23"/>
  <c r="S100" i="9"/>
  <c r="Q100" i="9" s="1"/>
  <c r="AE100" i="9"/>
  <c r="F100" i="9"/>
  <c r="O100" i="9"/>
  <c r="O63" i="8"/>
  <c r="S63" i="8"/>
  <c r="Q63" i="8" s="1"/>
  <c r="R63" i="8" s="1"/>
  <c r="F63" i="8"/>
  <c r="AE63" i="8"/>
  <c r="S57" i="21"/>
  <c r="Q57" i="21" s="1"/>
  <c r="R57" i="21" s="1"/>
  <c r="O51" i="21"/>
  <c r="O64" i="21"/>
  <c r="F64" i="21"/>
  <c r="S64" i="21"/>
  <c r="Q64" i="21" s="1"/>
  <c r="R64" i="21" s="1"/>
  <c r="O46" i="21"/>
  <c r="AE46" i="21"/>
  <c r="S46" i="21"/>
  <c r="Q46" i="21" s="1"/>
  <c r="R46" i="21" s="1"/>
  <c r="O86" i="21"/>
  <c r="AE52" i="21"/>
  <c r="F52" i="21"/>
  <c r="S65" i="20"/>
  <c r="Q65" i="20" s="1"/>
  <c r="R65" i="20" s="1"/>
  <c r="AE65" i="20"/>
  <c r="F76" i="20"/>
  <c r="S76" i="20"/>
  <c r="Q76" i="20" s="1"/>
  <c r="R76" i="20" s="1"/>
  <c r="AE76" i="20"/>
  <c r="O76" i="20"/>
  <c r="F74" i="9"/>
  <c r="O74" i="9"/>
  <c r="S74" i="9"/>
  <c r="Q74" i="9" s="1"/>
  <c r="AE74" i="9"/>
  <c r="O39" i="9"/>
  <c r="S39" i="9"/>
  <c r="Q39" i="9" s="1"/>
  <c r="F39" i="9"/>
  <c r="AE39" i="9"/>
  <c r="S81" i="20"/>
  <c r="Q81" i="20" s="1"/>
  <c r="R81" i="20" s="1"/>
  <c r="F48" i="1"/>
  <c r="O48" i="1"/>
  <c r="F73" i="1"/>
  <c r="AE73" i="1"/>
  <c r="O61" i="5"/>
  <c r="AE97" i="3"/>
  <c r="S89" i="21"/>
  <c r="Q89" i="21" s="1"/>
  <c r="R89" i="21" s="1"/>
  <c r="S80" i="20"/>
  <c r="Q80" i="20" s="1"/>
  <c r="R80" i="20" s="1"/>
  <c r="F80" i="20"/>
  <c r="O80" i="20"/>
  <c r="AE80" i="20"/>
  <c r="S78" i="9"/>
  <c r="Q78" i="9" s="1"/>
  <c r="S40" i="8"/>
  <c r="O40" i="8"/>
  <c r="AE40" i="8"/>
  <c r="F40" i="8"/>
  <c r="AE45" i="8"/>
  <c r="O45" i="8"/>
  <c r="S45" i="8"/>
  <c r="Q45" i="8" s="1"/>
  <c r="R45" i="8" s="1"/>
  <c r="F45" i="8"/>
  <c r="AE65" i="8"/>
  <c r="O65" i="8"/>
  <c r="O80" i="8"/>
  <c r="S80" i="8"/>
  <c r="Q80" i="8" s="1"/>
  <c r="R80" i="8" s="1"/>
  <c r="F80" i="8"/>
  <c r="AE80" i="8"/>
  <c r="AE93" i="8"/>
  <c r="F93" i="8"/>
  <c r="S93" i="8"/>
  <c r="Q93" i="8" s="1"/>
  <c r="R93" i="8" s="1"/>
  <c r="O93" i="8"/>
  <c r="F73" i="23"/>
  <c r="AE73" i="23"/>
  <c r="S73" i="23"/>
  <c r="Q73" i="23" s="1"/>
  <c r="R73" i="23" s="1"/>
  <c r="O73" i="23"/>
  <c r="AE38" i="8"/>
  <c r="F38" i="8"/>
  <c r="S38" i="8"/>
  <c r="Q38" i="8" s="1"/>
  <c r="R38" i="8" s="1"/>
  <c r="O38" i="8"/>
  <c r="F43" i="8"/>
  <c r="AE43" i="8"/>
  <c r="O43" i="8"/>
  <c r="S43" i="8"/>
  <c r="F96" i="21"/>
  <c r="O96" i="21"/>
  <c r="AE87" i="20"/>
  <c r="F61" i="20"/>
  <c r="AE61" i="20"/>
  <c r="AE94" i="8"/>
  <c r="O94" i="8"/>
  <c r="S94" i="8"/>
  <c r="Q94" i="8" s="1"/>
  <c r="R94" i="8" s="1"/>
  <c r="F94" i="8"/>
  <c r="F88" i="8"/>
  <c r="O88" i="8"/>
  <c r="S88" i="8"/>
  <c r="Q88" i="8" s="1"/>
  <c r="R88" i="8" s="1"/>
  <c r="AE88" i="8"/>
  <c r="AE53" i="8"/>
  <c r="F53" i="8"/>
  <c r="O53" i="8"/>
  <c r="S53" i="8"/>
  <c r="Q53" i="8" s="1"/>
  <c r="R53" i="8" s="1"/>
  <c r="F70" i="21"/>
  <c r="AE66" i="8"/>
  <c r="O66" i="8"/>
  <c r="S66" i="8"/>
  <c r="Q66" i="8" s="1"/>
  <c r="R66" i="8" s="1"/>
  <c r="O47" i="9"/>
  <c r="F47" i="9"/>
  <c r="AE54" i="8"/>
  <c r="O54" i="8"/>
  <c r="S54" i="8"/>
  <c r="Q54" i="8" s="1"/>
  <c r="R54" i="8" s="1"/>
  <c r="F54" i="8"/>
  <c r="F68" i="8"/>
  <c r="F73" i="8"/>
  <c r="AE73" i="8"/>
  <c r="O73" i="8"/>
  <c r="S73" i="8"/>
  <c r="Q73" i="8" s="1"/>
  <c r="R73" i="8" s="1"/>
  <c r="F90" i="8"/>
  <c r="O90" i="8"/>
  <c r="S90" i="8"/>
  <c r="Q90" i="8" s="1"/>
  <c r="R90" i="8" s="1"/>
  <c r="AE90" i="8"/>
  <c r="AE46" i="9"/>
  <c r="O50" i="8"/>
  <c r="AE50" i="8"/>
  <c r="F50" i="8"/>
  <c r="S50" i="8"/>
  <c r="Q50" i="8" s="1"/>
  <c r="R50" i="8" s="1"/>
  <c r="F65" i="8"/>
  <c r="AE68" i="1"/>
  <c r="O68" i="1"/>
  <c r="F68" i="1"/>
  <c r="F77" i="1"/>
  <c r="S90" i="1"/>
  <c r="Q90" i="1" s="1"/>
  <c r="R90" i="1" s="1"/>
  <c r="AE90" i="1"/>
  <c r="O92" i="1"/>
  <c r="S92" i="1"/>
  <c r="Q92" i="1" s="1"/>
  <c r="R92" i="1" s="1"/>
  <c r="F92" i="1"/>
  <c r="AE89" i="13"/>
  <c r="O89" i="13"/>
  <c r="F89" i="13"/>
  <c r="S97" i="16"/>
  <c r="AE97" i="16"/>
  <c r="F97" i="16"/>
  <c r="O97" i="16"/>
  <c r="S100" i="20"/>
  <c r="Q100" i="20" s="1"/>
  <c r="R100" i="20" s="1"/>
  <c r="AE100" i="20"/>
  <c r="AE85" i="9"/>
  <c r="O85" i="9"/>
  <c r="F85" i="9"/>
  <c r="S85" i="9"/>
  <c r="Q85" i="9" s="1"/>
  <c r="AE34" i="8"/>
  <c r="F34" i="8"/>
  <c r="O34" i="8"/>
  <c r="S34" i="8"/>
  <c r="Q34" i="8" s="1"/>
  <c r="R34" i="8" s="1"/>
  <c r="F51" i="8"/>
  <c r="AE51" i="8"/>
  <c r="O51" i="8"/>
  <c r="S51" i="8"/>
  <c r="S74" i="8"/>
  <c r="Q74" i="8" s="1"/>
  <c r="R74" i="8" s="1"/>
  <c r="AE74" i="8"/>
  <c r="O74" i="8"/>
  <c r="F74" i="8"/>
  <c r="S82" i="8"/>
  <c r="AE82" i="8"/>
  <c r="O82" i="8"/>
  <c r="F82" i="8"/>
  <c r="O87" i="8"/>
  <c r="S87" i="8"/>
  <c r="AE87" i="8"/>
  <c r="F87" i="8"/>
  <c r="AE44" i="9"/>
  <c r="AE53" i="9"/>
  <c r="O64" i="9"/>
  <c r="S64" i="9"/>
  <c r="F64" i="9"/>
  <c r="F71" i="8"/>
  <c r="AE71" i="8"/>
  <c r="O71" i="8"/>
  <c r="S71" i="8"/>
  <c r="AE97" i="8"/>
  <c r="O97" i="8"/>
  <c r="F97" i="8"/>
  <c r="S97" i="8"/>
  <c r="Q97" i="8" s="1"/>
  <c r="R97" i="8" s="1"/>
  <c r="AE90" i="20"/>
  <c r="AE42" i="9"/>
  <c r="F42" i="9"/>
  <c r="S42" i="9"/>
  <c r="O42" i="9"/>
  <c r="AE84" i="8"/>
  <c r="F84" i="8"/>
  <c r="O84" i="8"/>
  <c r="S84" i="8"/>
  <c r="Q84" i="8" s="1"/>
  <c r="R84" i="8" s="1"/>
  <c r="S77" i="8"/>
  <c r="Q77" i="8" s="1"/>
  <c r="R77" i="8" s="1"/>
  <c r="AE77" i="8"/>
  <c r="F77" i="8"/>
  <c r="O77" i="8"/>
  <c r="O46" i="8"/>
  <c r="AE46" i="8"/>
  <c r="F46" i="8"/>
  <c r="S46" i="8"/>
  <c r="AE39" i="8"/>
  <c r="S39" i="8"/>
  <c r="F39" i="8"/>
  <c r="O39" i="8"/>
  <c r="O44" i="9"/>
  <c r="AE33" i="8"/>
  <c r="O33" i="8"/>
  <c r="S33" i="8"/>
  <c r="Q33" i="8" s="1"/>
  <c r="R33" i="8" s="1"/>
  <c r="F33" i="8"/>
  <c r="F86" i="8"/>
  <c r="O86" i="8"/>
  <c r="S86" i="8"/>
  <c r="AE86" i="8"/>
  <c r="S52" i="8"/>
  <c r="AE52" i="8"/>
  <c r="F52" i="8"/>
  <c r="O52" i="8"/>
  <c r="F66" i="8"/>
  <c r="F74" i="3"/>
  <c r="AE97" i="18"/>
  <c r="F97" i="18"/>
  <c r="O97" i="18"/>
  <c r="S77" i="23"/>
  <c r="Q77" i="23" s="1"/>
  <c r="R77" i="23" s="1"/>
  <c r="F54" i="1"/>
  <c r="O54" i="1"/>
  <c r="S54" i="1"/>
  <c r="Q54" i="1" s="1"/>
  <c r="R54" i="1" s="1"/>
  <c r="AE54" i="1"/>
  <c r="F74" i="13"/>
  <c r="S74" i="13"/>
  <c r="S79" i="1"/>
  <c r="O79" i="1"/>
  <c r="O95" i="1"/>
  <c r="AE95" i="1"/>
  <c r="O72" i="9"/>
  <c r="F76" i="9"/>
  <c r="O76" i="9"/>
  <c r="S76" i="9"/>
  <c r="AE35" i="8"/>
  <c r="F35" i="8"/>
  <c r="O35" i="8"/>
  <c r="S35" i="8"/>
  <c r="Q35" i="8" s="1"/>
  <c r="R35" i="8" s="1"/>
  <c r="O44" i="8"/>
  <c r="AE44" i="8"/>
  <c r="F44" i="8"/>
  <c r="S44" i="8"/>
  <c r="F64" i="8"/>
  <c r="AE64" i="8"/>
  <c r="S64" i="8"/>
  <c r="Q64" i="8" s="1"/>
  <c r="R64" i="8" s="1"/>
  <c r="O64" i="8"/>
  <c r="F83" i="8"/>
  <c r="O83" i="8"/>
  <c r="S83" i="8"/>
  <c r="AE83" i="8"/>
  <c r="AE95" i="8"/>
  <c r="F95" i="8"/>
  <c r="O95" i="8"/>
  <c r="S95" i="8"/>
  <c r="Q95" i="8" s="1"/>
  <c r="R95" i="8" s="1"/>
  <c r="S55" i="8"/>
  <c r="Q55" i="8" s="1"/>
  <c r="R55" i="8" s="1"/>
  <c r="AE55" i="8"/>
  <c r="F55" i="8"/>
  <c r="O55" i="8"/>
  <c r="F78" i="8"/>
  <c r="O78" i="8"/>
  <c r="AE78" i="8"/>
  <c r="S78" i="8"/>
  <c r="AE98" i="8"/>
  <c r="F98" i="8"/>
  <c r="S98" i="8"/>
  <c r="Q98" i="8" s="1"/>
  <c r="R98" i="8" s="1"/>
  <c r="O98" i="8"/>
  <c r="AE77" i="21"/>
  <c r="AE85" i="20"/>
  <c r="AE92" i="8"/>
  <c r="F92" i="8"/>
  <c r="O92" i="8"/>
  <c r="S92" i="8"/>
  <c r="S42" i="8"/>
  <c r="O42" i="8"/>
  <c r="AE42" i="8"/>
  <c r="F42" i="8"/>
  <c r="O83" i="13"/>
  <c r="F83" i="13"/>
  <c r="F73" i="13"/>
  <c r="O51" i="9"/>
  <c r="O62" i="8"/>
  <c r="S62" i="8"/>
  <c r="Q62" i="8" s="1"/>
  <c r="R62" i="8" s="1"/>
  <c r="F62" i="8"/>
  <c r="AE62" i="8"/>
  <c r="S44" i="9"/>
  <c r="Q59" i="8"/>
  <c r="R59" i="8" s="1"/>
  <c r="S79" i="8"/>
  <c r="F79" i="8"/>
  <c r="O79" i="8"/>
  <c r="AE79" i="8"/>
  <c r="O51" i="1"/>
  <c r="S51" i="1"/>
  <c r="S74" i="1"/>
  <c r="S63" i="13"/>
  <c r="F61" i="1"/>
  <c r="O61" i="1"/>
  <c r="S61" i="1"/>
  <c r="Q61" i="1" s="1"/>
  <c r="R61" i="1" s="1"/>
  <c r="AE61" i="1"/>
  <c r="S70" i="1"/>
  <c r="S71" i="13"/>
  <c r="AE59" i="8"/>
  <c r="F59" i="8"/>
  <c r="O59" i="8"/>
  <c r="AE76" i="8"/>
  <c r="F76" i="8"/>
  <c r="O76" i="8"/>
  <c r="S76" i="8"/>
  <c r="F85" i="8"/>
  <c r="O85" i="8"/>
  <c r="S85" i="8"/>
  <c r="AE85" i="8"/>
  <c r="F91" i="8"/>
  <c r="O91" i="8"/>
  <c r="S91" i="8"/>
  <c r="Q91" i="8" s="1"/>
  <c r="R91" i="8" s="1"/>
  <c r="AE91" i="8"/>
  <c r="O99" i="8"/>
  <c r="F99" i="8"/>
  <c r="S99" i="8"/>
  <c r="Q99" i="8" s="1"/>
  <c r="R99" i="8" s="1"/>
  <c r="AE99" i="8"/>
  <c r="AE49" i="8"/>
  <c r="O49" i="8"/>
  <c r="S49" i="8"/>
  <c r="Q49" i="8" s="1"/>
  <c r="R49" i="8" s="1"/>
  <c r="F49" i="8"/>
  <c r="S56" i="8"/>
  <c r="Q56" i="8" s="1"/>
  <c r="R56" i="8" s="1"/>
  <c r="AE56" i="8"/>
  <c r="F56" i="8"/>
  <c r="O56" i="8"/>
  <c r="O68" i="8"/>
  <c r="S68" i="8"/>
  <c r="O72" i="8"/>
  <c r="S72" i="8"/>
  <c r="Q72" i="8" s="1"/>
  <c r="R72" i="8" s="1"/>
  <c r="F72" i="8"/>
  <c r="AE72" i="8"/>
  <c r="F89" i="8"/>
  <c r="O89" i="8"/>
  <c r="S89" i="8"/>
  <c r="Q89" i="8" s="1"/>
  <c r="R89" i="8" s="1"/>
  <c r="AE89" i="8"/>
  <c r="O75" i="8"/>
  <c r="S75" i="8"/>
  <c r="AE75" i="8"/>
  <c r="F75" i="8"/>
  <c r="F47" i="8"/>
  <c r="AE47" i="8"/>
  <c r="O47" i="8"/>
  <c r="S47" i="8"/>
  <c r="Q47" i="8" s="1"/>
  <c r="R47" i="8" s="1"/>
  <c r="AE41" i="8"/>
  <c r="S41" i="8"/>
  <c r="Q41" i="8" s="1"/>
  <c r="R41" i="8" s="1"/>
  <c r="O41" i="8"/>
  <c r="F41" i="8"/>
  <c r="O35" i="20"/>
  <c r="AE35" i="20"/>
  <c r="S35" i="20"/>
  <c r="Q35" i="20" s="1"/>
  <c r="R35" i="20" s="1"/>
  <c r="F35" i="20"/>
  <c r="AE58" i="9"/>
  <c r="F58" i="9"/>
  <c r="O58" i="9"/>
  <c r="AE72" i="9"/>
  <c r="AE80" i="9"/>
  <c r="O32" i="8"/>
  <c r="AE32" i="8"/>
  <c r="S32" i="8"/>
  <c r="F32" i="8"/>
  <c r="S81" i="8"/>
  <c r="AE81" i="8"/>
  <c r="F81" i="8"/>
  <c r="O81" i="8"/>
  <c r="AE96" i="8"/>
  <c r="S96" i="8"/>
  <c r="Q96" i="8" s="1"/>
  <c r="R96" i="8" s="1"/>
  <c r="O96" i="8"/>
  <c r="F96" i="8"/>
  <c r="F62" i="9"/>
  <c r="AE37" i="8"/>
  <c r="S37" i="8"/>
  <c r="F37" i="8"/>
  <c r="O37" i="8"/>
  <c r="O48" i="8"/>
  <c r="AE48" i="8"/>
  <c r="F48" i="8"/>
  <c r="S48" i="8"/>
  <c r="S65" i="8"/>
  <c r="Q65" i="8" s="1"/>
  <c r="R65" i="8" s="1"/>
  <c r="W46" i="8"/>
  <c r="W55" i="8"/>
  <c r="W88" i="8"/>
  <c r="W56" i="8"/>
  <c r="W65" i="8"/>
  <c r="W66" i="8"/>
  <c r="W47" i="8"/>
  <c r="W53" i="8"/>
  <c r="W48" i="8"/>
  <c r="W54" i="8"/>
  <c r="W57" i="8"/>
  <c r="P30" i="8"/>
  <c r="AD30" i="8"/>
  <c r="Q30" i="8"/>
  <c r="P26" i="8"/>
  <c r="Q26" i="8"/>
  <c r="AD26" i="8"/>
  <c r="P20" i="8"/>
  <c r="AD20" i="8"/>
  <c r="Q20" i="8"/>
  <c r="W18" i="8"/>
  <c r="Q15" i="8"/>
  <c r="AD15" i="8"/>
  <c r="P15" i="8"/>
  <c r="Q14" i="8"/>
  <c r="P14" i="8"/>
  <c r="AD14" i="8"/>
  <c r="Y51" i="8"/>
  <c r="W96" i="8"/>
  <c r="P12" i="8"/>
  <c r="AD12" i="8"/>
  <c r="Q12" i="8"/>
  <c r="W11" i="8"/>
  <c r="W25" i="8"/>
  <c r="W51" i="8"/>
  <c r="W19" i="8"/>
  <c r="W92" i="8"/>
  <c r="W50" i="8"/>
  <c r="Y20" i="8"/>
  <c r="P8" i="8"/>
  <c r="Q8" i="8"/>
  <c r="AD8" i="8"/>
  <c r="W28" i="8"/>
  <c r="Y60" i="8"/>
  <c r="W21" i="8"/>
  <c r="W99" i="8"/>
  <c r="W31" i="8"/>
  <c r="Y28" i="8"/>
  <c r="W7" i="8"/>
  <c r="W86" i="8"/>
  <c r="W60" i="8"/>
  <c r="Y64" i="8"/>
  <c r="W15" i="8"/>
  <c r="W89" i="8"/>
  <c r="W74" i="8"/>
  <c r="W81" i="8"/>
  <c r="W10" i="8"/>
  <c r="W9" i="8"/>
  <c r="W24" i="8"/>
  <c r="Y96" i="8"/>
  <c r="W27" i="8"/>
  <c r="W41" i="8"/>
  <c r="W79" i="8"/>
  <c r="W43" i="8"/>
  <c r="Y8" i="8"/>
  <c r="W37" i="8"/>
  <c r="W93" i="8"/>
  <c r="W82" i="8"/>
  <c r="W6" i="8"/>
  <c r="W26" i="8"/>
  <c r="Y73" i="8"/>
  <c r="W5" i="8"/>
  <c r="Y25" i="8"/>
  <c r="W75" i="8"/>
  <c r="W78" i="8"/>
  <c r="W98" i="8"/>
  <c r="W83" i="8"/>
  <c r="Y71" i="8"/>
  <c r="Y63" i="8"/>
  <c r="Y79" i="8"/>
  <c r="W22" i="8"/>
  <c r="W36" i="8"/>
  <c r="W87" i="8"/>
  <c r="Y49" i="8"/>
  <c r="W23" i="8"/>
  <c r="W71" i="8"/>
  <c r="W76" i="8"/>
  <c r="W14" i="8"/>
  <c r="Y78" i="8"/>
  <c r="W13" i="8"/>
  <c r="AD4" i="8"/>
  <c r="P4" i="8"/>
  <c r="Q4" i="8"/>
  <c r="W84" i="8"/>
  <c r="W85" i="8"/>
  <c r="W90" i="8"/>
  <c r="Y7" i="8"/>
  <c r="W73" i="8"/>
  <c r="W91" i="8"/>
  <c r="W4" i="8"/>
  <c r="W17" i="8"/>
  <c r="W95" i="8"/>
  <c r="W39" i="8"/>
  <c r="W29" i="8"/>
  <c r="W94" i="8"/>
  <c r="W16" i="8"/>
  <c r="W30" i="8"/>
  <c r="Y12" i="8"/>
  <c r="W12" i="8"/>
  <c r="W64" i="8"/>
  <c r="W8" i="8"/>
  <c r="W77" i="8"/>
  <c r="W42" i="8"/>
  <c r="W97" i="8"/>
  <c r="W80" i="8"/>
  <c r="W38" i="8"/>
  <c r="Y31" i="8"/>
  <c r="W32" i="8"/>
  <c r="Y80" i="8"/>
  <c r="Y58" i="8"/>
  <c r="W58" i="8"/>
  <c r="W59" i="8"/>
  <c r="O64" i="18"/>
  <c r="AE64" i="18"/>
  <c r="S64" i="18"/>
  <c r="F64" i="18"/>
  <c r="O66" i="18"/>
  <c r="AE66" i="18"/>
  <c r="S66" i="18"/>
  <c r="AE67" i="18"/>
  <c r="F77" i="18"/>
  <c r="O60" i="18"/>
  <c r="AE62" i="18"/>
  <c r="AE62" i="16" l="1"/>
  <c r="AE69" i="1"/>
  <c r="F63" i="21"/>
  <c r="F69" i="1"/>
  <c r="CN22" i="17"/>
  <c r="S52" i="21"/>
  <c r="Q52" i="21" s="1"/>
  <c r="R52" i="21" s="1"/>
  <c r="O79" i="9"/>
  <c r="AE77" i="5"/>
  <c r="O75" i="5"/>
  <c r="O77" i="5"/>
  <c r="S72" i="18"/>
  <c r="AE51" i="1"/>
  <c r="S83" i="13"/>
  <c r="Q83" i="13" s="1"/>
  <c r="R83" i="13" s="1"/>
  <c r="S98" i="3"/>
  <c r="Q98" i="3" s="1"/>
  <c r="R98" i="3" s="1"/>
  <c r="AE79" i="1"/>
  <c r="F90" i="5"/>
  <c r="F62" i="16"/>
  <c r="AE78" i="1"/>
  <c r="AE85" i="13"/>
  <c r="F89" i="23"/>
  <c r="S63" i="23"/>
  <c r="Q63" i="23" s="1"/>
  <c r="R63" i="23" s="1"/>
  <c r="AE98" i="1"/>
  <c r="S68" i="21"/>
  <c r="Q68" i="21" s="1"/>
  <c r="R68" i="21" s="1"/>
  <c r="F71" i="3"/>
  <c r="S67" i="13"/>
  <c r="Q67" i="13" s="1"/>
  <c r="R67" i="13" s="1"/>
  <c r="S97" i="1"/>
  <c r="Q97" i="1" s="1"/>
  <c r="R97" i="1" s="1"/>
  <c r="AE38" i="23"/>
  <c r="F75" i="5"/>
  <c r="AE38" i="1"/>
  <c r="S38" i="1"/>
  <c r="Q38" i="1" s="1"/>
  <c r="R38" i="1" s="1"/>
  <c r="AE16" i="1"/>
  <c r="F28" i="1"/>
  <c r="F65" i="1"/>
  <c r="O41" i="1"/>
  <c r="B14" i="17"/>
  <c r="O57" i="20"/>
  <c r="S62" i="16"/>
  <c r="Q62" i="16" s="1"/>
  <c r="R62" i="16" s="1"/>
  <c r="S77" i="1"/>
  <c r="Q77" i="1" s="1"/>
  <c r="R77" i="1" s="1"/>
  <c r="F45" i="16"/>
  <c r="S7" i="17"/>
  <c r="CO4" i="17"/>
  <c r="F78" i="1"/>
  <c r="O68" i="21"/>
  <c r="F67" i="13"/>
  <c r="S77" i="5"/>
  <c r="Q77" i="5" s="1"/>
  <c r="R77" i="5" s="1"/>
  <c r="CN25" i="17"/>
  <c r="O78" i="1"/>
  <c r="AE82" i="16"/>
  <c r="O89" i="23"/>
  <c r="O98" i="1"/>
  <c r="S71" i="3"/>
  <c r="Q71" i="3" s="1"/>
  <c r="R71" i="3" s="1"/>
  <c r="O67" i="13"/>
  <c r="AE97" i="1"/>
  <c r="AE52" i="1"/>
  <c r="O38" i="23"/>
  <c r="O28" i="1"/>
  <c r="CN28" i="17" s="1"/>
  <c r="AE75" i="5"/>
  <c r="S72" i="13"/>
  <c r="Q72" i="13" s="1"/>
  <c r="R72" i="13" s="1"/>
  <c r="AE77" i="1"/>
  <c r="S89" i="9"/>
  <c r="Q89" i="9" s="1"/>
  <c r="AE43" i="21"/>
  <c r="F38" i="23"/>
  <c r="S95" i="3"/>
  <c r="Q95" i="3" s="1"/>
  <c r="R95" i="3" s="1"/>
  <c r="F95" i="3"/>
  <c r="F81" i="16"/>
  <c r="AE89" i="23"/>
  <c r="F98" i="1"/>
  <c r="AE82" i="5"/>
  <c r="O97" i="1"/>
  <c r="N27" i="6"/>
  <c r="AE28" i="1"/>
  <c r="AE53" i="20"/>
  <c r="N20" i="6"/>
  <c r="O20" i="6" s="1"/>
  <c r="CK20" i="17" s="1"/>
  <c r="F48" i="23"/>
  <c r="B11" i="17"/>
  <c r="S85" i="13"/>
  <c r="Q85" i="13" s="1"/>
  <c r="R85" i="13" s="1"/>
  <c r="T8" i="17"/>
  <c r="F76" i="21"/>
  <c r="F89" i="21"/>
  <c r="AE48" i="1"/>
  <c r="N97" i="6"/>
  <c r="AE97" i="6" s="1"/>
  <c r="N24" i="6"/>
  <c r="S24" i="6" s="1"/>
  <c r="S52" i="1"/>
  <c r="Q52" i="1" s="1"/>
  <c r="R52" i="1" s="1"/>
  <c r="N13" i="6"/>
  <c r="CN17" i="17"/>
  <c r="CO22" i="17"/>
  <c r="C7" i="17"/>
  <c r="S44" i="1"/>
  <c r="P44" i="1" s="1"/>
  <c r="F44" i="1"/>
  <c r="L44" i="1" s="1"/>
  <c r="X44" i="1" s="1"/>
  <c r="S41" i="1"/>
  <c r="Q41" i="1" s="1"/>
  <c r="R41" i="1" s="1"/>
  <c r="O30" i="1"/>
  <c r="S16" i="1"/>
  <c r="F16" i="1"/>
  <c r="S11" i="1"/>
  <c r="Q11" i="1" s="1"/>
  <c r="R11" i="1" s="1"/>
  <c r="F11" i="1"/>
  <c r="O40" i="16"/>
  <c r="F47" i="1"/>
  <c r="O32" i="21"/>
  <c r="O44" i="1"/>
  <c r="AE47" i="1"/>
  <c r="S47" i="1"/>
  <c r="Q47" i="1" s="1"/>
  <c r="R47" i="1" s="1"/>
  <c r="O49" i="21"/>
  <c r="F48" i="21"/>
  <c r="S49" i="21"/>
  <c r="Q49" i="21" s="1"/>
  <c r="R49" i="21" s="1"/>
  <c r="AE43" i="1"/>
  <c r="AE48" i="21"/>
  <c r="AE11" i="1"/>
  <c r="AE30" i="1"/>
  <c r="F45" i="18"/>
  <c r="S43" i="1"/>
  <c r="Q43" i="1" s="1"/>
  <c r="R43" i="1" s="1"/>
  <c r="F36" i="21"/>
  <c r="F30" i="1"/>
  <c r="F60" i="13"/>
  <c r="AE60" i="13"/>
  <c r="F63" i="1"/>
  <c r="S63" i="1"/>
  <c r="P63" i="1" s="1"/>
  <c r="O83" i="20"/>
  <c r="F83" i="20"/>
  <c r="S87" i="1"/>
  <c r="Q87" i="1" s="1"/>
  <c r="R87" i="1" s="1"/>
  <c r="O75" i="1"/>
  <c r="F75" i="1"/>
  <c r="O69" i="5"/>
  <c r="AE69" i="5"/>
  <c r="F69" i="5"/>
  <c r="O58" i="1"/>
  <c r="F58" i="1"/>
  <c r="O95" i="21"/>
  <c r="S95" i="21"/>
  <c r="Q95" i="21" s="1"/>
  <c r="R95" i="21" s="1"/>
  <c r="AE91" i="21"/>
  <c r="CO12" i="17"/>
  <c r="F93" i="13"/>
  <c r="O93" i="13"/>
  <c r="S93" i="13"/>
  <c r="Q93" i="13" s="1"/>
  <c r="R93" i="13" s="1"/>
  <c r="AE93" i="13"/>
  <c r="S59" i="20"/>
  <c r="P59" i="20" s="1"/>
  <c r="F59" i="20"/>
  <c r="AE59" i="20"/>
  <c r="AE67" i="23"/>
  <c r="S67" i="23"/>
  <c r="Q67" i="23" s="1"/>
  <c r="R67" i="23" s="1"/>
  <c r="F54" i="23"/>
  <c r="O54" i="23"/>
  <c r="S54" i="23"/>
  <c r="Q54" i="23" s="1"/>
  <c r="R54" i="23" s="1"/>
  <c r="S39" i="21"/>
  <c r="Q39" i="21" s="1"/>
  <c r="R39" i="21" s="1"/>
  <c r="O39" i="21"/>
  <c r="S94" i="21"/>
  <c r="Q94" i="21" s="1"/>
  <c r="R94" i="21" s="1"/>
  <c r="O94" i="21"/>
  <c r="AE94" i="21"/>
  <c r="F94" i="21"/>
  <c r="S84" i="13"/>
  <c r="Q84" i="13" s="1"/>
  <c r="R84" i="13" s="1"/>
  <c r="F84" i="13"/>
  <c r="S74" i="3"/>
  <c r="Q74" i="3" s="1"/>
  <c r="R74" i="3" s="1"/>
  <c r="S76" i="21"/>
  <c r="Q76" i="21" s="1"/>
  <c r="R76" i="21" s="1"/>
  <c r="AE75" i="1"/>
  <c r="S42" i="5"/>
  <c r="Q42" i="5" s="1"/>
  <c r="R42" i="5" s="1"/>
  <c r="AE86" i="21"/>
  <c r="O76" i="5"/>
  <c r="AE76" i="5"/>
  <c r="S76" i="5"/>
  <c r="Q76" i="5" s="1"/>
  <c r="R76" i="5" s="1"/>
  <c r="F57" i="20"/>
  <c r="O74" i="3"/>
  <c r="F90" i="1"/>
  <c r="O73" i="1"/>
  <c r="S86" i="21"/>
  <c r="Q86" i="21" s="1"/>
  <c r="R86" i="21" s="1"/>
  <c r="O45" i="18"/>
  <c r="S79" i="21"/>
  <c r="Q79" i="21" s="1"/>
  <c r="R79" i="21" s="1"/>
  <c r="AE79" i="21"/>
  <c r="O35" i="1"/>
  <c r="AE35" i="1"/>
  <c r="S81" i="23"/>
  <c r="P81" i="23" s="1"/>
  <c r="O81" i="23"/>
  <c r="F81" i="23"/>
  <c r="O70" i="5"/>
  <c r="S70" i="5"/>
  <c r="Q70" i="5" s="1"/>
  <c r="R70" i="5" s="1"/>
  <c r="AE70" i="5"/>
  <c r="F21" i="23"/>
  <c r="AE21" i="23"/>
  <c r="O21" i="23"/>
  <c r="CO21" i="17" s="1"/>
  <c r="S21" i="23"/>
  <c r="P21" i="23" s="1"/>
  <c r="N60" i="4"/>
  <c r="AE60" i="4" s="1"/>
  <c r="N93" i="4"/>
  <c r="AG3" i="4"/>
  <c r="N56" i="4"/>
  <c r="S56" i="4" s="1"/>
  <c r="N25" i="4"/>
  <c r="O25" i="4" s="1"/>
  <c r="CI25" i="17" s="1"/>
  <c r="N92" i="4"/>
  <c r="S92" i="4" s="1"/>
  <c r="N95" i="4"/>
  <c r="O95" i="4" s="1"/>
  <c r="N30" i="4"/>
  <c r="AE30" i="4" s="1"/>
  <c r="N26" i="4"/>
  <c r="N29" i="4"/>
  <c r="S29" i="4" s="1"/>
  <c r="N88" i="4"/>
  <c r="AE88" i="4" s="1"/>
  <c r="N27" i="4"/>
  <c r="AE27" i="4" s="1"/>
  <c r="N94" i="4"/>
  <c r="F94" i="4" s="1"/>
  <c r="N12" i="4"/>
  <c r="S12" i="4" s="1"/>
  <c r="N16" i="4"/>
  <c r="S16" i="4" s="1"/>
  <c r="N80" i="4"/>
  <c r="N19" i="4"/>
  <c r="F19" i="4" s="1"/>
  <c r="N81" i="4"/>
  <c r="O81" i="4" s="1"/>
  <c r="O68" i="5"/>
  <c r="S68" i="5"/>
  <c r="Q68" i="5" s="1"/>
  <c r="R68" i="5" s="1"/>
  <c r="AE68" i="5"/>
  <c r="S41" i="21"/>
  <c r="Q41" i="21" s="1"/>
  <c r="R41" i="21" s="1"/>
  <c r="F41" i="21"/>
  <c r="F91" i="21"/>
  <c r="F70" i="5"/>
  <c r="S89" i="5"/>
  <c r="Q89" i="5" s="1"/>
  <c r="R89" i="5" s="1"/>
  <c r="N15" i="4"/>
  <c r="S15" i="4" s="1"/>
  <c r="S35" i="1"/>
  <c r="Q35" i="1" s="1"/>
  <c r="R35" i="1" s="1"/>
  <c r="O67" i="20"/>
  <c r="AE67" i="20"/>
  <c r="O93" i="18"/>
  <c r="AE93" i="18"/>
  <c r="F87" i="16"/>
  <c r="AE87" i="16"/>
  <c r="F84" i="1"/>
  <c r="O84" i="1"/>
  <c r="AE75" i="23"/>
  <c r="S75" i="23"/>
  <c r="Q75" i="23" s="1"/>
  <c r="R75" i="23" s="1"/>
  <c r="AE69" i="13"/>
  <c r="O69" i="13"/>
  <c r="CN11" i="17"/>
  <c r="O59" i="1"/>
  <c r="F59" i="1"/>
  <c r="O60" i="1"/>
  <c r="S60" i="1"/>
  <c r="Q60" i="1" s="1"/>
  <c r="R60" i="1" s="1"/>
  <c r="AE60" i="1"/>
  <c r="S78" i="21"/>
  <c r="Q78" i="21" s="1"/>
  <c r="R78" i="21" s="1"/>
  <c r="AE78" i="21"/>
  <c r="F78" i="21"/>
  <c r="AE100" i="13"/>
  <c r="O100" i="13"/>
  <c r="F100" i="13"/>
  <c r="S100" i="13"/>
  <c r="Q100" i="13" s="1"/>
  <c r="R100" i="13" s="1"/>
  <c r="S94" i="1"/>
  <c r="Q94" i="1" s="1"/>
  <c r="R94" i="1" s="1"/>
  <c r="O94" i="1"/>
  <c r="O100" i="20"/>
  <c r="O63" i="13"/>
  <c r="AE63" i="13"/>
  <c r="O53" i="5"/>
  <c r="F53" i="5"/>
  <c r="S65" i="13"/>
  <c r="Q65" i="13" s="1"/>
  <c r="R65" i="13" s="1"/>
  <c r="AE65" i="13"/>
  <c r="F65" i="13"/>
  <c r="O65" i="13"/>
  <c r="O87" i="20"/>
  <c r="S87" i="20"/>
  <c r="Q87" i="20" s="1"/>
  <c r="R87" i="20" s="1"/>
  <c r="AE55" i="20"/>
  <c r="F55" i="20"/>
  <c r="O55" i="20"/>
  <c r="S55" i="20"/>
  <c r="Q55" i="20" s="1"/>
  <c r="R55" i="20" s="1"/>
  <c r="AE95" i="13"/>
  <c r="S95" i="13"/>
  <c r="Q95" i="13" s="1"/>
  <c r="R95" i="13" s="1"/>
  <c r="O59" i="20"/>
  <c r="F47" i="21"/>
  <c r="S91" i="21"/>
  <c r="Q91" i="21" s="1"/>
  <c r="R91" i="21" s="1"/>
  <c r="AE94" i="1"/>
  <c r="AE54" i="23"/>
  <c r="F68" i="5"/>
  <c r="O84" i="13"/>
  <c r="S69" i="5"/>
  <c r="Q69" i="5" s="1"/>
  <c r="R69" i="5" s="1"/>
  <c r="F38" i="20"/>
  <c r="AE38" i="20"/>
  <c r="AE82" i="13"/>
  <c r="O82" i="13"/>
  <c r="F82" i="13"/>
  <c r="O72" i="21"/>
  <c r="AE72" i="21"/>
  <c r="O62" i="21"/>
  <c r="AE62" i="21"/>
  <c r="F42" i="20"/>
  <c r="AE42" i="20"/>
  <c r="O42" i="20"/>
  <c r="S42" i="20"/>
  <c r="Q42" i="20" s="1"/>
  <c r="R42" i="20" s="1"/>
  <c r="S86" i="9"/>
  <c r="Q86" i="9" s="1"/>
  <c r="R86" i="9" s="1"/>
  <c r="AE86" i="9"/>
  <c r="AE60" i="9"/>
  <c r="O60" i="9"/>
  <c r="F60" i="9"/>
  <c r="AE52" i="9"/>
  <c r="F52" i="9"/>
  <c r="O52" i="9"/>
  <c r="S52" i="9"/>
  <c r="Q52" i="9" s="1"/>
  <c r="J52" i="9" s="1"/>
  <c r="AE82" i="18"/>
  <c r="O47" i="21"/>
  <c r="F70" i="9"/>
  <c r="AE47" i="21"/>
  <c r="AE81" i="23"/>
  <c r="S75" i="1"/>
  <c r="Q75" i="1" s="1"/>
  <c r="R75" i="1" s="1"/>
  <c r="AE84" i="13"/>
  <c r="AE60" i="20"/>
  <c r="F60" i="20"/>
  <c r="S93" i="20"/>
  <c r="Q93" i="20" s="1"/>
  <c r="R93" i="20" s="1"/>
  <c r="AE93" i="20"/>
  <c r="AE90" i="16"/>
  <c r="F90" i="16"/>
  <c r="O90" i="16"/>
  <c r="S90" i="16"/>
  <c r="Q90" i="16" s="1"/>
  <c r="R90" i="16" s="1"/>
  <c r="B16" i="17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B65" i="17" s="1"/>
  <c r="B66" i="17" s="1"/>
  <c r="B67" i="17" s="1"/>
  <c r="B68" i="17" s="1"/>
  <c r="B69" i="17" s="1"/>
  <c r="B70" i="17" s="1"/>
  <c r="B71" i="17" s="1"/>
  <c r="B72" i="17" s="1"/>
  <c r="B73" i="17" s="1"/>
  <c r="B74" i="17" s="1"/>
  <c r="B75" i="17" s="1"/>
  <c r="B76" i="17" s="1"/>
  <c r="B77" i="17" s="1"/>
  <c r="B78" i="17" s="1"/>
  <c r="B79" i="17" s="1"/>
  <c r="B80" i="17" s="1"/>
  <c r="B81" i="17" s="1"/>
  <c r="B82" i="17" s="1"/>
  <c r="B83" i="17" s="1"/>
  <c r="B84" i="17" s="1"/>
  <c r="B85" i="17" s="1"/>
  <c r="B86" i="17" s="1"/>
  <c r="B87" i="17" s="1"/>
  <c r="B88" i="17" s="1"/>
  <c r="B89" i="17" s="1"/>
  <c r="B90" i="17" s="1"/>
  <c r="B91" i="17" s="1"/>
  <c r="B92" i="17" s="1"/>
  <c r="B93" i="17" s="1"/>
  <c r="B94" i="17" s="1"/>
  <c r="B95" i="17" s="1"/>
  <c r="B96" i="17" s="1"/>
  <c r="B97" i="17" s="1"/>
  <c r="B98" i="17" s="1"/>
  <c r="B99" i="17" s="1"/>
  <c r="B100" i="17" s="1"/>
  <c r="CJ6" i="17"/>
  <c r="O62" i="9"/>
  <c r="S95" i="1"/>
  <c r="P95" i="1" s="1"/>
  <c r="AF95" i="1" s="1"/>
  <c r="O74" i="13"/>
  <c r="F75" i="9"/>
  <c r="S47" i="9"/>
  <c r="P47" i="9" s="1"/>
  <c r="AF47" i="9" s="1"/>
  <c r="S43" i="21"/>
  <c r="Q43" i="21" s="1"/>
  <c r="R43" i="21" s="1"/>
  <c r="S75" i="16"/>
  <c r="Q75" i="16" s="1"/>
  <c r="R75" i="16" s="1"/>
  <c r="O87" i="23"/>
  <c r="S82" i="3"/>
  <c r="Q82" i="3" s="1"/>
  <c r="R82" i="3" s="1"/>
  <c r="F57" i="5"/>
  <c r="AE84" i="9"/>
  <c r="S30" i="23"/>
  <c r="P30" i="23" s="1"/>
  <c r="L30" i="23" s="1"/>
  <c r="O73" i="18"/>
  <c r="AE36" i="5"/>
  <c r="F49" i="21"/>
  <c r="O43" i="1"/>
  <c r="F53" i="20"/>
  <c r="S61" i="20"/>
  <c r="P61" i="20" s="1"/>
  <c r="AF61" i="20" s="1"/>
  <c r="AE96" i="21"/>
  <c r="O48" i="21"/>
  <c r="S64" i="20"/>
  <c r="Q64" i="20" s="1"/>
  <c r="R64" i="20" s="1"/>
  <c r="AE86" i="13"/>
  <c r="O56" i="13"/>
  <c r="AE82" i="3"/>
  <c r="F32" i="21"/>
  <c r="S84" i="9"/>
  <c r="Q84" i="9" s="1"/>
  <c r="R84" i="9" s="1"/>
  <c r="F97" i="21"/>
  <c r="F55" i="1"/>
  <c r="N96" i="28"/>
  <c r="AE96" i="28" s="1"/>
  <c r="O52" i="1"/>
  <c r="AE30" i="23"/>
  <c r="C15" i="17"/>
  <c r="CJ31" i="17"/>
  <c r="CQ25" i="17"/>
  <c r="S97" i="21"/>
  <c r="Q97" i="21" s="1"/>
  <c r="R97" i="21" s="1"/>
  <c r="O55" i="1"/>
  <c r="CL3" i="17"/>
  <c r="S85" i="20"/>
  <c r="Q85" i="20" s="1"/>
  <c r="R85" i="20" s="1"/>
  <c r="F81" i="1"/>
  <c r="O53" i="20"/>
  <c r="CO3" i="17"/>
  <c r="CJ16" i="17"/>
  <c r="CO23" i="17"/>
  <c r="N21" i="24"/>
  <c r="O21" i="24" s="1"/>
  <c r="CP21" i="17" s="1"/>
  <c r="N25" i="24"/>
  <c r="O25" i="24" s="1"/>
  <c r="CP25" i="17" s="1"/>
  <c r="S87" i="3"/>
  <c r="Q87" i="3" s="1"/>
  <c r="R87" i="3" s="1"/>
  <c r="O87" i="3"/>
  <c r="F94" i="20"/>
  <c r="O94" i="20"/>
  <c r="O66" i="1"/>
  <c r="S46" i="9"/>
  <c r="Q46" i="9" s="1"/>
  <c r="J46" i="9" s="1"/>
  <c r="O40" i="1"/>
  <c r="F40" i="1"/>
  <c r="O48" i="23"/>
  <c r="AE48" i="23"/>
  <c r="S71" i="16"/>
  <c r="Q71" i="16" s="1"/>
  <c r="R71" i="16" s="1"/>
  <c r="O71" i="16"/>
  <c r="O92" i="21"/>
  <c r="AE92" i="21"/>
  <c r="F85" i="23"/>
  <c r="O85" i="23"/>
  <c r="O77" i="18"/>
  <c r="O57" i="21"/>
  <c r="O46" i="5"/>
  <c r="AE73" i="16"/>
  <c r="AE87" i="21"/>
  <c r="F100" i="5"/>
  <c r="S100" i="5"/>
  <c r="Q100" i="5" s="1"/>
  <c r="R100" i="5" s="1"/>
  <c r="AE100" i="5"/>
  <c r="AE93" i="1"/>
  <c r="S93" i="1"/>
  <c r="Q93" i="1" s="1"/>
  <c r="R93" i="1" s="1"/>
  <c r="F74" i="1"/>
  <c r="AE74" i="1"/>
  <c r="AE51" i="16"/>
  <c r="F51" i="16"/>
  <c r="O66" i="23"/>
  <c r="F66" i="23"/>
  <c r="F63" i="23"/>
  <c r="AE63" i="23"/>
  <c r="AE99" i="21"/>
  <c r="S99" i="21"/>
  <c r="Q99" i="21" s="1"/>
  <c r="R99" i="21" s="1"/>
  <c r="AE98" i="3"/>
  <c r="O98" i="3"/>
  <c r="S55" i="23"/>
  <c r="Q55" i="23" s="1"/>
  <c r="R55" i="23" s="1"/>
  <c r="O55" i="23"/>
  <c r="F58" i="21"/>
  <c r="AE58" i="21"/>
  <c r="AE70" i="13"/>
  <c r="O70" i="13"/>
  <c r="O82" i="21"/>
  <c r="F82" i="21"/>
  <c r="O97" i="13"/>
  <c r="AE97" i="13"/>
  <c r="O32" i="20"/>
  <c r="S32" i="20"/>
  <c r="Q32" i="20" s="1"/>
  <c r="R32" i="20" s="1"/>
  <c r="S43" i="20"/>
  <c r="Q43" i="20" s="1"/>
  <c r="R43" i="20" s="1"/>
  <c r="AE43" i="20"/>
  <c r="S89" i="20"/>
  <c r="Q89" i="20" s="1"/>
  <c r="R89" i="20" s="1"/>
  <c r="O89" i="20"/>
  <c r="F62" i="1"/>
  <c r="AE62" i="1"/>
  <c r="B12" i="17"/>
  <c r="C12" i="17"/>
  <c r="S84" i="21"/>
  <c r="P84" i="21" s="1"/>
  <c r="O84" i="21"/>
  <c r="AE33" i="21"/>
  <c r="O33" i="21"/>
  <c r="AE90" i="5"/>
  <c r="O90" i="5"/>
  <c r="AE77" i="18"/>
  <c r="F93" i="16"/>
  <c r="S91" i="3"/>
  <c r="P91" i="3" s="1"/>
  <c r="S59" i="1"/>
  <c r="Q59" i="1" s="1"/>
  <c r="R59" i="1" s="1"/>
  <c r="F92" i="21"/>
  <c r="O62" i="1"/>
  <c r="O43" i="20"/>
  <c r="AE57" i="21"/>
  <c r="F71" i="16"/>
  <c r="S60" i="13"/>
  <c r="Q60" i="13" s="1"/>
  <c r="R60" i="13" s="1"/>
  <c r="S66" i="23"/>
  <c r="Q66" i="23" s="1"/>
  <c r="R66" i="23" s="1"/>
  <c r="O34" i="20"/>
  <c r="AE88" i="21"/>
  <c r="O50" i="21"/>
  <c r="F88" i="13"/>
  <c r="O98" i="21"/>
  <c r="S96" i="1"/>
  <c r="Q96" i="1" s="1"/>
  <c r="R96" i="1" s="1"/>
  <c r="AE85" i="23"/>
  <c r="S82" i="21"/>
  <c r="Q82" i="21" s="1"/>
  <c r="R82" i="21" s="1"/>
  <c r="AE63" i="21"/>
  <c r="AE68" i="9"/>
  <c r="F82" i="23"/>
  <c r="AE72" i="5"/>
  <c r="O67" i="1"/>
  <c r="S57" i="5"/>
  <c r="P57" i="5" s="1"/>
  <c r="N63" i="6"/>
  <c r="F63" i="6" s="1"/>
  <c r="F35" i="1"/>
  <c r="AE41" i="18"/>
  <c r="S41" i="18"/>
  <c r="Q41" i="18" s="1"/>
  <c r="R41" i="18" s="1"/>
  <c r="N43" i="6"/>
  <c r="F43" i="6" s="1"/>
  <c r="N17" i="6"/>
  <c r="AE17" i="6" s="1"/>
  <c r="B10" i="17"/>
  <c r="S96" i="16"/>
  <c r="Q96" i="16" s="1"/>
  <c r="R96" i="16" s="1"/>
  <c r="AE96" i="16"/>
  <c r="B9" i="17"/>
  <c r="C9" i="17"/>
  <c r="F80" i="1"/>
  <c r="O80" i="1"/>
  <c r="S81" i="13"/>
  <c r="Q81" i="13" s="1"/>
  <c r="R81" i="13" s="1"/>
  <c r="O81" i="13"/>
  <c r="F81" i="13"/>
  <c r="O84" i="16"/>
  <c r="F84" i="16"/>
  <c r="O62" i="5"/>
  <c r="S62" i="5"/>
  <c r="Q62" i="5" s="1"/>
  <c r="R62" i="5" s="1"/>
  <c r="O29" i="9"/>
  <c r="AE29" i="9"/>
  <c r="F29" i="9"/>
  <c r="AE71" i="23"/>
  <c r="S92" i="23"/>
  <c r="Q92" i="23" s="1"/>
  <c r="R92" i="23" s="1"/>
  <c r="S60" i="16"/>
  <c r="Q60" i="16" s="1"/>
  <c r="R60" i="16" s="1"/>
  <c r="AE80" i="1"/>
  <c r="O85" i="3"/>
  <c r="S85" i="3"/>
  <c r="Q85" i="3" s="1"/>
  <c r="R85" i="3" s="1"/>
  <c r="N30" i="6"/>
  <c r="AE30" i="6" s="1"/>
  <c r="AE89" i="18"/>
  <c r="AE94" i="20"/>
  <c r="F91" i="3"/>
  <c r="O67" i="5"/>
  <c r="F86" i="1"/>
  <c r="AE50" i="21"/>
  <c r="S98" i="21"/>
  <c r="Q98" i="21" s="1"/>
  <c r="R98" i="21" s="1"/>
  <c r="F91" i="9"/>
  <c r="N89" i="6"/>
  <c r="S89" i="6" s="1"/>
  <c r="Q89" i="6" s="1"/>
  <c r="R89" i="6" s="1"/>
  <c r="AE89" i="5"/>
  <c r="O89" i="5"/>
  <c r="S55" i="5"/>
  <c r="Q55" i="5" s="1"/>
  <c r="R55" i="5" s="1"/>
  <c r="AE55" i="5"/>
  <c r="O55" i="5"/>
  <c r="S84" i="5"/>
  <c r="Q84" i="5" s="1"/>
  <c r="R84" i="5" s="1"/>
  <c r="F84" i="5"/>
  <c r="F56" i="21"/>
  <c r="O56" i="21"/>
  <c r="S56" i="21"/>
  <c r="Q56" i="21" s="1"/>
  <c r="R56" i="21" s="1"/>
  <c r="F87" i="1"/>
  <c r="AE87" i="1"/>
  <c r="S73" i="18"/>
  <c r="Q73" i="18" s="1"/>
  <c r="R73" i="18" s="1"/>
  <c r="O89" i="18"/>
  <c r="AE66" i="16"/>
  <c r="F87" i="13"/>
  <c r="S94" i="20"/>
  <c r="P94" i="20" s="1"/>
  <c r="F84" i="21"/>
  <c r="AE91" i="3"/>
  <c r="S97" i="13"/>
  <c r="P97" i="13" s="1"/>
  <c r="O57" i="13"/>
  <c r="O81" i="1"/>
  <c r="O72" i="13"/>
  <c r="F67" i="5"/>
  <c r="S70" i="13"/>
  <c r="Q70" i="13" s="1"/>
  <c r="R70" i="13" s="1"/>
  <c r="F85" i="1"/>
  <c r="F45" i="20"/>
  <c r="F55" i="5"/>
  <c r="AE57" i="16"/>
  <c r="O86" i="1"/>
  <c r="S53" i="23"/>
  <c r="Q53" i="23" s="1"/>
  <c r="R53" i="23" s="1"/>
  <c r="O34" i="21"/>
  <c r="F72" i="21"/>
  <c r="S67" i="21"/>
  <c r="Q67" i="21" s="1"/>
  <c r="R67" i="21" s="1"/>
  <c r="S82" i="16"/>
  <c r="Q82" i="16" s="1"/>
  <c r="R82" i="16" s="1"/>
  <c r="F93" i="23"/>
  <c r="O99" i="21"/>
  <c r="S50" i="21"/>
  <c r="Q50" i="21" s="1"/>
  <c r="R50" i="21" s="1"/>
  <c r="F97" i="5"/>
  <c r="S83" i="23"/>
  <c r="Q83" i="23" s="1"/>
  <c r="R83" i="23" s="1"/>
  <c r="O72" i="20"/>
  <c r="F89" i="20"/>
  <c r="S91" i="9"/>
  <c r="Q91" i="9" s="1"/>
  <c r="R91" i="9" s="1"/>
  <c r="AE84" i="16"/>
  <c r="F96" i="1"/>
  <c r="F54" i="20"/>
  <c r="S33" i="21"/>
  <c r="Q33" i="21" s="1"/>
  <c r="R33" i="21" s="1"/>
  <c r="S68" i="9"/>
  <c r="Q68" i="9" s="1"/>
  <c r="R68" i="9" s="1"/>
  <c r="F69" i="23"/>
  <c r="AE87" i="3"/>
  <c r="S47" i="16"/>
  <c r="Q47" i="16" s="1"/>
  <c r="R47" i="16" s="1"/>
  <c r="S67" i="1"/>
  <c r="Q67" i="1" s="1"/>
  <c r="R67" i="1" s="1"/>
  <c r="N36" i="6"/>
  <c r="S36" i="6" s="1"/>
  <c r="S29" i="9"/>
  <c r="Q29" i="9" s="1"/>
  <c r="J29" i="9" s="1"/>
  <c r="N46" i="6"/>
  <c r="S46" i="6" s="1"/>
  <c r="Q46" i="6" s="1"/>
  <c r="R46" i="6" s="1"/>
  <c r="N12" i="24"/>
  <c r="F12" i="24" s="1"/>
  <c r="N90" i="6"/>
  <c r="O90" i="6" s="1"/>
  <c r="N52" i="24"/>
  <c r="AE52" i="24" s="1"/>
  <c r="AE74" i="20"/>
  <c r="O74" i="20"/>
  <c r="O88" i="18"/>
  <c r="S88" i="18"/>
  <c r="Q88" i="18" s="1"/>
  <c r="R88" i="18" s="1"/>
  <c r="F58" i="23"/>
  <c r="O58" i="23"/>
  <c r="F87" i="5"/>
  <c r="S87" i="5"/>
  <c r="P87" i="5" s="1"/>
  <c r="F85" i="21"/>
  <c r="AE85" i="21"/>
  <c r="S92" i="5"/>
  <c r="Q92" i="5" s="1"/>
  <c r="R92" i="5" s="1"/>
  <c r="AE92" i="5"/>
  <c r="F92" i="5"/>
  <c r="AE73" i="21"/>
  <c r="O73" i="21"/>
  <c r="S46" i="5"/>
  <c r="Q46" i="5" s="1"/>
  <c r="R46" i="5" s="1"/>
  <c r="F46" i="5"/>
  <c r="AE51" i="21"/>
  <c r="S51" i="21"/>
  <c r="Q51" i="21" s="1"/>
  <c r="R51" i="21" s="1"/>
  <c r="AE55" i="21"/>
  <c r="AE93" i="4"/>
  <c r="F93" i="4"/>
  <c r="O95" i="23"/>
  <c r="F95" i="23"/>
  <c r="O65" i="21"/>
  <c r="AE65" i="21"/>
  <c r="F90" i="21"/>
  <c r="S90" i="21"/>
  <c r="Q90" i="21" s="1"/>
  <c r="R90" i="21" s="1"/>
  <c r="S91" i="1"/>
  <c r="Q91" i="1" s="1"/>
  <c r="R91" i="1" s="1"/>
  <c r="O91" i="1"/>
  <c r="AE4" i="1"/>
  <c r="O4" i="1"/>
  <c r="CN4" i="17" s="1"/>
  <c r="F4" i="1"/>
  <c r="S93" i="16"/>
  <c r="Q93" i="16" s="1"/>
  <c r="R93" i="16" s="1"/>
  <c r="O96" i="16"/>
  <c r="AE71" i="16"/>
  <c r="N98" i="6"/>
  <c r="S98" i="6" s="1"/>
  <c r="Q98" i="6" s="1"/>
  <c r="R98" i="6" s="1"/>
  <c r="F65" i="21"/>
  <c r="AE93" i="16"/>
  <c r="S92" i="21"/>
  <c r="Q92" i="21" s="1"/>
  <c r="R92" i="21" s="1"/>
  <c r="S57" i="16"/>
  <c r="Q57" i="16" s="1"/>
  <c r="R57" i="16" s="1"/>
  <c r="F91" i="1"/>
  <c r="AE67" i="21"/>
  <c r="S88" i="21"/>
  <c r="Q88" i="21" s="1"/>
  <c r="R88" i="21" s="1"/>
  <c r="S85" i="21"/>
  <c r="Q85" i="21" s="1"/>
  <c r="R85" i="21" s="1"/>
  <c r="O97" i="5"/>
  <c r="O96" i="1"/>
  <c r="S85" i="23"/>
  <c r="Q85" i="23" s="1"/>
  <c r="R85" i="23" s="1"/>
  <c r="F68" i="9"/>
  <c r="F67" i="1"/>
  <c r="F90" i="4"/>
  <c r="O90" i="4"/>
  <c r="AE90" i="4"/>
  <c r="O80" i="23"/>
  <c r="F80" i="23"/>
  <c r="S74" i="21"/>
  <c r="Q74" i="21" s="1"/>
  <c r="R74" i="21" s="1"/>
  <c r="AE74" i="21"/>
  <c r="AE59" i="21"/>
  <c r="O59" i="21"/>
  <c r="C13" i="17"/>
  <c r="B13" i="17"/>
  <c r="AE73" i="18"/>
  <c r="S80" i="23"/>
  <c r="Q80" i="23" s="1"/>
  <c r="R80" i="23" s="1"/>
  <c r="S93" i="4"/>
  <c r="Q93" i="4" s="1"/>
  <c r="R93" i="4" s="1"/>
  <c r="AE57" i="13"/>
  <c r="AE81" i="1"/>
  <c r="F77" i="23"/>
  <c r="AE67" i="5"/>
  <c r="F70" i="13"/>
  <c r="O85" i="1"/>
  <c r="S45" i="20"/>
  <c r="Q45" i="20" s="1"/>
  <c r="R45" i="20" s="1"/>
  <c r="F57" i="16"/>
  <c r="AE86" i="1"/>
  <c r="F34" i="21"/>
  <c r="S72" i="21"/>
  <c r="Q72" i="21" s="1"/>
  <c r="R72" i="21" s="1"/>
  <c r="F67" i="21"/>
  <c r="F82" i="16"/>
  <c r="S93" i="23"/>
  <c r="Q93" i="23" s="1"/>
  <c r="R93" i="23" s="1"/>
  <c r="F99" i="21"/>
  <c r="S58" i="21"/>
  <c r="Q58" i="21" s="1"/>
  <c r="R58" i="21" s="1"/>
  <c r="S61" i="23"/>
  <c r="Q61" i="23" s="1"/>
  <c r="R61" i="23" s="1"/>
  <c r="S97" i="5"/>
  <c r="Q97" i="5" s="1"/>
  <c r="R97" i="5" s="1"/>
  <c r="O83" i="23"/>
  <c r="AE89" i="20"/>
  <c r="AE91" i="9"/>
  <c r="S62" i="23"/>
  <c r="Q62" i="23" s="1"/>
  <c r="R62" i="23" s="1"/>
  <c r="AE54" i="20"/>
  <c r="O79" i="21"/>
  <c r="S69" i="23"/>
  <c r="Q69" i="23" s="1"/>
  <c r="R69" i="23" s="1"/>
  <c r="F87" i="3"/>
  <c r="F47" i="16"/>
  <c r="AE57" i="5"/>
  <c r="AE60" i="23"/>
  <c r="O60" i="23"/>
  <c r="AE89" i="9"/>
  <c r="F89" i="9"/>
  <c r="N5" i="6"/>
  <c r="O5" i="6" s="1"/>
  <c r="CK5" i="17" s="1"/>
  <c r="N9" i="24"/>
  <c r="AE9" i="24" s="1"/>
  <c r="S55" i="16"/>
  <c r="Q55" i="16" s="1"/>
  <c r="R55" i="16" s="1"/>
  <c r="AE55" i="16"/>
  <c r="S66" i="5"/>
  <c r="Q66" i="5" s="1"/>
  <c r="R66" i="5" s="1"/>
  <c r="F66" i="5"/>
  <c r="AE54" i="21"/>
  <c r="F54" i="21"/>
  <c r="F87" i="21"/>
  <c r="O87" i="21"/>
  <c r="S90" i="20"/>
  <c r="Q90" i="20" s="1"/>
  <c r="R90" i="20" s="1"/>
  <c r="O90" i="20"/>
  <c r="F50" i="3"/>
  <c r="S50" i="3"/>
  <c r="Q50" i="3" s="1"/>
  <c r="R50" i="3" s="1"/>
  <c r="O15" i="1"/>
  <c r="CN15" i="17" s="1"/>
  <c r="S15" i="1"/>
  <c r="P15" i="1" s="1"/>
  <c r="DA15" i="17" s="1"/>
  <c r="AE15" i="1"/>
  <c r="O71" i="23"/>
  <c r="O54" i="21"/>
  <c r="N85" i="6"/>
  <c r="F85" i="6" s="1"/>
  <c r="N92" i="6"/>
  <c r="F92" i="6" s="1"/>
  <c r="N25" i="6"/>
  <c r="O25" i="6" s="1"/>
  <c r="CK25" i="17" s="1"/>
  <c r="N35" i="6"/>
  <c r="O35" i="6" s="1"/>
  <c r="N72" i="6"/>
  <c r="AE72" i="6" s="1"/>
  <c r="N96" i="6"/>
  <c r="O96" i="6" s="1"/>
  <c r="N15" i="6"/>
  <c r="S15" i="6" s="1"/>
  <c r="N65" i="6"/>
  <c r="AE65" i="6" s="1"/>
  <c r="N41" i="6"/>
  <c r="F41" i="6" s="1"/>
  <c r="AG3" i="6"/>
  <c r="O52" i="6"/>
  <c r="N32" i="6"/>
  <c r="F32" i="6" s="1"/>
  <c r="N49" i="6"/>
  <c r="O49" i="6" s="1"/>
  <c r="N11" i="6"/>
  <c r="O11" i="6" s="1"/>
  <c r="CK11" i="17" s="1"/>
  <c r="N66" i="6"/>
  <c r="AE66" i="6" s="1"/>
  <c r="N48" i="6"/>
  <c r="F48" i="6" s="1"/>
  <c r="N52" i="6"/>
  <c r="S52" i="6" s="1"/>
  <c r="Q52" i="6" s="1"/>
  <c r="R52" i="6" s="1"/>
  <c r="N82" i="6"/>
  <c r="O82" i="6" s="1"/>
  <c r="N29" i="6"/>
  <c r="F29" i="6" s="1"/>
  <c r="N68" i="6"/>
  <c r="AE68" i="6" s="1"/>
  <c r="N91" i="6"/>
  <c r="AE91" i="6" s="1"/>
  <c r="N23" i="6"/>
  <c r="O23" i="6" s="1"/>
  <c r="CK23" i="17" s="1"/>
  <c r="N71" i="6"/>
  <c r="F71" i="6" s="1"/>
  <c r="N78" i="6"/>
  <c r="O78" i="6" s="1"/>
  <c r="N95" i="6"/>
  <c r="O95" i="6" s="1"/>
  <c r="N42" i="6"/>
  <c r="O42" i="6" s="1"/>
  <c r="N61" i="6"/>
  <c r="F61" i="6" s="1"/>
  <c r="N75" i="6"/>
  <c r="O75" i="6" s="1"/>
  <c r="N51" i="6"/>
  <c r="O51" i="6" s="1"/>
  <c r="N100" i="6"/>
  <c r="F100" i="6" s="1"/>
  <c r="N74" i="6"/>
  <c r="S74" i="6" s="1"/>
  <c r="Q74" i="6" s="1"/>
  <c r="R74" i="6" s="1"/>
  <c r="N4" i="6"/>
  <c r="O4" i="6" s="1"/>
  <c r="CK4" i="17" s="1"/>
  <c r="N62" i="6"/>
  <c r="AE62" i="6" s="1"/>
  <c r="AE71" i="13"/>
  <c r="O71" i="13"/>
  <c r="O35" i="21"/>
  <c r="AE35" i="21"/>
  <c r="F65" i="20"/>
  <c r="O65" i="20"/>
  <c r="F41" i="1"/>
  <c r="F73" i="21"/>
  <c r="F34" i="20"/>
  <c r="F88" i="21"/>
  <c r="AE98" i="21"/>
  <c r="N59" i="6"/>
  <c r="O59" i="6" s="1"/>
  <c r="S64" i="13"/>
  <c r="Q64" i="13" s="1"/>
  <c r="R64" i="13" s="1"/>
  <c r="S84" i="16"/>
  <c r="Q84" i="16" s="1"/>
  <c r="R84" i="16" s="1"/>
  <c r="S35" i="21"/>
  <c r="Q35" i="21" s="1"/>
  <c r="R35" i="21" s="1"/>
  <c r="O69" i="23"/>
  <c r="AE47" i="16"/>
  <c r="AE73" i="5"/>
  <c r="O69" i="9"/>
  <c r="AE69" i="9"/>
  <c r="N80" i="6"/>
  <c r="AE80" i="6" s="1"/>
  <c r="AE52" i="23"/>
  <c r="F52" i="23"/>
  <c r="O69" i="20"/>
  <c r="S69" i="20"/>
  <c r="Q69" i="20" s="1"/>
  <c r="R69" i="20" s="1"/>
  <c r="AE69" i="20"/>
  <c r="O86" i="23"/>
  <c r="S86" i="23"/>
  <c r="Q86" i="23" s="1"/>
  <c r="R86" i="23" s="1"/>
  <c r="AE52" i="13"/>
  <c r="F52" i="13"/>
  <c r="AE71" i="1"/>
  <c r="O71" i="1"/>
  <c r="F71" i="1"/>
  <c r="AE41" i="3"/>
  <c r="O41" i="3"/>
  <c r="S83" i="20"/>
  <c r="P83" i="20" s="1"/>
  <c r="AE83" i="20"/>
  <c r="S89" i="18"/>
  <c r="Q89" i="18" s="1"/>
  <c r="R89" i="18" s="1"/>
  <c r="AE65" i="18"/>
  <c r="S66" i="16"/>
  <c r="P66" i="16" s="1"/>
  <c r="S87" i="13"/>
  <c r="Q87" i="13" s="1"/>
  <c r="R87" i="13" s="1"/>
  <c r="AE84" i="21"/>
  <c r="O77" i="21"/>
  <c r="S51" i="16"/>
  <c r="Q51" i="16" s="1"/>
  <c r="R51" i="16" s="1"/>
  <c r="O66" i="16"/>
  <c r="S49" i="1"/>
  <c r="P49" i="1" s="1"/>
  <c r="AF49" i="1" s="1"/>
  <c r="AE87" i="13"/>
  <c r="AE80" i="23"/>
  <c r="S77" i="21"/>
  <c r="P77" i="21" s="1"/>
  <c r="O93" i="4"/>
  <c r="O51" i="16"/>
  <c r="S57" i="13"/>
  <c r="Q57" i="13" s="1"/>
  <c r="R57" i="13" s="1"/>
  <c r="AE81" i="13"/>
  <c r="O77" i="23"/>
  <c r="O90" i="21"/>
  <c r="F90" i="20"/>
  <c r="O74" i="21"/>
  <c r="S85" i="1"/>
  <c r="Q85" i="1" s="1"/>
  <c r="R85" i="1" s="1"/>
  <c r="O46" i="9"/>
  <c r="AE45" i="20"/>
  <c r="O43" i="21"/>
  <c r="S52" i="23"/>
  <c r="Q52" i="23" s="1"/>
  <c r="R52" i="23" s="1"/>
  <c r="O89" i="21"/>
  <c r="F85" i="13"/>
  <c r="O93" i="1"/>
  <c r="AE34" i="21"/>
  <c r="F51" i="21"/>
  <c r="F86" i="23"/>
  <c r="F62" i="5"/>
  <c r="S95" i="23"/>
  <c r="Q95" i="23" s="1"/>
  <c r="R95" i="23" s="1"/>
  <c r="O93" i="23"/>
  <c r="S55" i="21"/>
  <c r="Q55" i="21" s="1"/>
  <c r="R55" i="21" s="1"/>
  <c r="O58" i="21"/>
  <c r="F83" i="23"/>
  <c r="O62" i="23"/>
  <c r="O54" i="20"/>
  <c r="F79" i="21"/>
  <c r="O71" i="3"/>
  <c r="F78" i="23"/>
  <c r="F55" i="23"/>
  <c r="N18" i="6"/>
  <c r="F18" i="6" s="1"/>
  <c r="N67" i="6"/>
  <c r="S67" i="6" s="1"/>
  <c r="Q67" i="6" s="1"/>
  <c r="R67" i="6" s="1"/>
  <c r="CO30" i="17"/>
  <c r="N38" i="6"/>
  <c r="F38" i="6" s="1"/>
  <c r="S9" i="17"/>
  <c r="S10" i="17" s="1"/>
  <c r="S11" i="17" s="1"/>
  <c r="S12" i="17" s="1"/>
  <c r="S13" i="17" s="1"/>
  <c r="S14" i="17" s="1"/>
  <c r="S15" i="17" s="1"/>
  <c r="S16" i="17" s="1"/>
  <c r="S17" i="17" s="1"/>
  <c r="S18" i="17" s="1"/>
  <c r="S19" i="17" s="1"/>
  <c r="S20" i="17" s="1"/>
  <c r="S21" i="17" s="1"/>
  <c r="S22" i="17" s="1"/>
  <c r="S23" i="17" s="1"/>
  <c r="S24" i="17" s="1"/>
  <c r="S25" i="17" s="1"/>
  <c r="S26" i="17" s="1"/>
  <c r="S27" i="17" s="1"/>
  <c r="S28" i="17" s="1"/>
  <c r="S29" i="17" s="1"/>
  <c r="S30" i="17" s="1"/>
  <c r="S31" i="17" s="1"/>
  <c r="S32" i="17" s="1"/>
  <c r="S33" i="17" s="1"/>
  <c r="S34" i="17" s="1"/>
  <c r="S35" i="17" s="1"/>
  <c r="S36" i="17" s="1"/>
  <c r="S37" i="17" s="1"/>
  <c r="S38" i="17" s="1"/>
  <c r="S39" i="17" s="1"/>
  <c r="S40" i="17" s="1"/>
  <c r="S41" i="17" s="1"/>
  <c r="S42" i="17" s="1"/>
  <c r="S43" i="17" s="1"/>
  <c r="S44" i="17" s="1"/>
  <c r="S45" i="17" s="1"/>
  <c r="S46" i="17" s="1"/>
  <c r="S47" i="17" s="1"/>
  <c r="S48" i="17" s="1"/>
  <c r="S49" i="17" s="1"/>
  <c r="S50" i="17" s="1"/>
  <c r="S51" i="17" s="1"/>
  <c r="S52" i="17" s="1"/>
  <c r="S53" i="17" s="1"/>
  <c r="S54" i="17" s="1"/>
  <c r="S55" i="17" s="1"/>
  <c r="S56" i="17" s="1"/>
  <c r="S57" i="17" s="1"/>
  <c r="S58" i="17" s="1"/>
  <c r="S59" i="17" s="1"/>
  <c r="S60" i="17" s="1"/>
  <c r="S61" i="17" s="1"/>
  <c r="S62" i="17" s="1"/>
  <c r="S63" i="17" s="1"/>
  <c r="S64" i="17" s="1"/>
  <c r="S65" i="17" s="1"/>
  <c r="S66" i="17" s="1"/>
  <c r="S67" i="17" s="1"/>
  <c r="S68" i="17" s="1"/>
  <c r="S69" i="17" s="1"/>
  <c r="S70" i="17" s="1"/>
  <c r="S71" i="17" s="1"/>
  <c r="S72" i="17" s="1"/>
  <c r="S73" i="17" s="1"/>
  <c r="S74" i="17" s="1"/>
  <c r="S75" i="17" s="1"/>
  <c r="S76" i="17" s="1"/>
  <c r="S77" i="17" s="1"/>
  <c r="S78" i="17" s="1"/>
  <c r="S79" i="17" s="1"/>
  <c r="S80" i="17" s="1"/>
  <c r="S81" i="17" s="1"/>
  <c r="S82" i="17" s="1"/>
  <c r="S83" i="17" s="1"/>
  <c r="S84" i="17" s="1"/>
  <c r="S85" i="17" s="1"/>
  <c r="S86" i="17" s="1"/>
  <c r="S87" i="17" s="1"/>
  <c r="S88" i="17" s="1"/>
  <c r="S89" i="17" s="1"/>
  <c r="S90" i="17" s="1"/>
  <c r="S91" i="17" s="1"/>
  <c r="S92" i="17" s="1"/>
  <c r="S93" i="17" s="1"/>
  <c r="S94" i="17" s="1"/>
  <c r="S95" i="17" s="1"/>
  <c r="S96" i="17" s="1"/>
  <c r="S97" i="17" s="1"/>
  <c r="S98" i="17" s="1"/>
  <c r="S99" i="17" s="1"/>
  <c r="S100" i="17" s="1"/>
  <c r="C19" i="17"/>
  <c r="C20" i="17" s="1"/>
  <c r="C21" i="17" s="1"/>
  <c r="C22" i="17" s="1"/>
  <c r="C23" i="17" s="1"/>
  <c r="C24" i="17" s="1"/>
  <c r="C25" i="17" s="1"/>
  <c r="C26" i="17" s="1"/>
  <c r="C27" i="17" s="1"/>
  <c r="C28" i="17" s="1"/>
  <c r="C29" i="17" s="1"/>
  <c r="C30" i="17" s="1"/>
  <c r="C31" i="17" s="1"/>
  <c r="C32" i="17" s="1"/>
  <c r="C33" i="17" s="1"/>
  <c r="C34" i="17" s="1"/>
  <c r="C35" i="17" s="1"/>
  <c r="C36" i="17" s="1"/>
  <c r="C37" i="17" s="1"/>
  <c r="C38" i="17" s="1"/>
  <c r="C39" i="17" s="1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0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C65" i="17" s="1"/>
  <c r="C66" i="17" s="1"/>
  <c r="C67" i="17" s="1"/>
  <c r="C68" i="17" s="1"/>
  <c r="C69" i="17" s="1"/>
  <c r="C70" i="17" s="1"/>
  <c r="C71" i="17" s="1"/>
  <c r="C72" i="17" s="1"/>
  <c r="C73" i="17" s="1"/>
  <c r="C74" i="17" s="1"/>
  <c r="C75" i="17" s="1"/>
  <c r="C76" i="17" s="1"/>
  <c r="C77" i="17" s="1"/>
  <c r="C78" i="17" s="1"/>
  <c r="C79" i="17" s="1"/>
  <c r="C80" i="17" s="1"/>
  <c r="C81" i="17" s="1"/>
  <c r="C82" i="17" s="1"/>
  <c r="C83" i="17" s="1"/>
  <c r="C84" i="17" s="1"/>
  <c r="C85" i="17" s="1"/>
  <c r="C86" i="17" s="1"/>
  <c r="C87" i="17" s="1"/>
  <c r="C88" i="17" s="1"/>
  <c r="C89" i="17" s="1"/>
  <c r="C90" i="17" s="1"/>
  <c r="C91" i="17" s="1"/>
  <c r="C92" i="17" s="1"/>
  <c r="C93" i="17" s="1"/>
  <c r="C94" i="17" s="1"/>
  <c r="C95" i="17" s="1"/>
  <c r="C96" i="17" s="1"/>
  <c r="C97" i="17" s="1"/>
  <c r="C98" i="17" s="1"/>
  <c r="C99" i="17" s="1"/>
  <c r="C100" i="17" s="1"/>
  <c r="S79" i="18"/>
  <c r="P79" i="18" s="1"/>
  <c r="CN26" i="17"/>
  <c r="CO28" i="17"/>
  <c r="CJ20" i="17"/>
  <c r="F79" i="18"/>
  <c r="CN30" i="17"/>
  <c r="O76" i="21"/>
  <c r="CO20" i="17"/>
  <c r="S49" i="18"/>
  <c r="P49" i="18" s="1"/>
  <c r="AF49" i="18" s="1"/>
  <c r="AE49" i="18"/>
  <c r="S46" i="18"/>
  <c r="P46" i="18" s="1"/>
  <c r="O42" i="18"/>
  <c r="O39" i="18"/>
  <c r="AE39" i="18"/>
  <c r="S39" i="18"/>
  <c r="P39" i="18" s="1"/>
  <c r="AF39" i="18" s="1"/>
  <c r="F39" i="23"/>
  <c r="L39" i="23" s="1"/>
  <c r="X39" i="23" s="1"/>
  <c r="O39" i="23"/>
  <c r="AE39" i="23"/>
  <c r="AE33" i="23"/>
  <c r="S45" i="1"/>
  <c r="Q45" i="1" s="1"/>
  <c r="R45" i="1" s="1"/>
  <c r="S48" i="13"/>
  <c r="Q48" i="13" s="1"/>
  <c r="R48" i="13" s="1"/>
  <c r="F43" i="13"/>
  <c r="AE48" i="16"/>
  <c r="F39" i="16"/>
  <c r="S39" i="16"/>
  <c r="Q39" i="16" s="1"/>
  <c r="R39" i="16" s="1"/>
  <c r="O44" i="5"/>
  <c r="F43" i="5"/>
  <c r="S35" i="5"/>
  <c r="Q35" i="5" s="1"/>
  <c r="R35" i="5" s="1"/>
  <c r="O46" i="18"/>
  <c r="F46" i="18"/>
  <c r="S45" i="23"/>
  <c r="Q45" i="23" s="1"/>
  <c r="R45" i="23" s="1"/>
  <c r="O45" i="23"/>
  <c r="F45" i="23"/>
  <c r="AE34" i="23"/>
  <c r="S32" i="23"/>
  <c r="P32" i="23" s="1"/>
  <c r="L32" i="23" s="1"/>
  <c r="O49" i="1"/>
  <c r="AE49" i="1"/>
  <c r="S46" i="1"/>
  <c r="Q46" i="1" s="1"/>
  <c r="R46" i="1" s="1"/>
  <c r="F45" i="1"/>
  <c r="AE45" i="1"/>
  <c r="F48" i="13"/>
  <c r="O48" i="13"/>
  <c r="S47" i="13"/>
  <c r="P47" i="13" s="1"/>
  <c r="O41" i="5"/>
  <c r="F41" i="5"/>
  <c r="S41" i="5"/>
  <c r="Q41" i="5" s="1"/>
  <c r="R41" i="5" s="1"/>
  <c r="AE40" i="5"/>
  <c r="F40" i="5"/>
  <c r="S40" i="5"/>
  <c r="Q40" i="5" s="1"/>
  <c r="R40" i="5" s="1"/>
  <c r="O39" i="20"/>
  <c r="CO6" i="17"/>
  <c r="N59" i="4"/>
  <c r="O59" i="4" s="1"/>
  <c r="N79" i="4"/>
  <c r="O79" i="4" s="1"/>
  <c r="N69" i="4"/>
  <c r="S69" i="4" s="1"/>
  <c r="Q69" i="4" s="1"/>
  <c r="R69" i="4" s="1"/>
  <c r="N82" i="4"/>
  <c r="S82" i="4" s="1"/>
  <c r="Q82" i="4" s="1"/>
  <c r="R82" i="4" s="1"/>
  <c r="F44" i="18"/>
  <c r="S32" i="18"/>
  <c r="P32" i="18" s="1"/>
  <c r="L32" i="18" s="1"/>
  <c r="X32" i="18" s="1"/>
  <c r="O32" i="18"/>
  <c r="AE32" i="18"/>
  <c r="S42" i="23"/>
  <c r="Q42" i="23" s="1"/>
  <c r="R42" i="23" s="1"/>
  <c r="AE42" i="23"/>
  <c r="O42" i="23"/>
  <c r="AE41" i="23"/>
  <c r="S41" i="23"/>
  <c r="Q41" i="23" s="1"/>
  <c r="R41" i="23" s="1"/>
  <c r="S34" i="23"/>
  <c r="P34" i="23" s="1"/>
  <c r="F34" i="23"/>
  <c r="AE32" i="23"/>
  <c r="O32" i="23"/>
  <c r="O46" i="1"/>
  <c r="F46" i="1"/>
  <c r="AE42" i="1"/>
  <c r="O39" i="1"/>
  <c r="S39" i="1"/>
  <c r="Q39" i="1" s="1"/>
  <c r="R39" i="1" s="1"/>
  <c r="AE39" i="1"/>
  <c r="O36" i="1"/>
  <c r="S36" i="1"/>
  <c r="P36" i="1" s="1"/>
  <c r="L36" i="1" s="1"/>
  <c r="X36" i="1" s="1"/>
  <c r="F38" i="13"/>
  <c r="F49" i="16"/>
  <c r="S49" i="16"/>
  <c r="Q49" i="16" s="1"/>
  <c r="R49" i="16" s="1"/>
  <c r="O45" i="16"/>
  <c r="S45" i="16"/>
  <c r="Q45" i="16" s="1"/>
  <c r="R45" i="16" s="1"/>
  <c r="S37" i="16"/>
  <c r="Q37" i="16" s="1"/>
  <c r="R37" i="16" s="1"/>
  <c r="AE50" i="5"/>
  <c r="S50" i="5"/>
  <c r="Q50" i="5" s="1"/>
  <c r="R50" i="5" s="1"/>
  <c r="F50" i="5"/>
  <c r="AE37" i="5"/>
  <c r="F37" i="5"/>
  <c r="S36" i="5"/>
  <c r="Q36" i="5" s="1"/>
  <c r="R36" i="5" s="1"/>
  <c r="AE34" i="5"/>
  <c r="O50" i="3"/>
  <c r="AE50" i="3"/>
  <c r="S43" i="3"/>
  <c r="Q43" i="3" s="1"/>
  <c r="R43" i="3" s="1"/>
  <c r="F43" i="3"/>
  <c r="O43" i="3"/>
  <c r="S37" i="21"/>
  <c r="P37" i="21" s="1"/>
  <c r="S33" i="9"/>
  <c r="Q33" i="9" s="1"/>
  <c r="R33" i="9" s="1"/>
  <c r="O33" i="9"/>
  <c r="F33" i="9"/>
  <c r="F32" i="20"/>
  <c r="F37" i="21"/>
  <c r="AE37" i="21"/>
  <c r="AE32" i="20"/>
  <c r="AJ8" i="17"/>
  <c r="F34" i="1"/>
  <c r="F36" i="5"/>
  <c r="S34" i="5"/>
  <c r="Q34" i="5" s="1"/>
  <c r="R34" i="5" s="1"/>
  <c r="F37" i="13"/>
  <c r="F35" i="21"/>
  <c r="O35" i="5"/>
  <c r="O34" i="5"/>
  <c r="O37" i="13"/>
  <c r="F35" i="5"/>
  <c r="O34" i="1"/>
  <c r="S34" i="20"/>
  <c r="Q34" i="20" s="1"/>
  <c r="R34" i="20" s="1"/>
  <c r="AE36" i="1"/>
  <c r="S37" i="5"/>
  <c r="Q37" i="5" s="1"/>
  <c r="R37" i="5" s="1"/>
  <c r="F37" i="16"/>
  <c r="F21" i="10"/>
  <c r="F15" i="10"/>
  <c r="P30" i="1"/>
  <c r="Q12" i="23"/>
  <c r="R12" i="23" s="1"/>
  <c r="P21" i="5"/>
  <c r="Q15" i="5"/>
  <c r="R15" i="5" s="1"/>
  <c r="P28" i="1"/>
  <c r="L28" i="1" s="1"/>
  <c r="X28" i="1" s="1"/>
  <c r="Q17" i="18"/>
  <c r="R17" i="18" s="1"/>
  <c r="Q26" i="18"/>
  <c r="R26" i="18" s="1"/>
  <c r="P3" i="5"/>
  <c r="Q29" i="1"/>
  <c r="R29" i="1" s="1"/>
  <c r="P29" i="23"/>
  <c r="L29" i="23" s="1"/>
  <c r="X29" i="23" s="1"/>
  <c r="P13" i="23"/>
  <c r="Q31" i="13"/>
  <c r="R31" i="13" s="1"/>
  <c r="P19" i="18"/>
  <c r="P4" i="1"/>
  <c r="Q19" i="5"/>
  <c r="R19" i="5" s="1"/>
  <c r="Q31" i="16"/>
  <c r="R31" i="16" s="1"/>
  <c r="Q27" i="23"/>
  <c r="R27" i="23" s="1"/>
  <c r="P16" i="1"/>
  <c r="Q25" i="1"/>
  <c r="R25" i="1" s="1"/>
  <c r="Q27" i="1"/>
  <c r="R27" i="1" s="1"/>
  <c r="P17" i="23"/>
  <c r="P10" i="1"/>
  <c r="P19" i="23"/>
  <c r="P23" i="18"/>
  <c r="Q22" i="1"/>
  <c r="R22" i="1" s="1"/>
  <c r="P24" i="18"/>
  <c r="P13" i="18"/>
  <c r="Q18" i="1"/>
  <c r="R18" i="1" s="1"/>
  <c r="Q28" i="5"/>
  <c r="R28" i="5" s="1"/>
  <c r="L26" i="8"/>
  <c r="T26" i="8" s="1"/>
  <c r="G21" i="10"/>
  <c r="G15" i="10"/>
  <c r="G18" i="10"/>
  <c r="AD23" i="8"/>
  <c r="AD31" i="8"/>
  <c r="Q31" i="8"/>
  <c r="R31" i="8" s="1"/>
  <c r="S31" i="1"/>
  <c r="AE31" i="5"/>
  <c r="F20" i="23"/>
  <c r="Q24" i="8"/>
  <c r="R24" i="8" s="1"/>
  <c r="AE31" i="1"/>
  <c r="O31" i="1"/>
  <c r="CN31" i="17" s="1"/>
  <c r="CN32" i="17" s="1"/>
  <c r="O7" i="23"/>
  <c r="CO7" i="17" s="1"/>
  <c r="O13" i="1"/>
  <c r="CN13" i="17" s="1"/>
  <c r="Q29" i="23"/>
  <c r="R29" i="23" s="1"/>
  <c r="P65" i="1"/>
  <c r="L65" i="1" s="1"/>
  <c r="O29" i="23"/>
  <c r="CO29" i="17" s="1"/>
  <c r="S20" i="23"/>
  <c r="O11" i="23"/>
  <c r="CO11" i="17" s="1"/>
  <c r="F27" i="1"/>
  <c r="F31" i="13"/>
  <c r="O31" i="13"/>
  <c r="CM31" i="17" s="1"/>
  <c r="F31" i="5"/>
  <c r="S31" i="5"/>
  <c r="AF30" i="8"/>
  <c r="AD24" i="8"/>
  <c r="P23" i="8"/>
  <c r="L23" i="8" s="1"/>
  <c r="T23" i="8" s="1"/>
  <c r="BP8" i="17"/>
  <c r="S30" i="5"/>
  <c r="L14" i="8"/>
  <c r="T14" i="8" s="1"/>
  <c r="AE31" i="13"/>
  <c r="O6" i="1"/>
  <c r="CN6" i="17" s="1"/>
  <c r="AE20" i="23"/>
  <c r="O13" i="23"/>
  <c r="CO13" i="17" s="1"/>
  <c r="F11" i="23"/>
  <c r="AE29" i="23"/>
  <c r="F6" i="1"/>
  <c r="S26" i="1"/>
  <c r="F13" i="23"/>
  <c r="F26" i="1"/>
  <c r="O31" i="16"/>
  <c r="CL31" i="17" s="1"/>
  <c r="S6" i="1"/>
  <c r="AE19" i="5"/>
  <c r="S11" i="23"/>
  <c r="AE13" i="23"/>
  <c r="Q13" i="23"/>
  <c r="R13" i="23" s="1"/>
  <c r="AE7" i="23"/>
  <c r="AE26" i="1"/>
  <c r="AD17" i="8"/>
  <c r="S38" i="3"/>
  <c r="Q38" i="3" s="1"/>
  <c r="R38" i="3" s="1"/>
  <c r="O37" i="16"/>
  <c r="O38" i="20"/>
  <c r="F24" i="23"/>
  <c r="Q19" i="8"/>
  <c r="R19" i="8" s="1"/>
  <c r="P19" i="8"/>
  <c r="AF19" i="8" s="1"/>
  <c r="S39" i="5"/>
  <c r="Q39" i="5" s="1"/>
  <c r="R39" i="5" s="1"/>
  <c r="AE40" i="1"/>
  <c r="Q27" i="8"/>
  <c r="R27" i="8" s="1"/>
  <c r="S32" i="5"/>
  <c r="P32" i="5" s="1"/>
  <c r="L32" i="5" s="1"/>
  <c r="X32" i="5" s="1"/>
  <c r="F24" i="1"/>
  <c r="F32" i="1"/>
  <c r="O39" i="5"/>
  <c r="O38" i="13"/>
  <c r="AE30" i="5"/>
  <c r="S16" i="5"/>
  <c r="S40" i="1"/>
  <c r="P40" i="1" s="1"/>
  <c r="AE38" i="13"/>
  <c r="S37" i="13"/>
  <c r="Q37" i="13" s="1"/>
  <c r="R37" i="13" s="1"/>
  <c r="O30" i="5"/>
  <c r="CJ30" i="17" s="1"/>
  <c r="F39" i="5"/>
  <c r="F34" i="9"/>
  <c r="O33" i="20"/>
  <c r="F37" i="23"/>
  <c r="O40" i="23"/>
  <c r="S34" i="1"/>
  <c r="P34" i="1" s="1"/>
  <c r="O8" i="5"/>
  <c r="CJ8" i="17" s="1"/>
  <c r="F19" i="5"/>
  <c r="AE35" i="16"/>
  <c r="AE31" i="16"/>
  <c r="F33" i="20"/>
  <c r="AE38" i="5"/>
  <c r="S37" i="23"/>
  <c r="Q37" i="23" s="1"/>
  <c r="R37" i="23" s="1"/>
  <c r="AE24" i="1"/>
  <c r="O19" i="5"/>
  <c r="CJ19" i="17" s="1"/>
  <c r="O5" i="23"/>
  <c r="CO5" i="17" s="1"/>
  <c r="O37" i="23"/>
  <c r="F31" i="16"/>
  <c r="P27" i="8"/>
  <c r="L27" i="8" s="1"/>
  <c r="X27" i="8" s="1"/>
  <c r="S38" i="20"/>
  <c r="Q38" i="20" s="1"/>
  <c r="R38" i="20" s="1"/>
  <c r="S33" i="20"/>
  <c r="Q33" i="20" s="1"/>
  <c r="R33" i="20" s="1"/>
  <c r="S14" i="1"/>
  <c r="S27" i="5"/>
  <c r="O32" i="16"/>
  <c r="O35" i="16"/>
  <c r="S38" i="5"/>
  <c r="Q38" i="5" s="1"/>
  <c r="R38" i="5" s="1"/>
  <c r="Q29" i="8"/>
  <c r="R29" i="8" s="1"/>
  <c r="AE26" i="18"/>
  <c r="F26" i="18"/>
  <c r="S25" i="18"/>
  <c r="F25" i="18"/>
  <c r="AE25" i="18"/>
  <c r="O13" i="18"/>
  <c r="CQ13" i="17" s="1"/>
  <c r="O24" i="23"/>
  <c r="CO24" i="17" s="1"/>
  <c r="S24" i="23"/>
  <c r="F23" i="23"/>
  <c r="S23" i="23"/>
  <c r="AE23" i="23"/>
  <c r="O19" i="23"/>
  <c r="CO19" i="17" s="1"/>
  <c r="AE19" i="23"/>
  <c r="F19" i="23"/>
  <c r="F17" i="23"/>
  <c r="AE17" i="23"/>
  <c r="O17" i="23"/>
  <c r="CO17" i="17" s="1"/>
  <c r="S15" i="23"/>
  <c r="O15" i="23"/>
  <c r="CO15" i="17" s="1"/>
  <c r="F15" i="23"/>
  <c r="F14" i="23"/>
  <c r="S58" i="23"/>
  <c r="Q58" i="23" s="1"/>
  <c r="R58" i="23" s="1"/>
  <c r="F7" i="23"/>
  <c r="Q7" i="23"/>
  <c r="R7" i="23" s="1"/>
  <c r="P7" i="23"/>
  <c r="AE55" i="23"/>
  <c r="F4" i="23"/>
  <c r="F3" i="23"/>
  <c r="O53" i="23"/>
  <c r="O29" i="1"/>
  <c r="CN29" i="17" s="1"/>
  <c r="O27" i="1"/>
  <c r="CN27" i="17" s="1"/>
  <c r="AE27" i="1"/>
  <c r="S19" i="1"/>
  <c r="AE19" i="1"/>
  <c r="F19" i="1"/>
  <c r="O18" i="1"/>
  <c r="CN18" i="17" s="1"/>
  <c r="S13" i="1"/>
  <c r="F13" i="1"/>
  <c r="AE10" i="1"/>
  <c r="F10" i="1"/>
  <c r="O10" i="1"/>
  <c r="CN10" i="17" s="1"/>
  <c r="O9" i="1"/>
  <c r="CN9" i="17" s="1"/>
  <c r="AE8" i="1"/>
  <c r="F8" i="1"/>
  <c r="O8" i="1"/>
  <c r="CN8" i="17" s="1"/>
  <c r="AE58" i="1"/>
  <c r="AE56" i="13"/>
  <c r="F56" i="13"/>
  <c r="AE54" i="13"/>
  <c r="O54" i="13"/>
  <c r="F54" i="13"/>
  <c r="F56" i="16"/>
  <c r="S56" i="16"/>
  <c r="Q56" i="16" s="1"/>
  <c r="R56" i="16" s="1"/>
  <c r="O56" i="16"/>
  <c r="S54" i="16"/>
  <c r="Q54" i="16" s="1"/>
  <c r="R54" i="16" s="1"/>
  <c r="P28" i="5"/>
  <c r="AE28" i="5"/>
  <c r="F28" i="5"/>
  <c r="O28" i="5"/>
  <c r="CJ28" i="17" s="1"/>
  <c r="AE21" i="5"/>
  <c r="F16" i="5"/>
  <c r="AE16" i="5"/>
  <c r="O15" i="5"/>
  <c r="CJ15" i="17" s="1"/>
  <c r="F15" i="5"/>
  <c r="AE15" i="5"/>
  <c r="S14" i="5"/>
  <c r="O14" i="5"/>
  <c r="CJ14" i="17" s="1"/>
  <c r="AE14" i="5"/>
  <c r="L25" i="8"/>
  <c r="T25" i="8" s="1"/>
  <c r="Q25" i="8"/>
  <c r="R25" i="8" s="1"/>
  <c r="AD25" i="8"/>
  <c r="P18" i="8"/>
  <c r="AF18" i="8" s="1"/>
  <c r="Q18" i="8"/>
  <c r="R18" i="8" s="1"/>
  <c r="L21" i="8"/>
  <c r="T21" i="8" s="1"/>
  <c r="AF20" i="8"/>
  <c r="Q17" i="8"/>
  <c r="R17" i="8" s="1"/>
  <c r="L59" i="8"/>
  <c r="T59" i="8" s="1"/>
  <c r="AD7" i="8"/>
  <c r="F61" i="21"/>
  <c r="S61" i="21"/>
  <c r="Q61" i="21" s="1"/>
  <c r="R61" i="21" s="1"/>
  <c r="O61" i="21"/>
  <c r="AE61" i="21"/>
  <c r="O11" i="5"/>
  <c r="CJ11" i="17" s="1"/>
  <c r="F11" i="5"/>
  <c r="AE11" i="5"/>
  <c r="F76" i="1"/>
  <c r="S76" i="1"/>
  <c r="Q76" i="1" s="1"/>
  <c r="R76" i="1" s="1"/>
  <c r="O76" i="1"/>
  <c r="AE76" i="1"/>
  <c r="S73" i="13"/>
  <c r="Q73" i="13" s="1"/>
  <c r="R73" i="13" s="1"/>
  <c r="AE73" i="13"/>
  <c r="S49" i="20"/>
  <c r="Q49" i="20" s="1"/>
  <c r="R49" i="20" s="1"/>
  <c r="O49" i="20"/>
  <c r="S60" i="4"/>
  <c r="O60" i="4"/>
  <c r="AE52" i="20"/>
  <c r="F52" i="20"/>
  <c r="S52" i="20"/>
  <c r="Q52" i="20" s="1"/>
  <c r="R52" i="20" s="1"/>
  <c r="O52" i="20"/>
  <c r="F81" i="5"/>
  <c r="O81" i="5"/>
  <c r="S81" i="5"/>
  <c r="Q81" i="5" s="1"/>
  <c r="R81" i="5" s="1"/>
  <c r="AE81" i="5"/>
  <c r="AE84" i="20"/>
  <c r="O84" i="20"/>
  <c r="S84" i="20"/>
  <c r="Q84" i="20" s="1"/>
  <c r="R84" i="20" s="1"/>
  <c r="F84" i="20"/>
  <c r="AE45" i="4"/>
  <c r="F45" i="4"/>
  <c r="AE66" i="20"/>
  <c r="F66" i="20"/>
  <c r="S66" i="20"/>
  <c r="Q66" i="20" s="1"/>
  <c r="R66" i="20" s="1"/>
  <c r="O66" i="20"/>
  <c r="S92" i="16"/>
  <c r="Q92" i="16" s="1"/>
  <c r="R92" i="16" s="1"/>
  <c r="O92" i="16"/>
  <c r="F35" i="3"/>
  <c r="S35" i="3"/>
  <c r="Q35" i="3" s="1"/>
  <c r="R35" i="3" s="1"/>
  <c r="O35" i="3"/>
  <c r="AE35" i="3"/>
  <c r="AE40" i="21"/>
  <c r="F40" i="21"/>
  <c r="S40" i="21"/>
  <c r="P40" i="21" s="1"/>
  <c r="AE48" i="3"/>
  <c r="S48" i="3"/>
  <c r="Q48" i="3" s="1"/>
  <c r="R48" i="3" s="1"/>
  <c r="O48" i="3"/>
  <c r="F48" i="3"/>
  <c r="O79" i="23"/>
  <c r="F79" i="23"/>
  <c r="S79" i="23"/>
  <c r="Q79" i="23" s="1"/>
  <c r="R79" i="23" s="1"/>
  <c r="AE79" i="23"/>
  <c r="S62" i="13"/>
  <c r="Q62" i="13" s="1"/>
  <c r="R62" i="13" s="1"/>
  <c r="F62" i="13"/>
  <c r="AE62" i="13"/>
  <c r="O62" i="13"/>
  <c r="S63" i="20"/>
  <c r="Q63" i="20" s="1"/>
  <c r="R63" i="20" s="1"/>
  <c r="AE63" i="20"/>
  <c r="O63" i="20"/>
  <c r="F63" i="20"/>
  <c r="AE38" i="3"/>
  <c r="F38" i="3"/>
  <c r="F16" i="23"/>
  <c r="AE16" i="23"/>
  <c r="O16" i="23"/>
  <c r="CO16" i="17" s="1"/>
  <c r="S16" i="23"/>
  <c r="S37" i="1"/>
  <c r="Q37" i="1" s="1"/>
  <c r="R37" i="1" s="1"/>
  <c r="AE37" i="1"/>
  <c r="O37" i="1"/>
  <c r="O53" i="21"/>
  <c r="S53" i="21"/>
  <c r="Q53" i="21" s="1"/>
  <c r="R53" i="21" s="1"/>
  <c r="AE53" i="21"/>
  <c r="F53" i="21"/>
  <c r="F44" i="23"/>
  <c r="O44" i="23"/>
  <c r="AE44" i="23"/>
  <c r="O54" i="9"/>
  <c r="AE54" i="9"/>
  <c r="F54" i="9"/>
  <c r="S54" i="9"/>
  <c r="Q54" i="9" s="1"/>
  <c r="R54" i="9" s="1"/>
  <c r="F83" i="21"/>
  <c r="S83" i="21"/>
  <c r="Q83" i="21" s="1"/>
  <c r="R83" i="21" s="1"/>
  <c r="AE83" i="21"/>
  <c r="O83" i="21"/>
  <c r="F49" i="20"/>
  <c r="S26" i="23"/>
  <c r="O26" i="23"/>
  <c r="CO26" i="17" s="1"/>
  <c r="F26" i="23"/>
  <c r="AE26" i="23"/>
  <c r="O83" i="5"/>
  <c r="AE83" i="5"/>
  <c r="S83" i="5"/>
  <c r="Q83" i="5" s="1"/>
  <c r="R83" i="5" s="1"/>
  <c r="F83" i="5"/>
  <c r="F93" i="21"/>
  <c r="O93" i="21"/>
  <c r="S93" i="21"/>
  <c r="Q93" i="21" s="1"/>
  <c r="R93" i="21" s="1"/>
  <c r="AE93" i="21"/>
  <c r="AE81" i="21"/>
  <c r="F81" i="21"/>
  <c r="F42" i="21"/>
  <c r="O42" i="21"/>
  <c r="S42" i="21"/>
  <c r="AE42" i="21"/>
  <c r="S57" i="1"/>
  <c r="Q57" i="1" s="1"/>
  <c r="R57" i="1" s="1"/>
  <c r="F57" i="1"/>
  <c r="O57" i="1"/>
  <c r="AE57" i="1"/>
  <c r="AE85" i="16"/>
  <c r="O85" i="16"/>
  <c r="F85" i="16"/>
  <c r="S85" i="16"/>
  <c r="Q85" i="16" s="1"/>
  <c r="R85" i="16" s="1"/>
  <c r="O81" i="21"/>
  <c r="O73" i="13"/>
  <c r="F37" i="1"/>
  <c r="S11" i="5"/>
  <c r="S4" i="5"/>
  <c r="O4" i="5"/>
  <c r="CJ4" i="17" s="1"/>
  <c r="AE4" i="5"/>
  <c r="S46" i="13"/>
  <c r="Q46" i="13" s="1"/>
  <c r="R46" i="13" s="1"/>
  <c r="AE46" i="13"/>
  <c r="O46" i="13"/>
  <c r="F46" i="13"/>
  <c r="O95" i="3"/>
  <c r="F46" i="16"/>
  <c r="F35" i="16"/>
  <c r="AE45" i="18"/>
  <c r="AE63" i="1"/>
  <c r="P96" i="5"/>
  <c r="Q96" i="5"/>
  <c r="R96" i="5" s="1"/>
  <c r="AE68" i="16"/>
  <c r="F68" i="16"/>
  <c r="S53" i="16"/>
  <c r="Q53" i="16" s="1"/>
  <c r="R53" i="16" s="1"/>
  <c r="F53" i="16"/>
  <c r="AE53" i="16"/>
  <c r="O53" i="16"/>
  <c r="O76" i="16"/>
  <c r="S76" i="16"/>
  <c r="Q76" i="16" s="1"/>
  <c r="R76" i="16" s="1"/>
  <c r="F76" i="16"/>
  <c r="F36" i="23"/>
  <c r="S36" i="23"/>
  <c r="F6" i="23"/>
  <c r="S6" i="23"/>
  <c r="AE63" i="5"/>
  <c r="AE84" i="18"/>
  <c r="AE6" i="23"/>
  <c r="O78" i="21"/>
  <c r="F86" i="5"/>
  <c r="S68" i="13"/>
  <c r="Q68" i="13" s="1"/>
  <c r="R68" i="13" s="1"/>
  <c r="O68" i="13"/>
  <c r="F68" i="13"/>
  <c r="AE68" i="13"/>
  <c r="N23" i="24"/>
  <c r="AE23" i="24" s="1"/>
  <c r="N48" i="24"/>
  <c r="O48" i="24" s="1"/>
  <c r="N60" i="24"/>
  <c r="AE60" i="24" s="1"/>
  <c r="N44" i="24"/>
  <c r="O44" i="24" s="1"/>
  <c r="N63" i="24"/>
  <c r="AE63" i="24" s="1"/>
  <c r="N94" i="24"/>
  <c r="S94" i="24" s="1"/>
  <c r="N24" i="24"/>
  <c r="AE24" i="24" s="1"/>
  <c r="N41" i="24"/>
  <c r="S41" i="24" s="1"/>
  <c r="P41" i="24" s="1"/>
  <c r="N86" i="24"/>
  <c r="S86" i="24" s="1"/>
  <c r="Q86" i="24" s="1"/>
  <c r="R86" i="24" s="1"/>
  <c r="N65" i="24"/>
  <c r="O65" i="24" s="1"/>
  <c r="N43" i="24"/>
  <c r="F43" i="24" s="1"/>
  <c r="N19" i="24"/>
  <c r="N87" i="24"/>
  <c r="AE87" i="24" s="1"/>
  <c r="N92" i="24"/>
  <c r="F92" i="24" s="1"/>
  <c r="N69" i="24"/>
  <c r="O69" i="24" s="1"/>
  <c r="N32" i="24"/>
  <c r="O32" i="24" s="1"/>
  <c r="O10" i="23"/>
  <c r="CO10" i="17" s="1"/>
  <c r="AE10" i="23"/>
  <c r="F10" i="23"/>
  <c r="S10" i="23"/>
  <c r="AE96" i="5"/>
  <c r="F96" i="5"/>
  <c r="O96" i="5"/>
  <c r="AE18" i="1"/>
  <c r="F18" i="1"/>
  <c r="N47" i="24"/>
  <c r="AE80" i="5"/>
  <c r="O80" i="5"/>
  <c r="S80" i="5"/>
  <c r="Q80" i="5" s="1"/>
  <c r="R80" i="5" s="1"/>
  <c r="AE25" i="23"/>
  <c r="F25" i="23"/>
  <c r="AE44" i="21"/>
  <c r="S44" i="21"/>
  <c r="Q44" i="21" s="1"/>
  <c r="R44" i="21" s="1"/>
  <c r="O44" i="21"/>
  <c r="F67" i="23"/>
  <c r="O67" i="23"/>
  <c r="F5" i="1"/>
  <c r="S5" i="1"/>
  <c r="AE5" i="1"/>
  <c r="S57" i="23"/>
  <c r="Q57" i="23" s="1"/>
  <c r="R57" i="23" s="1"/>
  <c r="F57" i="23"/>
  <c r="AE57" i="23"/>
  <c r="F90" i="13"/>
  <c r="AE90" i="13"/>
  <c r="S90" i="13"/>
  <c r="Q90" i="13" s="1"/>
  <c r="R90" i="13" s="1"/>
  <c r="O90" i="13"/>
  <c r="F93" i="18"/>
  <c r="O65" i="18"/>
  <c r="O63" i="18"/>
  <c r="AE60" i="5"/>
  <c r="O46" i="16"/>
  <c r="F95" i="13"/>
  <c r="F63" i="5"/>
  <c r="F100" i="21"/>
  <c r="F39" i="21"/>
  <c r="O42" i="1"/>
  <c r="F33" i="5"/>
  <c r="O91" i="13"/>
  <c r="F84" i="18"/>
  <c r="F68" i="20"/>
  <c r="O31" i="21"/>
  <c r="F43" i="23"/>
  <c r="AE76" i="23"/>
  <c r="O42" i="16"/>
  <c r="S45" i="21"/>
  <c r="Q45" i="21" s="1"/>
  <c r="R45" i="21" s="1"/>
  <c r="S53" i="1"/>
  <c r="Q53" i="1" s="1"/>
  <c r="R53" i="1" s="1"/>
  <c r="F32" i="9"/>
  <c r="S59" i="21"/>
  <c r="Q59" i="21" s="1"/>
  <c r="R59" i="21" s="1"/>
  <c r="O98" i="20"/>
  <c r="O80" i="21"/>
  <c r="F72" i="1"/>
  <c r="F95" i="5"/>
  <c r="O78" i="3"/>
  <c r="AE64" i="16"/>
  <c r="O5" i="1"/>
  <c r="CN5" i="17" s="1"/>
  <c r="N34" i="24"/>
  <c r="O34" i="24" s="1"/>
  <c r="N49" i="24"/>
  <c r="S49" i="24" s="1"/>
  <c r="Q49" i="24" s="1"/>
  <c r="R49" i="24" s="1"/>
  <c r="N57" i="24"/>
  <c r="AE57" i="24" s="1"/>
  <c r="N73" i="24"/>
  <c r="O73" i="24" s="1"/>
  <c r="N6" i="24"/>
  <c r="S6" i="24" s="1"/>
  <c r="O25" i="23"/>
  <c r="CO25" i="17" s="1"/>
  <c r="AE16" i="18"/>
  <c r="F16" i="18"/>
  <c r="AE12" i="1"/>
  <c r="S80" i="16"/>
  <c r="Q80" i="16" s="1"/>
  <c r="R80" i="16" s="1"/>
  <c r="F80" i="16"/>
  <c r="AE80" i="16"/>
  <c r="S88" i="23"/>
  <c r="Q88" i="23" s="1"/>
  <c r="R88" i="23" s="1"/>
  <c r="AE88" i="23"/>
  <c r="O88" i="23"/>
  <c r="O48" i="16"/>
  <c r="F48" i="16"/>
  <c r="O43" i="5"/>
  <c r="AE43" i="5"/>
  <c r="O65" i="23"/>
  <c r="S65" i="23"/>
  <c r="Q65" i="23" s="1"/>
  <c r="R65" i="23" s="1"/>
  <c r="AE65" i="23"/>
  <c r="F65" i="23"/>
  <c r="N76" i="4"/>
  <c r="N87" i="4"/>
  <c r="F87" i="4" s="1"/>
  <c r="N85" i="4"/>
  <c r="O85" i="4" s="1"/>
  <c r="N61" i="4"/>
  <c r="AE61" i="4" s="1"/>
  <c r="N91" i="4"/>
  <c r="AE91" i="4" s="1"/>
  <c r="N6" i="4"/>
  <c r="F6" i="4" s="1"/>
  <c r="N8" i="4"/>
  <c r="AE8" i="4" s="1"/>
  <c r="N68" i="4"/>
  <c r="S68" i="4" s="1"/>
  <c r="O45" i="4"/>
  <c r="N44" i="4"/>
  <c r="O44" i="4" s="1"/>
  <c r="N53" i="4"/>
  <c r="O53" i="4" s="1"/>
  <c r="N84" i="4"/>
  <c r="F84" i="4" s="1"/>
  <c r="N28" i="4"/>
  <c r="AE28" i="4" s="1"/>
  <c r="N13" i="4"/>
  <c r="F13" i="4" s="1"/>
  <c r="N52" i="4"/>
  <c r="N83" i="4"/>
  <c r="N73" i="4"/>
  <c r="O73" i="4" s="1"/>
  <c r="N33" i="4"/>
  <c r="S33" i="4" s="1"/>
  <c r="Q33" i="4" s="1"/>
  <c r="R33" i="4" s="1"/>
  <c r="N63" i="4"/>
  <c r="O63" i="4" s="1"/>
  <c r="N49" i="4"/>
  <c r="S49" i="4" s="1"/>
  <c r="N7" i="4"/>
  <c r="AE7" i="4" s="1"/>
  <c r="N38" i="4"/>
  <c r="F38" i="4" s="1"/>
  <c r="S45" i="4"/>
  <c r="Q45" i="4" s="1"/>
  <c r="R45" i="4" s="1"/>
  <c r="N31" i="4"/>
  <c r="S31" i="4" s="1"/>
  <c r="N65" i="4"/>
  <c r="S65" i="4" s="1"/>
  <c r="N89" i="4"/>
  <c r="O89" i="4" s="1"/>
  <c r="N35" i="4"/>
  <c r="S35" i="4" s="1"/>
  <c r="N98" i="4"/>
  <c r="F98" i="4" s="1"/>
  <c r="N21" i="4"/>
  <c r="N18" i="4"/>
  <c r="O18" i="4" s="1"/>
  <c r="CI18" i="17" s="1"/>
  <c r="N17" i="4"/>
  <c r="O17" i="4" s="1"/>
  <c r="CI17" i="17" s="1"/>
  <c r="N72" i="4"/>
  <c r="AE72" i="4" s="1"/>
  <c r="N9" i="4"/>
  <c r="F9" i="4" s="1"/>
  <c r="N34" i="4"/>
  <c r="F34" i="4" s="1"/>
  <c r="S90" i="4"/>
  <c r="Q90" i="4" s="1"/>
  <c r="R90" i="4" s="1"/>
  <c r="F22" i="23"/>
  <c r="AE22" i="23"/>
  <c r="S22" i="23"/>
  <c r="O94" i="23"/>
  <c r="S94" i="23"/>
  <c r="Q94" i="23" s="1"/>
  <c r="R94" i="23" s="1"/>
  <c r="AE94" i="23"/>
  <c r="AE13" i="5"/>
  <c r="O13" i="5"/>
  <c r="CJ13" i="17" s="1"/>
  <c r="F13" i="5"/>
  <c r="S23" i="1"/>
  <c r="O23" i="1"/>
  <c r="CN23" i="17" s="1"/>
  <c r="S93" i="18"/>
  <c r="P93" i="18" s="1"/>
  <c r="F88" i="18"/>
  <c r="O52" i="13"/>
  <c r="AE79" i="5"/>
  <c r="AE17" i="1"/>
  <c r="F17" i="1"/>
  <c r="AE99" i="23"/>
  <c r="S99" i="23"/>
  <c r="Q99" i="23" s="1"/>
  <c r="R99" i="23" s="1"/>
  <c r="F99" i="23"/>
  <c r="O99" i="23"/>
  <c r="F27" i="23"/>
  <c r="O27" i="23"/>
  <c r="CO27" i="17" s="1"/>
  <c r="S50" i="23"/>
  <c r="Q50" i="23" s="1"/>
  <c r="R50" i="23" s="1"/>
  <c r="O50" i="23"/>
  <c r="AE50" i="23"/>
  <c r="S66" i="21"/>
  <c r="Q66" i="21" s="1"/>
  <c r="R66" i="21" s="1"/>
  <c r="AE66" i="21"/>
  <c r="F66" i="21"/>
  <c r="S46" i="16"/>
  <c r="Q46" i="16" s="1"/>
  <c r="R46" i="16" s="1"/>
  <c r="O100" i="21"/>
  <c r="F59" i="21"/>
  <c r="F80" i="21"/>
  <c r="F41" i="23"/>
  <c r="F38" i="5"/>
  <c r="AE54" i="5"/>
  <c r="O54" i="5"/>
  <c r="S54" i="5"/>
  <c r="Q54" i="5" s="1"/>
  <c r="R54" i="5" s="1"/>
  <c r="F54" i="5"/>
  <c r="AE63" i="18"/>
  <c r="F60" i="5"/>
  <c r="O95" i="13"/>
  <c r="AE56" i="21"/>
  <c r="AE100" i="21"/>
  <c r="AE39" i="21"/>
  <c r="F42" i="1"/>
  <c r="O33" i="5"/>
  <c r="S91" i="13"/>
  <c r="O84" i="18"/>
  <c r="AE68" i="20"/>
  <c r="S31" i="21"/>
  <c r="Q31" i="21" s="1"/>
  <c r="R31" i="21" s="1"/>
  <c r="S43" i="23"/>
  <c r="Q43" i="23" s="1"/>
  <c r="R43" i="23" s="1"/>
  <c r="F76" i="23"/>
  <c r="AE42" i="16"/>
  <c r="F45" i="21"/>
  <c r="AE53" i="1"/>
  <c r="O32" i="9"/>
  <c r="F98" i="20"/>
  <c r="S80" i="21"/>
  <c r="Q80" i="21" s="1"/>
  <c r="R80" i="21" s="1"/>
  <c r="O66" i="21"/>
  <c r="O75" i="21"/>
  <c r="AE72" i="1"/>
  <c r="AE95" i="5"/>
  <c r="F50" i="23"/>
  <c r="F64" i="16"/>
  <c r="O51" i="23"/>
  <c r="AE36" i="23"/>
  <c r="F23" i="18"/>
  <c r="N46" i="24"/>
  <c r="O46" i="24" s="1"/>
  <c r="S17" i="1"/>
  <c r="N99" i="24"/>
  <c r="S25" i="23"/>
  <c r="AE27" i="23"/>
  <c r="S13" i="5"/>
  <c r="O32" i="5"/>
  <c r="CJ32" i="17" s="1"/>
  <c r="AE9" i="23"/>
  <c r="S9" i="23"/>
  <c r="O9" i="23"/>
  <c r="CO9" i="17" s="1"/>
  <c r="O72" i="5"/>
  <c r="F72" i="5"/>
  <c r="AE6" i="5"/>
  <c r="F6" i="5"/>
  <c r="S6" i="5"/>
  <c r="AE91" i="23"/>
  <c r="F91" i="23"/>
  <c r="O51" i="5"/>
  <c r="S51" i="5"/>
  <c r="Q51" i="5" s="1"/>
  <c r="R51" i="5" s="1"/>
  <c r="AE51" i="5"/>
  <c r="S20" i="5"/>
  <c r="AE20" i="5"/>
  <c r="F20" i="5"/>
  <c r="N96" i="24"/>
  <c r="S99" i="20"/>
  <c r="O99" i="20"/>
  <c r="S82" i="9"/>
  <c r="Q82" i="9" s="1"/>
  <c r="J82" i="9" s="1"/>
  <c r="F82" i="9"/>
  <c r="F65" i="18"/>
  <c r="S82" i="13"/>
  <c r="Q82" i="13" s="1"/>
  <c r="R82" i="13" s="1"/>
  <c r="S45" i="13"/>
  <c r="Q45" i="13" s="1"/>
  <c r="R45" i="13" s="1"/>
  <c r="AE45" i="13"/>
  <c r="F45" i="13"/>
  <c r="O45" i="13"/>
  <c r="F94" i="5"/>
  <c r="AF94" i="5" s="1"/>
  <c r="O94" i="5"/>
  <c r="AE94" i="5"/>
  <c r="AE32" i="1"/>
  <c r="S32" i="1"/>
  <c r="Q32" i="1" s="1"/>
  <c r="R32" i="1" s="1"/>
  <c r="F78" i="3"/>
  <c r="S78" i="3"/>
  <c r="O50" i="13"/>
  <c r="S50" i="13"/>
  <c r="Q50" i="13" s="1"/>
  <c r="R50" i="13" s="1"/>
  <c r="F50" i="13"/>
  <c r="AE50" i="13"/>
  <c r="F91" i="13"/>
  <c r="F74" i="21"/>
  <c r="O45" i="21"/>
  <c r="AE32" i="9"/>
  <c r="AE29" i="1"/>
  <c r="O60" i="16"/>
  <c r="AE60" i="16"/>
  <c r="F63" i="18"/>
  <c r="C6" i="10"/>
  <c r="P25" i="1"/>
  <c r="AF25" i="1" s="1"/>
  <c r="S60" i="9"/>
  <c r="Q60" i="9" s="1"/>
  <c r="S60" i="5"/>
  <c r="Q60" i="5" s="1"/>
  <c r="R60" i="5" s="1"/>
  <c r="F41" i="3"/>
  <c r="AE33" i="5"/>
  <c r="O68" i="20"/>
  <c r="AE31" i="21"/>
  <c r="F53" i="9"/>
  <c r="O43" i="23"/>
  <c r="O76" i="23"/>
  <c r="S42" i="16"/>
  <c r="Q42" i="16" s="1"/>
  <c r="R42" i="16" s="1"/>
  <c r="F53" i="1"/>
  <c r="S58" i="1"/>
  <c r="Q58" i="1" s="1"/>
  <c r="R58" i="1" s="1"/>
  <c r="F59" i="9"/>
  <c r="S98" i="20"/>
  <c r="Q98" i="20" s="1"/>
  <c r="R98" i="20" s="1"/>
  <c r="AE41" i="21"/>
  <c r="AE75" i="21"/>
  <c r="O72" i="1"/>
  <c r="F62" i="21"/>
  <c r="F52" i="5"/>
  <c r="S64" i="16"/>
  <c r="Q64" i="16" s="1"/>
  <c r="R64" i="16" s="1"/>
  <c r="S51" i="23"/>
  <c r="Q51" i="23" s="1"/>
  <c r="R51" i="23" s="1"/>
  <c r="O23" i="18"/>
  <c r="CQ23" i="17" s="1"/>
  <c r="N97" i="24"/>
  <c r="N74" i="24"/>
  <c r="N90" i="24"/>
  <c r="S90" i="24" s="1"/>
  <c r="Q90" i="24" s="1"/>
  <c r="R90" i="24" s="1"/>
  <c r="S12" i="1"/>
  <c r="O18" i="5"/>
  <c r="CJ18" i="17" s="1"/>
  <c r="S74" i="5"/>
  <c r="Q74" i="5" s="1"/>
  <c r="R74" i="5" s="1"/>
  <c r="O74" i="5"/>
  <c r="F74" i="5"/>
  <c r="AE74" i="5"/>
  <c r="S86" i="16"/>
  <c r="O86" i="16"/>
  <c r="S53" i="5"/>
  <c r="P53" i="5" s="1"/>
  <c r="AE53" i="5"/>
  <c r="O33" i="1"/>
  <c r="S33" i="1"/>
  <c r="Q33" i="1" s="1"/>
  <c r="R33" i="1" s="1"/>
  <c r="S79" i="5"/>
  <c r="Q79" i="5" s="1"/>
  <c r="R79" i="5" s="1"/>
  <c r="O79" i="5"/>
  <c r="O96" i="9"/>
  <c r="S96" i="9"/>
  <c r="Q96" i="9" s="1"/>
  <c r="R96" i="9" s="1"/>
  <c r="AE96" i="9"/>
  <c r="S71" i="1"/>
  <c r="Q71" i="1" s="1"/>
  <c r="R71" i="1" s="1"/>
  <c r="F53" i="23"/>
  <c r="O98" i="13"/>
  <c r="F98" i="13"/>
  <c r="AE22" i="5"/>
  <c r="F22" i="5"/>
  <c r="O22" i="5"/>
  <c r="CJ22" i="17" s="1"/>
  <c r="S22" i="5"/>
  <c r="S40" i="23"/>
  <c r="Q40" i="23" s="1"/>
  <c r="R40" i="23" s="1"/>
  <c r="AE40" i="23"/>
  <c r="AE83" i="1"/>
  <c r="S83" i="1"/>
  <c r="Q83" i="1" s="1"/>
  <c r="R83" i="1" s="1"/>
  <c r="O83" i="1"/>
  <c r="F96" i="23"/>
  <c r="S96" i="23"/>
  <c r="Q96" i="23" s="1"/>
  <c r="R96" i="23" s="1"/>
  <c r="AE96" i="23"/>
  <c r="S53" i="9"/>
  <c r="Q53" i="9" s="1"/>
  <c r="R53" i="9" s="1"/>
  <c r="O41" i="21"/>
  <c r="F75" i="21"/>
  <c r="AE63" i="3"/>
  <c r="F74" i="16"/>
  <c r="S62" i="21"/>
  <c r="AE51" i="23"/>
  <c r="O32" i="13"/>
  <c r="AE86" i="5"/>
  <c r="O63" i="1"/>
  <c r="AE23" i="18"/>
  <c r="AE23" i="1"/>
  <c r="AE32" i="5"/>
  <c r="S86" i="5"/>
  <c r="F29" i="1"/>
  <c r="O12" i="1"/>
  <c r="CN12" i="17" s="1"/>
  <c r="N3" i="24"/>
  <c r="AE3" i="24" s="1"/>
  <c r="S8" i="5"/>
  <c r="AE8" i="5"/>
  <c r="O14" i="1"/>
  <c r="CN14" i="17" s="1"/>
  <c r="F14" i="1"/>
  <c r="O59" i="5"/>
  <c r="S59" i="5"/>
  <c r="Q59" i="5" s="1"/>
  <c r="R59" i="5" s="1"/>
  <c r="F64" i="23"/>
  <c r="S64" i="23"/>
  <c r="Q64" i="23" s="1"/>
  <c r="R64" i="23" s="1"/>
  <c r="F27" i="5"/>
  <c r="AE27" i="5"/>
  <c r="O36" i="23"/>
  <c r="S45" i="5"/>
  <c r="Q45" i="5" s="1"/>
  <c r="R45" i="5" s="1"/>
  <c r="AE45" i="5"/>
  <c r="F45" i="5"/>
  <c r="O93" i="3"/>
  <c r="S93" i="3"/>
  <c r="Q93" i="3" s="1"/>
  <c r="R93" i="3" s="1"/>
  <c r="AE61" i="9"/>
  <c r="S61" i="9"/>
  <c r="O92" i="20"/>
  <c r="S92" i="20"/>
  <c r="Q92" i="20" s="1"/>
  <c r="R92" i="20" s="1"/>
  <c r="AE92" i="20"/>
  <c r="N91" i="26"/>
  <c r="O91" i="26" s="1"/>
  <c r="W2" i="26"/>
  <c r="AE31" i="9"/>
  <c r="F31" i="9"/>
  <c r="O94" i="3"/>
  <c r="S94" i="3"/>
  <c r="Q94" i="3" s="1"/>
  <c r="R94" i="3" s="1"/>
  <c r="O56" i="23"/>
  <c r="S56" i="23"/>
  <c r="P56" i="23" s="1"/>
  <c r="AE56" i="23"/>
  <c r="F56" i="23"/>
  <c r="S70" i="16"/>
  <c r="Q70" i="16" s="1"/>
  <c r="R70" i="16" s="1"/>
  <c r="O70" i="16"/>
  <c r="AE70" i="16"/>
  <c r="AE79" i="3"/>
  <c r="S79" i="3"/>
  <c r="Q79" i="3" s="1"/>
  <c r="R79" i="3" s="1"/>
  <c r="O79" i="3"/>
  <c r="F79" i="3"/>
  <c r="S59" i="23"/>
  <c r="F59" i="23"/>
  <c r="AE59" i="23"/>
  <c r="S56" i="5"/>
  <c r="Q56" i="5" s="1"/>
  <c r="R56" i="5" s="1"/>
  <c r="F56" i="5"/>
  <c r="AE56" i="5"/>
  <c r="AE40" i="13"/>
  <c r="S40" i="13"/>
  <c r="F40" i="13"/>
  <c r="O40" i="13"/>
  <c r="F41" i="9"/>
  <c r="N73" i="7"/>
  <c r="O73" i="7" s="1"/>
  <c r="W2" i="7"/>
  <c r="G3" i="17" s="1"/>
  <c r="S24" i="1"/>
  <c r="AE62" i="3"/>
  <c r="O62" i="3"/>
  <c r="O47" i="23"/>
  <c r="S47" i="23"/>
  <c r="Q47" i="23" s="1"/>
  <c r="R47" i="23" s="1"/>
  <c r="F47" i="23"/>
  <c r="O82" i="23"/>
  <c r="S82" i="23"/>
  <c r="Q82" i="23" s="1"/>
  <c r="R82" i="23" s="1"/>
  <c r="S79" i="16"/>
  <c r="Q79" i="16" s="1"/>
  <c r="R79" i="16" s="1"/>
  <c r="F79" i="16"/>
  <c r="O79" i="16"/>
  <c r="AE79" i="16"/>
  <c r="AE82" i="1"/>
  <c r="S82" i="1"/>
  <c r="Q82" i="1" s="1"/>
  <c r="R82" i="1" s="1"/>
  <c r="O82" i="1"/>
  <c r="F82" i="1"/>
  <c r="O31" i="23"/>
  <c r="CO31" i="17" s="1"/>
  <c r="S31" i="23"/>
  <c r="AE31" i="23"/>
  <c r="O24" i="5"/>
  <c r="CJ24" i="17" s="1"/>
  <c r="S24" i="5"/>
  <c r="F24" i="5"/>
  <c r="S12" i="5"/>
  <c r="F12" i="5"/>
  <c r="O12" i="5"/>
  <c r="CJ12" i="17" s="1"/>
  <c r="AE12" i="5"/>
  <c r="AE93" i="5"/>
  <c r="F93" i="5"/>
  <c r="F65" i="24"/>
  <c r="S10" i="18"/>
  <c r="F10" i="18"/>
  <c r="AE10" i="18"/>
  <c r="O10" i="18"/>
  <c r="CQ10" i="17" s="1"/>
  <c r="O7" i="1"/>
  <c r="CN7" i="17" s="1"/>
  <c r="S7" i="1"/>
  <c r="AE7" i="1"/>
  <c r="F7" i="1"/>
  <c r="AE8" i="23"/>
  <c r="S8" i="23"/>
  <c r="O8" i="23"/>
  <c r="CO8" i="17" s="1"/>
  <c r="O48" i="5"/>
  <c r="AE48" i="5"/>
  <c r="S48" i="5"/>
  <c r="Q48" i="5" s="1"/>
  <c r="R48" i="5" s="1"/>
  <c r="F48" i="5"/>
  <c r="S91" i="6"/>
  <c r="F61" i="18"/>
  <c r="AE61" i="18"/>
  <c r="AE90" i="3"/>
  <c r="F90" i="3"/>
  <c r="O81" i="18"/>
  <c r="S81" i="18"/>
  <c r="Q81" i="18" s="1"/>
  <c r="R81" i="18" s="1"/>
  <c r="AE81" i="18"/>
  <c r="F8" i="23"/>
  <c r="S49" i="5"/>
  <c r="Q49" i="5" s="1"/>
  <c r="R49" i="5" s="1"/>
  <c r="O49" i="5"/>
  <c r="AE49" i="5"/>
  <c r="F49" i="5"/>
  <c r="O23" i="5"/>
  <c r="CJ23" i="17" s="1"/>
  <c r="S23" i="5"/>
  <c r="AE23" i="5"/>
  <c r="F23" i="5"/>
  <c r="S74" i="23"/>
  <c r="Q74" i="23" s="1"/>
  <c r="R74" i="23" s="1"/>
  <c r="O74" i="23"/>
  <c r="F74" i="23"/>
  <c r="AE74" i="23"/>
  <c r="F46" i="23"/>
  <c r="AE46" i="23"/>
  <c r="O46" i="23"/>
  <c r="AE84" i="4"/>
  <c r="O17" i="5"/>
  <c r="CJ17" i="17" s="1"/>
  <c r="S17" i="5"/>
  <c r="F17" i="5"/>
  <c r="O65" i="5"/>
  <c r="F65" i="5"/>
  <c r="AE65" i="5"/>
  <c r="S65" i="5"/>
  <c r="Q65" i="5" s="1"/>
  <c r="R65" i="5" s="1"/>
  <c r="F50" i="9"/>
  <c r="AE50" i="9"/>
  <c r="O94" i="9"/>
  <c r="S94" i="9"/>
  <c r="Q94" i="9" s="1"/>
  <c r="J94" i="9" s="1"/>
  <c r="O41" i="9"/>
  <c r="S41" i="9"/>
  <c r="Q41" i="9" s="1"/>
  <c r="R41" i="9" s="1"/>
  <c r="AE37" i="18"/>
  <c r="S37" i="18"/>
  <c r="P37" i="18" s="1"/>
  <c r="O37" i="18"/>
  <c r="F37" i="18"/>
  <c r="F84" i="6"/>
  <c r="AE84" i="6"/>
  <c r="S84" i="6"/>
  <c r="Q84" i="6" s="1"/>
  <c r="R84" i="6" s="1"/>
  <c r="F71" i="20"/>
  <c r="O71" i="20"/>
  <c r="AE81" i="20"/>
  <c r="O81" i="20"/>
  <c r="AE35" i="23"/>
  <c r="O35" i="23"/>
  <c r="F35" i="23"/>
  <c r="S35" i="23"/>
  <c r="AE85" i="4"/>
  <c r="F85" i="4"/>
  <c r="O89" i="1"/>
  <c r="AE89" i="1"/>
  <c r="F89" i="1"/>
  <c r="S89" i="1"/>
  <c r="P89" i="1" s="1"/>
  <c r="AE5" i="5"/>
  <c r="O5" i="5"/>
  <c r="CJ5" i="17" s="1"/>
  <c r="S87" i="4"/>
  <c r="Q87" i="4" s="1"/>
  <c r="R87" i="4" s="1"/>
  <c r="O90" i="23"/>
  <c r="F90" i="23"/>
  <c r="S90" i="23"/>
  <c r="Q90" i="23" s="1"/>
  <c r="R90" i="23" s="1"/>
  <c r="O55" i="16"/>
  <c r="S31" i="9"/>
  <c r="Q31" i="9" s="1"/>
  <c r="J31" i="9" s="1"/>
  <c r="O93" i="20"/>
  <c r="AE94" i="9"/>
  <c r="O93" i="5"/>
  <c r="S69" i="13"/>
  <c r="Q69" i="13" s="1"/>
  <c r="R69" i="13" s="1"/>
  <c r="O54" i="16"/>
  <c r="S62" i="3"/>
  <c r="Q62" i="3" s="1"/>
  <c r="R62" i="3" s="1"/>
  <c r="AE47" i="23"/>
  <c r="S89" i="3"/>
  <c r="Q89" i="3" s="1"/>
  <c r="R89" i="3" s="1"/>
  <c r="AE89" i="3"/>
  <c r="S5" i="5"/>
  <c r="S85" i="5"/>
  <c r="Q85" i="5" s="1"/>
  <c r="R85" i="5" s="1"/>
  <c r="F85" i="5"/>
  <c r="O85" i="5"/>
  <c r="AE9" i="1"/>
  <c r="S9" i="1"/>
  <c r="F47" i="13"/>
  <c r="O47" i="13"/>
  <c r="S98" i="13"/>
  <c r="Q98" i="13" s="1"/>
  <c r="R98" i="13" s="1"/>
  <c r="AE98" i="13"/>
  <c r="AE50" i="1"/>
  <c r="F50" i="1"/>
  <c r="S50" i="1"/>
  <c r="Q50" i="1" s="1"/>
  <c r="R50" i="1" s="1"/>
  <c r="AE72" i="23"/>
  <c r="F72" i="23"/>
  <c r="O72" i="23"/>
  <c r="S72" i="23"/>
  <c r="Q72" i="23" s="1"/>
  <c r="R72" i="23" s="1"/>
  <c r="AE89" i="16"/>
  <c r="S89" i="16"/>
  <c r="Q89" i="16" s="1"/>
  <c r="R89" i="16" s="1"/>
  <c r="O89" i="16"/>
  <c r="O98" i="5"/>
  <c r="AE98" i="5"/>
  <c r="F98" i="5"/>
  <c r="S98" i="5"/>
  <c r="Q98" i="5" s="1"/>
  <c r="R98" i="5" s="1"/>
  <c r="S28" i="23"/>
  <c r="F28" i="23"/>
  <c r="AE28" i="23"/>
  <c r="AE58" i="5"/>
  <c r="F58" i="5"/>
  <c r="S58" i="5"/>
  <c r="Q58" i="5" s="1"/>
  <c r="R58" i="5" s="1"/>
  <c r="S66" i="1"/>
  <c r="Q66" i="1" s="1"/>
  <c r="R66" i="1" s="1"/>
  <c r="AE66" i="1"/>
  <c r="AE84" i="23"/>
  <c r="S84" i="23"/>
  <c r="Q84" i="23" s="1"/>
  <c r="R84" i="23" s="1"/>
  <c r="O84" i="23"/>
  <c r="F77" i="9"/>
  <c r="AE77" i="9"/>
  <c r="F75" i="3"/>
  <c r="AE75" i="3"/>
  <c r="S75" i="3"/>
  <c r="O75" i="3"/>
  <c r="F96" i="3"/>
  <c r="O96" i="3"/>
  <c r="S96" i="3"/>
  <c r="Q96" i="3" s="1"/>
  <c r="R96" i="3" s="1"/>
  <c r="AE96" i="3"/>
  <c r="AE71" i="5"/>
  <c r="F71" i="5"/>
  <c r="O71" i="5"/>
  <c r="S71" i="5"/>
  <c r="Q71" i="5" s="1"/>
  <c r="R71" i="5" s="1"/>
  <c r="F62" i="18"/>
  <c r="O62" i="18"/>
  <c r="O18" i="23"/>
  <c r="CO18" i="17" s="1"/>
  <c r="S18" i="23"/>
  <c r="F18" i="23"/>
  <c r="S67" i="16"/>
  <c r="Q67" i="16" s="1"/>
  <c r="R67" i="16" s="1"/>
  <c r="AE67" i="16"/>
  <c r="F67" i="16"/>
  <c r="O67" i="16"/>
  <c r="F61" i="9"/>
  <c r="S70" i="3"/>
  <c r="Q70" i="3" s="1"/>
  <c r="R70" i="3" s="1"/>
  <c r="F70" i="3"/>
  <c r="F92" i="20"/>
  <c r="O17" i="18"/>
  <c r="CQ17" i="17" s="1"/>
  <c r="AE82" i="20"/>
  <c r="O82" i="20"/>
  <c r="F82" i="20"/>
  <c r="S82" i="20"/>
  <c r="Q82" i="20" s="1"/>
  <c r="R82" i="20" s="1"/>
  <c r="O77" i="20"/>
  <c r="S77" i="20"/>
  <c r="Q77" i="20" s="1"/>
  <c r="R77" i="20" s="1"/>
  <c r="AE77" i="20"/>
  <c r="F77" i="20"/>
  <c r="S77" i="16"/>
  <c r="Q77" i="16" s="1"/>
  <c r="R77" i="16" s="1"/>
  <c r="O77" i="16"/>
  <c r="F77" i="16"/>
  <c r="AE77" i="16"/>
  <c r="O10" i="5"/>
  <c r="CJ10" i="17" s="1"/>
  <c r="AE10" i="5"/>
  <c r="S10" i="5"/>
  <c r="AE72" i="20"/>
  <c r="F72" i="20"/>
  <c r="F55" i="16"/>
  <c r="O31" i="9"/>
  <c r="F41" i="18"/>
  <c r="F93" i="20"/>
  <c r="F94" i="9"/>
  <c r="F69" i="13"/>
  <c r="AE54" i="16"/>
  <c r="F62" i="3"/>
  <c r="F70" i="16"/>
  <c r="O75" i="9"/>
  <c r="S75" i="9"/>
  <c r="AE34" i="9"/>
  <c r="S34" i="9"/>
  <c r="P34" i="9" s="1"/>
  <c r="AE24" i="5"/>
  <c r="S3" i="16"/>
  <c r="F3" i="16"/>
  <c r="AE3" i="16"/>
  <c r="F29" i="5"/>
  <c r="O29" i="5"/>
  <c r="CJ29" i="17" s="1"/>
  <c r="AE29" i="5"/>
  <c r="S29" i="5"/>
  <c r="AE26" i="5"/>
  <c r="O26" i="5"/>
  <c r="CJ26" i="17" s="1"/>
  <c r="F26" i="5"/>
  <c r="S26" i="5"/>
  <c r="S68" i="16"/>
  <c r="O68" i="16"/>
  <c r="BM13" i="17"/>
  <c r="BM21" i="17"/>
  <c r="BM29" i="17"/>
  <c r="BM12" i="17"/>
  <c r="BM20" i="17"/>
  <c r="BM28" i="17"/>
  <c r="BM36" i="17"/>
  <c r="BM44" i="17"/>
  <c r="BM52" i="17"/>
  <c r="BM11" i="17"/>
  <c r="BM19" i="17"/>
  <c r="BM27" i="17"/>
  <c r="BM35" i="17"/>
  <c r="BM43" i="17"/>
  <c r="BM51" i="17"/>
  <c r="BM15" i="17"/>
  <c r="BM23" i="17"/>
  <c r="BM31" i="17"/>
  <c r="BM39" i="17"/>
  <c r="BM47" i="17"/>
  <c r="BM18" i="17"/>
  <c r="BM17" i="17"/>
  <c r="BM33" i="17"/>
  <c r="BM42" i="17"/>
  <c r="BM56" i="17"/>
  <c r="BM64" i="17"/>
  <c r="BM72" i="17"/>
  <c r="BM16" i="17"/>
  <c r="BM32" i="17"/>
  <c r="BM48" i="17"/>
  <c r="BM55" i="17"/>
  <c r="BM63" i="17"/>
  <c r="BM71" i="17"/>
  <c r="BM50" i="17"/>
  <c r="BM53" i="17"/>
  <c r="BM65" i="17"/>
  <c r="BM74" i="17"/>
  <c r="BM82" i="17"/>
  <c r="BM14" i="17"/>
  <c r="BM37" i="17"/>
  <c r="BM46" i="17"/>
  <c r="BM62" i="17"/>
  <c r="BM77" i="17"/>
  <c r="BM85" i="17"/>
  <c r="BM10" i="17"/>
  <c r="BM34" i="17"/>
  <c r="BM59" i="17"/>
  <c r="BM60" i="17"/>
  <c r="BM61" i="17"/>
  <c r="BM45" i="17"/>
  <c r="BM79" i="17"/>
  <c r="BM84" i="17"/>
  <c r="BM86" i="17"/>
  <c r="BM92" i="17"/>
  <c r="BM100" i="17"/>
  <c r="BM66" i="17"/>
  <c r="BM67" i="17"/>
  <c r="BM68" i="17"/>
  <c r="BM90" i="17"/>
  <c r="BM22" i="17"/>
  <c r="BM24" i="17"/>
  <c r="BM26" i="17"/>
  <c r="BM73" i="17"/>
  <c r="BM78" i="17"/>
  <c r="BM83" i="17"/>
  <c r="BM87" i="17"/>
  <c r="BM95" i="17"/>
  <c r="BM8" i="17"/>
  <c r="BM25" i="17"/>
  <c r="BM96" i="17"/>
  <c r="BM99" i="17"/>
  <c r="BM41" i="17"/>
  <c r="BM94" i="17"/>
  <c r="BM69" i="17"/>
  <c r="BM80" i="17"/>
  <c r="BM89" i="17"/>
  <c r="BM91" i="17"/>
  <c r="BM9" i="17"/>
  <c r="BM49" i="17"/>
  <c r="BM54" i="17"/>
  <c r="BM88" i="17"/>
  <c r="BM97" i="17"/>
  <c r="BM93" i="17"/>
  <c r="BM75" i="17"/>
  <c r="BM98" i="17"/>
  <c r="BM38" i="17"/>
  <c r="BM7" i="17"/>
  <c r="BM30" i="17"/>
  <c r="BM40" i="17"/>
  <c r="BM58" i="17"/>
  <c r="BM76" i="17"/>
  <c r="BM70" i="17"/>
  <c r="BM57" i="17"/>
  <c r="BM81" i="17"/>
  <c r="F78" i="16"/>
  <c r="S78" i="16"/>
  <c r="O78" i="16"/>
  <c r="F99" i="20"/>
  <c r="AE99" i="20"/>
  <c r="AE40" i="3"/>
  <c r="O40" i="3"/>
  <c r="O86" i="9"/>
  <c r="F86" i="9"/>
  <c r="S14" i="23"/>
  <c r="F49" i="23"/>
  <c r="S49" i="23"/>
  <c r="P49" i="23" s="1"/>
  <c r="AE64" i="1"/>
  <c r="S64" i="1"/>
  <c r="Q64" i="1" s="1"/>
  <c r="R64" i="1" s="1"/>
  <c r="O91" i="5"/>
  <c r="S91" i="5"/>
  <c r="F91" i="5"/>
  <c r="N38" i="24"/>
  <c r="O38" i="24" s="1"/>
  <c r="N16" i="24"/>
  <c r="S16" i="24" s="1"/>
  <c r="N71" i="24"/>
  <c r="S71" i="24" s="1"/>
  <c r="AG3" i="24"/>
  <c r="N28" i="24"/>
  <c r="N45" i="24"/>
  <c r="N8" i="24"/>
  <c r="S8" i="24" s="1"/>
  <c r="N54" i="24"/>
  <c r="F54" i="24" s="1"/>
  <c r="N84" i="24"/>
  <c r="O84" i="24" s="1"/>
  <c r="N11" i="24"/>
  <c r="O11" i="24" s="1"/>
  <c r="CP11" i="17" s="1"/>
  <c r="N89" i="24"/>
  <c r="S89" i="24" s="1"/>
  <c r="Q89" i="24" s="1"/>
  <c r="R89" i="24" s="1"/>
  <c r="N55" i="24"/>
  <c r="S55" i="24" s="1"/>
  <c r="Q55" i="24" s="1"/>
  <c r="R55" i="24" s="1"/>
  <c r="N50" i="24"/>
  <c r="AE50" i="24" s="1"/>
  <c r="N67" i="24"/>
  <c r="F67" i="24" s="1"/>
  <c r="N7" i="24"/>
  <c r="S7" i="24" s="1"/>
  <c r="N42" i="24"/>
  <c r="O42" i="24" s="1"/>
  <c r="N58" i="24"/>
  <c r="AE58" i="24" s="1"/>
  <c r="N37" i="24"/>
  <c r="S37" i="24" s="1"/>
  <c r="P37" i="24" s="1"/>
  <c r="N15" i="24"/>
  <c r="S15" i="24" s="1"/>
  <c r="N27" i="24"/>
  <c r="S27" i="24" s="1"/>
  <c r="N72" i="24"/>
  <c r="N70" i="24"/>
  <c r="N61" i="24"/>
  <c r="AE61" i="24" s="1"/>
  <c r="N22" i="24"/>
  <c r="N18" i="24"/>
  <c r="O18" i="24" s="1"/>
  <c r="CP18" i="17" s="1"/>
  <c r="N77" i="24"/>
  <c r="S77" i="24" s="1"/>
  <c r="N29" i="24"/>
  <c r="O29" i="24" s="1"/>
  <c r="CP29" i="17" s="1"/>
  <c r="N53" i="24"/>
  <c r="S53" i="24" s="1"/>
  <c r="N91" i="24"/>
  <c r="AE91" i="24" s="1"/>
  <c r="N85" i="24"/>
  <c r="N26" i="24"/>
  <c r="F26" i="24" s="1"/>
  <c r="N13" i="24"/>
  <c r="O13" i="24" s="1"/>
  <c r="CP13" i="17" s="1"/>
  <c r="N62" i="24"/>
  <c r="S62" i="24" s="1"/>
  <c r="Q62" i="24" s="1"/>
  <c r="R62" i="24" s="1"/>
  <c r="N30" i="24"/>
  <c r="F30" i="24" s="1"/>
  <c r="N20" i="24"/>
  <c r="F20" i="24" s="1"/>
  <c r="N76" i="24"/>
  <c r="N59" i="24"/>
  <c r="N95" i="24"/>
  <c r="O95" i="24" s="1"/>
  <c r="N51" i="24"/>
  <c r="AE51" i="24" s="1"/>
  <c r="O73" i="16"/>
  <c r="F73" i="16"/>
  <c r="S88" i="5"/>
  <c r="Q88" i="5" s="1"/>
  <c r="R88" i="5" s="1"/>
  <c r="AE88" i="5"/>
  <c r="AE7" i="5"/>
  <c r="S7" i="5"/>
  <c r="S32" i="16"/>
  <c r="P32" i="16" s="1"/>
  <c r="O70" i="1"/>
  <c r="F42" i="18"/>
  <c r="AE92" i="16"/>
  <c r="AE72" i="13"/>
  <c r="AE49" i="16"/>
  <c r="AE69" i="16"/>
  <c r="AE97" i="23"/>
  <c r="O3" i="18"/>
  <c r="CQ3" i="17" s="1"/>
  <c r="AE84" i="5"/>
  <c r="O49" i="23"/>
  <c r="N82" i="24"/>
  <c r="AE82" i="24" s="1"/>
  <c r="N31" i="24"/>
  <c r="AE31" i="24" s="1"/>
  <c r="N93" i="24"/>
  <c r="S93" i="24" s="1"/>
  <c r="N88" i="6"/>
  <c r="S88" i="6" s="1"/>
  <c r="Q88" i="6" s="1"/>
  <c r="R88" i="6" s="1"/>
  <c r="N14" i="6"/>
  <c r="O14" i="6" s="1"/>
  <c r="CK14" i="17" s="1"/>
  <c r="N37" i="6"/>
  <c r="AE37" i="6" s="1"/>
  <c r="N33" i="24"/>
  <c r="F33" i="24" s="1"/>
  <c r="N35" i="24"/>
  <c r="S35" i="24" s="1"/>
  <c r="Q35" i="24" s="1"/>
  <c r="R35" i="24" s="1"/>
  <c r="N10" i="6"/>
  <c r="AE10" i="6" s="1"/>
  <c r="F64" i="1"/>
  <c r="N39" i="6"/>
  <c r="O39" i="6" s="1"/>
  <c r="N54" i="6"/>
  <c r="O54" i="6" s="1"/>
  <c r="N64" i="24"/>
  <c r="S64" i="24" s="1"/>
  <c r="Q64" i="24" s="1"/>
  <c r="R64" i="24" s="1"/>
  <c r="N45" i="6"/>
  <c r="F45" i="6" s="1"/>
  <c r="O14" i="23"/>
  <c r="CO14" i="17" s="1"/>
  <c r="O7" i="5"/>
  <c r="CJ7" i="17" s="1"/>
  <c r="AE44" i="5"/>
  <c r="S44" i="5"/>
  <c r="Q44" i="5" s="1"/>
  <c r="R44" i="5" s="1"/>
  <c r="F21" i="5"/>
  <c r="O21" i="5"/>
  <c r="CJ21" i="17" s="1"/>
  <c r="N55" i="4"/>
  <c r="O55" i="4" s="1"/>
  <c r="N4" i="24"/>
  <c r="S4" i="24" s="1"/>
  <c r="O21" i="1"/>
  <c r="CN21" i="17" s="1"/>
  <c r="S21" i="1"/>
  <c r="AE21" i="1"/>
  <c r="N81" i="24"/>
  <c r="AE34" i="16"/>
  <c r="S34" i="16"/>
  <c r="Q34" i="16" s="1"/>
  <c r="R34" i="16" s="1"/>
  <c r="O34" i="16"/>
  <c r="S64" i="5"/>
  <c r="Q64" i="5" s="1"/>
  <c r="R64" i="5" s="1"/>
  <c r="F64" i="5"/>
  <c r="O64" i="5"/>
  <c r="S4" i="23"/>
  <c r="AE4" i="23"/>
  <c r="F47" i="5"/>
  <c r="AE47" i="5"/>
  <c r="O47" i="5"/>
  <c r="O99" i="5"/>
  <c r="AE99" i="5"/>
  <c r="F99" i="5"/>
  <c r="F55" i="13"/>
  <c r="O55" i="13"/>
  <c r="AE55" i="13"/>
  <c r="F25" i="5"/>
  <c r="S25" i="5"/>
  <c r="AE25" i="5"/>
  <c r="O25" i="5"/>
  <c r="CJ25" i="17" s="1"/>
  <c r="S98" i="23"/>
  <c r="Q98" i="23" s="1"/>
  <c r="R98" i="23" s="1"/>
  <c r="F98" i="23"/>
  <c r="O98" i="23"/>
  <c r="F18" i="5"/>
  <c r="S18" i="5"/>
  <c r="F32" i="16"/>
  <c r="AE70" i="1"/>
  <c r="S63" i="5"/>
  <c r="Q63" i="5" s="1"/>
  <c r="R63" i="5" s="1"/>
  <c r="O85" i="20"/>
  <c r="F60" i="4"/>
  <c r="F92" i="16"/>
  <c r="F40" i="16"/>
  <c r="AE39" i="16"/>
  <c r="S55" i="13"/>
  <c r="Q55" i="13" s="1"/>
  <c r="R55" i="13" s="1"/>
  <c r="O60" i="13"/>
  <c r="S98" i="4"/>
  <c r="Q98" i="4" s="1"/>
  <c r="R98" i="4" s="1"/>
  <c r="S69" i="16"/>
  <c r="Q69" i="16" s="1"/>
  <c r="R69" i="16" s="1"/>
  <c r="O64" i="13"/>
  <c r="F97" i="23"/>
  <c r="AE39" i="20"/>
  <c r="F86" i="16"/>
  <c r="N88" i="24"/>
  <c r="AE88" i="24" s="1"/>
  <c r="N98" i="24"/>
  <c r="S98" i="24" s="1"/>
  <c r="Q98" i="24" s="1"/>
  <c r="R98" i="24" s="1"/>
  <c r="N78" i="24"/>
  <c r="AE78" i="24" s="1"/>
  <c r="N56" i="24"/>
  <c r="N5" i="24"/>
  <c r="O5" i="24" s="1"/>
  <c r="CP5" i="17" s="1"/>
  <c r="N66" i="24"/>
  <c r="F66" i="24" s="1"/>
  <c r="N80" i="24"/>
  <c r="S20" i="1"/>
  <c r="AE20" i="1"/>
  <c r="O20" i="1"/>
  <c r="CN20" i="17" s="1"/>
  <c r="F20" i="1"/>
  <c r="BH8" i="17"/>
  <c r="BH16" i="17"/>
  <c r="BH24" i="17"/>
  <c r="BH32" i="17"/>
  <c r="BH15" i="17"/>
  <c r="BH23" i="17"/>
  <c r="BH31" i="17"/>
  <c r="BH39" i="17"/>
  <c r="BH47" i="17"/>
  <c r="BH14" i="17"/>
  <c r="BH22" i="17"/>
  <c r="BH30" i="17"/>
  <c r="BH38" i="17"/>
  <c r="BH46" i="17"/>
  <c r="BH10" i="17"/>
  <c r="BH18" i="17"/>
  <c r="BH26" i="17"/>
  <c r="BH34" i="17"/>
  <c r="BH42" i="17"/>
  <c r="BH50" i="17"/>
  <c r="BH13" i="17"/>
  <c r="BH12" i="17"/>
  <c r="BH28" i="17"/>
  <c r="BH44" i="17"/>
  <c r="BH59" i="17"/>
  <c r="BH67" i="17"/>
  <c r="BH11" i="17"/>
  <c r="BH27" i="17"/>
  <c r="BH45" i="17"/>
  <c r="BH58" i="17"/>
  <c r="BH66" i="17"/>
  <c r="BH40" i="17"/>
  <c r="BH49" i="17"/>
  <c r="BH54" i="17"/>
  <c r="BH64" i="17"/>
  <c r="BH77" i="17"/>
  <c r="BH85" i="17"/>
  <c r="BH25" i="17"/>
  <c r="BH51" i="17"/>
  <c r="BH53" i="17"/>
  <c r="BH63" i="17"/>
  <c r="BH73" i="17"/>
  <c r="BH80" i="17"/>
  <c r="BH19" i="17"/>
  <c r="BH36" i="17"/>
  <c r="BH75" i="17"/>
  <c r="BH88" i="17"/>
  <c r="BH17" i="17"/>
  <c r="BH68" i="17"/>
  <c r="BH69" i="17"/>
  <c r="BH95" i="17"/>
  <c r="BH20" i="17"/>
  <c r="BH33" i="17"/>
  <c r="BH35" i="17"/>
  <c r="BH55" i="17"/>
  <c r="BH56" i="17"/>
  <c r="BH57" i="17"/>
  <c r="BH76" i="17"/>
  <c r="BH93" i="17"/>
  <c r="BH60" i="17"/>
  <c r="BH61" i="17"/>
  <c r="BH62" i="17"/>
  <c r="BH90" i="17"/>
  <c r="BH98" i="17"/>
  <c r="BH29" i="17"/>
  <c r="BH71" i="17"/>
  <c r="BH83" i="17"/>
  <c r="BH87" i="17"/>
  <c r="BH100" i="17"/>
  <c r="BH72" i="17"/>
  <c r="BH81" i="17"/>
  <c r="BH74" i="17"/>
  <c r="BH84" i="17"/>
  <c r="BH9" i="17"/>
  <c r="BH52" i="17"/>
  <c r="BH43" i="17"/>
  <c r="BH79" i="17"/>
  <c r="BH86" i="17"/>
  <c r="BH94" i="17"/>
  <c r="BH7" i="17"/>
  <c r="BH41" i="17"/>
  <c r="BH70" i="17"/>
  <c r="BH37" i="17"/>
  <c r="BH78" i="17"/>
  <c r="BH82" i="17"/>
  <c r="BH96" i="17"/>
  <c r="BH99" i="17"/>
  <c r="BH91" i="17"/>
  <c r="BH97" i="17"/>
  <c r="BH21" i="17"/>
  <c r="BH48" i="17"/>
  <c r="BH65" i="17"/>
  <c r="BH89" i="17"/>
  <c r="BH92" i="17"/>
  <c r="O87" i="16"/>
  <c r="S87" i="16"/>
  <c r="Q87" i="16" s="1"/>
  <c r="R87" i="16" s="1"/>
  <c r="O88" i="13"/>
  <c r="AE88" i="13"/>
  <c r="S84" i="1"/>
  <c r="AE84" i="1"/>
  <c r="F68" i="23"/>
  <c r="O68" i="23"/>
  <c r="AE68" i="23"/>
  <c r="O92" i="13"/>
  <c r="F92" i="13"/>
  <c r="S92" i="13"/>
  <c r="Q92" i="13" s="1"/>
  <c r="R92" i="13" s="1"/>
  <c r="S100" i="23"/>
  <c r="F100" i="23"/>
  <c r="O100" i="23"/>
  <c r="AE64" i="23"/>
  <c r="O64" i="23"/>
  <c r="N75" i="4"/>
  <c r="W2" i="4"/>
  <c r="I3" i="17" s="1"/>
  <c r="N97" i="4"/>
  <c r="N57" i="4"/>
  <c r="S57" i="4" s="1"/>
  <c r="Q57" i="4" s="1"/>
  <c r="R57" i="4" s="1"/>
  <c r="N67" i="4"/>
  <c r="N74" i="4"/>
  <c r="S74" i="4" s="1"/>
  <c r="Q74" i="4" s="1"/>
  <c r="R74" i="4" s="1"/>
  <c r="N77" i="4"/>
  <c r="N43" i="4"/>
  <c r="N51" i="4"/>
  <c r="N78" i="4"/>
  <c r="N64" i="4"/>
  <c r="N99" i="4"/>
  <c r="N37" i="4"/>
  <c r="N58" i="4"/>
  <c r="N39" i="4"/>
  <c r="N47" i="4"/>
  <c r="N66" i="4"/>
  <c r="O66" i="4" s="1"/>
  <c r="N23" i="4"/>
  <c r="N5" i="4"/>
  <c r="S5" i="4" s="1"/>
  <c r="N10" i="4"/>
  <c r="F10" i="4" s="1"/>
  <c r="N22" i="4"/>
  <c r="F22" i="4" s="1"/>
  <c r="N70" i="4"/>
  <c r="F70" i="4" s="1"/>
  <c r="N86" i="4"/>
  <c r="O86" i="4" s="1"/>
  <c r="N41" i="4"/>
  <c r="S41" i="4" s="1"/>
  <c r="Q41" i="4" s="1"/>
  <c r="R41" i="4" s="1"/>
  <c r="N50" i="4"/>
  <c r="N46" i="4"/>
  <c r="N11" i="4"/>
  <c r="F11" i="4" s="1"/>
  <c r="N24" i="4"/>
  <c r="O24" i="4" s="1"/>
  <c r="CI24" i="17" s="1"/>
  <c r="N14" i="4"/>
  <c r="O14" i="4" s="1"/>
  <c r="CI14" i="17" s="1"/>
  <c r="N20" i="4"/>
  <c r="O20" i="4" s="1"/>
  <c r="CI20" i="17" s="1"/>
  <c r="N96" i="4"/>
  <c r="N36" i="4"/>
  <c r="N62" i="4"/>
  <c r="S62" i="4" s="1"/>
  <c r="N32" i="4"/>
  <c r="AE32" i="4" s="1"/>
  <c r="N40" i="24"/>
  <c r="O40" i="24" s="1"/>
  <c r="F61" i="23"/>
  <c r="O61" i="23"/>
  <c r="N71" i="4"/>
  <c r="S94" i="13"/>
  <c r="Q94" i="13" s="1"/>
  <c r="R94" i="13" s="1"/>
  <c r="O94" i="13"/>
  <c r="AE94" i="13"/>
  <c r="W2" i="24"/>
  <c r="P3" i="17" s="1"/>
  <c r="N54" i="4"/>
  <c r="O54" i="4" s="1"/>
  <c r="O52" i="5"/>
  <c r="S52" i="5"/>
  <c r="Q52" i="5" s="1"/>
  <c r="R52" i="5" s="1"/>
  <c r="F47" i="3"/>
  <c r="AE47" i="3"/>
  <c r="S83" i="16"/>
  <c r="Q83" i="16" s="1"/>
  <c r="R83" i="16" s="1"/>
  <c r="O83" i="16"/>
  <c r="F83" i="16"/>
  <c r="AE40" i="16"/>
  <c r="S40" i="3"/>
  <c r="Q40" i="3" s="1"/>
  <c r="R40" i="3" s="1"/>
  <c r="F85" i="3"/>
  <c r="F64" i="13"/>
  <c r="S39" i="20"/>
  <c r="Q39" i="20" s="1"/>
  <c r="R39" i="20" s="1"/>
  <c r="AE36" i="20"/>
  <c r="AE49" i="23"/>
  <c r="O88" i="5"/>
  <c r="N68" i="24"/>
  <c r="F68" i="24" s="1"/>
  <c r="N39" i="24"/>
  <c r="O39" i="24" s="1"/>
  <c r="N36" i="24"/>
  <c r="S36" i="24" s="1"/>
  <c r="N100" i="24"/>
  <c r="S100" i="24" s="1"/>
  <c r="N75" i="24"/>
  <c r="N10" i="24"/>
  <c r="S10" i="24" s="1"/>
  <c r="N83" i="24"/>
  <c r="O83" i="24" s="1"/>
  <c r="W2" i="6"/>
  <c r="K3" i="17" s="1"/>
  <c r="N94" i="6"/>
  <c r="AE94" i="6" s="1"/>
  <c r="N83" i="6"/>
  <c r="S83" i="6" s="1"/>
  <c r="Q83" i="6" s="1"/>
  <c r="R83" i="6" s="1"/>
  <c r="N7" i="6"/>
  <c r="F7" i="6" s="1"/>
  <c r="N6" i="6"/>
  <c r="F6" i="6" s="1"/>
  <c r="N34" i="6"/>
  <c r="O34" i="6" s="1"/>
  <c r="N64" i="6"/>
  <c r="S64" i="6" s="1"/>
  <c r="Q64" i="6" s="1"/>
  <c r="R64" i="6" s="1"/>
  <c r="N93" i="6"/>
  <c r="O93" i="6" s="1"/>
  <c r="N70" i="6"/>
  <c r="AE70" i="6" s="1"/>
  <c r="N50" i="6"/>
  <c r="O50" i="6" s="1"/>
  <c r="N16" i="6"/>
  <c r="AE16" i="6" s="1"/>
  <c r="N33" i="6"/>
  <c r="O33" i="6" s="1"/>
  <c r="N57" i="6"/>
  <c r="S57" i="6" s="1"/>
  <c r="Q57" i="6" s="1"/>
  <c r="R57" i="6" s="1"/>
  <c r="N55" i="6"/>
  <c r="F55" i="6" s="1"/>
  <c r="N31" i="6"/>
  <c r="O31" i="6" s="1"/>
  <c r="CK31" i="17" s="1"/>
  <c r="N22" i="6"/>
  <c r="AE22" i="6" s="1"/>
  <c r="O84" i="6"/>
  <c r="N47" i="6"/>
  <c r="N73" i="6"/>
  <c r="F73" i="6" s="1"/>
  <c r="N12" i="6"/>
  <c r="S12" i="6" s="1"/>
  <c r="N9" i="6"/>
  <c r="N86" i="6"/>
  <c r="AE86" i="6" s="1"/>
  <c r="N87" i="6"/>
  <c r="F87" i="6" s="1"/>
  <c r="N69" i="6"/>
  <c r="F69" i="6" s="1"/>
  <c r="N77" i="6"/>
  <c r="O77" i="6" s="1"/>
  <c r="N60" i="6"/>
  <c r="S60" i="6" s="1"/>
  <c r="N53" i="6"/>
  <c r="O53" i="6" s="1"/>
  <c r="N8" i="6"/>
  <c r="O8" i="6" s="1"/>
  <c r="CK8" i="17" s="1"/>
  <c r="N3" i="6"/>
  <c r="S3" i="6" s="1"/>
  <c r="N56" i="6"/>
  <c r="O56" i="6" s="1"/>
  <c r="N76" i="6"/>
  <c r="S76" i="6" s="1"/>
  <c r="Q76" i="6" s="1"/>
  <c r="R76" i="6" s="1"/>
  <c r="N19" i="6"/>
  <c r="F19" i="6" s="1"/>
  <c r="N28" i="6"/>
  <c r="S28" i="6" s="1"/>
  <c r="N99" i="6"/>
  <c r="N79" i="6"/>
  <c r="S79" i="6" s="1"/>
  <c r="Q79" i="6" s="1"/>
  <c r="R79" i="6" s="1"/>
  <c r="O100" i="5"/>
  <c r="AE61" i="5"/>
  <c r="F61" i="5"/>
  <c r="S61" i="5"/>
  <c r="Q61" i="5" s="1"/>
  <c r="R61" i="5" s="1"/>
  <c r="F35" i="13"/>
  <c r="S35" i="13"/>
  <c r="AE35" i="13"/>
  <c r="AE43" i="13"/>
  <c r="S43" i="13"/>
  <c r="Q43" i="13" s="1"/>
  <c r="R43" i="13" s="1"/>
  <c r="O42" i="5"/>
  <c r="F42" i="5"/>
  <c r="S5" i="23"/>
  <c r="AE5" i="23"/>
  <c r="O64" i="20"/>
  <c r="AE64" i="20"/>
  <c r="F52" i="16"/>
  <c r="O52" i="16"/>
  <c r="AE52" i="16"/>
  <c r="O70" i="23"/>
  <c r="S70" i="23"/>
  <c r="Q70" i="23" s="1"/>
  <c r="R70" i="23" s="1"/>
  <c r="F70" i="23"/>
  <c r="O33" i="23"/>
  <c r="F33" i="23"/>
  <c r="O66" i="5"/>
  <c r="AE66" i="5"/>
  <c r="W2" i="28"/>
  <c r="AE33" i="1"/>
  <c r="F33" i="1"/>
  <c r="N79" i="24"/>
  <c r="S79" i="24" s="1"/>
  <c r="Q79" i="24" s="1"/>
  <c r="R79" i="24" s="1"/>
  <c r="N14" i="24"/>
  <c r="O14" i="24" s="1"/>
  <c r="CP14" i="17" s="1"/>
  <c r="N53" i="25"/>
  <c r="W2" i="25"/>
  <c r="N17" i="24"/>
  <c r="O17" i="24" s="1"/>
  <c r="CP17" i="17" s="1"/>
  <c r="N4" i="4"/>
  <c r="F4" i="4" s="1"/>
  <c r="BF14" i="17"/>
  <c r="BF22" i="17"/>
  <c r="BF30" i="17"/>
  <c r="BF13" i="17"/>
  <c r="BF21" i="17"/>
  <c r="BF29" i="17"/>
  <c r="BF37" i="17"/>
  <c r="BF45" i="17"/>
  <c r="BF12" i="17"/>
  <c r="BF20" i="17"/>
  <c r="BF28" i="17"/>
  <c r="BF36" i="17"/>
  <c r="BF44" i="17"/>
  <c r="BF52" i="17"/>
  <c r="BF8" i="17"/>
  <c r="BF16" i="17"/>
  <c r="BF24" i="17"/>
  <c r="BF32" i="17"/>
  <c r="BF40" i="17"/>
  <c r="BF48" i="17"/>
  <c r="BF11" i="17"/>
  <c r="BF10" i="17"/>
  <c r="BF26" i="17"/>
  <c r="BF39" i="17"/>
  <c r="BF51" i="17"/>
  <c r="BF57" i="17"/>
  <c r="BF65" i="17"/>
  <c r="BF73" i="17"/>
  <c r="BF9" i="17"/>
  <c r="BF25" i="17"/>
  <c r="BF56" i="17"/>
  <c r="BF64" i="17"/>
  <c r="BF72" i="17"/>
  <c r="BF27" i="17"/>
  <c r="BF47" i="17"/>
  <c r="BF62" i="17"/>
  <c r="BF75" i="17"/>
  <c r="BF83" i="17"/>
  <c r="BF42" i="17"/>
  <c r="BF61" i="17"/>
  <c r="BF71" i="17"/>
  <c r="BF78" i="17"/>
  <c r="BF17" i="17"/>
  <c r="BF68" i="17"/>
  <c r="BF69" i="17"/>
  <c r="BF70" i="17"/>
  <c r="BF87" i="17"/>
  <c r="BF15" i="17"/>
  <c r="BF41" i="17"/>
  <c r="BF50" i="17"/>
  <c r="BF53" i="17"/>
  <c r="BF54" i="17"/>
  <c r="BF55" i="17"/>
  <c r="BF93" i="17"/>
  <c r="BF18" i="17"/>
  <c r="BF46" i="17"/>
  <c r="BF74" i="17"/>
  <c r="BF86" i="17"/>
  <c r="BF91" i="17"/>
  <c r="BF19" i="17"/>
  <c r="BF34" i="17"/>
  <c r="BF88" i="17"/>
  <c r="BF96" i="17"/>
  <c r="BF33" i="17"/>
  <c r="BF76" i="17"/>
  <c r="BF98" i="17"/>
  <c r="BF63" i="17"/>
  <c r="BF89" i="17"/>
  <c r="BF43" i="17"/>
  <c r="BF49" i="17"/>
  <c r="BF58" i="17"/>
  <c r="BF60" i="17"/>
  <c r="BF79" i="17"/>
  <c r="BF94" i="17"/>
  <c r="BF7" i="17"/>
  <c r="BF95" i="17"/>
  <c r="BF99" i="17"/>
  <c r="BF35" i="17"/>
  <c r="BF81" i="17"/>
  <c r="BF59" i="17"/>
  <c r="BF92" i="17"/>
  <c r="BF82" i="17"/>
  <c r="BF31" i="17"/>
  <c r="BF90" i="17"/>
  <c r="BF97" i="17"/>
  <c r="BF23" i="17"/>
  <c r="BF66" i="17"/>
  <c r="BF85" i="17"/>
  <c r="BF38" i="17"/>
  <c r="BF84" i="17"/>
  <c r="BF77" i="17"/>
  <c r="BF100" i="17"/>
  <c r="BF67" i="17"/>
  <c r="BF80" i="17"/>
  <c r="Q21" i="8"/>
  <c r="R21" i="8" s="1"/>
  <c r="F3" i="5"/>
  <c r="Q10" i="8"/>
  <c r="Q22" i="8"/>
  <c r="R22" i="8" s="1"/>
  <c r="AD28" i="8"/>
  <c r="Q24" i="18"/>
  <c r="R24" i="18" s="1"/>
  <c r="S3" i="18"/>
  <c r="S20" i="20"/>
  <c r="P20" i="20" s="1"/>
  <c r="S3" i="23"/>
  <c r="AE3" i="5"/>
  <c r="F3" i="18"/>
  <c r="P10" i="8"/>
  <c r="AF10" i="8" s="1"/>
  <c r="P22" i="8"/>
  <c r="L22" i="8" s="1"/>
  <c r="T22" i="8" s="1"/>
  <c r="P28" i="8"/>
  <c r="L28" i="8" s="1"/>
  <c r="T28" i="8" s="1"/>
  <c r="N18" i="27"/>
  <c r="F18" i="27" s="1"/>
  <c r="O20" i="20"/>
  <c r="AE3" i="23"/>
  <c r="O3" i="5"/>
  <c r="CJ3" i="17" s="1"/>
  <c r="AD29" i="8"/>
  <c r="F20" i="20"/>
  <c r="Q17" i="23"/>
  <c r="R17" i="23" s="1"/>
  <c r="P47" i="5"/>
  <c r="AG1" i="8"/>
  <c r="U13" i="29" s="1"/>
  <c r="AF8" i="8"/>
  <c r="Q28" i="1"/>
  <c r="R28" i="1" s="1"/>
  <c r="Q7" i="8"/>
  <c r="R7" i="8" s="1"/>
  <c r="C12" i="10"/>
  <c r="C11" i="10"/>
  <c r="C5" i="10"/>
  <c r="C8" i="10"/>
  <c r="C9" i="10"/>
  <c r="C10" i="10"/>
  <c r="C13" i="10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C65" i="10" s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7" i="10"/>
  <c r="C4" i="10"/>
  <c r="R4" i="10"/>
  <c r="F76" i="18"/>
  <c r="O70" i="18"/>
  <c r="AE27" i="18"/>
  <c r="AE52" i="18"/>
  <c r="AE42" i="18"/>
  <c r="S92" i="18"/>
  <c r="Q92" i="18" s="1"/>
  <c r="R92" i="18" s="1"/>
  <c r="F36" i="18"/>
  <c r="O61" i="18"/>
  <c r="F29" i="18"/>
  <c r="AE18" i="18"/>
  <c r="S86" i="18"/>
  <c r="P86" i="18" s="1"/>
  <c r="AE12" i="18"/>
  <c r="O16" i="18"/>
  <c r="CQ16" i="17" s="1"/>
  <c r="O80" i="18"/>
  <c r="O50" i="18"/>
  <c r="O49" i="18"/>
  <c r="Q23" i="18"/>
  <c r="R23" i="18" s="1"/>
  <c r="F70" i="18"/>
  <c r="O82" i="18"/>
  <c r="S44" i="18"/>
  <c r="Q44" i="18" s="1"/>
  <c r="R44" i="18" s="1"/>
  <c r="F19" i="18"/>
  <c r="S4" i="18"/>
  <c r="F43" i="18"/>
  <c r="F48" i="18"/>
  <c r="F60" i="18"/>
  <c r="AE85" i="18"/>
  <c r="S68" i="18"/>
  <c r="Q68" i="18" s="1"/>
  <c r="R68" i="18" s="1"/>
  <c r="S47" i="18"/>
  <c r="P47" i="18" s="1"/>
  <c r="AE70" i="18"/>
  <c r="O43" i="18"/>
  <c r="S18" i="18"/>
  <c r="AE29" i="18"/>
  <c r="F21" i="18"/>
  <c r="O33" i="18"/>
  <c r="AE7" i="18"/>
  <c r="AE13" i="18"/>
  <c r="S58" i="18"/>
  <c r="P58" i="18" s="1"/>
  <c r="L58" i="18" s="1"/>
  <c r="X58" i="18" s="1"/>
  <c r="F80" i="18"/>
  <c r="F90" i="18"/>
  <c r="O90" i="18"/>
  <c r="F85" i="18"/>
  <c r="F68" i="18"/>
  <c r="S70" i="18"/>
  <c r="P70" i="18" s="1"/>
  <c r="F91" i="18"/>
  <c r="O94" i="18"/>
  <c r="S69" i="18"/>
  <c r="P69" i="18" s="1"/>
  <c r="F56" i="18"/>
  <c r="AE69" i="18"/>
  <c r="F86" i="18"/>
  <c r="O47" i="18"/>
  <c r="O76" i="18"/>
  <c r="O18" i="18"/>
  <c r="CQ18" i="17" s="1"/>
  <c r="AE72" i="18"/>
  <c r="S22" i="18"/>
  <c r="S30" i="18"/>
  <c r="O29" i="18"/>
  <c r="CQ29" i="17" s="1"/>
  <c r="O74" i="18"/>
  <c r="S36" i="18"/>
  <c r="P36" i="18" s="1"/>
  <c r="S67" i="18"/>
  <c r="P67" i="18" s="1"/>
  <c r="AF67" i="18" s="1"/>
  <c r="AE60" i="18"/>
  <c r="F69" i="18"/>
  <c r="S85" i="18"/>
  <c r="P85" i="18" s="1"/>
  <c r="O67" i="18"/>
  <c r="F47" i="18"/>
  <c r="O41" i="18"/>
  <c r="S20" i="18"/>
  <c r="O31" i="18"/>
  <c r="CQ31" i="17" s="1"/>
  <c r="CQ32" i="17" s="1"/>
  <c r="O54" i="18"/>
  <c r="S57" i="18"/>
  <c r="P57" i="18" s="1"/>
  <c r="F17" i="18"/>
  <c r="O26" i="18"/>
  <c r="CQ26" i="17" s="1"/>
  <c r="O78" i="24"/>
  <c r="AE84" i="24"/>
  <c r="O68" i="24"/>
  <c r="F84" i="24"/>
  <c r="Q19" i="23"/>
  <c r="R19" i="23" s="1"/>
  <c r="P18" i="1"/>
  <c r="AE53" i="13"/>
  <c r="AE29" i="13"/>
  <c r="AE36" i="13"/>
  <c r="S78" i="13"/>
  <c r="P78" i="13" s="1"/>
  <c r="AE42" i="13"/>
  <c r="AE76" i="13"/>
  <c r="AE44" i="13"/>
  <c r="AE58" i="13"/>
  <c r="AE51" i="13"/>
  <c r="O80" i="13"/>
  <c r="F30" i="13"/>
  <c r="AE80" i="13"/>
  <c r="S41" i="13"/>
  <c r="P41" i="13" s="1"/>
  <c r="S32" i="13"/>
  <c r="P32" i="13" s="1"/>
  <c r="L32" i="13" s="1"/>
  <c r="X32" i="13" s="1"/>
  <c r="S5" i="13"/>
  <c r="S61" i="13"/>
  <c r="P61" i="13" s="1"/>
  <c r="F21" i="13"/>
  <c r="S80" i="13"/>
  <c r="Q80" i="13" s="1"/>
  <c r="R80" i="13" s="1"/>
  <c r="AE39" i="13"/>
  <c r="AE33" i="13"/>
  <c r="S77" i="13"/>
  <c r="Q77" i="13" s="1"/>
  <c r="R77" i="13" s="1"/>
  <c r="AE32" i="13"/>
  <c r="F78" i="13"/>
  <c r="AE49" i="13"/>
  <c r="AE66" i="13"/>
  <c r="S99" i="13"/>
  <c r="P99" i="13" s="1"/>
  <c r="F34" i="13"/>
  <c r="AE41" i="16"/>
  <c r="S65" i="16"/>
  <c r="Q65" i="16" s="1"/>
  <c r="R65" i="16" s="1"/>
  <c r="S44" i="16"/>
  <c r="Q44" i="16" s="1"/>
  <c r="R44" i="16" s="1"/>
  <c r="S59" i="16"/>
  <c r="Q59" i="16" s="1"/>
  <c r="R59" i="16" s="1"/>
  <c r="O59" i="16"/>
  <c r="AE99" i="16"/>
  <c r="S5" i="16"/>
  <c r="S33" i="16"/>
  <c r="P33" i="16" s="1"/>
  <c r="AE38" i="16"/>
  <c r="F59" i="16"/>
  <c r="O36" i="16"/>
  <c r="AE43" i="16"/>
  <c r="O50" i="16"/>
  <c r="AE58" i="16"/>
  <c r="AE59" i="16"/>
  <c r="S96" i="6"/>
  <c r="Q96" i="6" s="1"/>
  <c r="R96" i="6" s="1"/>
  <c r="O76" i="6"/>
  <c r="AE5" i="6"/>
  <c r="S66" i="6"/>
  <c r="Q66" i="6" s="1"/>
  <c r="R66" i="6" s="1"/>
  <c r="AE81" i="6"/>
  <c r="S44" i="6"/>
  <c r="P44" i="6" s="1"/>
  <c r="S20" i="6"/>
  <c r="S78" i="6"/>
  <c r="Q78" i="6" s="1"/>
  <c r="R78" i="6" s="1"/>
  <c r="S13" i="6"/>
  <c r="F62" i="6"/>
  <c r="AE61" i="6"/>
  <c r="O67" i="6"/>
  <c r="S21" i="6"/>
  <c r="S58" i="6"/>
  <c r="Q58" i="6" s="1"/>
  <c r="R58" i="6" s="1"/>
  <c r="P15" i="5"/>
  <c r="P19" i="5"/>
  <c r="O80" i="4"/>
  <c r="AE48" i="4"/>
  <c r="F100" i="4"/>
  <c r="F83" i="4"/>
  <c r="AE56" i="4"/>
  <c r="S40" i="4"/>
  <c r="Q40" i="4" s="1"/>
  <c r="R40" i="4" s="1"/>
  <c r="AE42" i="4"/>
  <c r="F99" i="3"/>
  <c r="O68" i="3"/>
  <c r="S55" i="3"/>
  <c r="Q55" i="3" s="1"/>
  <c r="R55" i="3" s="1"/>
  <c r="AE69" i="3"/>
  <c r="O69" i="3"/>
  <c r="AE61" i="3"/>
  <c r="O99" i="3"/>
  <c r="F69" i="3"/>
  <c r="S80" i="3"/>
  <c r="Q80" i="3" s="1"/>
  <c r="R80" i="3" s="1"/>
  <c r="S51" i="3"/>
  <c r="Q51" i="3" s="1"/>
  <c r="R51" i="3" s="1"/>
  <c r="S53" i="3"/>
  <c r="Q53" i="3" s="1"/>
  <c r="R53" i="3" s="1"/>
  <c r="AE99" i="3"/>
  <c r="F51" i="3"/>
  <c r="F80" i="3"/>
  <c r="O54" i="3"/>
  <c r="O49" i="3"/>
  <c r="S31" i="3"/>
  <c r="S52" i="3"/>
  <c r="P52" i="3" s="1"/>
  <c r="S67" i="3"/>
  <c r="Q67" i="3" s="1"/>
  <c r="R67" i="3" s="1"/>
  <c r="AE80" i="3"/>
  <c r="F72" i="3"/>
  <c r="O80" i="3"/>
  <c r="F97" i="3"/>
  <c r="F89" i="3"/>
  <c r="O70" i="3"/>
  <c r="O66" i="3"/>
  <c r="S59" i="3"/>
  <c r="Q59" i="3" s="1"/>
  <c r="R59" i="3" s="1"/>
  <c r="S99" i="3"/>
  <c r="Q99" i="3" s="1"/>
  <c r="R99" i="3" s="1"/>
  <c r="O32" i="3"/>
  <c r="F37" i="3"/>
  <c r="O76" i="3"/>
  <c r="O88" i="3"/>
  <c r="O86" i="3"/>
  <c r="O92" i="3"/>
  <c r="AE46" i="3"/>
  <c r="F94" i="3"/>
  <c r="S33" i="3"/>
  <c r="Q33" i="3" s="1"/>
  <c r="R33" i="3" s="1"/>
  <c r="O97" i="3"/>
  <c r="O89" i="3"/>
  <c r="O77" i="3"/>
  <c r="S47" i="3"/>
  <c r="Q47" i="3" s="1"/>
  <c r="R47" i="3" s="1"/>
  <c r="AE70" i="3"/>
  <c r="F58" i="3"/>
  <c r="S57" i="3"/>
  <c r="Q57" i="3" s="1"/>
  <c r="R57" i="3" s="1"/>
  <c r="F100" i="3"/>
  <c r="AE73" i="7"/>
  <c r="S20" i="21"/>
  <c r="P20" i="21" s="1"/>
  <c r="S14" i="21"/>
  <c r="Q14" i="21" s="1"/>
  <c r="S15" i="21"/>
  <c r="P15" i="21" s="1"/>
  <c r="S29" i="21"/>
  <c r="P29" i="21" s="1"/>
  <c r="S13" i="21"/>
  <c r="Q13" i="21" s="1"/>
  <c r="AE6" i="21"/>
  <c r="S3" i="21"/>
  <c r="S70" i="21"/>
  <c r="P70" i="21" s="1"/>
  <c r="AF70" i="21" s="1"/>
  <c r="S25" i="21"/>
  <c r="Q25" i="21" s="1"/>
  <c r="F21" i="21"/>
  <c r="S16" i="21"/>
  <c r="Q16" i="21" s="1"/>
  <c r="S7" i="21"/>
  <c r="Q7" i="21" s="1"/>
  <c r="F8" i="21"/>
  <c r="F24" i="21"/>
  <c r="S17" i="21"/>
  <c r="AE11" i="21"/>
  <c r="AE70" i="21"/>
  <c r="S30" i="21"/>
  <c r="Q30" i="21" s="1"/>
  <c r="O70" i="21"/>
  <c r="AE79" i="20"/>
  <c r="F46" i="20"/>
  <c r="S46" i="20"/>
  <c r="Q46" i="20" s="1"/>
  <c r="R46" i="20" s="1"/>
  <c r="F31" i="20"/>
  <c r="S79" i="20"/>
  <c r="Q79" i="20" s="1"/>
  <c r="R79" i="20" s="1"/>
  <c r="F48" i="20"/>
  <c r="F96" i="20"/>
  <c r="O70" i="20"/>
  <c r="AE88" i="20"/>
  <c r="S29" i="20"/>
  <c r="Q29" i="20" s="1"/>
  <c r="S74" i="20"/>
  <c r="O58" i="20"/>
  <c r="S51" i="20"/>
  <c r="Q51" i="20" s="1"/>
  <c r="R51" i="20" s="1"/>
  <c r="O88" i="20"/>
  <c r="S95" i="20"/>
  <c r="Q95" i="20" s="1"/>
  <c r="R95" i="20" s="1"/>
  <c r="F79" i="20"/>
  <c r="S8" i="20"/>
  <c r="P8" i="20" s="1"/>
  <c r="F70" i="20"/>
  <c r="F67" i="20"/>
  <c r="AE58" i="20"/>
  <c r="S96" i="20"/>
  <c r="Q96" i="20" s="1"/>
  <c r="R96" i="20" s="1"/>
  <c r="S88" i="20"/>
  <c r="Q88" i="20" s="1"/>
  <c r="R88" i="20" s="1"/>
  <c r="F95" i="20"/>
  <c r="O60" i="20"/>
  <c r="AE71" i="20"/>
  <c r="S36" i="20"/>
  <c r="Q36" i="20" s="1"/>
  <c r="R36" i="20" s="1"/>
  <c r="O44" i="20"/>
  <c r="S37" i="20"/>
  <c r="Q37" i="20" s="1"/>
  <c r="R37" i="20" s="1"/>
  <c r="S97" i="20"/>
  <c r="Q97" i="20" s="1"/>
  <c r="R97" i="20" s="1"/>
  <c r="O47" i="20"/>
  <c r="AE31" i="20"/>
  <c r="S31" i="20"/>
  <c r="Q31" i="20" s="1"/>
  <c r="R31" i="20" s="1"/>
  <c r="S57" i="20"/>
  <c r="Q57" i="20" s="1"/>
  <c r="R57" i="20" s="1"/>
  <c r="AE51" i="20"/>
  <c r="S70" i="20"/>
  <c r="P70" i="20" s="1"/>
  <c r="O96" i="20"/>
  <c r="F51" i="20"/>
  <c r="S58" i="20"/>
  <c r="Q58" i="20" s="1"/>
  <c r="R58" i="20" s="1"/>
  <c r="F74" i="20"/>
  <c r="AE95" i="20"/>
  <c r="S60" i="20"/>
  <c r="Q60" i="20" s="1"/>
  <c r="R60" i="20" s="1"/>
  <c r="S71" i="20"/>
  <c r="Q71" i="20" s="1"/>
  <c r="R71" i="20" s="1"/>
  <c r="O36" i="20"/>
  <c r="S41" i="20"/>
  <c r="Q41" i="20" s="1"/>
  <c r="R41" i="20" s="1"/>
  <c r="S62" i="20"/>
  <c r="Q62" i="20" s="1"/>
  <c r="R62" i="20" s="1"/>
  <c r="AE70" i="9"/>
  <c r="S65" i="9"/>
  <c r="Q65" i="9" s="1"/>
  <c r="R65" i="9" s="1"/>
  <c r="F83" i="9"/>
  <c r="O66" i="9"/>
  <c r="S35" i="9"/>
  <c r="Q35" i="9" s="1"/>
  <c r="AE48" i="9"/>
  <c r="F35" i="9"/>
  <c r="F80" i="9"/>
  <c r="O70" i="9"/>
  <c r="AE57" i="9"/>
  <c r="S83" i="9"/>
  <c r="Q83" i="9" s="1"/>
  <c r="R83" i="9" s="1"/>
  <c r="S40" i="9"/>
  <c r="Q40" i="9" s="1"/>
  <c r="J40" i="9" s="1"/>
  <c r="S6" i="9"/>
  <c r="F55" i="9"/>
  <c r="F57" i="9"/>
  <c r="O80" i="9"/>
  <c r="F78" i="9"/>
  <c r="S59" i="9"/>
  <c r="Q59" i="9" s="1"/>
  <c r="R59" i="9" s="1"/>
  <c r="O40" i="9"/>
  <c r="O98" i="9"/>
  <c r="O49" i="9"/>
  <c r="O35" i="9"/>
  <c r="F73" i="9"/>
  <c r="F65" i="9"/>
  <c r="AE59" i="9"/>
  <c r="S15" i="9"/>
  <c r="Q15" i="9" s="1"/>
  <c r="S77" i="9"/>
  <c r="P77" i="9" s="1"/>
  <c r="F92" i="9"/>
  <c r="S57" i="9"/>
  <c r="P57" i="9" s="1"/>
  <c r="AE83" i="9"/>
  <c r="AE65" i="9"/>
  <c r="S66" i="9"/>
  <c r="Q66" i="9" s="1"/>
  <c r="R66" i="9" s="1"/>
  <c r="AE73" i="9"/>
  <c r="S48" i="9"/>
  <c r="Q48" i="9" s="1"/>
  <c r="R48" i="9" s="1"/>
  <c r="F69" i="9"/>
  <c r="S13" i="9"/>
  <c r="P13" i="9" s="1"/>
  <c r="O45" i="9"/>
  <c r="O56" i="9"/>
  <c r="S73" i="9"/>
  <c r="Q73" i="9" s="1"/>
  <c r="F93" i="9"/>
  <c r="S38" i="9"/>
  <c r="Q38" i="9" s="1"/>
  <c r="R38" i="9" s="1"/>
  <c r="S62" i="9"/>
  <c r="Q62" i="9" s="1"/>
  <c r="AE66" i="9"/>
  <c r="O61" i="9"/>
  <c r="O73" i="9"/>
  <c r="S69" i="9"/>
  <c r="AE78" i="9"/>
  <c r="S25" i="9"/>
  <c r="P25" i="9" s="1"/>
  <c r="O56" i="18"/>
  <c r="AE58" i="18"/>
  <c r="F57" i="18"/>
  <c r="O57" i="18"/>
  <c r="AE57" i="18"/>
  <c r="S54" i="18"/>
  <c r="Q54" i="18" s="1"/>
  <c r="R54" i="18" s="1"/>
  <c r="Q10" i="1"/>
  <c r="O5" i="16"/>
  <c r="CL5" i="17" s="1"/>
  <c r="AE5" i="16"/>
  <c r="F5" i="16"/>
  <c r="AE58" i="6"/>
  <c r="O59" i="3"/>
  <c r="AE59" i="3"/>
  <c r="F59" i="3"/>
  <c r="F57" i="3"/>
  <c r="F55" i="3"/>
  <c r="AE55" i="3"/>
  <c r="O55" i="3"/>
  <c r="F54" i="3"/>
  <c r="AE54" i="3"/>
  <c r="D5" i="2"/>
  <c r="C5" i="2"/>
  <c r="D6" i="2"/>
  <c r="C6" i="2"/>
  <c r="F13" i="18"/>
  <c r="L15" i="8"/>
  <c r="T15" i="8" s="1"/>
  <c r="P22" i="1"/>
  <c r="AF22" i="1" s="1"/>
  <c r="P17" i="18"/>
  <c r="S16" i="18"/>
  <c r="Q15" i="1"/>
  <c r="R15" i="1" s="1"/>
  <c r="Q21" i="5"/>
  <c r="R21" i="5" s="1"/>
  <c r="Q13" i="18"/>
  <c r="R13" i="18" s="1"/>
  <c r="P13" i="8"/>
  <c r="AF13" i="8" s="1"/>
  <c r="P27" i="1"/>
  <c r="AE17" i="18"/>
  <c r="P5" i="8"/>
  <c r="L5" i="8" s="1"/>
  <c r="T5" i="8" s="1"/>
  <c r="Q3" i="8"/>
  <c r="S2" i="8"/>
  <c r="C4" i="17" s="1"/>
  <c r="Q6" i="8"/>
  <c r="R6" i="8" s="1"/>
  <c r="Q13" i="8"/>
  <c r="R13" i="8" s="1"/>
  <c r="P16" i="8"/>
  <c r="AF16" i="8" s="1"/>
  <c r="P29" i="1"/>
  <c r="P27" i="23"/>
  <c r="Q16" i="1"/>
  <c r="R16" i="1" s="1"/>
  <c r="P6" i="8"/>
  <c r="L6" i="8" s="1"/>
  <c r="T6" i="8" s="1"/>
  <c r="Q16" i="8"/>
  <c r="R16" i="8" s="1"/>
  <c r="Q30" i="1"/>
  <c r="R30" i="1" s="1"/>
  <c r="P12" i="23"/>
  <c r="L12" i="23" s="1"/>
  <c r="X12" i="23" s="1"/>
  <c r="Q3" i="5"/>
  <c r="AF29" i="8"/>
  <c r="P52" i="1"/>
  <c r="L52" i="1" s="1"/>
  <c r="X52" i="1" s="1"/>
  <c r="AD9" i="8"/>
  <c r="BP7" i="17"/>
  <c r="L4" i="8"/>
  <c r="T4" i="8" s="1"/>
  <c r="P3" i="8"/>
  <c r="L3" i="8" s="1"/>
  <c r="AD3" i="8"/>
  <c r="C7" i="2"/>
  <c r="B8" i="2"/>
  <c r="C8" i="2" s="1"/>
  <c r="AE94" i="18"/>
  <c r="Q4" i="1"/>
  <c r="F94" i="18"/>
  <c r="AD21" i="8"/>
  <c r="O36" i="9"/>
  <c r="F36" i="9"/>
  <c r="S94" i="18"/>
  <c r="P94" i="18" s="1"/>
  <c r="O48" i="18"/>
  <c r="S33" i="13"/>
  <c r="Q33" i="13" s="1"/>
  <c r="R33" i="13" s="1"/>
  <c r="O33" i="13"/>
  <c r="S43" i="9"/>
  <c r="Q43" i="9" s="1"/>
  <c r="R43" i="9" s="1"/>
  <c r="F43" i="9"/>
  <c r="O43" i="9"/>
  <c r="AE43" i="9"/>
  <c r="S50" i="9"/>
  <c r="Q50" i="9" s="1"/>
  <c r="J50" i="9" s="1"/>
  <c r="O50" i="9"/>
  <c r="F93" i="3"/>
  <c r="AE93" i="3"/>
  <c r="F87" i="9"/>
  <c r="AE87" i="9"/>
  <c r="S87" i="9"/>
  <c r="Q87" i="9" s="1"/>
  <c r="R87" i="9" s="1"/>
  <c r="S11" i="18"/>
  <c r="O11" i="18"/>
  <c r="CQ11" i="17" s="1"/>
  <c r="AE11" i="18"/>
  <c r="F11" i="18"/>
  <c r="S98" i="18"/>
  <c r="F98" i="18"/>
  <c r="AE98" i="18"/>
  <c r="O98" i="18"/>
  <c r="AE50" i="18"/>
  <c r="S50" i="18"/>
  <c r="P50" i="18" s="1"/>
  <c r="F50" i="18"/>
  <c r="F65" i="3"/>
  <c r="O65" i="3"/>
  <c r="AE65" i="3"/>
  <c r="F58" i="6"/>
  <c r="O58" i="6"/>
  <c r="AE49" i="24"/>
  <c r="F49" i="24"/>
  <c r="P29" i="18"/>
  <c r="Q29" i="18"/>
  <c r="R29" i="18" s="1"/>
  <c r="Q46" i="23"/>
  <c r="R46" i="23" s="1"/>
  <c r="P46" i="23"/>
  <c r="F75" i="6"/>
  <c r="AE75" i="6"/>
  <c r="O41" i="20"/>
  <c r="AE41" i="20"/>
  <c r="F41" i="20"/>
  <c r="AE73" i="3"/>
  <c r="S73" i="3"/>
  <c r="Q73" i="3" s="1"/>
  <c r="R73" i="3" s="1"/>
  <c r="F73" i="3"/>
  <c r="O73" i="3"/>
  <c r="O94" i="6"/>
  <c r="O96" i="18"/>
  <c r="S96" i="18"/>
  <c r="Q96" i="18" s="1"/>
  <c r="R96" i="18" s="1"/>
  <c r="F96" i="18"/>
  <c r="AE96" i="18"/>
  <c r="S44" i="20"/>
  <c r="Q44" i="20" s="1"/>
  <c r="R44" i="20" s="1"/>
  <c r="AE44" i="20"/>
  <c r="F44" i="20"/>
  <c r="O37" i="20"/>
  <c r="AE37" i="20"/>
  <c r="F37" i="20"/>
  <c r="F73" i="20"/>
  <c r="AE73" i="20"/>
  <c r="S73" i="20"/>
  <c r="Q73" i="20" s="1"/>
  <c r="R73" i="20" s="1"/>
  <c r="O73" i="20"/>
  <c r="O67" i="3"/>
  <c r="AE67" i="3"/>
  <c r="F67" i="3"/>
  <c r="F53" i="18"/>
  <c r="S53" i="18"/>
  <c r="Q53" i="18" s="1"/>
  <c r="R53" i="18" s="1"/>
  <c r="O53" i="18"/>
  <c r="AE53" i="18"/>
  <c r="S71" i="18"/>
  <c r="Q71" i="18" s="1"/>
  <c r="R71" i="18" s="1"/>
  <c r="F71" i="18"/>
  <c r="O71" i="18"/>
  <c r="AE71" i="18"/>
  <c r="AD11" i="8"/>
  <c r="Q11" i="8"/>
  <c r="O75" i="20"/>
  <c r="F75" i="20"/>
  <c r="S75" i="20"/>
  <c r="Q75" i="20" s="1"/>
  <c r="R75" i="20" s="1"/>
  <c r="AE75" i="20"/>
  <c r="F49" i="3"/>
  <c r="AE49" i="3"/>
  <c r="S49" i="3"/>
  <c r="Q49" i="3" s="1"/>
  <c r="R49" i="3" s="1"/>
  <c r="O35" i="18"/>
  <c r="S35" i="18"/>
  <c r="Q35" i="18" s="1"/>
  <c r="R35" i="18" s="1"/>
  <c r="AE35" i="18"/>
  <c r="F35" i="18"/>
  <c r="O21" i="18"/>
  <c r="CQ21" i="17" s="1"/>
  <c r="S21" i="18"/>
  <c r="AE21" i="18"/>
  <c r="O78" i="20"/>
  <c r="AE78" i="20"/>
  <c r="F78" i="20"/>
  <c r="S78" i="20"/>
  <c r="P78" i="20" s="1"/>
  <c r="O55" i="18"/>
  <c r="AE55" i="18"/>
  <c r="S55" i="18"/>
  <c r="Q55" i="18" s="1"/>
  <c r="R55" i="18" s="1"/>
  <c r="F55" i="18"/>
  <c r="O97" i="20"/>
  <c r="F97" i="20"/>
  <c r="AE97" i="20"/>
  <c r="AE59" i="18"/>
  <c r="S59" i="18"/>
  <c r="P59" i="18" s="1"/>
  <c r="F59" i="18"/>
  <c r="O59" i="18"/>
  <c r="F86" i="3"/>
  <c r="AE86" i="3"/>
  <c r="S86" i="3"/>
  <c r="Q86" i="3" s="1"/>
  <c r="R86" i="3" s="1"/>
  <c r="AE48" i="18"/>
  <c r="S48" i="18"/>
  <c r="Q48" i="18" s="1"/>
  <c r="R48" i="18" s="1"/>
  <c r="S48" i="20"/>
  <c r="Q48" i="20" s="1"/>
  <c r="R48" i="20" s="1"/>
  <c r="AE48" i="20"/>
  <c r="O48" i="20"/>
  <c r="F52" i="18"/>
  <c r="O52" i="18"/>
  <c r="S52" i="18"/>
  <c r="P52" i="18" s="1"/>
  <c r="F51" i="18"/>
  <c r="O51" i="18"/>
  <c r="AE51" i="18"/>
  <c r="S51" i="18"/>
  <c r="Q51" i="18" s="1"/>
  <c r="R51" i="18" s="1"/>
  <c r="AE9" i="18"/>
  <c r="O9" i="18"/>
  <c r="CQ9" i="17" s="1"/>
  <c r="S9" i="18"/>
  <c r="F9" i="18"/>
  <c r="AE68" i="18"/>
  <c r="O68" i="18"/>
  <c r="O38" i="18"/>
  <c r="F38" i="18"/>
  <c r="S38" i="18"/>
  <c r="P38" i="18" s="1"/>
  <c r="AE38" i="18"/>
  <c r="P11" i="8"/>
  <c r="L11" i="8" s="1"/>
  <c r="T11" i="8" s="1"/>
  <c r="F33" i="13"/>
  <c r="L73" i="5"/>
  <c r="X73" i="5" s="1"/>
  <c r="O78" i="18"/>
  <c r="AE78" i="18"/>
  <c r="F78" i="18"/>
  <c r="AE69" i="24"/>
  <c r="F40" i="20"/>
  <c r="O40" i="20"/>
  <c r="S40" i="20"/>
  <c r="Q40" i="20" s="1"/>
  <c r="R40" i="20" s="1"/>
  <c r="S34" i="18"/>
  <c r="F34" i="18"/>
  <c r="S56" i="18"/>
  <c r="Q56" i="18" s="1"/>
  <c r="R56" i="18" s="1"/>
  <c r="S90" i="18"/>
  <c r="Q90" i="18" s="1"/>
  <c r="R90" i="18" s="1"/>
  <c r="AE54" i="18"/>
  <c r="AE86" i="18"/>
  <c r="Q5" i="8"/>
  <c r="P9" i="8"/>
  <c r="L9" i="8" s="1"/>
  <c r="X9" i="8" s="1"/>
  <c r="AE33" i="18"/>
  <c r="S76" i="18"/>
  <c r="Q76" i="18" s="1"/>
  <c r="R76" i="18" s="1"/>
  <c r="F78" i="24"/>
  <c r="F53" i="3"/>
  <c r="O81" i="9"/>
  <c r="AE81" i="9"/>
  <c r="F81" i="9"/>
  <c r="S81" i="9"/>
  <c r="Q81" i="9" s="1"/>
  <c r="O84" i="3"/>
  <c r="AE84" i="3"/>
  <c r="S84" i="3"/>
  <c r="Q84" i="3" s="1"/>
  <c r="R84" i="3" s="1"/>
  <c r="AE87" i="18"/>
  <c r="O87" i="18"/>
  <c r="F87" i="18"/>
  <c r="S87" i="18"/>
  <c r="P87" i="18" s="1"/>
  <c r="AE100" i="18"/>
  <c r="F100" i="18"/>
  <c r="O100" i="18"/>
  <c r="O72" i="6"/>
  <c r="AE50" i="20"/>
  <c r="S50" i="20"/>
  <c r="Q50" i="20" s="1"/>
  <c r="R50" i="20" s="1"/>
  <c r="S47" i="20"/>
  <c r="Q47" i="20" s="1"/>
  <c r="R47" i="20" s="1"/>
  <c r="F47" i="20"/>
  <c r="AE47" i="20"/>
  <c r="AE90" i="18"/>
  <c r="AE68" i="24"/>
  <c r="O46" i="20"/>
  <c r="F50" i="20"/>
  <c r="S33" i="18"/>
  <c r="P33" i="18" s="1"/>
  <c r="L33" i="18" s="1"/>
  <c r="X33" i="18" s="1"/>
  <c r="AE76" i="18"/>
  <c r="S78" i="18"/>
  <c r="Q78" i="18" s="1"/>
  <c r="R78" i="18" s="1"/>
  <c r="S78" i="24"/>
  <c r="Q78" i="24" s="1"/>
  <c r="R78" i="24" s="1"/>
  <c r="S100" i="3"/>
  <c r="Q100" i="3" s="1"/>
  <c r="R100" i="3" s="1"/>
  <c r="O62" i="20"/>
  <c r="O81" i="6"/>
  <c r="O36" i="18"/>
  <c r="S40" i="6"/>
  <c r="Q40" i="6" s="1"/>
  <c r="R40" i="6" s="1"/>
  <c r="F40" i="6"/>
  <c r="AE56" i="18"/>
  <c r="F54" i="18"/>
  <c r="O86" i="18"/>
  <c r="O44" i="18"/>
  <c r="AE100" i="3"/>
  <c r="F90" i="9"/>
  <c r="O90" i="9"/>
  <c r="F51" i="9"/>
  <c r="S51" i="9"/>
  <c r="Q51" i="9" s="1"/>
  <c r="F32" i="3"/>
  <c r="AE32" i="3"/>
  <c r="F97" i="9"/>
  <c r="O97" i="9"/>
  <c r="S97" i="9"/>
  <c r="Q97" i="9" s="1"/>
  <c r="R97" i="9" s="1"/>
  <c r="F37" i="9"/>
  <c r="O37" i="9"/>
  <c r="S37" i="9"/>
  <c r="Q37" i="9" s="1"/>
  <c r="R37" i="9" s="1"/>
  <c r="P38" i="1"/>
  <c r="AF38" i="1" s="1"/>
  <c r="AE59" i="13"/>
  <c r="S59" i="13"/>
  <c r="P59" i="13" s="1"/>
  <c r="S23" i="13"/>
  <c r="O23" i="13"/>
  <c r="CM23" i="17" s="1"/>
  <c r="S71" i="6"/>
  <c r="Q71" i="6" s="1"/>
  <c r="R71" i="6" s="1"/>
  <c r="S90" i="3"/>
  <c r="Q90" i="3" s="1"/>
  <c r="R90" i="3" s="1"/>
  <c r="O90" i="3"/>
  <c r="S46" i="24"/>
  <c r="Q46" i="24" s="1"/>
  <c r="R46" i="24" s="1"/>
  <c r="AE19" i="18"/>
  <c r="O19" i="18"/>
  <c r="CQ19" i="17" s="1"/>
  <c r="O15" i="18"/>
  <c r="CQ15" i="17" s="1"/>
  <c r="AE15" i="18"/>
  <c r="S15" i="18"/>
  <c r="S52" i="24"/>
  <c r="P52" i="24" s="1"/>
  <c r="O46" i="3"/>
  <c r="F46" i="3"/>
  <c r="S46" i="3"/>
  <c r="Q46" i="3" s="1"/>
  <c r="R46" i="3" s="1"/>
  <c r="S85" i="6"/>
  <c r="Q85" i="6" s="1"/>
  <c r="R85" i="6" s="1"/>
  <c r="O91" i="20"/>
  <c r="F91" i="20"/>
  <c r="S91" i="20"/>
  <c r="Q91" i="20" s="1"/>
  <c r="R91" i="20" s="1"/>
  <c r="AE91" i="20"/>
  <c r="F74" i="18"/>
  <c r="S74" i="18"/>
  <c r="Q74" i="18" s="1"/>
  <c r="R74" i="18" s="1"/>
  <c r="AE74" i="18"/>
  <c r="AE62" i="20"/>
  <c r="F62" i="20"/>
  <c r="O53" i="3"/>
  <c r="AE53" i="3"/>
  <c r="O7" i="18"/>
  <c r="CQ7" i="17" s="1"/>
  <c r="S7" i="18"/>
  <c r="O12" i="18"/>
  <c r="CQ12" i="17" s="1"/>
  <c r="S12" i="18"/>
  <c r="F12" i="18"/>
  <c r="AF12" i="8"/>
  <c r="O50" i="20"/>
  <c r="AE94" i="3"/>
  <c r="O40" i="6"/>
  <c r="S67" i="20"/>
  <c r="Q67" i="20" s="1"/>
  <c r="R67" i="20" s="1"/>
  <c r="AE40" i="20"/>
  <c r="AE57" i="3"/>
  <c r="O34" i="18"/>
  <c r="AE74" i="6"/>
  <c r="AE52" i="6"/>
  <c r="AE99" i="18"/>
  <c r="F99" i="18"/>
  <c r="S99" i="18"/>
  <c r="Q99" i="18" s="1"/>
  <c r="R99" i="18" s="1"/>
  <c r="F60" i="24"/>
  <c r="S60" i="24"/>
  <c r="P60" i="24" s="1"/>
  <c r="O60" i="24"/>
  <c r="Q48" i="23"/>
  <c r="R48" i="23" s="1"/>
  <c r="P48" i="23"/>
  <c r="O56" i="20"/>
  <c r="F56" i="20"/>
  <c r="S56" i="20"/>
  <c r="O4" i="18"/>
  <c r="CQ4" i="17" s="1"/>
  <c r="AE4" i="18"/>
  <c r="F4" i="18"/>
  <c r="F70" i="6"/>
  <c r="AE83" i="18"/>
  <c r="O83" i="18"/>
  <c r="S83" i="3"/>
  <c r="Q83" i="3" s="1"/>
  <c r="R83" i="3" s="1"/>
  <c r="AE83" i="3"/>
  <c r="S88" i="9"/>
  <c r="Q88" i="9" s="1"/>
  <c r="R88" i="9" s="1"/>
  <c r="F88" i="9"/>
  <c r="AE75" i="18"/>
  <c r="O75" i="18"/>
  <c r="S75" i="18"/>
  <c r="Q75" i="18" s="1"/>
  <c r="R75" i="18" s="1"/>
  <c r="F80" i="6"/>
  <c r="O92" i="18"/>
  <c r="AE92" i="18"/>
  <c r="AE81" i="3"/>
  <c r="S81" i="3"/>
  <c r="Q81" i="3" s="1"/>
  <c r="R81" i="3" s="1"/>
  <c r="F27" i="18"/>
  <c r="O27" i="18"/>
  <c r="CQ27" i="17" s="1"/>
  <c r="S27" i="18"/>
  <c r="F3" i="1"/>
  <c r="O3" i="1"/>
  <c r="CN3" i="17" s="1"/>
  <c r="Q39" i="23"/>
  <c r="R39" i="23" s="1"/>
  <c r="S61" i="18"/>
  <c r="Q61" i="18" s="1"/>
  <c r="R61" i="18" s="1"/>
  <c r="F82" i="18"/>
  <c r="P26" i="18"/>
  <c r="P67" i="9"/>
  <c r="L67" i="9" s="1"/>
  <c r="X67" i="9" s="1"/>
  <c r="S91" i="18"/>
  <c r="Q91" i="18" s="1"/>
  <c r="R91" i="18" s="1"/>
  <c r="O81" i="3"/>
  <c r="AE98" i="9"/>
  <c r="F75" i="18"/>
  <c r="AE13" i="9"/>
  <c r="O24" i="21"/>
  <c r="O93" i="9"/>
  <c r="S93" i="9"/>
  <c r="Q93" i="9" s="1"/>
  <c r="R93" i="9" s="1"/>
  <c r="S77" i="3"/>
  <c r="Q77" i="3" s="1"/>
  <c r="R77" i="3" s="1"/>
  <c r="AE77" i="3"/>
  <c r="AE40" i="9"/>
  <c r="F40" i="9"/>
  <c r="S3" i="1"/>
  <c r="F86" i="6"/>
  <c r="S86" i="6"/>
  <c r="Q86" i="6" s="1"/>
  <c r="R86" i="6" s="1"/>
  <c r="AE71" i="9"/>
  <c r="S71" i="9"/>
  <c r="Q71" i="9" s="1"/>
  <c r="R71" i="9" s="1"/>
  <c r="AE64" i="3"/>
  <c r="S64" i="3"/>
  <c r="Q64" i="3" s="1"/>
  <c r="R64" i="3" s="1"/>
  <c r="AE95" i="18"/>
  <c r="S95" i="18"/>
  <c r="Q95" i="18" s="1"/>
  <c r="R95" i="18" s="1"/>
  <c r="F95" i="18"/>
  <c r="S40" i="18"/>
  <c r="O40" i="18"/>
  <c r="F40" i="18"/>
  <c r="AE40" i="18"/>
  <c r="AE8" i="18"/>
  <c r="S8" i="18"/>
  <c r="F8" i="18"/>
  <c r="O8" i="18"/>
  <c r="CQ8" i="17" s="1"/>
  <c r="AE31" i="18"/>
  <c r="S31" i="18"/>
  <c r="S56" i="9"/>
  <c r="Q56" i="9" s="1"/>
  <c r="R56" i="9" s="1"/>
  <c r="O95" i="18"/>
  <c r="AE87" i="6"/>
  <c r="O92" i="9"/>
  <c r="AE92" i="9"/>
  <c r="S45" i="9"/>
  <c r="Q45" i="9" s="1"/>
  <c r="R45" i="9" s="1"/>
  <c r="O64" i="3"/>
  <c r="O88" i="9"/>
  <c r="F81" i="3"/>
  <c r="F31" i="18"/>
  <c r="AF73" i="5"/>
  <c r="S66" i="3"/>
  <c r="Q66" i="3" s="1"/>
  <c r="R66" i="3" s="1"/>
  <c r="AE66" i="3"/>
  <c r="O82" i="9"/>
  <c r="AE82" i="9"/>
  <c r="F79" i="9"/>
  <c r="S79" i="9"/>
  <c r="Q79" i="9" s="1"/>
  <c r="R79" i="9" s="1"/>
  <c r="AE3" i="1"/>
  <c r="O54" i="24"/>
  <c r="AE56" i="9"/>
  <c r="F45" i="9"/>
  <c r="F64" i="3"/>
  <c r="S34" i="13"/>
  <c r="Q34" i="13" s="1"/>
  <c r="R34" i="13" s="1"/>
  <c r="O94" i="16"/>
  <c r="S94" i="16"/>
  <c r="Q94" i="16" s="1"/>
  <c r="R94" i="16" s="1"/>
  <c r="S98" i="9"/>
  <c r="Q98" i="9" s="1"/>
  <c r="R98" i="9" s="1"/>
  <c r="F98" i="9"/>
  <c r="S61" i="3"/>
  <c r="Q61" i="3" s="1"/>
  <c r="R61" i="3" s="1"/>
  <c r="F61" i="3"/>
  <c r="S76" i="3"/>
  <c r="Q76" i="3" s="1"/>
  <c r="R76" i="3" s="1"/>
  <c r="F76" i="3"/>
  <c r="S63" i="9"/>
  <c r="Q63" i="9" s="1"/>
  <c r="R63" i="9" s="1"/>
  <c r="O63" i="9"/>
  <c r="S95" i="9"/>
  <c r="Q95" i="9" s="1"/>
  <c r="R95" i="9" s="1"/>
  <c r="O95" i="9"/>
  <c r="O58" i="3"/>
  <c r="S58" i="3"/>
  <c r="Q58" i="3" s="1"/>
  <c r="R58" i="3" s="1"/>
  <c r="O38" i="9"/>
  <c r="AE38" i="9"/>
  <c r="F48" i="9"/>
  <c r="O48" i="9"/>
  <c r="AE79" i="6"/>
  <c r="AE96" i="6"/>
  <c r="AE91" i="18"/>
  <c r="O91" i="18"/>
  <c r="S24" i="21"/>
  <c r="AE24" i="21"/>
  <c r="AE68" i="3"/>
  <c r="S68" i="3"/>
  <c r="Q68" i="3" s="1"/>
  <c r="R68" i="3" s="1"/>
  <c r="O6" i="18"/>
  <c r="CQ6" i="17" s="1"/>
  <c r="AE6" i="18"/>
  <c r="S6" i="18"/>
  <c r="F6" i="18"/>
  <c r="AE80" i="18"/>
  <c r="O72" i="18"/>
  <c r="AE45" i="9"/>
  <c r="O71" i="9"/>
  <c r="F68" i="3"/>
  <c r="AE55" i="9"/>
  <c r="O55" i="9"/>
  <c r="S90" i="9"/>
  <c r="Q90" i="9" s="1"/>
  <c r="J90" i="9" s="1"/>
  <c r="AE90" i="9"/>
  <c r="O33" i="3"/>
  <c r="AE33" i="3"/>
  <c r="F33" i="3"/>
  <c r="O51" i="3"/>
  <c r="AE51" i="3"/>
  <c r="AE43" i="18"/>
  <c r="S43" i="18"/>
  <c r="P43" i="18" s="1"/>
  <c r="AE88" i="6"/>
  <c r="F88" i="6"/>
  <c r="F83" i="18"/>
  <c r="F71" i="9"/>
  <c r="O13" i="9"/>
  <c r="F13" i="9"/>
  <c r="O34" i="13"/>
  <c r="AE34" i="13"/>
  <c r="AE72" i="3"/>
  <c r="O72" i="3"/>
  <c r="O59" i="24"/>
  <c r="F88" i="3"/>
  <c r="AE88" i="3"/>
  <c r="AE22" i="18"/>
  <c r="F22" i="18"/>
  <c r="O22" i="18"/>
  <c r="CQ22" i="17" s="1"/>
  <c r="F30" i="18"/>
  <c r="O30" i="18"/>
  <c r="CQ30" i="17" s="1"/>
  <c r="AE30" i="18"/>
  <c r="S83" i="18"/>
  <c r="Q83" i="18" s="1"/>
  <c r="R83" i="18" s="1"/>
  <c r="F95" i="9"/>
  <c r="O61" i="3"/>
  <c r="F79" i="6"/>
  <c r="F63" i="9"/>
  <c r="F83" i="3"/>
  <c r="AE58" i="3"/>
  <c r="S88" i="3"/>
  <c r="Q88" i="3" s="1"/>
  <c r="R88" i="3" s="1"/>
  <c r="F79" i="13"/>
  <c r="AE79" i="13"/>
  <c r="AE49" i="9"/>
  <c r="F49" i="9"/>
  <c r="S49" i="9"/>
  <c r="AE36" i="9"/>
  <c r="S36" i="9"/>
  <c r="Q36" i="9" s="1"/>
  <c r="R36" i="9" s="1"/>
  <c r="F92" i="3"/>
  <c r="AE92" i="3"/>
  <c r="F59" i="13"/>
  <c r="O59" i="13"/>
  <c r="F58" i="13"/>
  <c r="O58" i="13"/>
  <c r="S58" i="13"/>
  <c r="Q58" i="13" s="1"/>
  <c r="R58" i="13" s="1"/>
  <c r="AE10" i="3"/>
  <c r="F10" i="3"/>
  <c r="O10" i="3"/>
  <c r="CH10" i="17" s="1"/>
  <c r="S10" i="3"/>
  <c r="S81" i="6"/>
  <c r="Q81" i="6" s="1"/>
  <c r="R81" i="6" s="1"/>
  <c r="F81" i="6"/>
  <c r="O14" i="18"/>
  <c r="CQ14" i="17" s="1"/>
  <c r="F14" i="18"/>
  <c r="S14" i="18"/>
  <c r="AE14" i="18"/>
  <c r="S9" i="5"/>
  <c r="F9" i="5"/>
  <c r="O9" i="5"/>
  <c r="CJ9" i="17" s="1"/>
  <c r="AE9" i="5"/>
  <c r="F11" i="6"/>
  <c r="O13" i="6"/>
  <c r="CK13" i="17" s="1"/>
  <c r="F28" i="18"/>
  <c r="AE28" i="18"/>
  <c r="S28" i="18"/>
  <c r="O28" i="18"/>
  <c r="CQ28" i="17" s="1"/>
  <c r="O24" i="18"/>
  <c r="CQ24" i="17" s="1"/>
  <c r="F24" i="18"/>
  <c r="AE24" i="18"/>
  <c r="F20" i="6"/>
  <c r="F13" i="6"/>
  <c r="AE13" i="6"/>
  <c r="AE20" i="18"/>
  <c r="O20" i="18"/>
  <c r="CQ20" i="17" s="1"/>
  <c r="F20" i="18"/>
  <c r="AE5" i="18"/>
  <c r="O5" i="18"/>
  <c r="CQ5" i="17" s="1"/>
  <c r="F5" i="18"/>
  <c r="S5" i="18"/>
  <c r="F23" i="6"/>
  <c r="S23" i="6"/>
  <c r="AE23" i="13"/>
  <c r="F23" i="13"/>
  <c r="O21" i="6"/>
  <c r="CK21" i="17" s="1"/>
  <c r="AE5" i="13"/>
  <c r="F21" i="6"/>
  <c r="AE21" i="6"/>
  <c r="S6" i="21"/>
  <c r="P6" i="21" s="1"/>
  <c r="O78" i="13"/>
  <c r="O5" i="13"/>
  <c r="CM5" i="17" s="1"/>
  <c r="F5" i="13"/>
  <c r="P8" i="1"/>
  <c r="Q8" i="1"/>
  <c r="AE16" i="21"/>
  <c r="O77" i="13"/>
  <c r="S50" i="16"/>
  <c r="Q50" i="16" s="1"/>
  <c r="R50" i="16" s="1"/>
  <c r="S11" i="21"/>
  <c r="Q11" i="21" s="1"/>
  <c r="F11" i="21"/>
  <c r="S51" i="13"/>
  <c r="P51" i="13" s="1"/>
  <c r="S79" i="13"/>
  <c r="P79" i="13" s="1"/>
  <c r="O43" i="16"/>
  <c r="AE77" i="13"/>
  <c r="O87" i="9"/>
  <c r="O51" i="13"/>
  <c r="O79" i="13"/>
  <c r="Q73" i="5"/>
  <c r="R73" i="5" s="1"/>
  <c r="S5" i="6"/>
  <c r="F5" i="6"/>
  <c r="O11" i="21"/>
  <c r="AE37" i="3"/>
  <c r="S58" i="16"/>
  <c r="Q58" i="16" s="1"/>
  <c r="R58" i="16" s="1"/>
  <c r="F41" i="16"/>
  <c r="S72" i="4"/>
  <c r="Q72" i="4" s="1"/>
  <c r="R72" i="4" s="1"/>
  <c r="F16" i="21"/>
  <c r="F6" i="21"/>
  <c r="O6" i="21"/>
  <c r="F4" i="13"/>
  <c r="O4" i="13"/>
  <c r="CM4" i="17" s="1"/>
  <c r="S4" i="13"/>
  <c r="AE4" i="13"/>
  <c r="O16" i="21"/>
  <c r="S41" i="16"/>
  <c r="Q41" i="16" s="1"/>
  <c r="R41" i="16" s="1"/>
  <c r="O58" i="16"/>
  <c r="AE21" i="21"/>
  <c r="F43" i="16"/>
  <c r="AE80" i="4"/>
  <c r="F80" i="4"/>
  <c r="AE21" i="13"/>
  <c r="S99" i="16"/>
  <c r="S21" i="13"/>
  <c r="AE26" i="4"/>
  <c r="S26" i="4"/>
  <c r="O26" i="4"/>
  <c r="CI26" i="17" s="1"/>
  <c r="F26" i="4"/>
  <c r="S30" i="13"/>
  <c r="AE30" i="13"/>
  <c r="S37" i="3"/>
  <c r="P37" i="3" s="1"/>
  <c r="S21" i="21"/>
  <c r="Q21" i="21" s="1"/>
  <c r="F51" i="13"/>
  <c r="O21" i="21"/>
  <c r="O37" i="3"/>
  <c r="S38" i="16"/>
  <c r="F99" i="16"/>
  <c r="S100" i="4"/>
  <c r="P100" i="4" s="1"/>
  <c r="O38" i="16"/>
  <c r="S43" i="16"/>
  <c r="Q43" i="16" s="1"/>
  <c r="R43" i="16" s="1"/>
  <c r="F58" i="16"/>
  <c r="O100" i="4"/>
  <c r="AE44" i="6"/>
  <c r="F38" i="16"/>
  <c r="O99" i="16"/>
  <c r="AE78" i="13"/>
  <c r="O30" i="13"/>
  <c r="CM30" i="17" s="1"/>
  <c r="S8" i="13"/>
  <c r="AE8" i="13"/>
  <c r="F8" i="13"/>
  <c r="O8" i="13"/>
  <c r="CM8" i="17" s="1"/>
  <c r="S16" i="13"/>
  <c r="AE16" i="13"/>
  <c r="F16" i="13"/>
  <c r="O16" i="13"/>
  <c r="CM16" i="17" s="1"/>
  <c r="O41" i="16"/>
  <c r="O21" i="13"/>
  <c r="CM21" i="17" s="1"/>
  <c r="F27" i="6"/>
  <c r="S27" i="6"/>
  <c r="O27" i="6"/>
  <c r="CK27" i="17" s="1"/>
  <c r="AE27" i="6"/>
  <c r="O65" i="16"/>
  <c r="F65" i="16"/>
  <c r="AE99" i="13"/>
  <c r="O23" i="16"/>
  <c r="CL23" i="17" s="1"/>
  <c r="AE23" i="16"/>
  <c r="F23" i="16"/>
  <c r="S23" i="16"/>
  <c r="S8" i="21"/>
  <c r="P8" i="21" s="1"/>
  <c r="S80" i="4"/>
  <c r="F77" i="13"/>
  <c r="N29" i="26"/>
  <c r="F29" i="26" s="1"/>
  <c r="F88" i="4"/>
  <c r="F94" i="16"/>
  <c r="N51" i="7"/>
  <c r="F51" i="7" s="1"/>
  <c r="AE94" i="16"/>
  <c r="AE41" i="13"/>
  <c r="AE14" i="16"/>
  <c r="F14" i="16"/>
  <c r="S14" i="16"/>
  <c r="O14" i="16"/>
  <c r="CL14" i="17" s="1"/>
  <c r="F25" i="16"/>
  <c r="O25" i="16"/>
  <c r="CL25" i="17" s="1"/>
  <c r="AE25" i="16"/>
  <c r="S25" i="16"/>
  <c r="N33" i="28"/>
  <c r="S33" i="28" s="1"/>
  <c r="AE65" i="16"/>
  <c r="N11" i="7"/>
  <c r="N25" i="7"/>
  <c r="N7" i="7"/>
  <c r="AE7" i="7" s="1"/>
  <c r="AE100" i="4"/>
  <c r="S13" i="13"/>
  <c r="O13" i="13"/>
  <c r="CM13" i="17" s="1"/>
  <c r="F13" i="13"/>
  <c r="AE13" i="13"/>
  <c r="F15" i="13"/>
  <c r="AE15" i="13"/>
  <c r="O15" i="13"/>
  <c r="CM15" i="17" s="1"/>
  <c r="S15" i="13"/>
  <c r="AE26" i="6"/>
  <c r="F26" i="6"/>
  <c r="O26" i="6"/>
  <c r="CK26" i="17" s="1"/>
  <c r="S26" i="6"/>
  <c r="S11" i="13"/>
  <c r="F11" i="13"/>
  <c r="AE11" i="13"/>
  <c r="O11" i="13"/>
  <c r="CM11" i="17" s="1"/>
  <c r="F30" i="16"/>
  <c r="O30" i="16"/>
  <c r="CL30" i="17" s="1"/>
  <c r="AE30" i="16"/>
  <c r="S30" i="16"/>
  <c r="F11" i="16"/>
  <c r="AE11" i="16"/>
  <c r="S11" i="16"/>
  <c r="O11" i="16"/>
  <c r="CL11" i="17" s="1"/>
  <c r="N5" i="7"/>
  <c r="N32" i="7"/>
  <c r="O32" i="7" s="1"/>
  <c r="F50" i="16"/>
  <c r="F36" i="16"/>
  <c r="F27" i="13"/>
  <c r="O27" i="13"/>
  <c r="CM27" i="17" s="1"/>
  <c r="S27" i="13"/>
  <c r="AE27" i="13"/>
  <c r="AE17" i="16"/>
  <c r="F17" i="16"/>
  <c r="S17" i="16"/>
  <c r="O17" i="16"/>
  <c r="CL17" i="17" s="1"/>
  <c r="O26" i="16"/>
  <c r="CL26" i="17" s="1"/>
  <c r="AE26" i="16"/>
  <c r="F26" i="16"/>
  <c r="S26" i="16"/>
  <c r="N42" i="28"/>
  <c r="AE36" i="16"/>
  <c r="P38" i="23"/>
  <c r="AE24" i="16"/>
  <c r="S24" i="16"/>
  <c r="O24" i="16"/>
  <c r="CL24" i="17" s="1"/>
  <c r="F24" i="16"/>
  <c r="F26" i="13"/>
  <c r="AE26" i="13"/>
  <c r="O26" i="13"/>
  <c r="CM26" i="17" s="1"/>
  <c r="S26" i="13"/>
  <c r="P60" i="23"/>
  <c r="AF60" i="23" s="1"/>
  <c r="S20" i="13"/>
  <c r="O20" i="13"/>
  <c r="CM20" i="17" s="1"/>
  <c r="AE20" i="13"/>
  <c r="F20" i="13"/>
  <c r="AE29" i="16"/>
  <c r="S29" i="16"/>
  <c r="F29" i="16"/>
  <c r="O29" i="16"/>
  <c r="CL29" i="17" s="1"/>
  <c r="AE13" i="16"/>
  <c r="O13" i="16"/>
  <c r="CL13" i="17" s="1"/>
  <c r="F13" i="16"/>
  <c r="S13" i="16"/>
  <c r="Q60" i="23"/>
  <c r="R60" i="23" s="1"/>
  <c r="P33" i="23"/>
  <c r="S29" i="13"/>
  <c r="F29" i="13"/>
  <c r="O29" i="13"/>
  <c r="CM29" i="17" s="1"/>
  <c r="O28" i="13"/>
  <c r="CM28" i="17" s="1"/>
  <c r="AE28" i="13"/>
  <c r="F28" i="13"/>
  <c r="S28" i="13"/>
  <c r="O29" i="4"/>
  <c r="CI29" i="17" s="1"/>
  <c r="F29" i="4"/>
  <c r="AE29" i="4"/>
  <c r="AE41" i="6"/>
  <c r="F9" i="13"/>
  <c r="AE9" i="13"/>
  <c r="O9" i="13"/>
  <c r="CM9" i="17" s="1"/>
  <c r="S9" i="13"/>
  <c r="S3" i="4"/>
  <c r="O3" i="4"/>
  <c r="CI3" i="17" s="1"/>
  <c r="AE3" i="4"/>
  <c r="F3" i="4"/>
  <c r="AE14" i="3"/>
  <c r="S14" i="3"/>
  <c r="O14" i="3"/>
  <c r="CH14" i="17" s="1"/>
  <c r="F14" i="3"/>
  <c r="Q33" i="23"/>
  <c r="R33" i="23" s="1"/>
  <c r="N3" i="7"/>
  <c r="N28" i="7"/>
  <c r="F28" i="7" s="1"/>
  <c r="N27" i="7"/>
  <c r="N21" i="7"/>
  <c r="N50" i="7"/>
  <c r="F50" i="7" s="1"/>
  <c r="N26" i="7"/>
  <c r="S26" i="7" s="1"/>
  <c r="N21" i="28"/>
  <c r="AE50" i="16"/>
  <c r="S4" i="16"/>
  <c r="AE4" i="16"/>
  <c r="F4" i="16"/>
  <c r="O4" i="16"/>
  <c r="CL4" i="17" s="1"/>
  <c r="O18" i="16"/>
  <c r="CL18" i="17" s="1"/>
  <c r="F18" i="16"/>
  <c r="S18" i="16"/>
  <c r="AE18" i="16"/>
  <c r="AE12" i="4"/>
  <c r="O12" i="4"/>
  <c r="CI12" i="17" s="1"/>
  <c r="N3" i="26"/>
  <c r="N10" i="27"/>
  <c r="AE10" i="27" s="1"/>
  <c r="N26" i="28"/>
  <c r="AE26" i="28" s="1"/>
  <c r="N18" i="7"/>
  <c r="N42" i="7"/>
  <c r="N10" i="28"/>
  <c r="N36" i="7"/>
  <c r="N15" i="28"/>
  <c r="N65" i="26"/>
  <c r="N6" i="7"/>
  <c r="N12" i="7"/>
  <c r="S36" i="16"/>
  <c r="AE61" i="13"/>
  <c r="N30" i="7"/>
  <c r="AE30" i="7" s="1"/>
  <c r="N29" i="7"/>
  <c r="O29" i="7" s="1"/>
  <c r="CG29" i="17" s="1"/>
  <c r="N74" i="7"/>
  <c r="N84" i="7"/>
  <c r="N95" i="7"/>
  <c r="N70" i="7"/>
  <c r="N98" i="7"/>
  <c r="N37" i="25"/>
  <c r="O37" i="25" s="1"/>
  <c r="N40" i="25"/>
  <c r="S40" i="25" s="1"/>
  <c r="S6" i="13"/>
  <c r="AE6" i="13"/>
  <c r="O6" i="13"/>
  <c r="CM6" i="17" s="1"/>
  <c r="F6" i="13"/>
  <c r="F36" i="13"/>
  <c r="O36" i="13"/>
  <c r="O10" i="13"/>
  <c r="CM10" i="17" s="1"/>
  <c r="AE10" i="13"/>
  <c r="S10" i="13"/>
  <c r="F10" i="13"/>
  <c r="O20" i="16"/>
  <c r="CL20" i="17" s="1"/>
  <c r="S20" i="16"/>
  <c r="F20" i="16"/>
  <c r="AE20" i="16"/>
  <c r="O53" i="13"/>
  <c r="S53" i="13"/>
  <c r="F53" i="13"/>
  <c r="S7" i="13"/>
  <c r="F7" i="13"/>
  <c r="AE7" i="13"/>
  <c r="O7" i="13"/>
  <c r="CM7" i="17" s="1"/>
  <c r="P75" i="5"/>
  <c r="AF75" i="5" s="1"/>
  <c r="F19" i="16"/>
  <c r="S19" i="16"/>
  <c r="O19" i="16"/>
  <c r="CL19" i="17" s="1"/>
  <c r="AE19" i="16"/>
  <c r="S76" i="13"/>
  <c r="F76" i="13"/>
  <c r="O76" i="13"/>
  <c r="S19" i="13"/>
  <c r="F19" i="13"/>
  <c r="AE19" i="13"/>
  <c r="O19" i="13"/>
  <c r="CM19" i="17" s="1"/>
  <c r="O44" i="13"/>
  <c r="F44" i="13"/>
  <c r="S36" i="13"/>
  <c r="F16" i="16"/>
  <c r="S16" i="16"/>
  <c r="O16" i="16"/>
  <c r="CL16" i="17" s="1"/>
  <c r="AE16" i="16"/>
  <c r="N15" i="7"/>
  <c r="N4" i="7"/>
  <c r="N5" i="25"/>
  <c r="N47" i="7"/>
  <c r="N68" i="7"/>
  <c r="N37" i="7"/>
  <c r="N90" i="7"/>
  <c r="N62" i="7"/>
  <c r="P43" i="5"/>
  <c r="AE3" i="13"/>
  <c r="O3" i="13"/>
  <c r="CM3" i="17" s="1"/>
  <c r="F3" i="13"/>
  <c r="S3" i="13"/>
  <c r="F18" i="13"/>
  <c r="O18" i="13"/>
  <c r="CM18" i="17" s="1"/>
  <c r="S18" i="13"/>
  <c r="AE18" i="13"/>
  <c r="S12" i="13"/>
  <c r="O12" i="13"/>
  <c r="CM12" i="17" s="1"/>
  <c r="AE12" i="13"/>
  <c r="F12" i="13"/>
  <c r="S42" i="13"/>
  <c r="F42" i="13"/>
  <c r="O42" i="13"/>
  <c r="O61" i="16"/>
  <c r="S61" i="16"/>
  <c r="F61" i="16"/>
  <c r="O62" i="6"/>
  <c r="F66" i="13"/>
  <c r="O66" i="13"/>
  <c r="O39" i="13"/>
  <c r="S39" i="13"/>
  <c r="F39" i="13"/>
  <c r="S7" i="16"/>
  <c r="AE7" i="16"/>
  <c r="O7" i="16"/>
  <c r="CL7" i="17" s="1"/>
  <c r="F7" i="16"/>
  <c r="S17" i="13"/>
  <c r="O17" i="13"/>
  <c r="CM17" i="17" s="1"/>
  <c r="F17" i="13"/>
  <c r="AE17" i="13"/>
  <c r="F41" i="13"/>
  <c r="O41" i="13"/>
  <c r="S22" i="16"/>
  <c r="F22" i="16"/>
  <c r="O22" i="16"/>
  <c r="CL22" i="17" s="1"/>
  <c r="AE22" i="16"/>
  <c r="O100" i="16"/>
  <c r="F100" i="16"/>
  <c r="S100" i="16"/>
  <c r="AE100" i="16"/>
  <c r="AE61" i="16"/>
  <c r="N38" i="7"/>
  <c r="N72" i="7"/>
  <c r="N89" i="7"/>
  <c r="N59" i="7"/>
  <c r="N78" i="7"/>
  <c r="F49" i="13"/>
  <c r="O49" i="13"/>
  <c r="S49" i="13"/>
  <c r="F25" i="13"/>
  <c r="O25" i="13"/>
  <c r="CM25" i="17" s="1"/>
  <c r="AE25" i="13"/>
  <c r="S25" i="13"/>
  <c r="S22" i="13"/>
  <c r="AE22" i="13"/>
  <c r="F22" i="13"/>
  <c r="O22" i="13"/>
  <c r="CM22" i="17" s="1"/>
  <c r="F12" i="16"/>
  <c r="O12" i="16"/>
  <c r="CL12" i="17" s="1"/>
  <c r="AE12" i="16"/>
  <c r="S12" i="16"/>
  <c r="F44" i="6"/>
  <c r="O44" i="6"/>
  <c r="AE15" i="16"/>
  <c r="F15" i="16"/>
  <c r="S15" i="16"/>
  <c r="O15" i="16"/>
  <c r="CL15" i="17" s="1"/>
  <c r="O99" i="13"/>
  <c r="F99" i="13"/>
  <c r="S44" i="13"/>
  <c r="Q94" i="5"/>
  <c r="R94" i="5" s="1"/>
  <c r="N14" i="7"/>
  <c r="N8" i="7"/>
  <c r="N96" i="7"/>
  <c r="N69" i="7"/>
  <c r="N77" i="25"/>
  <c r="AE33" i="16"/>
  <c r="AE8" i="16"/>
  <c r="S8" i="16"/>
  <c r="O8" i="16"/>
  <c r="CL8" i="17" s="1"/>
  <c r="F8" i="16"/>
  <c r="F24" i="13"/>
  <c r="O24" i="13"/>
  <c r="CM24" i="17" s="1"/>
  <c r="AE24" i="13"/>
  <c r="S24" i="13"/>
  <c r="O9" i="16"/>
  <c r="CL9" i="17" s="1"/>
  <c r="S9" i="16"/>
  <c r="F9" i="16"/>
  <c r="AE9" i="16"/>
  <c r="F14" i="13"/>
  <c r="AE14" i="13"/>
  <c r="S14" i="13"/>
  <c r="O14" i="13"/>
  <c r="CM14" i="17" s="1"/>
  <c r="O75" i="13"/>
  <c r="S75" i="13"/>
  <c r="F75" i="13"/>
  <c r="AE75" i="13"/>
  <c r="S10" i="16"/>
  <c r="O10" i="16"/>
  <c r="CL10" i="17" s="1"/>
  <c r="AE10" i="16"/>
  <c r="F10" i="16"/>
  <c r="O61" i="13"/>
  <c r="F61" i="13"/>
  <c r="AE27" i="16"/>
  <c r="F27" i="16"/>
  <c r="S27" i="16"/>
  <c r="O27" i="16"/>
  <c r="CL27" i="17" s="1"/>
  <c r="S66" i="13"/>
  <c r="Q75" i="5"/>
  <c r="R75" i="5" s="1"/>
  <c r="N60" i="27"/>
  <c r="N41" i="27"/>
  <c r="N49" i="27"/>
  <c r="N73" i="27"/>
  <c r="N46" i="27"/>
  <c r="N37" i="27"/>
  <c r="O37" i="27" s="1"/>
  <c r="N32" i="27"/>
  <c r="AE32" i="27" s="1"/>
  <c r="N90" i="27"/>
  <c r="N20" i="27"/>
  <c r="N33" i="27"/>
  <c r="S33" i="27" s="1"/>
  <c r="N19" i="27"/>
  <c r="S19" i="27" s="1"/>
  <c r="N96" i="27"/>
  <c r="N27" i="27"/>
  <c r="N3" i="27"/>
  <c r="N62" i="27"/>
  <c r="N76" i="27"/>
  <c r="N34" i="27"/>
  <c r="F34" i="27" s="1"/>
  <c r="N67" i="27"/>
  <c r="N48" i="27"/>
  <c r="N5" i="27"/>
  <c r="N4" i="27"/>
  <c r="N17" i="27"/>
  <c r="N29" i="27"/>
  <c r="N13" i="27"/>
  <c r="AE13" i="27" s="1"/>
  <c r="N25" i="27"/>
  <c r="O25" i="27" s="1"/>
  <c r="N88" i="27"/>
  <c r="N47" i="27"/>
  <c r="N42" i="27"/>
  <c r="N52" i="27"/>
  <c r="N77" i="27"/>
  <c r="N57" i="27"/>
  <c r="N83" i="27"/>
  <c r="N68" i="27"/>
  <c r="N58" i="27"/>
  <c r="N64" i="27"/>
  <c r="N6" i="27"/>
  <c r="N22" i="27"/>
  <c r="N45" i="27"/>
  <c r="N44" i="27"/>
  <c r="S44" i="27" s="1"/>
  <c r="N8" i="27"/>
  <c r="O8" i="27" s="1"/>
  <c r="N9" i="27"/>
  <c r="N38" i="27"/>
  <c r="N15" i="27"/>
  <c r="O15" i="27" s="1"/>
  <c r="N86" i="27"/>
  <c r="N70" i="27"/>
  <c r="N14" i="27"/>
  <c r="N94" i="27"/>
  <c r="AE94" i="27" s="1"/>
  <c r="N21" i="27"/>
  <c r="O21" i="27" s="1"/>
  <c r="N36" i="27"/>
  <c r="N24" i="27"/>
  <c r="N100" i="27"/>
  <c r="N99" i="27"/>
  <c r="S21" i="3"/>
  <c r="AE21" i="3"/>
  <c r="F21" i="3"/>
  <c r="O21" i="3"/>
  <c r="CH21" i="17" s="1"/>
  <c r="F23" i="21"/>
  <c r="O23" i="21"/>
  <c r="AE23" i="21"/>
  <c r="S23" i="21"/>
  <c r="O8" i="21"/>
  <c r="AE8" i="21"/>
  <c r="N80" i="27"/>
  <c r="N54" i="27"/>
  <c r="N53" i="27"/>
  <c r="N85" i="27"/>
  <c r="S17" i="20"/>
  <c r="AE17" i="20"/>
  <c r="O17" i="20"/>
  <c r="F17" i="20"/>
  <c r="AE28" i="3"/>
  <c r="O28" i="3"/>
  <c r="CH28" i="17" s="1"/>
  <c r="F28" i="3"/>
  <c r="S28" i="3"/>
  <c r="N35" i="27"/>
  <c r="N11" i="27"/>
  <c r="N93" i="27"/>
  <c r="N40" i="27"/>
  <c r="F91" i="16"/>
  <c r="O91" i="16"/>
  <c r="S91" i="16"/>
  <c r="AE91" i="16"/>
  <c r="AE95" i="16"/>
  <c r="F95" i="16"/>
  <c r="O95" i="16"/>
  <c r="S95" i="16"/>
  <c r="F44" i="16"/>
  <c r="O44" i="16"/>
  <c r="AE44" i="16"/>
  <c r="F48" i="4"/>
  <c r="S48" i="4"/>
  <c r="O48" i="4"/>
  <c r="F39" i="3"/>
  <c r="O39" i="3"/>
  <c r="AE39" i="3"/>
  <c r="S39" i="3"/>
  <c r="O6" i="3"/>
  <c r="CH6" i="17" s="1"/>
  <c r="AE6" i="3"/>
  <c r="S6" i="3"/>
  <c r="F6" i="3"/>
  <c r="O15" i="3"/>
  <c r="CH15" i="17" s="1"/>
  <c r="S15" i="3"/>
  <c r="F15" i="3"/>
  <c r="AE15" i="3"/>
  <c r="N33" i="25"/>
  <c r="N14" i="25"/>
  <c r="N21" i="25"/>
  <c r="N86" i="7"/>
  <c r="N61" i="7"/>
  <c r="N54" i="7"/>
  <c r="N35" i="7"/>
  <c r="N50" i="25"/>
  <c r="N91" i="7"/>
  <c r="N83" i="7"/>
  <c r="N64" i="7"/>
  <c r="N45" i="7"/>
  <c r="O42" i="4"/>
  <c r="S42" i="4"/>
  <c r="F42" i="4"/>
  <c r="S28" i="16"/>
  <c r="O28" i="16"/>
  <c r="CL28" i="17" s="1"/>
  <c r="F28" i="16"/>
  <c r="AE28" i="16"/>
  <c r="AE4" i="3"/>
  <c r="F4" i="3"/>
  <c r="O4" i="3"/>
  <c r="CH4" i="17" s="1"/>
  <c r="S4" i="3"/>
  <c r="F3" i="3"/>
  <c r="O3" i="3"/>
  <c r="CH3" i="17" s="1"/>
  <c r="S3" i="3"/>
  <c r="AE3" i="3"/>
  <c r="S11" i="3"/>
  <c r="F11" i="3"/>
  <c r="AE11" i="3"/>
  <c r="O11" i="3"/>
  <c r="CH11" i="17" s="1"/>
  <c r="S22" i="3"/>
  <c r="F22" i="3"/>
  <c r="O22" i="3"/>
  <c r="CH22" i="17" s="1"/>
  <c r="AE22" i="3"/>
  <c r="AE22" i="21"/>
  <c r="S22" i="21"/>
  <c r="F22" i="21"/>
  <c r="O22" i="21"/>
  <c r="N56" i="25"/>
  <c r="N75" i="25"/>
  <c r="N69" i="25"/>
  <c r="N71" i="25"/>
  <c r="N63" i="7"/>
  <c r="N31" i="7"/>
  <c r="N85" i="7"/>
  <c r="N100" i="7"/>
  <c r="N93" i="7"/>
  <c r="F62" i="4"/>
  <c r="O62" i="4"/>
  <c r="S98" i="16"/>
  <c r="AE98" i="16"/>
  <c r="F98" i="16"/>
  <c r="O98" i="16"/>
  <c r="S6" i="16"/>
  <c r="O6" i="16"/>
  <c r="CL6" i="17" s="1"/>
  <c r="AE6" i="16"/>
  <c r="F6" i="16"/>
  <c r="O40" i="4"/>
  <c r="AE62" i="4"/>
  <c r="O8" i="3"/>
  <c r="CH8" i="17" s="1"/>
  <c r="S8" i="3"/>
  <c r="F8" i="3"/>
  <c r="AE8" i="3"/>
  <c r="S26" i="3"/>
  <c r="O26" i="3"/>
  <c r="CH26" i="17" s="1"/>
  <c r="F26" i="3"/>
  <c r="AE26" i="3"/>
  <c r="O52" i="3"/>
  <c r="AE52" i="3"/>
  <c r="F52" i="3"/>
  <c r="N43" i="25"/>
  <c r="N47" i="25"/>
  <c r="N46" i="25"/>
  <c r="N83" i="25"/>
  <c r="F33" i="16"/>
  <c r="O33" i="16"/>
  <c r="O21" i="16"/>
  <c r="CL21" i="17" s="1"/>
  <c r="S21" i="16"/>
  <c r="F21" i="16"/>
  <c r="AE21" i="16"/>
  <c r="AE40" i="4"/>
  <c r="F40" i="4"/>
  <c r="F56" i="4"/>
  <c r="O56" i="4"/>
  <c r="AE81" i="4"/>
  <c r="S27" i="3"/>
  <c r="O27" i="3"/>
  <c r="CH27" i="17" s="1"/>
  <c r="F27" i="3"/>
  <c r="AE27" i="3"/>
  <c r="S20" i="3"/>
  <c r="F20" i="3"/>
  <c r="O20" i="3"/>
  <c r="CH20" i="17" s="1"/>
  <c r="AE20" i="3"/>
  <c r="S16" i="3"/>
  <c r="AE16" i="3"/>
  <c r="F16" i="3"/>
  <c r="O16" i="3"/>
  <c r="CH16" i="17" s="1"/>
  <c r="AE7" i="3"/>
  <c r="F7" i="3"/>
  <c r="O7" i="3"/>
  <c r="CH7" i="17" s="1"/>
  <c r="S7" i="3"/>
  <c r="AE18" i="21"/>
  <c r="S18" i="21"/>
  <c r="F18" i="21"/>
  <c r="O18" i="21"/>
  <c r="X31" i="8"/>
  <c r="S91" i="26"/>
  <c r="O96" i="28"/>
  <c r="S96" i="28"/>
  <c r="Q96" i="28" s="1"/>
  <c r="R96" i="28" s="1"/>
  <c r="F56" i="3"/>
  <c r="AE56" i="3"/>
  <c r="O56" i="3"/>
  <c r="S36" i="3"/>
  <c r="AE36" i="3"/>
  <c r="F36" i="3"/>
  <c r="O36" i="3"/>
  <c r="N61" i="26"/>
  <c r="S4" i="20"/>
  <c r="F4" i="20"/>
  <c r="O4" i="20"/>
  <c r="AE4" i="20"/>
  <c r="S45" i="3"/>
  <c r="O45" i="3"/>
  <c r="AE45" i="3"/>
  <c r="F45" i="3"/>
  <c r="N29" i="28"/>
  <c r="N28" i="26"/>
  <c r="N23" i="28"/>
  <c r="F18" i="9"/>
  <c r="AE18" i="9"/>
  <c r="O18" i="9"/>
  <c r="N12" i="26"/>
  <c r="O7" i="21"/>
  <c r="F7" i="21"/>
  <c r="AE7" i="21"/>
  <c r="S26" i="20"/>
  <c r="F26" i="20"/>
  <c r="O26" i="20"/>
  <c r="AE26" i="20"/>
  <c r="S6" i="20"/>
  <c r="O6" i="20"/>
  <c r="F6" i="20"/>
  <c r="AE6" i="20"/>
  <c r="AE8" i="9"/>
  <c r="F8" i="9"/>
  <c r="O8" i="9"/>
  <c r="N36" i="26"/>
  <c r="AE42" i="3"/>
  <c r="F42" i="3"/>
  <c r="O42" i="3"/>
  <c r="S42" i="3"/>
  <c r="N13" i="26"/>
  <c r="S11" i="20"/>
  <c r="F11" i="20"/>
  <c r="O11" i="20"/>
  <c r="AE11" i="20"/>
  <c r="N12" i="28"/>
  <c r="O20" i="21"/>
  <c r="AE20" i="21"/>
  <c r="F20" i="21"/>
  <c r="N28" i="28"/>
  <c r="S56" i="3"/>
  <c r="O10" i="21"/>
  <c r="AE10" i="21"/>
  <c r="F10" i="21"/>
  <c r="O20" i="9"/>
  <c r="F20" i="9"/>
  <c r="AE20" i="9"/>
  <c r="F13" i="21"/>
  <c r="AE13" i="21"/>
  <c r="O13" i="21"/>
  <c r="AE27" i="9"/>
  <c r="O27" i="9"/>
  <c r="F27" i="9"/>
  <c r="S27" i="9"/>
  <c r="N3" i="28"/>
  <c r="N66" i="26"/>
  <c r="F28" i="20"/>
  <c r="O28" i="20"/>
  <c r="AE28" i="20"/>
  <c r="S28" i="20"/>
  <c r="N20" i="28"/>
  <c r="N40" i="26"/>
  <c r="F3" i="20"/>
  <c r="S3" i="20"/>
  <c r="AE3" i="20"/>
  <c r="O3" i="20"/>
  <c r="S23" i="9"/>
  <c r="AE23" i="9"/>
  <c r="O23" i="9"/>
  <c r="F23" i="9"/>
  <c r="N17" i="26"/>
  <c r="AG3" i="25"/>
  <c r="N13" i="25"/>
  <c r="N20" i="25"/>
  <c r="N22" i="25"/>
  <c r="N58" i="25"/>
  <c r="N97" i="25"/>
  <c r="N15" i="25"/>
  <c r="N23" i="25"/>
  <c r="N19" i="25"/>
  <c r="N26" i="25"/>
  <c r="N67" i="25"/>
  <c r="N91" i="25"/>
  <c r="N27" i="25"/>
  <c r="N3" i="25"/>
  <c r="N11" i="25"/>
  <c r="N8" i="25"/>
  <c r="N7" i="25"/>
  <c r="N29" i="25"/>
  <c r="N24" i="25"/>
  <c r="N48" i="25"/>
  <c r="N81" i="25"/>
  <c r="N96" i="25"/>
  <c r="N25" i="25"/>
  <c r="N17" i="25"/>
  <c r="N30" i="25"/>
  <c r="N9" i="25"/>
  <c r="N4" i="25"/>
  <c r="N52" i="25"/>
  <c r="N82" i="25"/>
  <c r="S24" i="9"/>
  <c r="F24" i="9"/>
  <c r="O24" i="9"/>
  <c r="AE24" i="9"/>
  <c r="F31" i="3"/>
  <c r="O31" i="3"/>
  <c r="CH31" i="17" s="1"/>
  <c r="AE31" i="3"/>
  <c r="N31" i="25"/>
  <c r="N12" i="25"/>
  <c r="S30" i="20"/>
  <c r="AE30" i="20"/>
  <c r="F30" i="20"/>
  <c r="O30" i="20"/>
  <c r="N10" i="25"/>
  <c r="N16" i="25"/>
  <c r="N34" i="25"/>
  <c r="N78" i="28"/>
  <c r="N94" i="25"/>
  <c r="N85" i="26"/>
  <c r="N71" i="26"/>
  <c r="N70" i="25"/>
  <c r="N50" i="26"/>
  <c r="N87" i="28"/>
  <c r="N86" i="26"/>
  <c r="N40" i="28"/>
  <c r="N65" i="28"/>
  <c r="N86" i="25"/>
  <c r="N93" i="26"/>
  <c r="N58" i="26"/>
  <c r="N36" i="25"/>
  <c r="N80" i="26"/>
  <c r="N70" i="28"/>
  <c r="N85" i="25"/>
  <c r="N90" i="26"/>
  <c r="N82" i="26"/>
  <c r="N80" i="25"/>
  <c r="N56" i="26"/>
  <c r="N70" i="26"/>
  <c r="N88" i="25"/>
  <c r="N39" i="25"/>
  <c r="N95" i="25"/>
  <c r="N51" i="26"/>
  <c r="N100" i="28"/>
  <c r="N45" i="25"/>
  <c r="N33" i="26"/>
  <c r="N46" i="28"/>
  <c r="N68" i="25"/>
  <c r="N45" i="28"/>
  <c r="N68" i="28"/>
  <c r="N56" i="28"/>
  <c r="N72" i="28"/>
  <c r="N80" i="28"/>
  <c r="N32" i="28"/>
  <c r="S23" i="3"/>
  <c r="F23" i="3"/>
  <c r="AE23" i="3"/>
  <c r="O23" i="3"/>
  <c r="CH23" i="17" s="1"/>
  <c r="O5" i="20"/>
  <c r="AE5" i="20"/>
  <c r="S5" i="20"/>
  <c r="F5" i="20"/>
  <c r="F24" i="20"/>
  <c r="S24" i="20"/>
  <c r="O24" i="20"/>
  <c r="AE24" i="20"/>
  <c r="S10" i="9"/>
  <c r="O10" i="9"/>
  <c r="F10" i="9"/>
  <c r="AE10" i="9"/>
  <c r="F12" i="21"/>
  <c r="O12" i="21"/>
  <c r="AE12" i="21"/>
  <c r="F3" i="9"/>
  <c r="S3" i="9"/>
  <c r="O3" i="9"/>
  <c r="AE3" i="9"/>
  <c r="F25" i="20"/>
  <c r="S25" i="20"/>
  <c r="O25" i="20"/>
  <c r="AE25" i="20"/>
  <c r="AE4" i="9"/>
  <c r="O4" i="9"/>
  <c r="F4" i="9"/>
  <c r="S13" i="3"/>
  <c r="AE13" i="3"/>
  <c r="F13" i="3"/>
  <c r="O13" i="3"/>
  <c r="CH13" i="17" s="1"/>
  <c r="F27" i="20"/>
  <c r="S27" i="20"/>
  <c r="O27" i="20"/>
  <c r="AE27" i="20"/>
  <c r="S30" i="3"/>
  <c r="F30" i="3"/>
  <c r="AE30" i="3"/>
  <c r="O30" i="3"/>
  <c r="CH30" i="17" s="1"/>
  <c r="F5" i="21"/>
  <c r="O5" i="21"/>
  <c r="AE5" i="21"/>
  <c r="F16" i="9"/>
  <c r="AE16" i="9"/>
  <c r="O16" i="9"/>
  <c r="S5" i="21"/>
  <c r="S12" i="21"/>
  <c r="AE14" i="9"/>
  <c r="S14" i="9"/>
  <c r="F14" i="9"/>
  <c r="O14" i="9"/>
  <c r="F29" i="20"/>
  <c r="O29" i="20"/>
  <c r="AE29" i="20"/>
  <c r="AE24" i="3"/>
  <c r="S24" i="3"/>
  <c r="F24" i="3"/>
  <c r="O24" i="3"/>
  <c r="CH24" i="17" s="1"/>
  <c r="O16" i="20"/>
  <c r="S16" i="20"/>
  <c r="F16" i="20"/>
  <c r="AE16" i="20"/>
  <c r="O5" i="3"/>
  <c r="CH5" i="17" s="1"/>
  <c r="AE5" i="3"/>
  <c r="S5" i="3"/>
  <c r="F5" i="3"/>
  <c r="F18" i="3"/>
  <c r="O18" i="3"/>
  <c r="CH18" i="17" s="1"/>
  <c r="AE18" i="3"/>
  <c r="S18" i="3"/>
  <c r="AG3" i="26"/>
  <c r="N8" i="26"/>
  <c r="N15" i="26"/>
  <c r="N11" i="26"/>
  <c r="N6" i="26"/>
  <c r="N27" i="26"/>
  <c r="N22" i="26"/>
  <c r="N26" i="26"/>
  <c r="N21" i="26"/>
  <c r="N23" i="26"/>
  <c r="N25" i="26"/>
  <c r="N18" i="26"/>
  <c r="N20" i="26"/>
  <c r="N16" i="26"/>
  <c r="AG3" i="28"/>
  <c r="N14" i="28"/>
  <c r="N30" i="28"/>
  <c r="N27" i="28"/>
  <c r="N39" i="28"/>
  <c r="N8" i="28"/>
  <c r="N89" i="28"/>
  <c r="N24" i="28"/>
  <c r="N16" i="28"/>
  <c r="N19" i="28"/>
  <c r="N25" i="28"/>
  <c r="S12" i="9"/>
  <c r="O12" i="9"/>
  <c r="F12" i="9"/>
  <c r="AE12" i="9"/>
  <c r="N62" i="26"/>
  <c r="N49" i="28"/>
  <c r="N63" i="26"/>
  <c r="N35" i="26"/>
  <c r="S19" i="9"/>
  <c r="AE19" i="9"/>
  <c r="F19" i="9"/>
  <c r="O19" i="9"/>
  <c r="O9" i="9"/>
  <c r="AE9" i="9"/>
  <c r="F9" i="9"/>
  <c r="S9" i="9"/>
  <c r="O25" i="9"/>
  <c r="F25" i="9"/>
  <c r="AE25" i="9"/>
  <c r="S16" i="9"/>
  <c r="N59" i="26"/>
  <c r="N45" i="26"/>
  <c r="N76" i="28"/>
  <c r="N32" i="26"/>
  <c r="N63" i="28"/>
  <c r="N60" i="26"/>
  <c r="N90" i="28"/>
  <c r="N42" i="26"/>
  <c r="N92" i="28"/>
  <c r="N83" i="26"/>
  <c r="N74" i="26"/>
  <c r="N82" i="28"/>
  <c r="N78" i="26"/>
  <c r="N89" i="25"/>
  <c r="N67" i="26"/>
  <c r="N97" i="28"/>
  <c r="N65" i="25"/>
  <c r="N48" i="26"/>
  <c r="N75" i="28"/>
  <c r="N52" i="26"/>
  <c r="N37" i="26"/>
  <c r="N66" i="28"/>
  <c r="N57" i="25"/>
  <c r="N84" i="28"/>
  <c r="N98" i="26"/>
  <c r="N98" i="25"/>
  <c r="N76" i="26"/>
  <c r="N87" i="26"/>
  <c r="N52" i="28"/>
  <c r="N59" i="28"/>
  <c r="N55" i="28"/>
  <c r="N62" i="28"/>
  <c r="N81" i="28"/>
  <c r="N43" i="28"/>
  <c r="N34" i="26"/>
  <c r="N51" i="28"/>
  <c r="N63" i="25"/>
  <c r="S60" i="3"/>
  <c r="F60" i="3"/>
  <c r="AE60" i="3"/>
  <c r="O60" i="3"/>
  <c r="F34" i="3"/>
  <c r="O34" i="3"/>
  <c r="AE34" i="3"/>
  <c r="O21" i="20"/>
  <c r="AE21" i="20"/>
  <c r="S21" i="20"/>
  <c r="F21" i="20"/>
  <c r="N7" i="28"/>
  <c r="N22" i="28"/>
  <c r="N6" i="25"/>
  <c r="O12" i="3"/>
  <c r="CH12" i="17" s="1"/>
  <c r="F12" i="3"/>
  <c r="S12" i="3"/>
  <c r="AE12" i="3"/>
  <c r="N14" i="26"/>
  <c r="AE11" i="9"/>
  <c r="S11" i="9"/>
  <c r="O11" i="9"/>
  <c r="F11" i="9"/>
  <c r="O23" i="20"/>
  <c r="F23" i="20"/>
  <c r="AE23" i="20"/>
  <c r="F13" i="20"/>
  <c r="O13" i="20"/>
  <c r="S13" i="20"/>
  <c r="AE13" i="20"/>
  <c r="N38" i="25"/>
  <c r="S44" i="3"/>
  <c r="F44" i="3"/>
  <c r="AE44" i="3"/>
  <c r="O44" i="3"/>
  <c r="N61" i="25"/>
  <c r="N97" i="26"/>
  <c r="F19" i="20"/>
  <c r="O19" i="20"/>
  <c r="S19" i="20"/>
  <c r="AE19" i="20"/>
  <c r="N24" i="26"/>
  <c r="N11" i="28"/>
  <c r="N18" i="25"/>
  <c r="S34" i="3"/>
  <c r="N30" i="26"/>
  <c r="N5" i="26"/>
  <c r="O4" i="21"/>
  <c r="AE4" i="21"/>
  <c r="F4" i="21"/>
  <c r="O29" i="21"/>
  <c r="F29" i="21"/>
  <c r="AE29" i="21"/>
  <c r="S10" i="21"/>
  <c r="AE27" i="21"/>
  <c r="F27" i="21"/>
  <c r="O27" i="21"/>
  <c r="F17" i="21"/>
  <c r="AE17" i="21"/>
  <c r="O17" i="21"/>
  <c r="S27" i="21"/>
  <c r="O26" i="21"/>
  <c r="F26" i="21"/>
  <c r="AE26" i="21"/>
  <c r="F3" i="21"/>
  <c r="O3" i="21"/>
  <c r="AE3" i="21"/>
  <c r="S5" i="9"/>
  <c r="O5" i="9"/>
  <c r="AE5" i="9"/>
  <c r="F5" i="9"/>
  <c r="N34" i="28"/>
  <c r="N41" i="28"/>
  <c r="N28" i="25"/>
  <c r="AE15" i="20"/>
  <c r="S15" i="20"/>
  <c r="O15" i="20"/>
  <c r="F15" i="20"/>
  <c r="N4" i="26"/>
  <c r="N7" i="26"/>
  <c r="AG3" i="27"/>
  <c r="S7" i="9"/>
  <c r="F7" i="9"/>
  <c r="AE7" i="9"/>
  <c r="O7" i="9"/>
  <c r="N9" i="28"/>
  <c r="N55" i="25"/>
  <c r="N75" i="27"/>
  <c r="N64" i="26"/>
  <c r="O22" i="20"/>
  <c r="S22" i="20"/>
  <c r="AE22" i="20"/>
  <c r="F22" i="20"/>
  <c r="N43" i="27"/>
  <c r="N78" i="27"/>
  <c r="N7" i="27"/>
  <c r="O30" i="9"/>
  <c r="AE30" i="9"/>
  <c r="F30" i="9"/>
  <c r="S30" i="9"/>
  <c r="N16" i="27"/>
  <c r="F22" i="9"/>
  <c r="S22" i="9"/>
  <c r="AE22" i="9"/>
  <c r="O22" i="9"/>
  <c r="S20" i="9"/>
  <c r="S18" i="9"/>
  <c r="S4" i="9"/>
  <c r="F17" i="9"/>
  <c r="AE17" i="9"/>
  <c r="O17" i="9"/>
  <c r="AE6" i="9"/>
  <c r="O6" i="9"/>
  <c r="F6" i="9"/>
  <c r="N96" i="26"/>
  <c r="N73" i="25"/>
  <c r="N43" i="26"/>
  <c r="N99" i="28"/>
  <c r="N41" i="25"/>
  <c r="N95" i="27"/>
  <c r="N81" i="26"/>
  <c r="N74" i="27"/>
  <c r="N39" i="7"/>
  <c r="N31" i="26"/>
  <c r="N50" i="28"/>
  <c r="N79" i="25"/>
  <c r="N67" i="7"/>
  <c r="N33" i="7"/>
  <c r="N60" i="7"/>
  <c r="N61" i="27"/>
  <c r="N71" i="7"/>
  <c r="N95" i="26"/>
  <c r="N97" i="27"/>
  <c r="N90" i="25"/>
  <c r="N68" i="26"/>
  <c r="N98" i="28"/>
  <c r="N66" i="25"/>
  <c r="N49" i="26"/>
  <c r="N79" i="28"/>
  <c r="N73" i="26"/>
  <c r="N34" i="7"/>
  <c r="N53" i="7"/>
  <c r="N55" i="7"/>
  <c r="N94" i="7"/>
  <c r="N92" i="26"/>
  <c r="N57" i="26"/>
  <c r="N31" i="27"/>
  <c r="N54" i="25"/>
  <c r="N38" i="26"/>
  <c r="N60" i="28"/>
  <c r="N94" i="26"/>
  <c r="N89" i="27"/>
  <c r="N92" i="25"/>
  <c r="N87" i="27"/>
  <c r="N40" i="7"/>
  <c r="N71" i="28"/>
  <c r="N99" i="25"/>
  <c r="N58" i="7"/>
  <c r="N89" i="26"/>
  <c r="N81" i="27"/>
  <c r="N48" i="7"/>
  <c r="N72" i="26"/>
  <c r="N50" i="27"/>
  <c r="N72" i="25"/>
  <c r="N55" i="26"/>
  <c r="N56" i="27"/>
  <c r="N69" i="26"/>
  <c r="N94" i="28"/>
  <c r="N51" i="27"/>
  <c r="N37" i="28"/>
  <c r="N47" i="28"/>
  <c r="N48" i="28"/>
  <c r="N74" i="28"/>
  <c r="N67" i="28"/>
  <c r="O10" i="20"/>
  <c r="F10" i="20"/>
  <c r="S10" i="20"/>
  <c r="AE10" i="20"/>
  <c r="N100" i="26"/>
  <c r="N9" i="26"/>
  <c r="O29" i="3"/>
  <c r="CH29" i="17" s="1"/>
  <c r="AE29" i="3"/>
  <c r="S29" i="3"/>
  <c r="F29" i="3"/>
  <c r="S17" i="3"/>
  <c r="AE17" i="3"/>
  <c r="O17" i="3"/>
  <c r="CH17" i="17" s="1"/>
  <c r="F17" i="3"/>
  <c r="F26" i="9"/>
  <c r="AE26" i="9"/>
  <c r="O26" i="9"/>
  <c r="AE19" i="21"/>
  <c r="S19" i="21"/>
  <c r="O19" i="21"/>
  <c r="F19" i="21"/>
  <c r="F8" i="20"/>
  <c r="O8" i="20"/>
  <c r="AE8" i="20"/>
  <c r="S23" i="20"/>
  <c r="N39" i="27"/>
  <c r="N53" i="26"/>
  <c r="S9" i="3"/>
  <c r="AE9" i="3"/>
  <c r="F9" i="3"/>
  <c r="O9" i="3"/>
  <c r="CH9" i="17" s="1"/>
  <c r="N84" i="27"/>
  <c r="N31" i="28"/>
  <c r="N92" i="27"/>
  <c r="S9" i="20"/>
  <c r="O9" i="20"/>
  <c r="F9" i="20"/>
  <c r="AE9" i="20"/>
  <c r="AE19" i="3"/>
  <c r="S19" i="3"/>
  <c r="O19" i="3"/>
  <c r="CH19" i="17" s="1"/>
  <c r="F19" i="3"/>
  <c r="N13" i="28"/>
  <c r="O25" i="3"/>
  <c r="CH25" i="17" s="1"/>
  <c r="F25" i="3"/>
  <c r="S25" i="3"/>
  <c r="AE25" i="3"/>
  <c r="N19" i="26"/>
  <c r="N26" i="27"/>
  <c r="F21" i="9"/>
  <c r="O21" i="9"/>
  <c r="AE21" i="9"/>
  <c r="S21" i="9"/>
  <c r="F28" i="9"/>
  <c r="AE28" i="9"/>
  <c r="S28" i="9"/>
  <c r="O28" i="9"/>
  <c r="AE14" i="21"/>
  <c r="F14" i="21"/>
  <c r="O14" i="21"/>
  <c r="S26" i="21"/>
  <c r="S9" i="21"/>
  <c r="AE9" i="21"/>
  <c r="F9" i="21"/>
  <c r="O9" i="21"/>
  <c r="AE25" i="21"/>
  <c r="F25" i="21"/>
  <c r="O25" i="21"/>
  <c r="S4" i="21"/>
  <c r="O30" i="21"/>
  <c r="AE30" i="21"/>
  <c r="F30" i="21"/>
  <c r="O15" i="21"/>
  <c r="F15" i="21"/>
  <c r="AE15" i="21"/>
  <c r="N18" i="28"/>
  <c r="N85" i="28"/>
  <c r="O7" i="20"/>
  <c r="S7" i="20"/>
  <c r="F7" i="20"/>
  <c r="AE7" i="20"/>
  <c r="N35" i="25"/>
  <c r="N93" i="28"/>
  <c r="N44" i="28"/>
  <c r="N12" i="27"/>
  <c r="F14" i="20"/>
  <c r="S14" i="20"/>
  <c r="O14" i="20"/>
  <c r="AE14" i="20"/>
  <c r="N17" i="28"/>
  <c r="N4" i="28"/>
  <c r="N10" i="26"/>
  <c r="N28" i="27"/>
  <c r="N23" i="27"/>
  <c r="AG3" i="7"/>
  <c r="N17" i="7"/>
  <c r="N23" i="7"/>
  <c r="N9" i="7"/>
  <c r="N19" i="7"/>
  <c r="N20" i="7"/>
  <c r="N24" i="7"/>
  <c r="O24" i="7" s="1"/>
  <c r="CG24" i="17" s="1"/>
  <c r="N16" i="7"/>
  <c r="N13" i="7"/>
  <c r="N10" i="7"/>
  <c r="N22" i="7"/>
  <c r="N52" i="7"/>
  <c r="N81" i="7"/>
  <c r="N57" i="7"/>
  <c r="N66" i="7"/>
  <c r="N65" i="7"/>
  <c r="N56" i="7"/>
  <c r="N80" i="7"/>
  <c r="N87" i="7"/>
  <c r="N76" i="7"/>
  <c r="N92" i="7"/>
  <c r="N88" i="7"/>
  <c r="N75" i="7"/>
  <c r="N99" i="7"/>
  <c r="O28" i="21"/>
  <c r="S28" i="21"/>
  <c r="F28" i="21"/>
  <c r="AE28" i="21"/>
  <c r="N30" i="27"/>
  <c r="N5" i="28"/>
  <c r="N53" i="28"/>
  <c r="N82" i="27"/>
  <c r="N6" i="28"/>
  <c r="N71" i="27"/>
  <c r="F18" i="20"/>
  <c r="O18" i="20"/>
  <c r="AE18" i="20"/>
  <c r="S18" i="20"/>
  <c r="F12" i="20"/>
  <c r="AE12" i="20"/>
  <c r="O12" i="20"/>
  <c r="S12" i="20"/>
  <c r="O15" i="9"/>
  <c r="AE15" i="9"/>
  <c r="F15" i="9"/>
  <c r="S26" i="9"/>
  <c r="S17" i="9"/>
  <c r="S8" i="9"/>
  <c r="N36" i="28"/>
  <c r="N41" i="7"/>
  <c r="N42" i="25"/>
  <c r="N38" i="28"/>
  <c r="N44" i="7"/>
  <c r="N77" i="7"/>
  <c r="N49" i="25"/>
  <c r="N98" i="27"/>
  <c r="N77" i="28"/>
  <c r="N88" i="26"/>
  <c r="N65" i="27"/>
  <c r="N84" i="25"/>
  <c r="N75" i="26"/>
  <c r="N59" i="27"/>
  <c r="N64" i="25"/>
  <c r="N69" i="27"/>
  <c r="N91" i="28"/>
  <c r="N58" i="28"/>
  <c r="N43" i="7"/>
  <c r="N93" i="25"/>
  <c r="N84" i="26"/>
  <c r="N72" i="27"/>
  <c r="N60" i="25"/>
  <c r="N39" i="26"/>
  <c r="N64" i="28"/>
  <c r="N44" i="25"/>
  <c r="N91" i="27"/>
  <c r="N57" i="28"/>
  <c r="N54" i="26"/>
  <c r="N87" i="25"/>
  <c r="N100" i="25"/>
  <c r="N82" i="7"/>
  <c r="N62" i="25"/>
  <c r="N41" i="26"/>
  <c r="N88" i="28"/>
  <c r="N32" i="25"/>
  <c r="N79" i="27"/>
  <c r="N46" i="7"/>
  <c r="N79" i="26"/>
  <c r="N63" i="27"/>
  <c r="N99" i="26"/>
  <c r="N55" i="27"/>
  <c r="N51" i="25"/>
  <c r="N79" i="7"/>
  <c r="N78" i="25"/>
  <c r="N97" i="7"/>
  <c r="N76" i="25"/>
  <c r="N77" i="26"/>
  <c r="N66" i="27"/>
  <c r="N74" i="25"/>
  <c r="N46" i="26"/>
  <c r="N83" i="28"/>
  <c r="N59" i="25"/>
  <c r="N44" i="26"/>
  <c r="N69" i="28"/>
  <c r="N47" i="26"/>
  <c r="N61" i="28"/>
  <c r="N95" i="28"/>
  <c r="N73" i="28"/>
  <c r="N86" i="28"/>
  <c r="N49" i="7"/>
  <c r="N54" i="28"/>
  <c r="N35" i="28"/>
  <c r="AF31" i="8"/>
  <c r="Q19" i="18"/>
  <c r="R19" i="18" s="1"/>
  <c r="P100" i="18"/>
  <c r="R67" i="9"/>
  <c r="J67" i="9"/>
  <c r="P35" i="20"/>
  <c r="AD68" i="8"/>
  <c r="P68" i="8"/>
  <c r="AF68" i="8" s="1"/>
  <c r="AD85" i="8"/>
  <c r="P85" i="8"/>
  <c r="AF85" i="8" s="1"/>
  <c r="P76" i="8"/>
  <c r="AD76" i="8"/>
  <c r="P65" i="21"/>
  <c r="R85" i="9"/>
  <c r="J85" i="9"/>
  <c r="P42" i="8"/>
  <c r="AF42" i="8" s="1"/>
  <c r="AD42" i="8"/>
  <c r="R32" i="9"/>
  <c r="J32" i="9"/>
  <c r="P100" i="21"/>
  <c r="P78" i="8"/>
  <c r="AD78" i="8"/>
  <c r="P42" i="1"/>
  <c r="AD83" i="8"/>
  <c r="P83" i="8"/>
  <c r="AF83" i="8" s="1"/>
  <c r="P72" i="9"/>
  <c r="L72" i="9" s="1"/>
  <c r="X72" i="9" s="1"/>
  <c r="P35" i="16"/>
  <c r="P79" i="1"/>
  <c r="AF79" i="1" s="1"/>
  <c r="P52" i="8"/>
  <c r="AF52" i="8" s="1"/>
  <c r="AD52" i="8"/>
  <c r="Q78" i="8"/>
  <c r="R78" i="8" s="1"/>
  <c r="R100" i="9"/>
  <c r="J100" i="9"/>
  <c r="P39" i="8"/>
  <c r="AF39" i="8" s="1"/>
  <c r="AD39" i="8"/>
  <c r="AD77" i="8"/>
  <c r="P77" i="8"/>
  <c r="AF77" i="8" s="1"/>
  <c r="Q39" i="8"/>
  <c r="R39" i="8" s="1"/>
  <c r="P87" i="8"/>
  <c r="AF87" i="8" s="1"/>
  <c r="AD87" i="8"/>
  <c r="P34" i="8"/>
  <c r="AD34" i="8"/>
  <c r="R89" i="9"/>
  <c r="J89" i="9"/>
  <c r="P100" i="20"/>
  <c r="AF100" i="20" s="1"/>
  <c r="P92" i="1"/>
  <c r="AF92" i="1" s="1"/>
  <c r="AD73" i="8"/>
  <c r="P73" i="8"/>
  <c r="AF73" i="8" s="1"/>
  <c r="AD54" i="8"/>
  <c r="P54" i="8"/>
  <c r="AF54" i="8" s="1"/>
  <c r="P66" i="8"/>
  <c r="AF66" i="8" s="1"/>
  <c r="AD66" i="8"/>
  <c r="P55" i="9"/>
  <c r="R52" i="9"/>
  <c r="AD93" i="8"/>
  <c r="P93" i="8"/>
  <c r="AF93" i="8" s="1"/>
  <c r="P78" i="9"/>
  <c r="P97" i="3"/>
  <c r="P86" i="1"/>
  <c r="P81" i="20"/>
  <c r="P34" i="21"/>
  <c r="P48" i="21"/>
  <c r="P57" i="21"/>
  <c r="AF57" i="21" s="1"/>
  <c r="AD63" i="8"/>
  <c r="P63" i="8"/>
  <c r="P81" i="16"/>
  <c r="P70" i="8"/>
  <c r="L70" i="8" s="1"/>
  <c r="AD70" i="8"/>
  <c r="P54" i="21"/>
  <c r="P88" i="13"/>
  <c r="P97" i="23"/>
  <c r="P86" i="9"/>
  <c r="P32" i="21"/>
  <c r="P84" i="9"/>
  <c r="P56" i="1"/>
  <c r="AF56" i="1" s="1"/>
  <c r="P54" i="20"/>
  <c r="AF59" i="8"/>
  <c r="P52" i="9"/>
  <c r="P71" i="3"/>
  <c r="AF71" i="3" s="1"/>
  <c r="P100" i="1"/>
  <c r="AF100" i="1" s="1"/>
  <c r="P78" i="23"/>
  <c r="P37" i="8"/>
  <c r="L37" i="8" s="1"/>
  <c r="AD37" i="8"/>
  <c r="P58" i="9"/>
  <c r="AF58" i="9" s="1"/>
  <c r="P47" i="8"/>
  <c r="AF47" i="8" s="1"/>
  <c r="AD47" i="8"/>
  <c r="P72" i="8"/>
  <c r="L72" i="8" s="1"/>
  <c r="AD72" i="8"/>
  <c r="P70" i="9"/>
  <c r="P71" i="13"/>
  <c r="AF71" i="13" s="1"/>
  <c r="P70" i="1"/>
  <c r="AF70" i="1" s="1"/>
  <c r="P74" i="1"/>
  <c r="Q70" i="9"/>
  <c r="P73" i="21"/>
  <c r="Q74" i="1"/>
  <c r="R74" i="1" s="1"/>
  <c r="AD55" i="8"/>
  <c r="P55" i="8"/>
  <c r="AF55" i="8" s="1"/>
  <c r="P42" i="18"/>
  <c r="AD95" i="8"/>
  <c r="P95" i="8"/>
  <c r="P64" i="8"/>
  <c r="AF64" i="8" s="1"/>
  <c r="AD64" i="8"/>
  <c r="AD44" i="8"/>
  <c r="P44" i="8"/>
  <c r="AF44" i="8" s="1"/>
  <c r="P40" i="16"/>
  <c r="P67" i="5"/>
  <c r="P86" i="8"/>
  <c r="AF86" i="8" s="1"/>
  <c r="AD86" i="8"/>
  <c r="P33" i="8"/>
  <c r="L33" i="8" s="1"/>
  <c r="AD33" i="8"/>
  <c r="P42" i="9"/>
  <c r="AF42" i="9" s="1"/>
  <c r="Q35" i="16"/>
  <c r="R35" i="16" s="1"/>
  <c r="Q70" i="1"/>
  <c r="R70" i="1" s="1"/>
  <c r="P71" i="8"/>
  <c r="AF71" i="8" s="1"/>
  <c r="AD71" i="8"/>
  <c r="P64" i="9"/>
  <c r="AF64" i="9" s="1"/>
  <c r="P90" i="1"/>
  <c r="P44" i="23"/>
  <c r="P89" i="9"/>
  <c r="R55" i="9"/>
  <c r="J55" i="9"/>
  <c r="Q71" i="8"/>
  <c r="R71" i="8" s="1"/>
  <c r="P43" i="8"/>
  <c r="L43" i="8" s="1"/>
  <c r="AD43" i="8"/>
  <c r="P40" i="8"/>
  <c r="AF40" i="8" s="1"/>
  <c r="AD40" i="8"/>
  <c r="P39" i="16"/>
  <c r="P32" i="9"/>
  <c r="P76" i="20"/>
  <c r="P92" i="9"/>
  <c r="P71" i="23"/>
  <c r="L71" i="23" s="1"/>
  <c r="X71" i="23" s="1"/>
  <c r="AD57" i="8"/>
  <c r="P57" i="8"/>
  <c r="L57" i="8" s="1"/>
  <c r="P54" i="3"/>
  <c r="P72" i="16"/>
  <c r="AF72" i="16" s="1"/>
  <c r="P63" i="16"/>
  <c r="P86" i="13"/>
  <c r="AF86" i="13" s="1"/>
  <c r="P87" i="23"/>
  <c r="P75" i="21"/>
  <c r="P63" i="3"/>
  <c r="L63" i="3" s="1"/>
  <c r="X63" i="3" s="1"/>
  <c r="P72" i="3"/>
  <c r="P72" i="1"/>
  <c r="P91" i="23"/>
  <c r="P69" i="8"/>
  <c r="AF69" i="8" s="1"/>
  <c r="AD69" i="8"/>
  <c r="P80" i="1"/>
  <c r="P73" i="16"/>
  <c r="P52" i="16"/>
  <c r="P88" i="1"/>
  <c r="AF88" i="1" s="1"/>
  <c r="P96" i="13"/>
  <c r="P69" i="1"/>
  <c r="AF69" i="1" s="1"/>
  <c r="P87" i="21"/>
  <c r="P36" i="8"/>
  <c r="L36" i="8" s="1"/>
  <c r="AD36" i="8"/>
  <c r="P86" i="20"/>
  <c r="AF86" i="20" s="1"/>
  <c r="P48" i="8"/>
  <c r="AF48" i="8" s="1"/>
  <c r="AD48" i="8"/>
  <c r="P53" i="20"/>
  <c r="AD81" i="8"/>
  <c r="P81" i="8"/>
  <c r="L81" i="8" s="1"/>
  <c r="R99" i="9"/>
  <c r="J99" i="9"/>
  <c r="AD41" i="8"/>
  <c r="P41" i="8"/>
  <c r="L41" i="8" s="1"/>
  <c r="AD75" i="8"/>
  <c r="P75" i="8"/>
  <c r="L75" i="8" s="1"/>
  <c r="P89" i="8"/>
  <c r="AF89" i="8" s="1"/>
  <c r="AD89" i="8"/>
  <c r="R72" i="9"/>
  <c r="J72" i="9"/>
  <c r="P49" i="8"/>
  <c r="L49" i="8" s="1"/>
  <c r="AD49" i="8"/>
  <c r="Q37" i="8"/>
  <c r="R37" i="8" s="1"/>
  <c r="AD99" i="8"/>
  <c r="P99" i="8"/>
  <c r="R80" i="9"/>
  <c r="J80" i="9"/>
  <c r="P61" i="1"/>
  <c r="L61" i="1" s="1"/>
  <c r="X61" i="1" s="1"/>
  <c r="P79" i="8"/>
  <c r="AF79" i="8" s="1"/>
  <c r="AD79" i="8"/>
  <c r="P44" i="9"/>
  <c r="L44" i="9" s="1"/>
  <c r="X44" i="9" s="1"/>
  <c r="P62" i="8"/>
  <c r="L62" i="8" s="1"/>
  <c r="AD62" i="8"/>
  <c r="P83" i="13"/>
  <c r="L83" i="13" s="1"/>
  <c r="X83" i="13" s="1"/>
  <c r="AD92" i="8"/>
  <c r="P92" i="8"/>
  <c r="AF92" i="8" s="1"/>
  <c r="Q71" i="13"/>
  <c r="R71" i="13" s="1"/>
  <c r="Q85" i="8"/>
  <c r="R85" i="8" s="1"/>
  <c r="Q48" i="8"/>
  <c r="R48" i="8" s="1"/>
  <c r="P35" i="8"/>
  <c r="L35" i="8" s="1"/>
  <c r="AD35" i="8"/>
  <c r="P41" i="3"/>
  <c r="P33" i="5"/>
  <c r="P31" i="16"/>
  <c r="P74" i="13"/>
  <c r="L74" i="13" s="1"/>
  <c r="X74" i="13" s="1"/>
  <c r="P81" i="1"/>
  <c r="L81" i="1" s="1"/>
  <c r="X81" i="1" s="1"/>
  <c r="P97" i="18"/>
  <c r="L97" i="18" s="1"/>
  <c r="X97" i="18" s="1"/>
  <c r="P84" i="18"/>
  <c r="Q79" i="8"/>
  <c r="R79" i="8" s="1"/>
  <c r="Q92" i="8"/>
  <c r="R92" i="8" s="1"/>
  <c r="Q44" i="8"/>
  <c r="R44" i="8" s="1"/>
  <c r="R78" i="9"/>
  <c r="J78" i="9"/>
  <c r="P68" i="20"/>
  <c r="AD84" i="8"/>
  <c r="P84" i="8"/>
  <c r="L84" i="8" s="1"/>
  <c r="AD97" i="8"/>
  <c r="P97" i="8"/>
  <c r="AF97" i="8" s="1"/>
  <c r="Q83" i="8"/>
  <c r="R83" i="8" s="1"/>
  <c r="Q52" i="8"/>
  <c r="R52" i="8" s="1"/>
  <c r="P82" i="8"/>
  <c r="AF82" i="8" s="1"/>
  <c r="AD82" i="8"/>
  <c r="P51" i="8"/>
  <c r="L51" i="8" s="1"/>
  <c r="AD51" i="8"/>
  <c r="Q42" i="8"/>
  <c r="R42" i="8" s="1"/>
  <c r="P85" i="9"/>
  <c r="AF85" i="9" s="1"/>
  <c r="P90" i="5"/>
  <c r="P97" i="16"/>
  <c r="L97" i="16" s="1"/>
  <c r="X97" i="16" s="1"/>
  <c r="P78" i="1"/>
  <c r="AF78" i="1" s="1"/>
  <c r="P77" i="1"/>
  <c r="L77" i="1" s="1"/>
  <c r="X77" i="1" s="1"/>
  <c r="P68" i="1"/>
  <c r="L68" i="1" s="1"/>
  <c r="X68" i="1" s="1"/>
  <c r="P76" i="23"/>
  <c r="AD50" i="8"/>
  <c r="P50" i="8"/>
  <c r="Q86" i="8"/>
  <c r="R86" i="8" s="1"/>
  <c r="AD53" i="8"/>
  <c r="P53" i="8"/>
  <c r="AF53" i="8" s="1"/>
  <c r="Q75" i="8"/>
  <c r="R75" i="8" s="1"/>
  <c r="P88" i="8"/>
  <c r="L88" i="8" s="1"/>
  <c r="AD88" i="8"/>
  <c r="P96" i="21"/>
  <c r="L96" i="21" s="1"/>
  <c r="X96" i="21" s="1"/>
  <c r="Q65" i="21"/>
  <c r="R65" i="21" s="1"/>
  <c r="Q97" i="16"/>
  <c r="R97" i="16" s="1"/>
  <c r="Q74" i="13"/>
  <c r="R74" i="13" s="1"/>
  <c r="Q81" i="1"/>
  <c r="R81" i="1" s="1"/>
  <c r="Q42" i="18"/>
  <c r="R42" i="18" s="1"/>
  <c r="Q42" i="9"/>
  <c r="P73" i="23"/>
  <c r="L73" i="23" s="1"/>
  <c r="X73" i="23" s="1"/>
  <c r="P45" i="8"/>
  <c r="L45" i="8" s="1"/>
  <c r="AD45" i="8"/>
  <c r="P80" i="20"/>
  <c r="L80" i="20" s="1"/>
  <c r="X80" i="20" s="1"/>
  <c r="P32" i="3"/>
  <c r="P62" i="1"/>
  <c r="P54" i="13"/>
  <c r="P48" i="1"/>
  <c r="L48" i="1" s="1"/>
  <c r="X48" i="1" s="1"/>
  <c r="P39" i="9"/>
  <c r="L39" i="9" s="1"/>
  <c r="X39" i="9" s="1"/>
  <c r="P64" i="21"/>
  <c r="P100" i="9"/>
  <c r="P78" i="5"/>
  <c r="L78" i="5" s="1"/>
  <c r="X78" i="5" s="1"/>
  <c r="P88" i="16"/>
  <c r="P99" i="1"/>
  <c r="L99" i="1" s="1"/>
  <c r="X99" i="1" s="1"/>
  <c r="P67" i="8"/>
  <c r="L67" i="8" s="1"/>
  <c r="AD67" i="8"/>
  <c r="P36" i="21"/>
  <c r="P93" i="5"/>
  <c r="P48" i="16"/>
  <c r="P72" i="20"/>
  <c r="P38" i="21"/>
  <c r="L38" i="21" s="1"/>
  <c r="X38" i="21" s="1"/>
  <c r="P45" i="18"/>
  <c r="P99" i="9"/>
  <c r="L99" i="9" s="1"/>
  <c r="X99" i="9" s="1"/>
  <c r="P98" i="1"/>
  <c r="L98" i="1" s="1"/>
  <c r="X98" i="1" s="1"/>
  <c r="P60" i="21"/>
  <c r="P71" i="21"/>
  <c r="L71" i="21" s="1"/>
  <c r="X71" i="21" s="1"/>
  <c r="P55" i="1"/>
  <c r="P65" i="8"/>
  <c r="AD65" i="8"/>
  <c r="P96" i="8"/>
  <c r="AD96" i="8"/>
  <c r="Q32" i="8"/>
  <c r="R32" i="8" s="1"/>
  <c r="P32" i="8"/>
  <c r="AF32" i="8" s="1"/>
  <c r="AD32" i="8"/>
  <c r="R92" i="9"/>
  <c r="J92" i="9"/>
  <c r="P80" i="9"/>
  <c r="Q44" i="9"/>
  <c r="Q53" i="20"/>
  <c r="R53" i="20" s="1"/>
  <c r="P56" i="8"/>
  <c r="AF56" i="8" s="1"/>
  <c r="AD56" i="8"/>
  <c r="R74" i="9"/>
  <c r="J74" i="9"/>
  <c r="P91" i="8"/>
  <c r="AD91" i="8"/>
  <c r="Q58" i="9"/>
  <c r="P63" i="13"/>
  <c r="L63" i="13" s="1"/>
  <c r="X63" i="13" s="1"/>
  <c r="P31" i="13"/>
  <c r="P38" i="13"/>
  <c r="P51" i="1"/>
  <c r="AF51" i="1" s="1"/>
  <c r="Q81" i="8"/>
  <c r="R81" i="8" s="1"/>
  <c r="J39" i="9"/>
  <c r="R39" i="9"/>
  <c r="P47" i="21"/>
  <c r="Q40" i="16"/>
  <c r="R40" i="16" s="1"/>
  <c r="Q42" i="1"/>
  <c r="R42" i="1" s="1"/>
  <c r="P98" i="8"/>
  <c r="L98" i="8" s="1"/>
  <c r="AD98" i="8"/>
  <c r="P76" i="9"/>
  <c r="L76" i="9" s="1"/>
  <c r="X76" i="9" s="1"/>
  <c r="P81" i="21"/>
  <c r="P54" i="1"/>
  <c r="AF54" i="1" s="1"/>
  <c r="P77" i="23"/>
  <c r="Q33" i="5"/>
  <c r="R33" i="5" s="1"/>
  <c r="P46" i="8"/>
  <c r="L46" i="8" s="1"/>
  <c r="AD46" i="8"/>
  <c r="Q63" i="13"/>
  <c r="R63" i="13" s="1"/>
  <c r="Q79" i="1"/>
  <c r="R79" i="1" s="1"/>
  <c r="Q76" i="8"/>
  <c r="R76" i="8" s="1"/>
  <c r="Q46" i="8"/>
  <c r="R46" i="8" s="1"/>
  <c r="AD74" i="8"/>
  <c r="P74" i="8"/>
  <c r="AF74" i="8" s="1"/>
  <c r="P89" i="13"/>
  <c r="L89" i="13" s="1"/>
  <c r="X89" i="13" s="1"/>
  <c r="Q68" i="8"/>
  <c r="R68" i="8" s="1"/>
  <c r="P90" i="8"/>
  <c r="AF90" i="8" s="1"/>
  <c r="AD90" i="8"/>
  <c r="Q43" i="8"/>
  <c r="R43" i="8" s="1"/>
  <c r="Q40" i="8"/>
  <c r="R40" i="8" s="1"/>
  <c r="Q82" i="8"/>
  <c r="R82" i="8" s="1"/>
  <c r="AD94" i="8"/>
  <c r="P94" i="8"/>
  <c r="L94" i="8" s="1"/>
  <c r="Q76" i="9"/>
  <c r="Q47" i="21"/>
  <c r="R47" i="21" s="1"/>
  <c r="Q100" i="21"/>
  <c r="R100" i="21" s="1"/>
  <c r="Q51" i="1"/>
  <c r="R51" i="1" s="1"/>
  <c r="Q84" i="18"/>
  <c r="R84" i="18" s="1"/>
  <c r="Q51" i="8"/>
  <c r="R51" i="8" s="1"/>
  <c r="AD38" i="8"/>
  <c r="P38" i="8"/>
  <c r="AF38" i="8" s="1"/>
  <c r="Q64" i="9"/>
  <c r="Q87" i="8"/>
  <c r="R87" i="8" s="1"/>
  <c r="P80" i="8"/>
  <c r="AF80" i="8" s="1"/>
  <c r="AD80" i="8"/>
  <c r="P89" i="21"/>
  <c r="P55" i="5"/>
  <c r="P85" i="13"/>
  <c r="P73" i="1"/>
  <c r="L73" i="1" s="1"/>
  <c r="X73" i="1" s="1"/>
  <c r="P74" i="9"/>
  <c r="AF74" i="9" s="1"/>
  <c r="P65" i="20"/>
  <c r="P46" i="21"/>
  <c r="L46" i="21" s="1"/>
  <c r="X46" i="21" s="1"/>
  <c r="P69" i="3"/>
  <c r="P56" i="13"/>
  <c r="P52" i="13"/>
  <c r="AD61" i="8"/>
  <c r="P61" i="8"/>
  <c r="L61" i="8" s="1"/>
  <c r="P69" i="21"/>
  <c r="L69" i="21" s="1"/>
  <c r="X69" i="21" s="1"/>
  <c r="AD100" i="8"/>
  <c r="P100" i="8"/>
  <c r="L100" i="8" s="1"/>
  <c r="P74" i="16"/>
  <c r="P89" i="23"/>
  <c r="L89" i="23" s="1"/>
  <c r="X89" i="23" s="1"/>
  <c r="AD58" i="8"/>
  <c r="P58" i="8"/>
  <c r="L58" i="8" s="1"/>
  <c r="P60" i="8"/>
  <c r="L60" i="8" s="1"/>
  <c r="AD60" i="8"/>
  <c r="P92" i="3"/>
  <c r="P65" i="3"/>
  <c r="P95" i="5"/>
  <c r="P63" i="21"/>
  <c r="L63" i="21" s="1"/>
  <c r="X63" i="21" s="1"/>
  <c r="P72" i="5"/>
  <c r="P82" i="5"/>
  <c r="AF82" i="5" s="1"/>
  <c r="P99" i="5"/>
  <c r="P68" i="23"/>
  <c r="I5" i="2"/>
  <c r="I4" i="2"/>
  <c r="L20" i="8"/>
  <c r="T20" i="8" s="1"/>
  <c r="R30" i="8"/>
  <c r="L30" i="8"/>
  <c r="L29" i="8"/>
  <c r="T29" i="8" s="1"/>
  <c r="R28" i="8"/>
  <c r="R26" i="8"/>
  <c r="AF26" i="8"/>
  <c r="AF25" i="8"/>
  <c r="L24" i="8"/>
  <c r="R23" i="8"/>
  <c r="AF21" i="8"/>
  <c r="R20" i="8"/>
  <c r="L17" i="8"/>
  <c r="T17" i="8" s="1"/>
  <c r="AF15" i="8"/>
  <c r="R15" i="8"/>
  <c r="AF14" i="8"/>
  <c r="R14" i="8"/>
  <c r="L12" i="8"/>
  <c r="R12" i="8"/>
  <c r="R9" i="8"/>
  <c r="L8" i="8"/>
  <c r="T8" i="8" s="1"/>
  <c r="R8" i="8"/>
  <c r="L7" i="8"/>
  <c r="AF4" i="8"/>
  <c r="R4" i="8"/>
  <c r="P66" i="18"/>
  <c r="AF66" i="18" s="1"/>
  <c r="Q66" i="18"/>
  <c r="R66" i="18" s="1"/>
  <c r="Q64" i="18"/>
  <c r="R64" i="18" s="1"/>
  <c r="P64" i="18"/>
  <c r="AF64" i="18" s="1"/>
  <c r="Q72" i="18"/>
  <c r="R72" i="18" s="1"/>
  <c r="P72" i="18"/>
  <c r="L72" i="18" s="1"/>
  <c r="X72" i="18" s="1"/>
  <c r="P77" i="18"/>
  <c r="AF77" i="18" s="1"/>
  <c r="Q77" i="18"/>
  <c r="R77" i="18" s="1"/>
  <c r="Q62" i="18"/>
  <c r="R62" i="18" s="1"/>
  <c r="P62" i="18"/>
  <c r="Q82" i="18"/>
  <c r="R82" i="18" s="1"/>
  <c r="P82" i="18"/>
  <c r="Q80" i="18"/>
  <c r="R80" i="18" s="1"/>
  <c r="P80" i="18"/>
  <c r="P60" i="18"/>
  <c r="Q60" i="18"/>
  <c r="R60" i="18" s="1"/>
  <c r="Q65" i="18"/>
  <c r="R65" i="18" s="1"/>
  <c r="P65" i="18"/>
  <c r="Q63" i="18"/>
  <c r="R63" i="18" s="1"/>
  <c r="P63" i="18"/>
  <c r="AG1" i="18"/>
  <c r="L89" i="21" l="1"/>
  <c r="X89" i="21" s="1"/>
  <c r="P95" i="3"/>
  <c r="AF95" i="3" s="1"/>
  <c r="P63" i="23"/>
  <c r="P98" i="3"/>
  <c r="AF98" i="3" s="1"/>
  <c r="L81" i="16"/>
  <c r="X81" i="16" s="1"/>
  <c r="P62" i="16"/>
  <c r="L62" i="16" s="1"/>
  <c r="X62" i="16" s="1"/>
  <c r="L38" i="23"/>
  <c r="X38" i="23" s="1"/>
  <c r="P68" i="21"/>
  <c r="P52" i="21"/>
  <c r="AF52" i="21" s="1"/>
  <c r="AF16" i="1"/>
  <c r="P77" i="5"/>
  <c r="L77" i="5" s="1"/>
  <c r="X77" i="5" s="1"/>
  <c r="F16" i="4"/>
  <c r="P72" i="13"/>
  <c r="AF72" i="13" s="1"/>
  <c r="F72" i="6"/>
  <c r="AE95" i="4"/>
  <c r="AF94" i="20"/>
  <c r="P94" i="21"/>
  <c r="AF94" i="21" s="1"/>
  <c r="P94" i="1"/>
  <c r="AF94" i="1" s="1"/>
  <c r="Q21" i="23"/>
  <c r="R21" i="23" s="1"/>
  <c r="O16" i="4"/>
  <c r="CI16" i="17" s="1"/>
  <c r="AE24" i="6"/>
  <c r="AE69" i="6"/>
  <c r="S93" i="6"/>
  <c r="Q93" i="6" s="1"/>
  <c r="R93" i="6" s="1"/>
  <c r="F93" i="6"/>
  <c r="AE51" i="6"/>
  <c r="F59" i="6"/>
  <c r="F95" i="4"/>
  <c r="AE90" i="6"/>
  <c r="AF89" i="9"/>
  <c r="P86" i="23"/>
  <c r="AF86" i="23" s="1"/>
  <c r="S54" i="24"/>
  <c r="Q54" i="24" s="1"/>
  <c r="R54" i="24" s="1"/>
  <c r="F83" i="6"/>
  <c r="AE16" i="4"/>
  <c r="O97" i="6"/>
  <c r="S35" i="6"/>
  <c r="Q35" i="6" s="1"/>
  <c r="R35" i="6" s="1"/>
  <c r="S75" i="6"/>
  <c r="Q75" i="6" s="1"/>
  <c r="R75" i="6" s="1"/>
  <c r="O68" i="6"/>
  <c r="F90" i="6"/>
  <c r="S95" i="4"/>
  <c r="Q95" i="4" s="1"/>
  <c r="R95" i="4" s="1"/>
  <c r="J86" i="9"/>
  <c r="J91" i="9"/>
  <c r="S97" i="6"/>
  <c r="Q97" i="6" s="1"/>
  <c r="R97" i="6" s="1"/>
  <c r="AE63" i="6"/>
  <c r="AE93" i="6"/>
  <c r="F49" i="6"/>
  <c r="AE32" i="6"/>
  <c r="F94" i="6"/>
  <c r="S51" i="6"/>
  <c r="Q51" i="6" s="1"/>
  <c r="R51" i="6" s="1"/>
  <c r="S59" i="6"/>
  <c r="Q59" i="6" s="1"/>
  <c r="R59" i="6" s="1"/>
  <c r="AE83" i="6"/>
  <c r="F97" i="6"/>
  <c r="F68" i="6"/>
  <c r="F59" i="4"/>
  <c r="O24" i="6"/>
  <c r="CK24" i="17" s="1"/>
  <c r="S49" i="6"/>
  <c r="Q49" i="6" s="1"/>
  <c r="R49" i="6" s="1"/>
  <c r="S30" i="4"/>
  <c r="AE20" i="6"/>
  <c r="S38" i="6"/>
  <c r="Q38" i="6" s="1"/>
  <c r="R38" i="6" s="1"/>
  <c r="AF90" i="5"/>
  <c r="P41" i="21"/>
  <c r="AF41" i="21" s="1"/>
  <c r="Q87" i="5"/>
  <c r="R87" i="5" s="1"/>
  <c r="AE35" i="6"/>
  <c r="F69" i="24"/>
  <c r="Q44" i="1"/>
  <c r="R44" i="1" s="1"/>
  <c r="AE49" i="6"/>
  <c r="S68" i="24"/>
  <c r="P68" i="24" s="1"/>
  <c r="L68" i="24" s="1"/>
  <c r="X68" i="24" s="1"/>
  <c r="S94" i="6"/>
  <c r="Q94" i="6" s="1"/>
  <c r="R94" i="6" s="1"/>
  <c r="AE54" i="24"/>
  <c r="S90" i="6"/>
  <c r="Q90" i="6" s="1"/>
  <c r="R90" i="6" s="1"/>
  <c r="O52" i="24"/>
  <c r="S68" i="6"/>
  <c r="O30" i="4"/>
  <c r="CI30" i="17" s="1"/>
  <c r="S59" i="4"/>
  <c r="Q59" i="4" s="1"/>
  <c r="R59" i="4" s="1"/>
  <c r="P82" i="16"/>
  <c r="L82" i="16" s="1"/>
  <c r="X82" i="16" s="1"/>
  <c r="F52" i="24"/>
  <c r="L52" i="24" s="1"/>
  <c r="X52" i="24" s="1"/>
  <c r="S72" i="6"/>
  <c r="Q72" i="6" s="1"/>
  <c r="R72" i="6" s="1"/>
  <c r="O86" i="24"/>
  <c r="P97" i="1"/>
  <c r="L97" i="1" s="1"/>
  <c r="X97" i="1" s="1"/>
  <c r="F12" i="4"/>
  <c r="F24" i="6"/>
  <c r="F30" i="4"/>
  <c r="P67" i="13"/>
  <c r="AF67" i="13" s="1"/>
  <c r="P91" i="9"/>
  <c r="P55" i="20"/>
  <c r="AF55" i="20" s="1"/>
  <c r="P42" i="5"/>
  <c r="AF42" i="5" s="1"/>
  <c r="P80" i="23"/>
  <c r="L80" i="23" s="1"/>
  <c r="X80" i="23" s="1"/>
  <c r="P41" i="1"/>
  <c r="P78" i="21"/>
  <c r="AF78" i="21" s="1"/>
  <c r="P75" i="23"/>
  <c r="L75" i="23" s="1"/>
  <c r="X75" i="23" s="1"/>
  <c r="P46" i="5"/>
  <c r="AF46" i="5" s="1"/>
  <c r="Q81" i="23"/>
  <c r="R81" i="23" s="1"/>
  <c r="P75" i="16"/>
  <c r="AF75" i="16" s="1"/>
  <c r="AF48" i="23"/>
  <c r="F73" i="24"/>
  <c r="L73" i="24" s="1"/>
  <c r="X73" i="24" s="1"/>
  <c r="F82" i="6"/>
  <c r="O32" i="6"/>
  <c r="O63" i="6"/>
  <c r="S73" i="24"/>
  <c r="P73" i="24" s="1"/>
  <c r="AE59" i="4"/>
  <c r="AF44" i="1"/>
  <c r="P95" i="13"/>
  <c r="L95" i="13" s="1"/>
  <c r="X95" i="13" s="1"/>
  <c r="P11" i="1"/>
  <c r="AF11" i="1" s="1"/>
  <c r="AF32" i="21"/>
  <c r="P82" i="3"/>
  <c r="AF82" i="3" s="1"/>
  <c r="L81" i="23"/>
  <c r="X81" i="23" s="1"/>
  <c r="L53" i="20"/>
  <c r="X53" i="20" s="1"/>
  <c r="P67" i="23"/>
  <c r="AF67" i="23" s="1"/>
  <c r="P89" i="20"/>
  <c r="AF89" i="20" s="1"/>
  <c r="P100" i="5"/>
  <c r="AF100" i="5" s="1"/>
  <c r="Q30" i="23"/>
  <c r="R30" i="23" s="1"/>
  <c r="AF80" i="1"/>
  <c r="P93" i="20"/>
  <c r="AF93" i="20" s="1"/>
  <c r="Q95" i="1"/>
  <c r="R95" i="1" s="1"/>
  <c r="Q61" i="20"/>
  <c r="R61" i="20" s="1"/>
  <c r="P92" i="5"/>
  <c r="AF92" i="5" s="1"/>
  <c r="L57" i="5"/>
  <c r="X57" i="5" s="1"/>
  <c r="P97" i="21"/>
  <c r="AF97" i="21" s="1"/>
  <c r="L11" i="1"/>
  <c r="X11" i="1" s="1"/>
  <c r="P95" i="4"/>
  <c r="P69" i="5"/>
  <c r="L69" i="5" s="1"/>
  <c r="X69" i="5" s="1"/>
  <c r="L63" i="1"/>
  <c r="X63" i="1" s="1"/>
  <c r="L48" i="21"/>
  <c r="X48" i="21" s="1"/>
  <c r="Q97" i="13"/>
  <c r="R97" i="13" s="1"/>
  <c r="P84" i="13"/>
  <c r="AF84" i="13" s="1"/>
  <c r="P86" i="21"/>
  <c r="AF86" i="21" s="1"/>
  <c r="P55" i="23"/>
  <c r="AF55" i="23" s="1"/>
  <c r="L77" i="23"/>
  <c r="X77" i="23" s="1"/>
  <c r="P53" i="23"/>
  <c r="L47" i="21"/>
  <c r="X47" i="21" s="1"/>
  <c r="L46" i="5"/>
  <c r="X46" i="5" s="1"/>
  <c r="P39" i="1"/>
  <c r="L39" i="1" s="1"/>
  <c r="P87" i="20"/>
  <c r="AF87" i="20" s="1"/>
  <c r="Q49" i="18"/>
  <c r="R49" i="18" s="1"/>
  <c r="Q39" i="18"/>
  <c r="R39" i="18" s="1"/>
  <c r="O41" i="24"/>
  <c r="F21" i="24"/>
  <c r="P45" i="23"/>
  <c r="AF45" i="23" s="1"/>
  <c r="P47" i="1"/>
  <c r="L47" i="1" s="1"/>
  <c r="X47" i="1" s="1"/>
  <c r="P45" i="16"/>
  <c r="L45" i="16" s="1"/>
  <c r="X45" i="16" s="1"/>
  <c r="S30" i="6"/>
  <c r="P30" i="6" s="1"/>
  <c r="O17" i="6"/>
  <c r="CK17" i="17" s="1"/>
  <c r="AE11" i="6"/>
  <c r="F4" i="6"/>
  <c r="S4" i="6"/>
  <c r="AE4" i="6"/>
  <c r="O27" i="4"/>
  <c r="CI27" i="17" s="1"/>
  <c r="O19" i="4"/>
  <c r="CI19" i="17" s="1"/>
  <c r="AE19" i="4"/>
  <c r="F15" i="4"/>
  <c r="L36" i="21"/>
  <c r="X36" i="21" s="1"/>
  <c r="S19" i="4"/>
  <c r="Q19" i="4" s="1"/>
  <c r="O9" i="24"/>
  <c r="CP9" i="17" s="1"/>
  <c r="S17" i="6"/>
  <c r="P17" i="6" s="1"/>
  <c r="AE21" i="24"/>
  <c r="S41" i="6"/>
  <c r="Q41" i="6" s="1"/>
  <c r="R41" i="6" s="1"/>
  <c r="AE48" i="24"/>
  <c r="DA30" i="17"/>
  <c r="DN30" i="17" s="1"/>
  <c r="DZ30" i="17" s="1"/>
  <c r="P43" i="1"/>
  <c r="AF43" i="1" s="1"/>
  <c r="S25" i="4"/>
  <c r="Q25" i="4" s="1"/>
  <c r="O41" i="6"/>
  <c r="S29" i="6"/>
  <c r="P29" i="6" s="1"/>
  <c r="CX29" i="17" s="1"/>
  <c r="Q47" i="9"/>
  <c r="R47" i="9" s="1"/>
  <c r="P49" i="21"/>
  <c r="L49" i="21" s="1"/>
  <c r="X49" i="21" s="1"/>
  <c r="F46" i="6"/>
  <c r="P41" i="18"/>
  <c r="L41" i="18" s="1"/>
  <c r="J84" i="9"/>
  <c r="P75" i="1"/>
  <c r="AF75" i="1" s="1"/>
  <c r="P93" i="16"/>
  <c r="L93" i="16" s="1"/>
  <c r="X93" i="16" s="1"/>
  <c r="Q63" i="1"/>
  <c r="R63" i="1" s="1"/>
  <c r="Q59" i="20"/>
  <c r="R59" i="20" s="1"/>
  <c r="AF91" i="9"/>
  <c r="Q47" i="13"/>
  <c r="R47" i="13" s="1"/>
  <c r="P76" i="5"/>
  <c r="AF76" i="5" s="1"/>
  <c r="Q57" i="5"/>
  <c r="R57" i="5" s="1"/>
  <c r="P70" i="13"/>
  <c r="L70" i="13" s="1"/>
  <c r="X70" i="13" s="1"/>
  <c r="AE18" i="6"/>
  <c r="O29" i="6"/>
  <c r="CK29" i="17" s="1"/>
  <c r="S12" i="24"/>
  <c r="Q12" i="24" s="1"/>
  <c r="P66" i="5"/>
  <c r="AF66" i="5" s="1"/>
  <c r="AE25" i="4"/>
  <c r="O12" i="24"/>
  <c r="CP12" i="17" s="1"/>
  <c r="S94" i="4"/>
  <c r="Q94" i="4" s="1"/>
  <c r="R94" i="4" s="1"/>
  <c r="F25" i="4"/>
  <c r="S27" i="4"/>
  <c r="P27" i="4" s="1"/>
  <c r="S62" i="6"/>
  <c r="P62" i="6" s="1"/>
  <c r="L62" i="6" s="1"/>
  <c r="X62" i="6" s="1"/>
  <c r="P35" i="1"/>
  <c r="L35" i="1" s="1"/>
  <c r="X35" i="1" s="1"/>
  <c r="F30" i="6"/>
  <c r="AE62" i="24"/>
  <c r="F89" i="6"/>
  <c r="F78" i="6"/>
  <c r="AE65" i="4"/>
  <c r="P79" i="21"/>
  <c r="AF79" i="21" s="1"/>
  <c r="P70" i="5"/>
  <c r="AF70" i="5" s="1"/>
  <c r="P91" i="21"/>
  <c r="L91" i="21" s="1"/>
  <c r="X91" i="21" s="1"/>
  <c r="P84" i="16"/>
  <c r="AF84" i="16" s="1"/>
  <c r="L62" i="1"/>
  <c r="X62" i="1" s="1"/>
  <c r="P64" i="20"/>
  <c r="AF64" i="20" s="1"/>
  <c r="P34" i="5"/>
  <c r="AF34" i="5" s="1"/>
  <c r="F27" i="4"/>
  <c r="AE73" i="4"/>
  <c r="O18" i="6"/>
  <c r="CK18" i="17" s="1"/>
  <c r="O15" i="4"/>
  <c r="CI15" i="17" s="1"/>
  <c r="S88" i="4"/>
  <c r="Q88" i="4" s="1"/>
  <c r="R88" i="4" s="1"/>
  <c r="O30" i="6"/>
  <c r="CK30" i="17" s="1"/>
  <c r="AE25" i="6"/>
  <c r="O79" i="6"/>
  <c r="AE55" i="24"/>
  <c r="AE89" i="6"/>
  <c r="AE85" i="6"/>
  <c r="F98" i="6"/>
  <c r="AE78" i="6"/>
  <c r="F42" i="6"/>
  <c r="P87" i="1"/>
  <c r="AF87" i="1" s="1"/>
  <c r="O88" i="4"/>
  <c r="F17" i="6"/>
  <c r="S83" i="24"/>
  <c r="Q83" i="24" s="1"/>
  <c r="R83" i="24" s="1"/>
  <c r="O94" i="4"/>
  <c r="O63" i="24"/>
  <c r="AE94" i="4"/>
  <c r="O70" i="6"/>
  <c r="AE92" i="4"/>
  <c r="AE42" i="6"/>
  <c r="S85" i="4"/>
  <c r="P85" i="4" s="1"/>
  <c r="L85" i="4" s="1"/>
  <c r="X85" i="4" s="1"/>
  <c r="P87" i="3"/>
  <c r="L87" i="3" s="1"/>
  <c r="X87" i="3" s="1"/>
  <c r="P96" i="16"/>
  <c r="AF96" i="16" s="1"/>
  <c r="P33" i="21"/>
  <c r="L33" i="21" s="1"/>
  <c r="X33" i="21" s="1"/>
  <c r="P55" i="21"/>
  <c r="L55" i="21" s="1"/>
  <c r="X55" i="21" s="1"/>
  <c r="P74" i="3"/>
  <c r="AF74" i="3" s="1"/>
  <c r="Q79" i="18"/>
  <c r="R79" i="18" s="1"/>
  <c r="S94" i="27"/>
  <c r="Q94" i="27" s="1"/>
  <c r="R94" i="27" s="1"/>
  <c r="S18" i="6"/>
  <c r="P18" i="6" s="1"/>
  <c r="CX18" i="17" s="1"/>
  <c r="AE15" i="4"/>
  <c r="O85" i="6"/>
  <c r="S95" i="6"/>
  <c r="Q95" i="6" s="1"/>
  <c r="R95" i="6" s="1"/>
  <c r="O87" i="24"/>
  <c r="S87" i="24"/>
  <c r="Q87" i="24" s="1"/>
  <c r="R87" i="24" s="1"/>
  <c r="P88" i="21"/>
  <c r="L88" i="21" s="1"/>
  <c r="X88" i="21" s="1"/>
  <c r="Q77" i="21"/>
  <c r="R77" i="21" s="1"/>
  <c r="L55" i="1"/>
  <c r="X55" i="1" s="1"/>
  <c r="P93" i="13"/>
  <c r="AF93" i="13" s="1"/>
  <c r="P54" i="23"/>
  <c r="AF54" i="23" s="1"/>
  <c r="P60" i="1"/>
  <c r="AF60" i="1" s="1"/>
  <c r="AF63" i="23"/>
  <c r="P65" i="13"/>
  <c r="L65" i="13" s="1"/>
  <c r="X65" i="13" s="1"/>
  <c r="P39" i="21"/>
  <c r="L39" i="21" s="1"/>
  <c r="P35" i="21"/>
  <c r="AF35" i="21" s="1"/>
  <c r="AF88" i="13"/>
  <c r="P69" i="20"/>
  <c r="AF69" i="20" s="1"/>
  <c r="P88" i="18"/>
  <c r="AF88" i="18" s="1"/>
  <c r="O92" i="4"/>
  <c r="F81" i="4"/>
  <c r="F25" i="6"/>
  <c r="O55" i="24"/>
  <c r="S42" i="6"/>
  <c r="Q42" i="6" s="1"/>
  <c r="R42" i="6" s="1"/>
  <c r="S82" i="6"/>
  <c r="Q82" i="6" s="1"/>
  <c r="R82" i="6" s="1"/>
  <c r="S73" i="4"/>
  <c r="P73" i="4" s="1"/>
  <c r="S63" i="4"/>
  <c r="Q63" i="4" s="1"/>
  <c r="R63" i="4" s="1"/>
  <c r="F87" i="24"/>
  <c r="S21" i="24"/>
  <c r="P21" i="24" s="1"/>
  <c r="S25" i="24"/>
  <c r="P25" i="24" s="1"/>
  <c r="F25" i="24"/>
  <c r="L83" i="20"/>
  <c r="T83" i="20" s="1"/>
  <c r="B83" i="20" s="1"/>
  <c r="AB83" i="20" s="1"/>
  <c r="P43" i="21"/>
  <c r="AF43" i="21" s="1"/>
  <c r="P100" i="13"/>
  <c r="L100" i="13" s="1"/>
  <c r="X100" i="13" s="1"/>
  <c r="Q32" i="23"/>
  <c r="R32" i="23" s="1"/>
  <c r="O89" i="6"/>
  <c r="P68" i="5"/>
  <c r="L68" i="5" s="1"/>
  <c r="X68" i="5" s="1"/>
  <c r="P76" i="21"/>
  <c r="L76" i="21" s="1"/>
  <c r="X76" i="21" s="1"/>
  <c r="F73" i="4"/>
  <c r="P62" i="23"/>
  <c r="L62" i="23" s="1"/>
  <c r="X62" i="23" s="1"/>
  <c r="P95" i="21"/>
  <c r="L95" i="21" s="1"/>
  <c r="X95" i="21" s="1"/>
  <c r="P89" i="5"/>
  <c r="L89" i="5" s="1"/>
  <c r="X89" i="5" s="1"/>
  <c r="P42" i="20"/>
  <c r="AF42" i="20" s="1"/>
  <c r="P81" i="13"/>
  <c r="L81" i="13" s="1"/>
  <c r="P90" i="16"/>
  <c r="AF90" i="16" s="1"/>
  <c r="L65" i="21"/>
  <c r="X65" i="21" s="1"/>
  <c r="F96" i="28"/>
  <c r="F92" i="4"/>
  <c r="S81" i="4"/>
  <c r="P81" i="4" s="1"/>
  <c r="AF57" i="5"/>
  <c r="O46" i="6"/>
  <c r="S69" i="6"/>
  <c r="Q69" i="6" s="1"/>
  <c r="R69" i="6" s="1"/>
  <c r="AE46" i="6"/>
  <c r="F95" i="6"/>
  <c r="O72" i="4"/>
  <c r="AE95" i="6"/>
  <c r="O92" i="24"/>
  <c r="AE29" i="6"/>
  <c r="F83" i="24"/>
  <c r="S89" i="4"/>
  <c r="Q89" i="4" s="1"/>
  <c r="R89" i="4" s="1"/>
  <c r="AE92" i="6"/>
  <c r="AF53" i="5"/>
  <c r="AE25" i="24"/>
  <c r="L21" i="23"/>
  <c r="X21" i="23" s="1"/>
  <c r="O69" i="6"/>
  <c r="Q94" i="20"/>
  <c r="R94" i="20" s="1"/>
  <c r="P87" i="13"/>
  <c r="L87" i="13" s="1"/>
  <c r="X87" i="13" s="1"/>
  <c r="O98" i="6"/>
  <c r="AE82" i="6"/>
  <c r="P85" i="21"/>
  <c r="L85" i="21" s="1"/>
  <c r="X85" i="21" s="1"/>
  <c r="P85" i="20"/>
  <c r="L85" i="20" s="1"/>
  <c r="X85" i="20" s="1"/>
  <c r="P96" i="1"/>
  <c r="L96" i="1" s="1"/>
  <c r="S70" i="6"/>
  <c r="Q70" i="6" s="1"/>
  <c r="R70" i="6" s="1"/>
  <c r="AE98" i="6"/>
  <c r="AE12" i="24"/>
  <c r="AE83" i="24"/>
  <c r="J68" i="9"/>
  <c r="P93" i="23"/>
  <c r="L93" i="23" s="1"/>
  <c r="X93" i="23" s="1"/>
  <c r="P90" i="21"/>
  <c r="L90" i="21" s="1"/>
  <c r="X90" i="21" s="1"/>
  <c r="AF41" i="1"/>
  <c r="AF78" i="23"/>
  <c r="P50" i="3"/>
  <c r="AF50" i="3" s="1"/>
  <c r="Q32" i="18"/>
  <c r="R32" i="18" s="1"/>
  <c r="O57" i="24"/>
  <c r="F52" i="6"/>
  <c r="AE46" i="24"/>
  <c r="F72" i="4"/>
  <c r="S92" i="24"/>
  <c r="Q92" i="24" s="1"/>
  <c r="R92" i="24" s="1"/>
  <c r="S25" i="6"/>
  <c r="P25" i="6" s="1"/>
  <c r="P40" i="5"/>
  <c r="L40" i="5" s="1"/>
  <c r="X40" i="5" s="1"/>
  <c r="O65" i="4"/>
  <c r="S43" i="24"/>
  <c r="Q43" i="24" s="1"/>
  <c r="R43" i="24" s="1"/>
  <c r="P83" i="23"/>
  <c r="L83" i="23" s="1"/>
  <c r="X83" i="23" s="1"/>
  <c r="P41" i="23"/>
  <c r="AF41" i="23" s="1"/>
  <c r="Q66" i="16"/>
  <c r="R66" i="16" s="1"/>
  <c r="L40" i="1"/>
  <c r="X40" i="1" s="1"/>
  <c r="AF84" i="21"/>
  <c r="P68" i="9"/>
  <c r="AF68" i="9" s="1"/>
  <c r="P69" i="23"/>
  <c r="L69" i="23" s="1"/>
  <c r="X69" i="23" s="1"/>
  <c r="P91" i="1"/>
  <c r="L91" i="1" s="1"/>
  <c r="X91" i="1" s="1"/>
  <c r="P90" i="20"/>
  <c r="AF90" i="20" s="1"/>
  <c r="P41" i="5"/>
  <c r="AF41" i="5" s="1"/>
  <c r="P67" i="1"/>
  <c r="L67" i="1" s="1"/>
  <c r="X67" i="1" s="1"/>
  <c r="L85" i="13"/>
  <c r="X85" i="13" s="1"/>
  <c r="R46" i="9"/>
  <c r="AF73" i="21"/>
  <c r="P34" i="20"/>
  <c r="AF34" i="20" s="1"/>
  <c r="P66" i="23"/>
  <c r="AF66" i="23" s="1"/>
  <c r="P43" i="20"/>
  <c r="L43" i="20" s="1"/>
  <c r="X43" i="20" s="1"/>
  <c r="Q91" i="3"/>
  <c r="R91" i="3" s="1"/>
  <c r="P57" i="13"/>
  <c r="L57" i="13" s="1"/>
  <c r="X57" i="13" s="1"/>
  <c r="AF54" i="21"/>
  <c r="P47" i="16"/>
  <c r="L47" i="16" s="1"/>
  <c r="L87" i="21"/>
  <c r="X87" i="21" s="1"/>
  <c r="P57" i="16"/>
  <c r="L57" i="16" s="1"/>
  <c r="X57" i="16" s="1"/>
  <c r="P52" i="23"/>
  <c r="L52" i="23" s="1"/>
  <c r="X52" i="23" s="1"/>
  <c r="Q84" i="21"/>
  <c r="R84" i="21" s="1"/>
  <c r="P74" i="21"/>
  <c r="AF74" i="21" s="1"/>
  <c r="P45" i="20"/>
  <c r="L45" i="20" s="1"/>
  <c r="X45" i="20" s="1"/>
  <c r="P71" i="16"/>
  <c r="L71" i="16" s="1"/>
  <c r="X71" i="16" s="1"/>
  <c r="P93" i="4"/>
  <c r="AF93" i="4" s="1"/>
  <c r="P32" i="20"/>
  <c r="AF32" i="20" s="1"/>
  <c r="P85" i="1"/>
  <c r="L85" i="1" s="1"/>
  <c r="X85" i="1" s="1"/>
  <c r="P85" i="23"/>
  <c r="AF85" i="23" s="1"/>
  <c r="AF74" i="1"/>
  <c r="P92" i="23"/>
  <c r="AF92" i="23" s="1"/>
  <c r="P92" i="21"/>
  <c r="AF92" i="21" s="1"/>
  <c r="Q83" i="20"/>
  <c r="R83" i="20" s="1"/>
  <c r="P60" i="16"/>
  <c r="L60" i="16" s="1"/>
  <c r="X60" i="16" s="1"/>
  <c r="P82" i="21"/>
  <c r="AF82" i="21" s="1"/>
  <c r="AF83" i="20"/>
  <c r="P56" i="21"/>
  <c r="L56" i="21" s="1"/>
  <c r="X56" i="21" s="1"/>
  <c r="P58" i="21"/>
  <c r="AF58" i="21" s="1"/>
  <c r="L79" i="18"/>
  <c r="X79" i="18" s="1"/>
  <c r="P84" i="5"/>
  <c r="AF84" i="5" s="1"/>
  <c r="O74" i="6"/>
  <c r="O71" i="24"/>
  <c r="AE82" i="4"/>
  <c r="P60" i="13"/>
  <c r="L60" i="13" s="1"/>
  <c r="X60" i="13" s="1"/>
  <c r="AF65" i="20"/>
  <c r="AF55" i="5"/>
  <c r="Q49" i="1"/>
  <c r="R49" i="1" s="1"/>
  <c r="P59" i="1"/>
  <c r="L59" i="1" s="1"/>
  <c r="X59" i="1" s="1"/>
  <c r="P61" i="23"/>
  <c r="AF61" i="23" s="1"/>
  <c r="P51" i="21"/>
  <c r="L51" i="21" s="1"/>
  <c r="X51" i="21" s="1"/>
  <c r="P55" i="16"/>
  <c r="L55" i="16" s="1"/>
  <c r="X55" i="16" s="1"/>
  <c r="O51" i="7"/>
  <c r="AE36" i="6"/>
  <c r="O65" i="6"/>
  <c r="L87" i="5"/>
  <c r="X87" i="5" s="1"/>
  <c r="AE48" i="6"/>
  <c r="F96" i="6"/>
  <c r="F58" i="24"/>
  <c r="O88" i="6"/>
  <c r="F35" i="6"/>
  <c r="O64" i="24"/>
  <c r="AE92" i="24"/>
  <c r="F51" i="6"/>
  <c r="S32" i="6"/>
  <c r="P32" i="6" s="1"/>
  <c r="AF32" i="6" s="1"/>
  <c r="AE98" i="24"/>
  <c r="S91" i="4"/>
  <c r="Q91" i="4" s="1"/>
  <c r="R91" i="4" s="1"/>
  <c r="O61" i="4"/>
  <c r="S61" i="4"/>
  <c r="Q61" i="4" s="1"/>
  <c r="R61" i="4" s="1"/>
  <c r="F82" i="4"/>
  <c r="S43" i="6"/>
  <c r="Q43" i="6" s="1"/>
  <c r="R43" i="6" s="1"/>
  <c r="AF4" i="1"/>
  <c r="O80" i="6"/>
  <c r="O71" i="6"/>
  <c r="F61" i="4"/>
  <c r="F91" i="6"/>
  <c r="P73" i="18"/>
  <c r="L73" i="18" s="1"/>
  <c r="X73" i="18" s="1"/>
  <c r="P50" i="21"/>
  <c r="L50" i="21" s="1"/>
  <c r="X50" i="21" s="1"/>
  <c r="Q37" i="21"/>
  <c r="R37" i="21" s="1"/>
  <c r="AE70" i="4"/>
  <c r="O36" i="6"/>
  <c r="S63" i="6"/>
  <c r="P63" i="6" s="1"/>
  <c r="L63" i="6" s="1"/>
  <c r="X63" i="6" s="1"/>
  <c r="S65" i="6"/>
  <c r="P65" i="6" s="1"/>
  <c r="AE15" i="6"/>
  <c r="F66" i="6"/>
  <c r="O98" i="24"/>
  <c r="O48" i="6"/>
  <c r="F82" i="24"/>
  <c r="F63" i="24"/>
  <c r="S11" i="6"/>
  <c r="P11" i="6" s="1"/>
  <c r="CX11" i="17" s="1"/>
  <c r="DK11" i="17" s="1"/>
  <c r="DW11" i="17" s="1"/>
  <c r="F64" i="24"/>
  <c r="AE38" i="6"/>
  <c r="S54" i="6"/>
  <c r="P54" i="6" s="1"/>
  <c r="F67" i="6"/>
  <c r="AE59" i="6"/>
  <c r="F54" i="6"/>
  <c r="O51" i="24"/>
  <c r="S84" i="24"/>
  <c r="Q84" i="24" s="1"/>
  <c r="R84" i="24" s="1"/>
  <c r="O82" i="4"/>
  <c r="O91" i="6"/>
  <c r="O87" i="4"/>
  <c r="O91" i="4"/>
  <c r="AE63" i="4"/>
  <c r="AE43" i="6"/>
  <c r="DN15" i="17"/>
  <c r="DZ15" i="17" s="1"/>
  <c r="P97" i="5"/>
  <c r="AF97" i="5" s="1"/>
  <c r="S69" i="24"/>
  <c r="Q69" i="24" s="1"/>
  <c r="R69" i="24" s="1"/>
  <c r="O58" i="24"/>
  <c r="P98" i="21"/>
  <c r="L98" i="21" s="1"/>
  <c r="X98" i="21" s="1"/>
  <c r="O66" i="6"/>
  <c r="F98" i="24"/>
  <c r="S58" i="24"/>
  <c r="Q58" i="24" s="1"/>
  <c r="R58" i="24" s="1"/>
  <c r="S9" i="24"/>
  <c r="P9" i="24" s="1"/>
  <c r="O43" i="6"/>
  <c r="P89" i="18"/>
  <c r="AF89" i="18" s="1"/>
  <c r="P46" i="1"/>
  <c r="L46" i="1" s="1"/>
  <c r="X46" i="1" s="1"/>
  <c r="P95" i="23"/>
  <c r="AF95" i="23" s="1"/>
  <c r="P33" i="9"/>
  <c r="AF33" i="9" s="1"/>
  <c r="P85" i="3"/>
  <c r="L85" i="3" s="1"/>
  <c r="X85" i="3" s="1"/>
  <c r="P52" i="6"/>
  <c r="P93" i="1"/>
  <c r="AF93" i="1" s="1"/>
  <c r="P82" i="4"/>
  <c r="F36" i="6"/>
  <c r="R29" i="9"/>
  <c r="F15" i="6"/>
  <c r="F9" i="24"/>
  <c r="S57" i="24"/>
  <c r="Q57" i="24" s="1"/>
  <c r="R57" i="24" s="1"/>
  <c r="S100" i="6"/>
  <c r="Q100" i="6" s="1"/>
  <c r="R100" i="6" s="1"/>
  <c r="O83" i="6"/>
  <c r="S80" i="6"/>
  <c r="Q80" i="6" s="1"/>
  <c r="R80" i="6" s="1"/>
  <c r="S63" i="24"/>
  <c r="Q63" i="24" s="1"/>
  <c r="R63" i="24" s="1"/>
  <c r="AE86" i="24"/>
  <c r="O38" i="6"/>
  <c r="F65" i="6"/>
  <c r="F74" i="6"/>
  <c r="AE67" i="6"/>
  <c r="AE87" i="4"/>
  <c r="F91" i="4"/>
  <c r="F63" i="4"/>
  <c r="S92" i="6"/>
  <c r="O92" i="6"/>
  <c r="L52" i="13"/>
  <c r="X52" i="13" s="1"/>
  <c r="P29" i="9"/>
  <c r="L29" i="9" s="1"/>
  <c r="T29" i="9" s="1"/>
  <c r="B29" i="9" s="1"/>
  <c r="AB29" i="9" s="1"/>
  <c r="AE71" i="6"/>
  <c r="O15" i="6"/>
  <c r="CK15" i="17" s="1"/>
  <c r="S48" i="6"/>
  <c r="Q48" i="6" s="1"/>
  <c r="R48" i="6" s="1"/>
  <c r="AE64" i="24"/>
  <c r="O100" i="6"/>
  <c r="P64" i="13"/>
  <c r="AF64" i="13" s="1"/>
  <c r="P46" i="9"/>
  <c r="L46" i="9" s="1"/>
  <c r="X46" i="9" s="1"/>
  <c r="P50" i="5"/>
  <c r="L50" i="5" s="1"/>
  <c r="X50" i="5" s="1"/>
  <c r="P72" i="21"/>
  <c r="L72" i="21" s="1"/>
  <c r="P99" i="21"/>
  <c r="AF99" i="21" s="1"/>
  <c r="P62" i="5"/>
  <c r="AF62" i="5" s="1"/>
  <c r="P67" i="21"/>
  <c r="AF67" i="21" s="1"/>
  <c r="AF86" i="1"/>
  <c r="P51" i="16"/>
  <c r="L51" i="16" s="1"/>
  <c r="F91" i="26"/>
  <c r="AE23" i="6"/>
  <c r="F57" i="24"/>
  <c r="AE100" i="6"/>
  <c r="F86" i="24"/>
  <c r="AE73" i="24"/>
  <c r="Q36" i="1"/>
  <c r="R36" i="1" s="1"/>
  <c r="S73" i="7"/>
  <c r="P73" i="7" s="1"/>
  <c r="AE54" i="6"/>
  <c r="O61" i="6"/>
  <c r="S61" i="6"/>
  <c r="P61" i="6" s="1"/>
  <c r="AF61" i="6" s="1"/>
  <c r="O90" i="24"/>
  <c r="L46" i="18"/>
  <c r="X46" i="18" s="1"/>
  <c r="Q46" i="18"/>
  <c r="R46" i="18" s="1"/>
  <c r="AF32" i="18"/>
  <c r="O49" i="24"/>
  <c r="S48" i="24"/>
  <c r="P48" i="24" s="1"/>
  <c r="F48" i="24"/>
  <c r="F41" i="24"/>
  <c r="AF41" i="24" s="1"/>
  <c r="AE41" i="24"/>
  <c r="P42" i="23"/>
  <c r="AF42" i="23" s="1"/>
  <c r="AF39" i="23"/>
  <c r="CO32" i="17"/>
  <c r="P45" i="1"/>
  <c r="L45" i="1" s="1"/>
  <c r="X45" i="1" s="1"/>
  <c r="P48" i="13"/>
  <c r="L48" i="13" s="1"/>
  <c r="X48" i="13" s="1"/>
  <c r="P49" i="16"/>
  <c r="L49" i="16" s="1"/>
  <c r="X49" i="16" s="1"/>
  <c r="AF39" i="16"/>
  <c r="P37" i="16"/>
  <c r="L37" i="16" s="1"/>
  <c r="P35" i="5"/>
  <c r="AF35" i="5" s="1"/>
  <c r="S50" i="24"/>
  <c r="Q50" i="24" s="1"/>
  <c r="R50" i="24" s="1"/>
  <c r="O50" i="24"/>
  <c r="F50" i="24"/>
  <c r="O43" i="24"/>
  <c r="CH32" i="17"/>
  <c r="CH33" i="17" s="1"/>
  <c r="O50" i="7"/>
  <c r="J33" i="9"/>
  <c r="O74" i="4"/>
  <c r="O53" i="24"/>
  <c r="AF34" i="23"/>
  <c r="S79" i="4"/>
  <c r="F79" i="4"/>
  <c r="AE79" i="4"/>
  <c r="O98" i="4"/>
  <c r="F69" i="4"/>
  <c r="AE69" i="4"/>
  <c r="O69" i="4"/>
  <c r="CQ33" i="17"/>
  <c r="CQ34" i="17" s="1"/>
  <c r="CQ35" i="17" s="1"/>
  <c r="CQ36" i="17" s="1"/>
  <c r="CQ37" i="17" s="1"/>
  <c r="CQ38" i="17" s="1"/>
  <c r="CQ39" i="17" s="1"/>
  <c r="CQ40" i="17" s="1"/>
  <c r="CQ41" i="17" s="1"/>
  <c r="CQ42" i="17" s="1"/>
  <c r="CQ43" i="17" s="1"/>
  <c r="CQ44" i="17" s="1"/>
  <c r="CQ45" i="17" s="1"/>
  <c r="CQ46" i="17" s="1"/>
  <c r="CQ47" i="17" s="1"/>
  <c r="CQ48" i="17" s="1"/>
  <c r="CQ49" i="17" s="1"/>
  <c r="CQ50" i="17" s="1"/>
  <c r="CQ51" i="17" s="1"/>
  <c r="CQ52" i="17" s="1"/>
  <c r="CQ53" i="17" s="1"/>
  <c r="CQ54" i="17" s="1"/>
  <c r="CQ55" i="17" s="1"/>
  <c r="CQ56" i="17" s="1"/>
  <c r="CQ57" i="17" s="1"/>
  <c r="CQ58" i="17" s="1"/>
  <c r="CQ59" i="17" s="1"/>
  <c r="CQ60" i="17" s="1"/>
  <c r="CQ61" i="17" s="1"/>
  <c r="CQ62" i="17" s="1"/>
  <c r="CQ63" i="17" s="1"/>
  <c r="CQ64" i="17" s="1"/>
  <c r="CQ65" i="17" s="1"/>
  <c r="CQ66" i="17" s="1"/>
  <c r="CQ67" i="17" s="1"/>
  <c r="CQ68" i="17" s="1"/>
  <c r="CQ69" i="17" s="1"/>
  <c r="CQ70" i="17" s="1"/>
  <c r="CQ71" i="17" s="1"/>
  <c r="CQ72" i="17" s="1"/>
  <c r="CQ73" i="17" s="1"/>
  <c r="CQ74" i="17" s="1"/>
  <c r="CQ75" i="17" s="1"/>
  <c r="CQ76" i="17" s="1"/>
  <c r="CQ77" i="17" s="1"/>
  <c r="CQ78" i="17" s="1"/>
  <c r="CQ79" i="17" s="1"/>
  <c r="CQ80" i="17" s="1"/>
  <c r="CQ81" i="17" s="1"/>
  <c r="CQ82" i="17" s="1"/>
  <c r="CQ83" i="17" s="1"/>
  <c r="CQ84" i="17" s="1"/>
  <c r="CQ85" i="17" s="1"/>
  <c r="CQ86" i="17" s="1"/>
  <c r="CQ87" i="17" s="1"/>
  <c r="CQ88" i="17" s="1"/>
  <c r="CQ89" i="17" s="1"/>
  <c r="CQ90" i="17" s="1"/>
  <c r="CQ91" i="17" s="1"/>
  <c r="CQ92" i="17" s="1"/>
  <c r="CQ93" i="17" s="1"/>
  <c r="CQ94" i="17" s="1"/>
  <c r="CQ95" i="17" s="1"/>
  <c r="CQ96" i="17" s="1"/>
  <c r="CQ97" i="17" s="1"/>
  <c r="CQ98" i="17" s="1"/>
  <c r="CQ99" i="17" s="1"/>
  <c r="AE44" i="24"/>
  <c r="F44" i="24"/>
  <c r="S44" i="24"/>
  <c r="P44" i="24" s="1"/>
  <c r="S42" i="24"/>
  <c r="P42" i="24" s="1"/>
  <c r="Q34" i="23"/>
  <c r="R34" i="23" s="1"/>
  <c r="CO33" i="17"/>
  <c r="CO34" i="17" s="1"/>
  <c r="CO35" i="17" s="1"/>
  <c r="CO36" i="17" s="1"/>
  <c r="CO37" i="17" s="1"/>
  <c r="CO38" i="17" s="1"/>
  <c r="CO39" i="17" s="1"/>
  <c r="CO40" i="17" s="1"/>
  <c r="CO41" i="17" s="1"/>
  <c r="CO42" i="17" s="1"/>
  <c r="CO43" i="17" s="1"/>
  <c r="CO44" i="17" s="1"/>
  <c r="CO45" i="17" s="1"/>
  <c r="CO46" i="17" s="1"/>
  <c r="CO47" i="17" s="1"/>
  <c r="CO48" i="17" s="1"/>
  <c r="CO49" i="17" s="1"/>
  <c r="CO50" i="17" s="1"/>
  <c r="CO51" i="17" s="1"/>
  <c r="CO52" i="17" s="1"/>
  <c r="CO53" i="17" s="1"/>
  <c r="CO54" i="17" s="1"/>
  <c r="CO55" i="17" s="1"/>
  <c r="CO56" i="17" s="1"/>
  <c r="CO57" i="17" s="1"/>
  <c r="CO58" i="17" s="1"/>
  <c r="CO59" i="17" s="1"/>
  <c r="CO60" i="17" s="1"/>
  <c r="CO61" i="17" s="1"/>
  <c r="CO62" i="17" s="1"/>
  <c r="CO63" i="17" s="1"/>
  <c r="CO64" i="17" s="1"/>
  <c r="CO65" i="17" s="1"/>
  <c r="CO66" i="17" s="1"/>
  <c r="CO67" i="17" s="1"/>
  <c r="CO68" i="17" s="1"/>
  <c r="CO69" i="17" s="1"/>
  <c r="CO70" i="17" s="1"/>
  <c r="CO71" i="17" s="1"/>
  <c r="CO72" i="17" s="1"/>
  <c r="CO73" i="17" s="1"/>
  <c r="CO74" i="17" s="1"/>
  <c r="CO75" i="17" s="1"/>
  <c r="CO76" i="17" s="1"/>
  <c r="CO77" i="17" s="1"/>
  <c r="CO78" i="17" s="1"/>
  <c r="CO79" i="17" s="1"/>
  <c r="CO80" i="17" s="1"/>
  <c r="CO81" i="17" s="1"/>
  <c r="CO82" i="17" s="1"/>
  <c r="CO83" i="17" s="1"/>
  <c r="CO84" i="17" s="1"/>
  <c r="CO85" i="17" s="1"/>
  <c r="CO86" i="17" s="1"/>
  <c r="CO87" i="17" s="1"/>
  <c r="CO88" i="17" s="1"/>
  <c r="CO89" i="17" s="1"/>
  <c r="CO90" i="17" s="1"/>
  <c r="CO91" i="17" s="1"/>
  <c r="CO92" i="17" s="1"/>
  <c r="CO93" i="17" s="1"/>
  <c r="CO94" i="17" s="1"/>
  <c r="CO95" i="17" s="1"/>
  <c r="CO96" i="17" s="1"/>
  <c r="CO97" i="17" s="1"/>
  <c r="CO98" i="17" s="1"/>
  <c r="CO99" i="17" s="1"/>
  <c r="AF36" i="1"/>
  <c r="CN33" i="17"/>
  <c r="CN34" i="17" s="1"/>
  <c r="CN35" i="17" s="1"/>
  <c r="CN36" i="17" s="1"/>
  <c r="CN37" i="17" s="1"/>
  <c r="CN38" i="17" s="1"/>
  <c r="CN39" i="17" s="1"/>
  <c r="CN40" i="17" s="1"/>
  <c r="CN41" i="17" s="1"/>
  <c r="CN42" i="17" s="1"/>
  <c r="CN43" i="17" s="1"/>
  <c r="CN44" i="17" s="1"/>
  <c r="CN45" i="17" s="1"/>
  <c r="CN46" i="17" s="1"/>
  <c r="CN47" i="17" s="1"/>
  <c r="CN48" i="17" s="1"/>
  <c r="CN49" i="17" s="1"/>
  <c r="CN50" i="17" s="1"/>
  <c r="CN51" i="17" s="1"/>
  <c r="CN52" i="17" s="1"/>
  <c r="CN53" i="17" s="1"/>
  <c r="CN54" i="17" s="1"/>
  <c r="CN55" i="17" s="1"/>
  <c r="CN56" i="17" s="1"/>
  <c r="CN57" i="17" s="1"/>
  <c r="CN58" i="17" s="1"/>
  <c r="CN59" i="17" s="1"/>
  <c r="CN60" i="17" s="1"/>
  <c r="CN61" i="17" s="1"/>
  <c r="CN62" i="17" s="1"/>
  <c r="CN63" i="17" s="1"/>
  <c r="CN64" i="17" s="1"/>
  <c r="CN65" i="17" s="1"/>
  <c r="CN66" i="17" s="1"/>
  <c r="CN67" i="17" s="1"/>
  <c r="CN68" i="17" s="1"/>
  <c r="CN69" i="17" s="1"/>
  <c r="CN70" i="17" s="1"/>
  <c r="CN71" i="17" s="1"/>
  <c r="CN72" i="17" s="1"/>
  <c r="CN73" i="17" s="1"/>
  <c r="CN74" i="17" s="1"/>
  <c r="CN75" i="17" s="1"/>
  <c r="CN76" i="17" s="1"/>
  <c r="CN77" i="17" s="1"/>
  <c r="CN78" i="17" s="1"/>
  <c r="CN79" i="17" s="1"/>
  <c r="CN80" i="17" s="1"/>
  <c r="CN81" i="17" s="1"/>
  <c r="CN82" i="17" s="1"/>
  <c r="CN83" i="17" s="1"/>
  <c r="CN84" i="17" s="1"/>
  <c r="CN85" i="17" s="1"/>
  <c r="CN86" i="17" s="1"/>
  <c r="CN87" i="17" s="1"/>
  <c r="CN88" i="17" s="1"/>
  <c r="CN89" i="17" s="1"/>
  <c r="CN90" i="17" s="1"/>
  <c r="CN91" i="17" s="1"/>
  <c r="CN92" i="17" s="1"/>
  <c r="CN93" i="17" s="1"/>
  <c r="CN94" i="17" s="1"/>
  <c r="CN95" i="17" s="1"/>
  <c r="CN96" i="17" s="1"/>
  <c r="CN97" i="17" s="1"/>
  <c r="CN98" i="17" s="1"/>
  <c r="CN99" i="17" s="1"/>
  <c r="L38" i="13"/>
  <c r="X38" i="13" s="1"/>
  <c r="CM32" i="17"/>
  <c r="CM33" i="17" s="1"/>
  <c r="CM34" i="17" s="1"/>
  <c r="CM35" i="17" s="1"/>
  <c r="CM36" i="17" s="1"/>
  <c r="CM37" i="17" s="1"/>
  <c r="CM38" i="17" s="1"/>
  <c r="CM39" i="17" s="1"/>
  <c r="CM40" i="17" s="1"/>
  <c r="CM41" i="17" s="1"/>
  <c r="CM42" i="17" s="1"/>
  <c r="CM43" i="17" s="1"/>
  <c r="CM44" i="17" s="1"/>
  <c r="CM45" i="17" s="1"/>
  <c r="CM46" i="17" s="1"/>
  <c r="CM47" i="17" s="1"/>
  <c r="CM48" i="17" s="1"/>
  <c r="CM49" i="17" s="1"/>
  <c r="CM50" i="17" s="1"/>
  <c r="CM51" i="17" s="1"/>
  <c r="CM52" i="17" s="1"/>
  <c r="CM53" i="17" s="1"/>
  <c r="CM54" i="17" s="1"/>
  <c r="CM55" i="17" s="1"/>
  <c r="CM56" i="17" s="1"/>
  <c r="CM57" i="17" s="1"/>
  <c r="CM58" i="17" s="1"/>
  <c r="CM59" i="17" s="1"/>
  <c r="CM60" i="17" s="1"/>
  <c r="CM61" i="17" s="1"/>
  <c r="CM62" i="17" s="1"/>
  <c r="CM63" i="17" s="1"/>
  <c r="CM64" i="17" s="1"/>
  <c r="CM65" i="17" s="1"/>
  <c r="CM66" i="17" s="1"/>
  <c r="CM67" i="17" s="1"/>
  <c r="CM68" i="17" s="1"/>
  <c r="CM69" i="17" s="1"/>
  <c r="CM70" i="17" s="1"/>
  <c r="CM71" i="17" s="1"/>
  <c r="CM72" i="17" s="1"/>
  <c r="CM73" i="17" s="1"/>
  <c r="CM74" i="17" s="1"/>
  <c r="CM75" i="17" s="1"/>
  <c r="CM76" i="17" s="1"/>
  <c r="CM77" i="17" s="1"/>
  <c r="CM78" i="17" s="1"/>
  <c r="CM79" i="17" s="1"/>
  <c r="CM80" i="17" s="1"/>
  <c r="CM81" i="17" s="1"/>
  <c r="CM82" i="17" s="1"/>
  <c r="CM83" i="17" s="1"/>
  <c r="CM84" i="17" s="1"/>
  <c r="CM85" i="17" s="1"/>
  <c r="CM86" i="17" s="1"/>
  <c r="CM87" i="17" s="1"/>
  <c r="CM88" i="17" s="1"/>
  <c r="CM89" i="17" s="1"/>
  <c r="CM90" i="17" s="1"/>
  <c r="CM91" i="17" s="1"/>
  <c r="CM92" i="17" s="1"/>
  <c r="CM93" i="17" s="1"/>
  <c r="CM94" i="17" s="1"/>
  <c r="CM95" i="17" s="1"/>
  <c r="CM96" i="17" s="1"/>
  <c r="CM97" i="17" s="1"/>
  <c r="CM98" i="17" s="1"/>
  <c r="CM99" i="17" s="1"/>
  <c r="CL32" i="17"/>
  <c r="CL33" i="17" s="1"/>
  <c r="CL34" i="17" s="1"/>
  <c r="CL35" i="17" s="1"/>
  <c r="CL36" i="17" s="1"/>
  <c r="CL37" i="17" s="1"/>
  <c r="CL38" i="17" s="1"/>
  <c r="CL39" i="17" s="1"/>
  <c r="CL40" i="17" s="1"/>
  <c r="CL41" i="17" s="1"/>
  <c r="CL42" i="17" s="1"/>
  <c r="CL43" i="17" s="1"/>
  <c r="CL44" i="17" s="1"/>
  <c r="CL45" i="17" s="1"/>
  <c r="CL46" i="17" s="1"/>
  <c r="CL47" i="17" s="1"/>
  <c r="CL48" i="17" s="1"/>
  <c r="CL49" i="17" s="1"/>
  <c r="CL50" i="17" s="1"/>
  <c r="CL51" i="17" s="1"/>
  <c r="CL52" i="17" s="1"/>
  <c r="CL53" i="17" s="1"/>
  <c r="CL54" i="17" s="1"/>
  <c r="CL55" i="17" s="1"/>
  <c r="CL56" i="17" s="1"/>
  <c r="CL57" i="17" s="1"/>
  <c r="CL58" i="17" s="1"/>
  <c r="CL59" i="17" s="1"/>
  <c r="CL60" i="17" s="1"/>
  <c r="CL61" i="17" s="1"/>
  <c r="CL62" i="17" s="1"/>
  <c r="CL63" i="17" s="1"/>
  <c r="CL64" i="17" s="1"/>
  <c r="CL65" i="17" s="1"/>
  <c r="CL66" i="17" s="1"/>
  <c r="CL67" i="17" s="1"/>
  <c r="CL68" i="17" s="1"/>
  <c r="CL69" i="17" s="1"/>
  <c r="CL70" i="17" s="1"/>
  <c r="CL71" i="17" s="1"/>
  <c r="CL72" i="17" s="1"/>
  <c r="CL73" i="17" s="1"/>
  <c r="CL74" i="17" s="1"/>
  <c r="CL75" i="17" s="1"/>
  <c r="CL76" i="17" s="1"/>
  <c r="CL77" i="17" s="1"/>
  <c r="CL78" i="17" s="1"/>
  <c r="CL79" i="17" s="1"/>
  <c r="CL80" i="17" s="1"/>
  <c r="CL81" i="17" s="1"/>
  <c r="CL82" i="17" s="1"/>
  <c r="CL83" i="17" s="1"/>
  <c r="CL84" i="17" s="1"/>
  <c r="CL85" i="17" s="1"/>
  <c r="CL86" i="17" s="1"/>
  <c r="CL87" i="17" s="1"/>
  <c r="CL88" i="17" s="1"/>
  <c r="CL89" i="17" s="1"/>
  <c r="CL90" i="17" s="1"/>
  <c r="CL91" i="17" s="1"/>
  <c r="CL92" i="17" s="1"/>
  <c r="CL93" i="17" s="1"/>
  <c r="CL94" i="17" s="1"/>
  <c r="CL95" i="17" s="1"/>
  <c r="CL96" i="17" s="1"/>
  <c r="CL97" i="17" s="1"/>
  <c r="CL98" i="17" s="1"/>
  <c r="CL99" i="17" s="1"/>
  <c r="S45" i="6"/>
  <c r="Q45" i="6" s="1"/>
  <c r="R45" i="6" s="1"/>
  <c r="O45" i="6"/>
  <c r="AE45" i="6"/>
  <c r="O37" i="6"/>
  <c r="F37" i="6"/>
  <c r="S37" i="6"/>
  <c r="Q37" i="6" s="1"/>
  <c r="R37" i="6" s="1"/>
  <c r="CK32" i="17"/>
  <c r="CK33" i="17" s="1"/>
  <c r="CK34" i="17" s="1"/>
  <c r="CK35" i="17" s="1"/>
  <c r="CK36" i="17" s="1"/>
  <c r="P36" i="5"/>
  <c r="L36" i="5" s="1"/>
  <c r="X36" i="5" s="1"/>
  <c r="CJ33" i="17"/>
  <c r="CJ34" i="17" s="1"/>
  <c r="CJ35" i="17" s="1"/>
  <c r="CJ36" i="17" s="1"/>
  <c r="CJ37" i="17" s="1"/>
  <c r="CJ38" i="17" s="1"/>
  <c r="CJ39" i="17" s="1"/>
  <c r="CJ40" i="17" s="1"/>
  <c r="CJ41" i="17" s="1"/>
  <c r="CJ42" i="17" s="1"/>
  <c r="CJ43" i="17" s="1"/>
  <c r="CJ44" i="17" s="1"/>
  <c r="CJ45" i="17" s="1"/>
  <c r="CJ46" i="17" s="1"/>
  <c r="CJ47" i="17" s="1"/>
  <c r="CJ48" i="17" s="1"/>
  <c r="CJ49" i="17" s="1"/>
  <c r="CJ50" i="17" s="1"/>
  <c r="CJ51" i="17" s="1"/>
  <c r="CJ52" i="17" s="1"/>
  <c r="CJ53" i="17" s="1"/>
  <c r="CJ54" i="17" s="1"/>
  <c r="CJ55" i="17" s="1"/>
  <c r="CJ56" i="17" s="1"/>
  <c r="CJ57" i="17" s="1"/>
  <c r="CJ58" i="17" s="1"/>
  <c r="CJ59" i="17" s="1"/>
  <c r="CJ60" i="17" s="1"/>
  <c r="CJ61" i="17" s="1"/>
  <c r="CJ62" i="17" s="1"/>
  <c r="CJ63" i="17" s="1"/>
  <c r="CJ64" i="17" s="1"/>
  <c r="CJ65" i="17" s="1"/>
  <c r="CJ66" i="17" s="1"/>
  <c r="CJ67" i="17" s="1"/>
  <c r="CJ68" i="17" s="1"/>
  <c r="CJ69" i="17" s="1"/>
  <c r="CJ70" i="17" s="1"/>
  <c r="CJ71" i="17" s="1"/>
  <c r="CJ72" i="17" s="1"/>
  <c r="CJ73" i="17" s="1"/>
  <c r="CJ74" i="17" s="1"/>
  <c r="CJ75" i="17" s="1"/>
  <c r="CJ76" i="17" s="1"/>
  <c r="CJ77" i="17" s="1"/>
  <c r="CJ78" i="17" s="1"/>
  <c r="CJ79" i="17" s="1"/>
  <c r="CJ80" i="17" s="1"/>
  <c r="CJ81" i="17" s="1"/>
  <c r="CJ82" i="17" s="1"/>
  <c r="CJ83" i="17" s="1"/>
  <c r="CJ84" i="17" s="1"/>
  <c r="CJ85" i="17" s="1"/>
  <c r="CJ86" i="17" s="1"/>
  <c r="CJ87" i="17" s="1"/>
  <c r="CJ88" i="17" s="1"/>
  <c r="CJ89" i="17" s="1"/>
  <c r="CJ90" i="17" s="1"/>
  <c r="CJ91" i="17" s="1"/>
  <c r="CJ92" i="17" s="1"/>
  <c r="CJ93" i="17" s="1"/>
  <c r="CJ94" i="17" s="1"/>
  <c r="CJ95" i="17" s="1"/>
  <c r="CJ96" i="17" s="1"/>
  <c r="CJ97" i="17" s="1"/>
  <c r="CJ98" i="17" s="1"/>
  <c r="CJ99" i="17" s="1"/>
  <c r="AE34" i="4"/>
  <c r="P43" i="3"/>
  <c r="L43" i="3" s="1"/>
  <c r="CH34" i="17"/>
  <c r="CH35" i="17" s="1"/>
  <c r="CH36" i="17" s="1"/>
  <c r="CH37" i="17" s="1"/>
  <c r="CH38" i="17" s="1"/>
  <c r="CH39" i="17" s="1"/>
  <c r="CH40" i="17" s="1"/>
  <c r="CH41" i="17" s="1"/>
  <c r="CH42" i="17" s="1"/>
  <c r="CH43" i="17" s="1"/>
  <c r="CH44" i="17" s="1"/>
  <c r="CH45" i="17" s="1"/>
  <c r="CH46" i="17" s="1"/>
  <c r="CH47" i="17" s="1"/>
  <c r="CH48" i="17" s="1"/>
  <c r="CH49" i="17" s="1"/>
  <c r="CH50" i="17" s="1"/>
  <c r="CH51" i="17" s="1"/>
  <c r="CH52" i="17" s="1"/>
  <c r="CH53" i="17" s="1"/>
  <c r="CH54" i="17" s="1"/>
  <c r="CH55" i="17" s="1"/>
  <c r="CH56" i="17" s="1"/>
  <c r="CH57" i="17" s="1"/>
  <c r="CH58" i="17" s="1"/>
  <c r="CH59" i="17" s="1"/>
  <c r="CH60" i="17" s="1"/>
  <c r="CH61" i="17" s="1"/>
  <c r="CH62" i="17" s="1"/>
  <c r="CH63" i="17" s="1"/>
  <c r="CH64" i="17" s="1"/>
  <c r="CH65" i="17" s="1"/>
  <c r="CH66" i="17" s="1"/>
  <c r="CH67" i="17" s="1"/>
  <c r="CH68" i="17" s="1"/>
  <c r="CH69" i="17" s="1"/>
  <c r="CH70" i="17" s="1"/>
  <c r="CH71" i="17" s="1"/>
  <c r="CH72" i="17" s="1"/>
  <c r="CH73" i="17" s="1"/>
  <c r="CH74" i="17" s="1"/>
  <c r="CH75" i="17" s="1"/>
  <c r="CH76" i="17" s="1"/>
  <c r="CH77" i="17" s="1"/>
  <c r="CH78" i="17" s="1"/>
  <c r="CH79" i="17" s="1"/>
  <c r="CH80" i="17" s="1"/>
  <c r="CH81" i="17" s="1"/>
  <c r="CH82" i="17" s="1"/>
  <c r="CH83" i="17" s="1"/>
  <c r="CH84" i="17" s="1"/>
  <c r="CH85" i="17" s="1"/>
  <c r="CH86" i="17" s="1"/>
  <c r="CH87" i="17" s="1"/>
  <c r="CH88" i="17" s="1"/>
  <c r="CH89" i="17" s="1"/>
  <c r="CH90" i="17" s="1"/>
  <c r="CH91" i="17" s="1"/>
  <c r="CH92" i="17" s="1"/>
  <c r="CH93" i="17" s="1"/>
  <c r="CH94" i="17" s="1"/>
  <c r="CH95" i="17" s="1"/>
  <c r="CH96" i="17" s="1"/>
  <c r="CH97" i="17" s="1"/>
  <c r="CH98" i="17" s="1"/>
  <c r="CH99" i="17" s="1"/>
  <c r="S50" i="7"/>
  <c r="Q50" i="7" s="1"/>
  <c r="R50" i="7" s="1"/>
  <c r="AE33" i="28"/>
  <c r="AF30" i="1"/>
  <c r="L16" i="1"/>
  <c r="X16" i="1" s="1"/>
  <c r="F33" i="4"/>
  <c r="AE37" i="24"/>
  <c r="DD13" i="17"/>
  <c r="DQ13" i="17" s="1"/>
  <c r="EC13" i="17" s="1"/>
  <c r="L37" i="21"/>
  <c r="X37" i="21" s="1"/>
  <c r="F34" i="24"/>
  <c r="L23" i="18"/>
  <c r="X23" i="18" s="1"/>
  <c r="S32" i="7"/>
  <c r="P32" i="7" s="1"/>
  <c r="P37" i="5"/>
  <c r="L37" i="5" s="1"/>
  <c r="X37" i="5" s="1"/>
  <c r="F32" i="7"/>
  <c r="L30" i="1"/>
  <c r="T30" i="1" s="1"/>
  <c r="B30" i="1" s="1"/>
  <c r="AB30" i="1" s="1"/>
  <c r="F16" i="10"/>
  <c r="F22" i="10"/>
  <c r="DA29" i="17"/>
  <c r="DN29" i="17" s="1"/>
  <c r="DZ29" i="17" s="1"/>
  <c r="CW28" i="17"/>
  <c r="DJ28" i="17" s="1"/>
  <c r="DV28" i="17" s="1"/>
  <c r="DB29" i="17"/>
  <c r="DO29" i="17" s="1"/>
  <c r="EA29" i="17" s="1"/>
  <c r="DA8" i="17"/>
  <c r="DN8" i="17" s="1"/>
  <c r="DZ8" i="17" s="1"/>
  <c r="CW3" i="17"/>
  <c r="DJ3" i="17" s="1"/>
  <c r="DV3" i="17" s="1"/>
  <c r="DD29" i="17"/>
  <c r="DQ29" i="17" s="1"/>
  <c r="EC29" i="17" s="1"/>
  <c r="DD26" i="17"/>
  <c r="DQ26" i="17" s="1"/>
  <c r="EC26" i="17" s="1"/>
  <c r="P82" i="1"/>
  <c r="AF82" i="1" s="1"/>
  <c r="CW15" i="17"/>
  <c r="DJ15" i="17" s="1"/>
  <c r="DV15" i="17" s="1"/>
  <c r="DA18" i="17"/>
  <c r="DN18" i="17" s="1"/>
  <c r="DZ18" i="17" s="1"/>
  <c r="AF24" i="18"/>
  <c r="L4" i="1"/>
  <c r="X4" i="1" s="1"/>
  <c r="AF19" i="23"/>
  <c r="L19" i="18"/>
  <c r="X19" i="18" s="1"/>
  <c r="DA4" i="17"/>
  <c r="DN4" i="17" s="1"/>
  <c r="DZ4" i="17" s="1"/>
  <c r="DA22" i="17"/>
  <c r="DN22" i="17" s="1"/>
  <c r="DZ22" i="17" s="1"/>
  <c r="X26" i="8"/>
  <c r="CW19" i="17"/>
  <c r="DJ19" i="17" s="1"/>
  <c r="DV19" i="17" s="1"/>
  <c r="CZ31" i="17"/>
  <c r="CZ32" i="17" s="1"/>
  <c r="DA28" i="17"/>
  <c r="DN28" i="17" s="1"/>
  <c r="DZ28" i="17" s="1"/>
  <c r="DA27" i="17"/>
  <c r="DN27" i="17" s="1"/>
  <c r="DZ27" i="17" s="1"/>
  <c r="AF17" i="23"/>
  <c r="CY31" i="17"/>
  <c r="DL31" i="17" s="1"/>
  <c r="DX31" i="17" s="1"/>
  <c r="DD23" i="17"/>
  <c r="DQ23" i="17" s="1"/>
  <c r="EC23" i="17" s="1"/>
  <c r="DB27" i="17"/>
  <c r="DO27" i="17" s="1"/>
  <c r="EA27" i="17" s="1"/>
  <c r="AF28" i="1"/>
  <c r="DB7" i="17"/>
  <c r="DO7" i="17" s="1"/>
  <c r="EA7" i="17" s="1"/>
  <c r="CW21" i="17"/>
  <c r="DJ21" i="17" s="1"/>
  <c r="DV21" i="17" s="1"/>
  <c r="L13" i="23"/>
  <c r="T13" i="23" s="1"/>
  <c r="B13" i="23" s="1"/>
  <c r="AB13" i="23" s="1"/>
  <c r="DB21" i="17"/>
  <c r="DO21" i="17" s="1"/>
  <c r="EA21" i="17" s="1"/>
  <c r="DA16" i="17"/>
  <c r="DN16" i="17" s="1"/>
  <c r="DZ16" i="17" s="1"/>
  <c r="DD17" i="17"/>
  <c r="DQ17" i="17" s="1"/>
  <c r="EC17" i="17" s="1"/>
  <c r="P88" i="9"/>
  <c r="L88" i="9" s="1"/>
  <c r="X88" i="9" s="1"/>
  <c r="DB13" i="17"/>
  <c r="DO13" i="17" s="1"/>
  <c r="EA13" i="17" s="1"/>
  <c r="P4" i="23"/>
  <c r="L4" i="23" s="1"/>
  <c r="X4" i="23" s="1"/>
  <c r="P10" i="5"/>
  <c r="L10" i="5" s="1"/>
  <c r="X10" i="5" s="1"/>
  <c r="Q9" i="1"/>
  <c r="R9" i="1" s="1"/>
  <c r="Q22" i="5"/>
  <c r="R22" i="5" s="1"/>
  <c r="Q12" i="1"/>
  <c r="R12" i="1" s="1"/>
  <c r="P25" i="23"/>
  <c r="AF25" i="23" s="1"/>
  <c r="Q11" i="5"/>
  <c r="R11" i="5" s="1"/>
  <c r="Q27" i="5"/>
  <c r="R27" i="5" s="1"/>
  <c r="Q30" i="5"/>
  <c r="R30" i="5" s="1"/>
  <c r="P31" i="1"/>
  <c r="AF31" i="1" s="1"/>
  <c r="Q21" i="6"/>
  <c r="R21" i="6" s="1"/>
  <c r="Q20" i="1"/>
  <c r="R20" i="1" s="1"/>
  <c r="P21" i="1"/>
  <c r="L21" i="1" s="1"/>
  <c r="X21" i="1" s="1"/>
  <c r="Q7" i="5"/>
  <c r="R7" i="5" s="1"/>
  <c r="Q31" i="23"/>
  <c r="R31" i="23" s="1"/>
  <c r="Q14" i="5"/>
  <c r="R14" i="5" s="1"/>
  <c r="P25" i="18"/>
  <c r="L25" i="18" s="1"/>
  <c r="T25" i="18" s="1"/>
  <c r="B25" i="18" s="1"/>
  <c r="AB25" i="18" s="1"/>
  <c r="Q14" i="1"/>
  <c r="R14" i="1" s="1"/>
  <c r="P11" i="23"/>
  <c r="AF11" i="23" s="1"/>
  <c r="DB17" i="17"/>
  <c r="DO17" i="17" s="1"/>
  <c r="EA17" i="17" s="1"/>
  <c r="DA25" i="17"/>
  <c r="DN25" i="17" s="1"/>
  <c r="DZ25" i="17" s="1"/>
  <c r="AF21" i="23"/>
  <c r="Q31" i="3"/>
  <c r="R31" i="3" s="1"/>
  <c r="Q30" i="18"/>
  <c r="R30" i="18" s="1"/>
  <c r="Q18" i="18"/>
  <c r="R18" i="18" s="1"/>
  <c r="Q14" i="23"/>
  <c r="R14" i="23" s="1"/>
  <c r="Q10" i="18"/>
  <c r="R10" i="18" s="1"/>
  <c r="Q19" i="1"/>
  <c r="R19" i="1" s="1"/>
  <c r="P23" i="23"/>
  <c r="L23" i="23" s="1"/>
  <c r="X23" i="23" s="1"/>
  <c r="Q13" i="6"/>
  <c r="R13" i="6" s="1"/>
  <c r="Q4" i="18"/>
  <c r="AH8" i="17" s="1"/>
  <c r="AX8" i="17" s="1"/>
  <c r="L10" i="1"/>
  <c r="X10" i="1" s="1"/>
  <c r="L15" i="1"/>
  <c r="X15" i="1" s="1"/>
  <c r="AF13" i="18"/>
  <c r="P5" i="13"/>
  <c r="CZ5" i="17" s="1"/>
  <c r="DM5" i="17" s="1"/>
  <c r="DY5" i="17" s="1"/>
  <c r="P3" i="18"/>
  <c r="DD3" i="17" s="1"/>
  <c r="DQ3" i="17" s="1"/>
  <c r="EC3" i="17" s="1"/>
  <c r="AF29" i="23"/>
  <c r="Q31" i="18"/>
  <c r="R31" i="18" s="1"/>
  <c r="P5" i="5"/>
  <c r="L5" i="5" s="1"/>
  <c r="X5" i="5" s="1"/>
  <c r="P7" i="1"/>
  <c r="DA7" i="17" s="1"/>
  <c r="DN7" i="17" s="1"/>
  <c r="DZ7" i="17" s="1"/>
  <c r="Q20" i="5"/>
  <c r="R20" i="5" s="1"/>
  <c r="P31" i="5"/>
  <c r="CW31" i="17" s="1"/>
  <c r="DB19" i="17"/>
  <c r="DO19" i="17" s="1"/>
  <c r="EA19" i="17" s="1"/>
  <c r="DD19" i="17"/>
  <c r="DQ19" i="17" s="1"/>
  <c r="EC19" i="17" s="1"/>
  <c r="P29" i="5"/>
  <c r="CW29" i="17" s="1"/>
  <c r="DJ29" i="17" s="1"/>
  <c r="DV29" i="17" s="1"/>
  <c r="Q4" i="24"/>
  <c r="AG8" i="17" s="1"/>
  <c r="AW8" i="17" s="1"/>
  <c r="Q6" i="5"/>
  <c r="AA10" i="17" s="1"/>
  <c r="AQ10" i="17" s="1"/>
  <c r="P23" i="13"/>
  <c r="L23" i="13" s="1"/>
  <c r="X23" i="13" s="1"/>
  <c r="P8" i="24"/>
  <c r="Q12" i="5"/>
  <c r="R12" i="5" s="1"/>
  <c r="P5" i="1"/>
  <c r="AF5" i="1" s="1"/>
  <c r="Q24" i="23"/>
  <c r="R24" i="23" s="1"/>
  <c r="DB12" i="17"/>
  <c r="DO12" i="17" s="1"/>
  <c r="EA12" i="17" s="1"/>
  <c r="AF21" i="5"/>
  <c r="Q3" i="16"/>
  <c r="R3" i="16" s="1"/>
  <c r="Q18" i="23"/>
  <c r="R18" i="23" s="1"/>
  <c r="Q24" i="5"/>
  <c r="R24" i="5" s="1"/>
  <c r="Q8" i="5"/>
  <c r="P13" i="5"/>
  <c r="L13" i="5" s="1"/>
  <c r="X13" i="5" s="1"/>
  <c r="P22" i="23"/>
  <c r="DB22" i="17" s="1"/>
  <c r="DO22" i="17" s="1"/>
  <c r="EA22" i="17" s="1"/>
  <c r="Q31" i="4"/>
  <c r="R31" i="4" s="1"/>
  <c r="Q10" i="23"/>
  <c r="R10" i="23" s="1"/>
  <c r="Q13" i="1"/>
  <c r="R13" i="1" s="1"/>
  <c r="DD24" i="17"/>
  <c r="DQ24" i="17" s="1"/>
  <c r="EC24" i="17" s="1"/>
  <c r="Q22" i="18"/>
  <c r="R22" i="18" s="1"/>
  <c r="P7" i="24"/>
  <c r="Q6" i="1"/>
  <c r="R6" i="1" s="1"/>
  <c r="P20" i="23"/>
  <c r="DB20" i="17" s="1"/>
  <c r="DO20" i="17" s="1"/>
  <c r="EA20" i="17" s="1"/>
  <c r="P26" i="5"/>
  <c r="L26" i="5" s="1"/>
  <c r="T26" i="5" s="1"/>
  <c r="B26" i="5" s="1"/>
  <c r="AB26" i="5" s="1"/>
  <c r="P23" i="5"/>
  <c r="CW23" i="17" s="1"/>
  <c r="DJ23" i="17" s="1"/>
  <c r="DV23" i="17" s="1"/>
  <c r="P16" i="5"/>
  <c r="CW16" i="17" s="1"/>
  <c r="DJ16" i="17" s="1"/>
  <c r="DV16" i="17" s="1"/>
  <c r="DB30" i="17"/>
  <c r="DO30" i="17" s="1"/>
  <c r="EA30" i="17" s="1"/>
  <c r="AF15" i="1"/>
  <c r="Q20" i="18"/>
  <c r="R20" i="18" s="1"/>
  <c r="P17" i="5"/>
  <c r="CW17" i="17" s="1"/>
  <c r="DJ17" i="17" s="1"/>
  <c r="DV17" i="17" s="1"/>
  <c r="Q4" i="5"/>
  <c r="R4" i="5" s="1"/>
  <c r="Q26" i="1"/>
  <c r="R26" i="1" s="1"/>
  <c r="DA10" i="17"/>
  <c r="DN10" i="17" s="1"/>
  <c r="DZ10" i="17" s="1"/>
  <c r="Q53" i="5"/>
  <c r="R53" i="5" s="1"/>
  <c r="P60" i="20"/>
  <c r="L60" i="20" s="1"/>
  <c r="X60" i="20" s="1"/>
  <c r="L41" i="3"/>
  <c r="X41" i="3" s="1"/>
  <c r="P55" i="3"/>
  <c r="L55" i="3" s="1"/>
  <c r="AF97" i="23"/>
  <c r="J41" i="9"/>
  <c r="AF42" i="1"/>
  <c r="G22" i="10"/>
  <c r="L56" i="13"/>
  <c r="X56" i="13" s="1"/>
  <c r="P93" i="21"/>
  <c r="AF93" i="21" s="1"/>
  <c r="J54" i="9"/>
  <c r="P61" i="21"/>
  <c r="AF61" i="21" s="1"/>
  <c r="AF40" i="1"/>
  <c r="P57" i="1"/>
  <c r="AF57" i="1" s="1"/>
  <c r="P93" i="3"/>
  <c r="AF93" i="3" s="1"/>
  <c r="L77" i="9"/>
  <c r="X77" i="9" s="1"/>
  <c r="AF65" i="1"/>
  <c r="Q70" i="21"/>
  <c r="R70" i="21" s="1"/>
  <c r="P45" i="13"/>
  <c r="L45" i="13" s="1"/>
  <c r="X45" i="13" s="1"/>
  <c r="P54" i="9"/>
  <c r="AF54" i="9" s="1"/>
  <c r="P66" i="1"/>
  <c r="L66" i="1" s="1"/>
  <c r="X66" i="1" s="1"/>
  <c r="S28" i="4"/>
  <c r="Q31" i="1"/>
  <c r="R31" i="1" s="1"/>
  <c r="F8" i="24"/>
  <c r="P37" i="13"/>
  <c r="L37" i="13" s="1"/>
  <c r="P64" i="24"/>
  <c r="P83" i="21"/>
  <c r="L83" i="21" s="1"/>
  <c r="X83" i="21" s="1"/>
  <c r="AF96" i="5"/>
  <c r="P67" i="20"/>
  <c r="L67" i="20" s="1"/>
  <c r="X67" i="20" s="1"/>
  <c r="P89" i="24"/>
  <c r="J96" i="9"/>
  <c r="Q32" i="5"/>
  <c r="R32" i="5" s="1"/>
  <c r="P79" i="5"/>
  <c r="L79" i="5" s="1"/>
  <c r="X79" i="5" s="1"/>
  <c r="R5" i="10"/>
  <c r="P6" i="1"/>
  <c r="AF6" i="1" s="1"/>
  <c r="P30" i="5"/>
  <c r="AF30" i="5" s="1"/>
  <c r="R10" i="10"/>
  <c r="R12" i="10"/>
  <c r="Q20" i="23"/>
  <c r="R20" i="23" s="1"/>
  <c r="AF19" i="5"/>
  <c r="L31" i="13"/>
  <c r="X31" i="13" s="1"/>
  <c r="O22" i="6"/>
  <c r="CK22" i="17" s="1"/>
  <c r="Q31" i="5"/>
  <c r="R31" i="5" s="1"/>
  <c r="O26" i="7"/>
  <c r="CG26" i="17" s="1"/>
  <c r="S31" i="24"/>
  <c r="F31" i="24"/>
  <c r="AF27" i="1"/>
  <c r="P76" i="16"/>
  <c r="L76" i="16" s="1"/>
  <c r="X76" i="16" s="1"/>
  <c r="AF33" i="5"/>
  <c r="P73" i="3"/>
  <c r="AF73" i="3" s="1"/>
  <c r="P81" i="5"/>
  <c r="L81" i="5" s="1"/>
  <c r="X81" i="5" s="1"/>
  <c r="Q89" i="1"/>
  <c r="R89" i="1" s="1"/>
  <c r="P88" i="23"/>
  <c r="AF88" i="23" s="1"/>
  <c r="AF93" i="18"/>
  <c r="P73" i="13"/>
  <c r="AF73" i="13" s="1"/>
  <c r="Q37" i="18"/>
  <c r="R37" i="18" s="1"/>
  <c r="P51" i="20"/>
  <c r="L51" i="20" s="1"/>
  <c r="X51" i="20" s="1"/>
  <c r="P74" i="18"/>
  <c r="L74" i="18" s="1"/>
  <c r="P45" i="5"/>
  <c r="AF45" i="5" s="1"/>
  <c r="AF75" i="21"/>
  <c r="P42" i="16"/>
  <c r="AF42" i="16" s="1"/>
  <c r="AF44" i="23"/>
  <c r="P38" i="3"/>
  <c r="AF38" i="3" s="1"/>
  <c r="P59" i="5"/>
  <c r="AF59" i="5" s="1"/>
  <c r="P90" i="24"/>
  <c r="P90" i="4"/>
  <c r="L90" i="4" s="1"/>
  <c r="X90" i="4" s="1"/>
  <c r="P73" i="9"/>
  <c r="L73" i="9" s="1"/>
  <c r="X73" i="9" s="1"/>
  <c r="P82" i="23"/>
  <c r="L82" i="23" s="1"/>
  <c r="X82" i="23" s="1"/>
  <c r="AF72" i="1"/>
  <c r="P41" i="20"/>
  <c r="L41" i="20" s="1"/>
  <c r="X41" i="20" s="1"/>
  <c r="P60" i="5"/>
  <c r="L60" i="5" s="1"/>
  <c r="X60" i="5" s="1"/>
  <c r="Q40" i="1"/>
  <c r="R40" i="1" s="1"/>
  <c r="P50" i="23"/>
  <c r="L50" i="23" s="1"/>
  <c r="P96" i="23"/>
  <c r="AF96" i="23" s="1"/>
  <c r="P96" i="9"/>
  <c r="L96" i="9" s="1"/>
  <c r="X96" i="9" s="1"/>
  <c r="P37" i="23"/>
  <c r="L37" i="23" s="1"/>
  <c r="X37" i="23" s="1"/>
  <c r="P66" i="20"/>
  <c r="AF66" i="20" s="1"/>
  <c r="P86" i="24"/>
  <c r="P98" i="13"/>
  <c r="AF98" i="13" s="1"/>
  <c r="P3" i="16"/>
  <c r="AF3" i="16" s="1"/>
  <c r="P50" i="13"/>
  <c r="AF50" i="13" s="1"/>
  <c r="P95" i="18"/>
  <c r="AF95" i="18" s="1"/>
  <c r="P80" i="21"/>
  <c r="L80" i="21" s="1"/>
  <c r="X80" i="21" s="1"/>
  <c r="P79" i="16"/>
  <c r="AF79" i="16" s="1"/>
  <c r="P60" i="9"/>
  <c r="L60" i="9" s="1"/>
  <c r="X60" i="9" s="1"/>
  <c r="P83" i="5"/>
  <c r="AF83" i="5" s="1"/>
  <c r="P37" i="1"/>
  <c r="L37" i="1" s="1"/>
  <c r="X37" i="1" s="1"/>
  <c r="Q25" i="23"/>
  <c r="R25" i="23" s="1"/>
  <c r="L68" i="20"/>
  <c r="X68" i="20" s="1"/>
  <c r="P74" i="4"/>
  <c r="R94" i="9"/>
  <c r="L94" i="5"/>
  <c r="X94" i="5" s="1"/>
  <c r="P59" i="21"/>
  <c r="L59" i="21" s="1"/>
  <c r="X59" i="21" s="1"/>
  <c r="P51" i="3"/>
  <c r="L51" i="3" s="1"/>
  <c r="X51" i="3" s="1"/>
  <c r="P87" i="9"/>
  <c r="AF87" i="9" s="1"/>
  <c r="P82" i="9"/>
  <c r="AF82" i="9" s="1"/>
  <c r="P84" i="20"/>
  <c r="L84" i="20" s="1"/>
  <c r="P51" i="5"/>
  <c r="AF51" i="5" s="1"/>
  <c r="P55" i="24"/>
  <c r="J43" i="9"/>
  <c r="P63" i="20"/>
  <c r="L63" i="20" s="1"/>
  <c r="X63" i="20" s="1"/>
  <c r="P64" i="1"/>
  <c r="AF64" i="1" s="1"/>
  <c r="L96" i="5"/>
  <c r="X96" i="5" s="1"/>
  <c r="P26" i="1"/>
  <c r="AF26" i="1" s="1"/>
  <c r="AF32" i="5"/>
  <c r="R82" i="9"/>
  <c r="P92" i="16"/>
  <c r="AF92" i="16" s="1"/>
  <c r="X59" i="8"/>
  <c r="S13" i="24"/>
  <c r="S3" i="24"/>
  <c r="AF13" i="23"/>
  <c r="P27" i="5"/>
  <c r="AF27" i="5" s="1"/>
  <c r="S20" i="4"/>
  <c r="S17" i="4"/>
  <c r="X23" i="8"/>
  <c r="AF23" i="8"/>
  <c r="R11" i="10"/>
  <c r="R8" i="10"/>
  <c r="AF27" i="8"/>
  <c r="X14" i="8"/>
  <c r="X21" i="8"/>
  <c r="Q11" i="23"/>
  <c r="R11" i="23" s="1"/>
  <c r="F22" i="6"/>
  <c r="Q25" i="18"/>
  <c r="R25" i="18" s="1"/>
  <c r="S22" i="4"/>
  <c r="O10" i="4"/>
  <c r="CI10" i="17" s="1"/>
  <c r="Q16" i="5"/>
  <c r="R16" i="5" s="1"/>
  <c r="S34" i="24"/>
  <c r="Q34" i="24" s="1"/>
  <c r="R34" i="24" s="1"/>
  <c r="T32" i="5"/>
  <c r="B32" i="5" s="1"/>
  <c r="AB32" i="5" s="1"/>
  <c r="S22" i="6"/>
  <c r="L19" i="8"/>
  <c r="O31" i="4"/>
  <c r="CI31" i="17" s="1"/>
  <c r="P39" i="5"/>
  <c r="AF39" i="5" s="1"/>
  <c r="F16" i="24"/>
  <c r="F31" i="4"/>
  <c r="AE31" i="4"/>
  <c r="Q33" i="16"/>
  <c r="R33" i="16" s="1"/>
  <c r="AE17" i="4"/>
  <c r="S18" i="4"/>
  <c r="O5" i="4"/>
  <c r="CI5" i="17" s="1"/>
  <c r="O3" i="24"/>
  <c r="CP3" i="17" s="1"/>
  <c r="AE34" i="24"/>
  <c r="Q34" i="1"/>
  <c r="R34" i="1" s="1"/>
  <c r="P14" i="1"/>
  <c r="AF14" i="1" s="1"/>
  <c r="F17" i="4"/>
  <c r="F3" i="24"/>
  <c r="F35" i="24"/>
  <c r="AF34" i="9"/>
  <c r="AE36" i="24"/>
  <c r="AE20" i="4"/>
  <c r="L7" i="23"/>
  <c r="X7" i="23" s="1"/>
  <c r="Q23" i="23"/>
  <c r="R23" i="23" s="1"/>
  <c r="L18" i="8"/>
  <c r="X18" i="8" s="1"/>
  <c r="L31" i="16"/>
  <c r="X31" i="16" s="1"/>
  <c r="AE9" i="4"/>
  <c r="AE13" i="24"/>
  <c r="AE15" i="24"/>
  <c r="O37" i="24"/>
  <c r="S23" i="24"/>
  <c r="P19" i="1"/>
  <c r="AF19" i="1" s="1"/>
  <c r="F37" i="24"/>
  <c r="L37" i="24" s="1"/>
  <c r="X37" i="24" s="1"/>
  <c r="P38" i="20"/>
  <c r="AF38" i="20" s="1"/>
  <c r="T29" i="23"/>
  <c r="B29" i="23" s="1"/>
  <c r="AB29" i="23" s="1"/>
  <c r="P39" i="20"/>
  <c r="AF39" i="20" s="1"/>
  <c r="F13" i="24"/>
  <c r="O15" i="24"/>
  <c r="CP15" i="17" s="1"/>
  <c r="O23" i="24"/>
  <c r="CP23" i="17" s="1"/>
  <c r="Q5" i="1"/>
  <c r="L15" i="5"/>
  <c r="X15" i="5" s="1"/>
  <c r="O28" i="4"/>
  <c r="CI28" i="17" s="1"/>
  <c r="O6" i="24"/>
  <c r="CP6" i="17" s="1"/>
  <c r="T27" i="8"/>
  <c r="AF10" i="1"/>
  <c r="F28" i="4"/>
  <c r="F15" i="24"/>
  <c r="F23" i="24"/>
  <c r="P34" i="16"/>
  <c r="L34" i="16" s="1"/>
  <c r="X34" i="16" s="1"/>
  <c r="L26" i="18"/>
  <c r="X26" i="18" s="1"/>
  <c r="L27" i="23"/>
  <c r="X27" i="23" s="1"/>
  <c r="P33" i="20"/>
  <c r="L33" i="20" s="1"/>
  <c r="X33" i="20" s="1"/>
  <c r="Q20" i="21"/>
  <c r="R20" i="21" s="1"/>
  <c r="S9" i="4"/>
  <c r="P37" i="20"/>
  <c r="L37" i="20" s="1"/>
  <c r="X37" i="20" s="1"/>
  <c r="O34" i="4"/>
  <c r="P38" i="5"/>
  <c r="AF38" i="5" s="1"/>
  <c r="P47" i="23"/>
  <c r="L47" i="23" s="1"/>
  <c r="X47" i="23" s="1"/>
  <c r="Q3" i="18"/>
  <c r="AH7" i="17" s="1"/>
  <c r="AX7" i="17" s="1"/>
  <c r="P70" i="3"/>
  <c r="L70" i="3" s="1"/>
  <c r="X70" i="3" s="1"/>
  <c r="P94" i="23"/>
  <c r="AF94" i="23" s="1"/>
  <c r="P85" i="16"/>
  <c r="L85" i="16" s="1"/>
  <c r="X85" i="16" s="1"/>
  <c r="P53" i="9"/>
  <c r="AF53" i="9" s="1"/>
  <c r="P71" i="1"/>
  <c r="L71" i="1" s="1"/>
  <c r="X71" i="1" s="1"/>
  <c r="P24" i="23"/>
  <c r="L24" i="23" s="1"/>
  <c r="T24" i="23" s="1"/>
  <c r="B24" i="23" s="1"/>
  <c r="AB24" i="23" s="1"/>
  <c r="P8" i="5"/>
  <c r="AF8" i="5" s="1"/>
  <c r="P69" i="4"/>
  <c r="AF40" i="16"/>
  <c r="L56" i="23"/>
  <c r="X56" i="23" s="1"/>
  <c r="P53" i="21"/>
  <c r="AF53" i="21" s="1"/>
  <c r="P40" i="23"/>
  <c r="AF40" i="23" s="1"/>
  <c r="L43" i="18"/>
  <c r="X43" i="18" s="1"/>
  <c r="AF7" i="23"/>
  <c r="L17" i="23"/>
  <c r="X17" i="23" s="1"/>
  <c r="P45" i="4"/>
  <c r="L45" i="4" s="1"/>
  <c r="X45" i="4" s="1"/>
  <c r="P76" i="1"/>
  <c r="L76" i="1" s="1"/>
  <c r="X76" i="1" s="1"/>
  <c r="R31" i="9"/>
  <c r="P54" i="16"/>
  <c r="AF54" i="16" s="1"/>
  <c r="AF23" i="18"/>
  <c r="L76" i="23"/>
  <c r="X76" i="23" s="1"/>
  <c r="P35" i="3"/>
  <c r="AF35" i="3" s="1"/>
  <c r="AF100" i="21"/>
  <c r="P64" i="23"/>
  <c r="L64" i="23" s="1"/>
  <c r="R13" i="10"/>
  <c r="P82" i="13"/>
  <c r="AF82" i="13" s="1"/>
  <c r="P99" i="3"/>
  <c r="AF99" i="3" s="1"/>
  <c r="P98" i="6"/>
  <c r="P43" i="23"/>
  <c r="AF43" i="23" s="1"/>
  <c r="J88" i="9"/>
  <c r="P47" i="3"/>
  <c r="AF47" i="3" s="1"/>
  <c r="AF53" i="23"/>
  <c r="P46" i="13"/>
  <c r="AF46" i="13" s="1"/>
  <c r="P77" i="16"/>
  <c r="AF77" i="16" s="1"/>
  <c r="P74" i="6"/>
  <c r="P65" i="5"/>
  <c r="L65" i="5" s="1"/>
  <c r="P71" i="5"/>
  <c r="L71" i="5" s="1"/>
  <c r="T71" i="5" s="1"/>
  <c r="B71" i="5" s="1"/>
  <c r="AB71" i="5" s="1"/>
  <c r="P69" i="16"/>
  <c r="AF69" i="16" s="1"/>
  <c r="L19" i="23"/>
  <c r="T19" i="23" s="1"/>
  <c r="B19" i="23" s="1"/>
  <c r="AB19" i="23" s="1"/>
  <c r="L49" i="23"/>
  <c r="X49" i="23" s="1"/>
  <c r="Q93" i="18"/>
  <c r="R93" i="18" s="1"/>
  <c r="P51" i="23"/>
  <c r="L51" i="23" s="1"/>
  <c r="X51" i="23" s="1"/>
  <c r="P69" i="13"/>
  <c r="AF69" i="13" s="1"/>
  <c r="P80" i="5"/>
  <c r="L80" i="5" s="1"/>
  <c r="X80" i="5" s="1"/>
  <c r="AF52" i="16"/>
  <c r="P67" i="6"/>
  <c r="Q32" i="16"/>
  <c r="R32" i="16" s="1"/>
  <c r="AF49" i="23"/>
  <c r="L40" i="21"/>
  <c r="X40" i="21" s="1"/>
  <c r="P58" i="23"/>
  <c r="L58" i="23" s="1"/>
  <c r="X58" i="23" s="1"/>
  <c r="Q10" i="5"/>
  <c r="R10" i="5" s="1"/>
  <c r="P90" i="23"/>
  <c r="L90" i="23" s="1"/>
  <c r="X90" i="23" s="1"/>
  <c r="P67" i="3"/>
  <c r="AF67" i="3" s="1"/>
  <c r="P59" i="3"/>
  <c r="L59" i="3" s="1"/>
  <c r="X59" i="3" s="1"/>
  <c r="P74" i="23"/>
  <c r="AF74" i="23" s="1"/>
  <c r="P49" i="24"/>
  <c r="L49" i="24" s="1"/>
  <c r="X49" i="24" s="1"/>
  <c r="L48" i="23"/>
  <c r="X48" i="23" s="1"/>
  <c r="P13" i="6"/>
  <c r="L13" i="6" s="1"/>
  <c r="X13" i="6" s="1"/>
  <c r="P13" i="1"/>
  <c r="L13" i="1" s="1"/>
  <c r="L63" i="18"/>
  <c r="X63" i="18" s="1"/>
  <c r="P66" i="21"/>
  <c r="L66" i="21" s="1"/>
  <c r="X66" i="21" s="1"/>
  <c r="P64" i="16"/>
  <c r="L64" i="16" s="1"/>
  <c r="X64" i="16" s="1"/>
  <c r="L72" i="5"/>
  <c r="X72" i="5" s="1"/>
  <c r="P12" i="1"/>
  <c r="L12" i="1" s="1"/>
  <c r="X12" i="1" s="1"/>
  <c r="P91" i="4"/>
  <c r="Q67" i="18"/>
  <c r="R67" i="18" s="1"/>
  <c r="P62" i="3"/>
  <c r="L62" i="3" s="1"/>
  <c r="X62" i="3" s="1"/>
  <c r="P74" i="5"/>
  <c r="L74" i="5" s="1"/>
  <c r="X74" i="5" s="1"/>
  <c r="P80" i="16"/>
  <c r="L80" i="16" s="1"/>
  <c r="X80" i="16" s="1"/>
  <c r="P98" i="24"/>
  <c r="P31" i="21"/>
  <c r="L31" i="21" s="1"/>
  <c r="P20" i="1"/>
  <c r="L20" i="1" s="1"/>
  <c r="X20" i="1" s="1"/>
  <c r="Q22" i="23"/>
  <c r="R22" i="23" s="1"/>
  <c r="P89" i="6"/>
  <c r="P90" i="13"/>
  <c r="AF90" i="13" s="1"/>
  <c r="P98" i="20"/>
  <c r="AF98" i="20" s="1"/>
  <c r="L65" i="18"/>
  <c r="X65" i="18" s="1"/>
  <c r="P89" i="16"/>
  <c r="L89" i="16" s="1"/>
  <c r="X89" i="16" s="1"/>
  <c r="P90" i="18"/>
  <c r="AF90" i="18" s="1"/>
  <c r="P56" i="16"/>
  <c r="L56" i="16" s="1"/>
  <c r="X56" i="16" s="1"/>
  <c r="P79" i="6"/>
  <c r="AF79" i="6" s="1"/>
  <c r="L54" i="13"/>
  <c r="X54" i="13" s="1"/>
  <c r="P99" i="23"/>
  <c r="AF99" i="23" s="1"/>
  <c r="P64" i="5"/>
  <c r="L64" i="5" s="1"/>
  <c r="X64" i="5" s="1"/>
  <c r="P22" i="5"/>
  <c r="AF22" i="5" s="1"/>
  <c r="P10" i="18"/>
  <c r="AF10" i="18" s="1"/>
  <c r="AF58" i="18"/>
  <c r="Q58" i="18"/>
  <c r="R58" i="18" s="1"/>
  <c r="O30" i="24"/>
  <c r="CP30" i="17" s="1"/>
  <c r="O27" i="24"/>
  <c r="CP27" i="17" s="1"/>
  <c r="F27" i="24"/>
  <c r="AE27" i="24"/>
  <c r="AE26" i="24"/>
  <c r="S26" i="24"/>
  <c r="O26" i="24"/>
  <c r="CP26" i="17" s="1"/>
  <c r="S17" i="24"/>
  <c r="AE17" i="24"/>
  <c r="O16" i="24"/>
  <c r="CP16" i="17" s="1"/>
  <c r="AE16" i="24"/>
  <c r="F7" i="24"/>
  <c r="AE6" i="24"/>
  <c r="F6" i="24"/>
  <c r="S5" i="24"/>
  <c r="F55" i="24"/>
  <c r="P15" i="23"/>
  <c r="DB15" i="17" s="1"/>
  <c r="DO15" i="17" s="1"/>
  <c r="EA15" i="17" s="1"/>
  <c r="Q15" i="23"/>
  <c r="R15" i="23" s="1"/>
  <c r="P10" i="23"/>
  <c r="AF10" i="23" s="1"/>
  <c r="Q56" i="23"/>
  <c r="R56" i="23" s="1"/>
  <c r="L29" i="1"/>
  <c r="X29" i="1" s="1"/>
  <c r="L25" i="1"/>
  <c r="X25" i="1" s="1"/>
  <c r="P9" i="1"/>
  <c r="L9" i="1" s="1"/>
  <c r="T9" i="1" s="1"/>
  <c r="B9" i="1" s="1"/>
  <c r="D9" i="1" s="1"/>
  <c r="P58" i="1"/>
  <c r="AF58" i="1" s="1"/>
  <c r="F28" i="6"/>
  <c r="O19" i="6"/>
  <c r="CK19" i="17" s="1"/>
  <c r="S16" i="6"/>
  <c r="O16" i="6"/>
  <c r="CK16" i="17" s="1"/>
  <c r="F14" i="6"/>
  <c r="AE14" i="6"/>
  <c r="S14" i="6"/>
  <c r="AE12" i="6"/>
  <c r="AE7" i="6"/>
  <c r="O3" i="6"/>
  <c r="CK3" i="17" s="1"/>
  <c r="AE53" i="6"/>
  <c r="L28" i="5"/>
  <c r="X28" i="5" s="1"/>
  <c r="AF28" i="5"/>
  <c r="Q23" i="5"/>
  <c r="R23" i="5" s="1"/>
  <c r="L21" i="5"/>
  <c r="X21" i="5" s="1"/>
  <c r="P20" i="5"/>
  <c r="AF20" i="5" s="1"/>
  <c r="P14" i="5"/>
  <c r="CW14" i="17" s="1"/>
  <c r="DJ14" i="17" s="1"/>
  <c r="DV14" i="17" s="1"/>
  <c r="Q13" i="5"/>
  <c r="R13" i="5" s="1"/>
  <c r="P7" i="5"/>
  <c r="AF7" i="5" s="1"/>
  <c r="P54" i="5"/>
  <c r="L54" i="5" s="1"/>
  <c r="F24" i="4"/>
  <c r="S24" i="4"/>
  <c r="AE24" i="4"/>
  <c r="AE18" i="4"/>
  <c r="F18" i="4"/>
  <c r="AE14" i="4"/>
  <c r="S14" i="4"/>
  <c r="F14" i="4"/>
  <c r="S13" i="4"/>
  <c r="O13" i="4"/>
  <c r="CI13" i="17" s="1"/>
  <c r="S10" i="4"/>
  <c r="AE10" i="4"/>
  <c r="O9" i="4"/>
  <c r="CI9" i="17" s="1"/>
  <c r="O8" i="4"/>
  <c r="CI8" i="17" s="1"/>
  <c r="F8" i="4"/>
  <c r="S7" i="4"/>
  <c r="O7" i="4"/>
  <c r="CI7" i="17" s="1"/>
  <c r="F7" i="4"/>
  <c r="S6" i="4"/>
  <c r="O4" i="4"/>
  <c r="CI4" i="17" s="1"/>
  <c r="S4" i="4"/>
  <c r="S15" i="27"/>
  <c r="Q15" i="27" s="1"/>
  <c r="R15" i="27" s="1"/>
  <c r="AE29" i="26"/>
  <c r="J53" i="9"/>
  <c r="X25" i="8"/>
  <c r="L13" i="8"/>
  <c r="T13" i="8" s="1"/>
  <c r="AF28" i="8"/>
  <c r="X28" i="8"/>
  <c r="AF22" i="8"/>
  <c r="X15" i="8"/>
  <c r="R10" i="8"/>
  <c r="R14" i="10"/>
  <c r="R15" i="10" s="1"/>
  <c r="R16" i="10" s="1"/>
  <c r="R17" i="10" s="1"/>
  <c r="R18" i="10" s="1"/>
  <c r="R19" i="10"/>
  <c r="R20" i="10" s="1"/>
  <c r="R21" i="10" s="1"/>
  <c r="R22" i="10" s="1"/>
  <c r="R23" i="10" s="1"/>
  <c r="R24" i="10"/>
  <c r="R25" i="10" s="1"/>
  <c r="R26" i="10" s="1"/>
  <c r="R27" i="10" s="1"/>
  <c r="R28" i="10" s="1"/>
  <c r="R29" i="10" s="1"/>
  <c r="R30" i="10" s="1"/>
  <c r="R31" i="10" s="1"/>
  <c r="R32" i="10" s="1"/>
  <c r="R33" i="10" s="1"/>
  <c r="R34" i="10" s="1"/>
  <c r="R35" i="10" s="1"/>
  <c r="R36" i="10" s="1"/>
  <c r="R37" i="10" s="1"/>
  <c r="R38" i="10" s="1"/>
  <c r="R39" i="10" s="1"/>
  <c r="R40" i="10" s="1"/>
  <c r="R41" i="10" s="1"/>
  <c r="R42" i="10" s="1"/>
  <c r="R43" i="10" s="1"/>
  <c r="R44" i="10" s="1"/>
  <c r="R45" i="10" s="1"/>
  <c r="R46" i="10" s="1"/>
  <c r="R47" i="10" s="1"/>
  <c r="R48" i="10" s="1"/>
  <c r="R49" i="10" s="1"/>
  <c r="R50" i="10" s="1"/>
  <c r="R51" i="10" s="1"/>
  <c r="R52" i="10" s="1"/>
  <c r="R53" i="10" s="1"/>
  <c r="R54" i="10" s="1"/>
  <c r="R55" i="10" s="1"/>
  <c r="R56" i="10" s="1"/>
  <c r="R57" i="10" s="1"/>
  <c r="R58" i="10" s="1"/>
  <c r="R59" i="10" s="1"/>
  <c r="R60" i="10" s="1"/>
  <c r="R61" i="10" s="1"/>
  <c r="R62" i="10" s="1"/>
  <c r="R63" i="10" s="1"/>
  <c r="R64" i="10" s="1"/>
  <c r="R65" i="10" s="1"/>
  <c r="R66" i="10" s="1"/>
  <c r="R67" i="10" s="1"/>
  <c r="R68" i="10" s="1"/>
  <c r="R69" i="10" s="1"/>
  <c r="R70" i="10" s="1"/>
  <c r="R71" i="10" s="1"/>
  <c r="R72" i="10" s="1"/>
  <c r="R73" i="10" s="1"/>
  <c r="R74" i="10" s="1"/>
  <c r="R75" i="10" s="1"/>
  <c r="R76" i="10" s="1"/>
  <c r="R77" i="10" s="1"/>
  <c r="R78" i="10" s="1"/>
  <c r="R79" i="10" s="1"/>
  <c r="R80" i="10" s="1"/>
  <c r="R81" i="10" s="1"/>
  <c r="R82" i="10" s="1"/>
  <c r="R83" i="10" s="1"/>
  <c r="R84" i="10" s="1"/>
  <c r="R85" i="10" s="1"/>
  <c r="R86" i="10" s="1"/>
  <c r="R87" i="10" s="1"/>
  <c r="R88" i="10" s="1"/>
  <c r="R89" i="10" s="1"/>
  <c r="R90" i="10" s="1"/>
  <c r="R91" i="10" s="1"/>
  <c r="R92" i="10" s="1"/>
  <c r="R93" i="10" s="1"/>
  <c r="R94" i="10" s="1"/>
  <c r="R95" i="10" s="1"/>
  <c r="R96" i="10" s="1"/>
  <c r="R97" i="10" s="1"/>
  <c r="R98" i="10" s="1"/>
  <c r="R99" i="10" s="1"/>
  <c r="R100" i="10" s="1"/>
  <c r="Q94" i="24"/>
  <c r="R94" i="24" s="1"/>
  <c r="P94" i="24"/>
  <c r="Q75" i="3"/>
  <c r="R75" i="3" s="1"/>
  <c r="P75" i="3"/>
  <c r="L75" i="3" s="1"/>
  <c r="X75" i="3" s="1"/>
  <c r="Q42" i="21"/>
  <c r="R42" i="21" s="1"/>
  <c r="P42" i="21"/>
  <c r="AF42" i="21" s="1"/>
  <c r="AE76" i="4"/>
  <c r="O76" i="4"/>
  <c r="S76" i="4"/>
  <c r="Q76" i="4" s="1"/>
  <c r="R76" i="4" s="1"/>
  <c r="F76" i="4"/>
  <c r="F19" i="24"/>
  <c r="AE19" i="24"/>
  <c r="O19" i="24"/>
  <c r="CP19" i="17" s="1"/>
  <c r="S19" i="24"/>
  <c r="AF73" i="16"/>
  <c r="S53" i="25"/>
  <c r="Q53" i="25" s="1"/>
  <c r="R53" i="25" s="1"/>
  <c r="F53" i="25"/>
  <c r="AE99" i="6"/>
  <c r="S99" i="6"/>
  <c r="F99" i="6"/>
  <c r="Q68" i="6"/>
  <c r="R68" i="6" s="1"/>
  <c r="P68" i="6"/>
  <c r="AE9" i="6"/>
  <c r="F9" i="6"/>
  <c r="O9" i="6"/>
  <c r="CK9" i="17" s="1"/>
  <c r="O64" i="4"/>
  <c r="F64" i="4"/>
  <c r="Q100" i="23"/>
  <c r="R100" i="23" s="1"/>
  <c r="P100" i="23"/>
  <c r="L100" i="23" s="1"/>
  <c r="X100" i="23" s="1"/>
  <c r="Q84" i="1"/>
  <c r="R84" i="1" s="1"/>
  <c r="P84" i="1"/>
  <c r="AF84" i="1" s="1"/>
  <c r="Q35" i="4"/>
  <c r="R35" i="4" s="1"/>
  <c r="P35" i="4"/>
  <c r="F28" i="24"/>
  <c r="AE28" i="24"/>
  <c r="P24" i="1"/>
  <c r="DA24" i="17" s="1"/>
  <c r="DN24" i="17" s="1"/>
  <c r="DZ24" i="17" s="1"/>
  <c r="Q24" i="1"/>
  <c r="R24" i="1" s="1"/>
  <c r="Q30" i="4"/>
  <c r="R30" i="4" s="1"/>
  <c r="P30" i="4"/>
  <c r="L30" i="4" s="1"/>
  <c r="X30" i="4" s="1"/>
  <c r="S52" i="4"/>
  <c r="P52" i="4" s="1"/>
  <c r="F52" i="4"/>
  <c r="O52" i="4"/>
  <c r="F47" i="24"/>
  <c r="O47" i="24"/>
  <c r="AE47" i="24"/>
  <c r="S47" i="24"/>
  <c r="Q47" i="24" s="1"/>
  <c r="R47" i="24" s="1"/>
  <c r="P62" i="13"/>
  <c r="AF62" i="13" s="1"/>
  <c r="S37" i="27"/>
  <c r="P37" i="27" s="1"/>
  <c r="S64" i="4"/>
  <c r="Q64" i="4" s="1"/>
  <c r="R64" i="4" s="1"/>
  <c r="AE68" i="4"/>
  <c r="O29" i="26"/>
  <c r="S29" i="26"/>
  <c r="P29" i="26" s="1"/>
  <c r="L29" i="26" s="1"/>
  <c r="T29" i="26" s="1"/>
  <c r="B29" i="26" s="1"/>
  <c r="AB29" i="26" s="1"/>
  <c r="O99" i="6"/>
  <c r="P15" i="24"/>
  <c r="Q15" i="24"/>
  <c r="R15" i="24" s="1"/>
  <c r="AG1" i="23"/>
  <c r="U29" i="29" s="1"/>
  <c r="L3" i="5"/>
  <c r="X3" i="5" s="1"/>
  <c r="AF3" i="5"/>
  <c r="Q35" i="13"/>
  <c r="R35" i="13" s="1"/>
  <c r="P35" i="13"/>
  <c r="AF35" i="13" s="1"/>
  <c r="O28" i="6"/>
  <c r="CK28" i="17" s="1"/>
  <c r="AE28" i="6"/>
  <c r="S8" i="6"/>
  <c r="F8" i="6"/>
  <c r="AE8" i="6"/>
  <c r="O12" i="6"/>
  <c r="CK12" i="17" s="1"/>
  <c r="F12" i="6"/>
  <c r="S75" i="24"/>
  <c r="Q75" i="24" s="1"/>
  <c r="R75" i="24" s="1"/>
  <c r="F75" i="24"/>
  <c r="AE75" i="24"/>
  <c r="O78" i="4"/>
  <c r="AE78" i="4"/>
  <c r="Q86" i="5"/>
  <c r="R86" i="5" s="1"/>
  <c r="P86" i="5"/>
  <c r="Q62" i="21"/>
  <c r="R62" i="21" s="1"/>
  <c r="P62" i="21"/>
  <c r="AF62" i="21" s="1"/>
  <c r="Q86" i="16"/>
  <c r="R86" i="16" s="1"/>
  <c r="P86" i="16"/>
  <c r="L86" i="16" s="1"/>
  <c r="X86" i="16" s="1"/>
  <c r="O74" i="24"/>
  <c r="AE74" i="24"/>
  <c r="S74" i="24"/>
  <c r="P74" i="24" s="1"/>
  <c r="F74" i="24"/>
  <c r="Q78" i="3"/>
  <c r="R78" i="3" s="1"/>
  <c r="P78" i="3"/>
  <c r="L78" i="3" s="1"/>
  <c r="X78" i="3" s="1"/>
  <c r="Q99" i="20"/>
  <c r="R99" i="20" s="1"/>
  <c r="P99" i="20"/>
  <c r="AF99" i="20" s="1"/>
  <c r="AE99" i="24"/>
  <c r="F99" i="24"/>
  <c r="O99" i="24"/>
  <c r="S99" i="24"/>
  <c r="Q91" i="13"/>
  <c r="R91" i="13" s="1"/>
  <c r="P91" i="13"/>
  <c r="L91" i="13" s="1"/>
  <c r="X91" i="13" s="1"/>
  <c r="S21" i="4"/>
  <c r="F21" i="4"/>
  <c r="O21" i="4"/>
  <c r="CI21" i="17" s="1"/>
  <c r="AE21" i="4"/>
  <c r="AE38" i="4"/>
  <c r="S38" i="4"/>
  <c r="Q38" i="4" s="1"/>
  <c r="R38" i="4" s="1"/>
  <c r="O38" i="4"/>
  <c r="P59" i="23"/>
  <c r="L59" i="23" s="1"/>
  <c r="X59" i="23" s="1"/>
  <c r="Q59" i="23"/>
  <c r="R59" i="23" s="1"/>
  <c r="O24" i="24"/>
  <c r="CP24" i="17" s="1"/>
  <c r="F24" i="24"/>
  <c r="S24" i="24"/>
  <c r="Q91" i="5"/>
  <c r="R91" i="5" s="1"/>
  <c r="P91" i="5"/>
  <c r="AF91" i="5" s="1"/>
  <c r="F94" i="24"/>
  <c r="AE94" i="24"/>
  <c r="O83" i="4"/>
  <c r="S83" i="4"/>
  <c r="P83" i="4" s="1"/>
  <c r="L83" i="4" s="1"/>
  <c r="X83" i="4" s="1"/>
  <c r="AE83" i="4"/>
  <c r="P53" i="1"/>
  <c r="L53" i="1" s="1"/>
  <c r="X53" i="1" s="1"/>
  <c r="F68" i="4"/>
  <c r="P98" i="5"/>
  <c r="AF98" i="5" s="1"/>
  <c r="S65" i="26"/>
  <c r="P65" i="26" s="1"/>
  <c r="F65" i="26"/>
  <c r="O65" i="26"/>
  <c r="AE52" i="4"/>
  <c r="AE64" i="4"/>
  <c r="S36" i="4"/>
  <c r="P36" i="4" s="1"/>
  <c r="AE36" i="4"/>
  <c r="F23" i="4"/>
  <c r="O23" i="4"/>
  <c r="CI23" i="17" s="1"/>
  <c r="S23" i="4"/>
  <c r="AE23" i="4"/>
  <c r="O22" i="24"/>
  <c r="CP22" i="17" s="1"/>
  <c r="F22" i="24"/>
  <c r="S22" i="24"/>
  <c r="O94" i="24"/>
  <c r="Q61" i="9"/>
  <c r="P61" i="9"/>
  <c r="L61" i="9" s="1"/>
  <c r="X61" i="9" s="1"/>
  <c r="S97" i="24"/>
  <c r="AE97" i="24"/>
  <c r="O97" i="24"/>
  <c r="F97" i="24"/>
  <c r="O96" i="24"/>
  <c r="S96" i="24"/>
  <c r="P96" i="24" s="1"/>
  <c r="AE96" i="24"/>
  <c r="F96" i="24"/>
  <c r="P17" i="1"/>
  <c r="AF17" i="1" s="1"/>
  <c r="Q17" i="1"/>
  <c r="R17" i="1" s="1"/>
  <c r="Q53" i="24"/>
  <c r="R53" i="24" s="1"/>
  <c r="P53" i="24"/>
  <c r="L47" i="5"/>
  <c r="X47" i="5" s="1"/>
  <c r="AF47" i="5"/>
  <c r="Q40" i="13"/>
  <c r="R40" i="13" s="1"/>
  <c r="P40" i="13"/>
  <c r="AF40" i="13" s="1"/>
  <c r="Q41" i="24"/>
  <c r="R41" i="24" s="1"/>
  <c r="S88" i="24"/>
  <c r="F88" i="24"/>
  <c r="P98" i="23"/>
  <c r="L98" i="23" s="1"/>
  <c r="X98" i="23" s="1"/>
  <c r="O68" i="4"/>
  <c r="O53" i="25"/>
  <c r="O88" i="24"/>
  <c r="S9" i="6"/>
  <c r="Q69" i="9"/>
  <c r="P69" i="9"/>
  <c r="AF69" i="9" s="1"/>
  <c r="P17" i="21"/>
  <c r="L17" i="21" s="1"/>
  <c r="Q17" i="21"/>
  <c r="R17" i="21" s="1"/>
  <c r="P3" i="21"/>
  <c r="AF3" i="21" s="1"/>
  <c r="Q3" i="21"/>
  <c r="W7" i="17" s="1"/>
  <c r="AM7" i="17" s="1"/>
  <c r="AF18" i="1"/>
  <c r="L18" i="1"/>
  <c r="X18" i="1" s="1"/>
  <c r="F96" i="4"/>
  <c r="O96" i="4"/>
  <c r="AE96" i="4"/>
  <c r="S96" i="4"/>
  <c r="P96" i="4" s="1"/>
  <c r="S85" i="24"/>
  <c r="Q85" i="24" s="1"/>
  <c r="R85" i="24" s="1"/>
  <c r="AE85" i="24"/>
  <c r="O85" i="24"/>
  <c r="F85" i="24"/>
  <c r="AF89" i="1"/>
  <c r="P49" i="5"/>
  <c r="AF49" i="5" s="1"/>
  <c r="Q8" i="23"/>
  <c r="P8" i="23"/>
  <c r="AF8" i="23" s="1"/>
  <c r="Q49" i="4"/>
  <c r="R49" i="4" s="1"/>
  <c r="P49" i="4"/>
  <c r="F76" i="24"/>
  <c r="AE76" i="24"/>
  <c r="S76" i="24"/>
  <c r="Q76" i="24" s="1"/>
  <c r="R76" i="24" s="1"/>
  <c r="Q68" i="16"/>
  <c r="R68" i="16" s="1"/>
  <c r="P68" i="16"/>
  <c r="L68" i="16" s="1"/>
  <c r="X68" i="16" s="1"/>
  <c r="Q65" i="4"/>
  <c r="R65" i="4" s="1"/>
  <c r="P65" i="4"/>
  <c r="Q6" i="23"/>
  <c r="P6" i="23"/>
  <c r="L6" i="23" s="1"/>
  <c r="X6" i="23" s="1"/>
  <c r="P26" i="23"/>
  <c r="L26" i="23" s="1"/>
  <c r="X26" i="23" s="1"/>
  <c r="Q26" i="23"/>
  <c r="R26" i="23" s="1"/>
  <c r="P60" i="4"/>
  <c r="AF60" i="4" s="1"/>
  <c r="Q60" i="4"/>
  <c r="R60" i="4" s="1"/>
  <c r="P48" i="3"/>
  <c r="AF48" i="3" s="1"/>
  <c r="S45" i="24"/>
  <c r="Q45" i="24" s="1"/>
  <c r="R45" i="24" s="1"/>
  <c r="F45" i="24"/>
  <c r="O45" i="24"/>
  <c r="O76" i="24"/>
  <c r="Q6" i="9"/>
  <c r="R6" i="9" s="1"/>
  <c r="P6" i="9"/>
  <c r="L6" i="9" s="1"/>
  <c r="X6" i="9" s="1"/>
  <c r="AE59" i="24"/>
  <c r="S59" i="24"/>
  <c r="Q59" i="24" s="1"/>
  <c r="R59" i="24" s="1"/>
  <c r="F59" i="24"/>
  <c r="Q78" i="16"/>
  <c r="R78" i="16" s="1"/>
  <c r="P78" i="16"/>
  <c r="L78" i="16" s="1"/>
  <c r="X78" i="16" s="1"/>
  <c r="Q75" i="9"/>
  <c r="R75" i="9" s="1"/>
  <c r="P75" i="9"/>
  <c r="AF75" i="9" s="1"/>
  <c r="Q28" i="23"/>
  <c r="R28" i="23" s="1"/>
  <c r="P28" i="23"/>
  <c r="AF28" i="23" s="1"/>
  <c r="Q91" i="6"/>
  <c r="R91" i="6" s="1"/>
  <c r="P91" i="6"/>
  <c r="P49" i="20"/>
  <c r="AF49" i="20" s="1"/>
  <c r="AE35" i="4"/>
  <c r="O35" i="4"/>
  <c r="P81" i="18"/>
  <c r="L81" i="18" s="1"/>
  <c r="X81" i="18" s="1"/>
  <c r="P77" i="20"/>
  <c r="AF77" i="20" s="1"/>
  <c r="P46" i="16"/>
  <c r="L46" i="16" s="1"/>
  <c r="X46" i="16" s="1"/>
  <c r="P67" i="16"/>
  <c r="AF67" i="16" s="1"/>
  <c r="P55" i="13"/>
  <c r="AF55" i="13" s="1"/>
  <c r="AF55" i="9"/>
  <c r="AF35" i="16"/>
  <c r="Q43" i="18"/>
  <c r="R43" i="18" s="1"/>
  <c r="Q13" i="9"/>
  <c r="J13" i="9" s="1"/>
  <c r="F20" i="4"/>
  <c r="S34" i="4"/>
  <c r="P34" i="4" s="1"/>
  <c r="L34" i="4" s="1"/>
  <c r="P33" i="1"/>
  <c r="L33" i="1" s="1"/>
  <c r="X33" i="1" s="1"/>
  <c r="S6" i="6"/>
  <c r="Q5" i="5"/>
  <c r="R5" i="5" s="1"/>
  <c r="L94" i="18"/>
  <c r="X94" i="18" s="1"/>
  <c r="Q26" i="5"/>
  <c r="R26" i="5" s="1"/>
  <c r="O82" i="24"/>
  <c r="F46" i="24"/>
  <c r="L20" i="20"/>
  <c r="T20" i="20" s="1"/>
  <c r="B20" i="20" s="1"/>
  <c r="AB20" i="20" s="1"/>
  <c r="F35" i="4"/>
  <c r="AE65" i="24"/>
  <c r="F65" i="4"/>
  <c r="F89" i="4"/>
  <c r="AE89" i="4"/>
  <c r="O84" i="4"/>
  <c r="S84" i="4"/>
  <c r="Q16" i="23"/>
  <c r="R16" i="23" s="1"/>
  <c r="P16" i="23"/>
  <c r="DB16" i="17" s="1"/>
  <c r="DO16" i="17" s="1"/>
  <c r="EA16" i="17" s="1"/>
  <c r="L84" i="18"/>
  <c r="X84" i="18" s="1"/>
  <c r="S82" i="24"/>
  <c r="Q82" i="24" s="1"/>
  <c r="R82" i="24" s="1"/>
  <c r="L99" i="5"/>
  <c r="X99" i="5" s="1"/>
  <c r="P83" i="9"/>
  <c r="L83" i="9" s="1"/>
  <c r="X83" i="9" s="1"/>
  <c r="P58" i="5"/>
  <c r="AF58" i="5" s="1"/>
  <c r="P41" i="9"/>
  <c r="L41" i="9" s="1"/>
  <c r="X41" i="9" s="1"/>
  <c r="P57" i="20"/>
  <c r="L57" i="20" s="1"/>
  <c r="X57" i="20" s="1"/>
  <c r="P31" i="23"/>
  <c r="AF31" i="23" s="1"/>
  <c r="AE6" i="4"/>
  <c r="P57" i="23"/>
  <c r="L57" i="23" s="1"/>
  <c r="X57" i="23" s="1"/>
  <c r="O6" i="6"/>
  <c r="CK6" i="17" s="1"/>
  <c r="P32" i="1"/>
  <c r="L32" i="1" s="1"/>
  <c r="X32" i="1" s="1"/>
  <c r="AE19" i="6"/>
  <c r="P4" i="5"/>
  <c r="L4" i="5" s="1"/>
  <c r="X4" i="5" s="1"/>
  <c r="P6" i="5"/>
  <c r="L6" i="5" s="1"/>
  <c r="X6" i="5" s="1"/>
  <c r="AE60" i="6"/>
  <c r="S65" i="24"/>
  <c r="S29" i="24"/>
  <c r="AE33" i="4"/>
  <c r="O33" i="4"/>
  <c r="S53" i="4"/>
  <c r="AE53" i="4"/>
  <c r="F53" i="4"/>
  <c r="P36" i="23"/>
  <c r="L36" i="23" s="1"/>
  <c r="Q36" i="23"/>
  <c r="R36" i="23" s="1"/>
  <c r="S19" i="6"/>
  <c r="AE49" i="4"/>
  <c r="F49" i="4"/>
  <c r="F32" i="24"/>
  <c r="S32" i="24"/>
  <c r="L81" i="21"/>
  <c r="X81" i="21" s="1"/>
  <c r="P70" i="23"/>
  <c r="L70" i="23" s="1"/>
  <c r="X70" i="23" s="1"/>
  <c r="P52" i="20"/>
  <c r="L52" i="20" s="1"/>
  <c r="X52" i="20" s="1"/>
  <c r="P59" i="4"/>
  <c r="P61" i="5"/>
  <c r="AF61" i="5" s="1"/>
  <c r="Q40" i="21"/>
  <c r="R40" i="21" s="1"/>
  <c r="P68" i="13"/>
  <c r="AF68" i="13" s="1"/>
  <c r="AE91" i="26"/>
  <c r="S8" i="4"/>
  <c r="AE13" i="4"/>
  <c r="O6" i="4"/>
  <c r="CI6" i="17" s="1"/>
  <c r="O57" i="6"/>
  <c r="O67" i="24"/>
  <c r="Q7" i="24"/>
  <c r="AE32" i="24"/>
  <c r="AE43" i="24"/>
  <c r="O49" i="4"/>
  <c r="AE44" i="4"/>
  <c r="S44" i="4"/>
  <c r="F44" i="4"/>
  <c r="P9" i="23"/>
  <c r="DB9" i="17" s="1"/>
  <c r="DO9" i="17" s="1"/>
  <c r="EA9" i="17" s="1"/>
  <c r="Q9" i="23"/>
  <c r="P53" i="16"/>
  <c r="L53" i="16" s="1"/>
  <c r="X53" i="16" s="1"/>
  <c r="L93" i="5"/>
  <c r="X93" i="5" s="1"/>
  <c r="Q85" i="18"/>
  <c r="R85" i="18" s="1"/>
  <c r="P51" i="18"/>
  <c r="L51" i="18" s="1"/>
  <c r="L95" i="5"/>
  <c r="X95" i="5" s="1"/>
  <c r="P65" i="23"/>
  <c r="L65" i="23" s="1"/>
  <c r="X65" i="23" s="1"/>
  <c r="L60" i="18"/>
  <c r="X60" i="18" s="1"/>
  <c r="P79" i="23"/>
  <c r="L79" i="23" s="1"/>
  <c r="X79" i="23" s="1"/>
  <c r="L74" i="16"/>
  <c r="X74" i="16" s="1"/>
  <c r="P45" i="21"/>
  <c r="L45" i="21" s="1"/>
  <c r="X45" i="21" s="1"/>
  <c r="P44" i="21"/>
  <c r="AF44" i="21" s="1"/>
  <c r="P87" i="4"/>
  <c r="AF87" i="4" s="1"/>
  <c r="L33" i="23"/>
  <c r="X33" i="23" s="1"/>
  <c r="P83" i="1"/>
  <c r="L83" i="1" s="1"/>
  <c r="X83" i="1" s="1"/>
  <c r="AE7" i="24"/>
  <c r="AG1" i="5"/>
  <c r="U24" i="29" s="1"/>
  <c r="AE67" i="24"/>
  <c r="AF29" i="18"/>
  <c r="P85" i="5"/>
  <c r="L85" i="5" s="1"/>
  <c r="X85" i="5" s="1"/>
  <c r="P11" i="5"/>
  <c r="L11" i="5" s="1"/>
  <c r="X11" i="5" s="1"/>
  <c r="F73" i="7"/>
  <c r="O36" i="24"/>
  <c r="AE98" i="4"/>
  <c r="AE90" i="24"/>
  <c r="F90" i="24"/>
  <c r="Q23" i="1"/>
  <c r="R23" i="1" s="1"/>
  <c r="P23" i="1"/>
  <c r="DA23" i="17" s="1"/>
  <c r="DN23" i="17" s="1"/>
  <c r="DZ23" i="17" s="1"/>
  <c r="P5" i="4"/>
  <c r="Q5" i="4"/>
  <c r="R5" i="4" s="1"/>
  <c r="Q93" i="24"/>
  <c r="R93" i="24" s="1"/>
  <c r="P93" i="24"/>
  <c r="P77" i="24"/>
  <c r="Q77" i="24"/>
  <c r="R77" i="24" s="1"/>
  <c r="Q100" i="24"/>
  <c r="R100" i="24" s="1"/>
  <c r="P100" i="24"/>
  <c r="Q60" i="6"/>
  <c r="R60" i="6" s="1"/>
  <c r="P60" i="6"/>
  <c r="AE39" i="4"/>
  <c r="S39" i="4"/>
  <c r="F39" i="4"/>
  <c r="AE22" i="24"/>
  <c r="S46" i="4"/>
  <c r="AE46" i="4"/>
  <c r="F46" i="4"/>
  <c r="F58" i="4"/>
  <c r="O58" i="4"/>
  <c r="AE58" i="4"/>
  <c r="S58" i="4"/>
  <c r="F81" i="24"/>
  <c r="O81" i="24"/>
  <c r="AE81" i="24"/>
  <c r="S81" i="24"/>
  <c r="AE53" i="24"/>
  <c r="F53" i="24"/>
  <c r="P82" i="6"/>
  <c r="AF82" i="6" s="1"/>
  <c r="P94" i="9"/>
  <c r="AF94" i="9" s="1"/>
  <c r="P89" i="3"/>
  <c r="AF89" i="3" s="1"/>
  <c r="AE31" i="6"/>
  <c r="AE45" i="24"/>
  <c r="AE39" i="6"/>
  <c r="F50" i="4"/>
  <c r="O50" i="4"/>
  <c r="S50" i="4"/>
  <c r="AE50" i="4"/>
  <c r="F75" i="4"/>
  <c r="O75" i="4"/>
  <c r="S75" i="4"/>
  <c r="AE75" i="4"/>
  <c r="AE70" i="24"/>
  <c r="F70" i="24"/>
  <c r="S70" i="24"/>
  <c r="P96" i="6"/>
  <c r="P100" i="3"/>
  <c r="L100" i="3" s="1"/>
  <c r="X100" i="3" s="1"/>
  <c r="P40" i="6"/>
  <c r="L40" i="6" s="1"/>
  <c r="P35" i="9"/>
  <c r="AF35" i="9" s="1"/>
  <c r="AF42" i="18"/>
  <c r="P46" i="20"/>
  <c r="L46" i="20" s="1"/>
  <c r="X46" i="20" s="1"/>
  <c r="P86" i="3"/>
  <c r="AF86" i="3" s="1"/>
  <c r="F32" i="4"/>
  <c r="F34" i="6"/>
  <c r="F61" i="24"/>
  <c r="S39" i="6"/>
  <c r="Q39" i="6" s="1"/>
  <c r="R39" i="6" s="1"/>
  <c r="AE55" i="6"/>
  <c r="F62" i="24"/>
  <c r="F91" i="24"/>
  <c r="AE71" i="4"/>
  <c r="O71" i="4"/>
  <c r="S71" i="4"/>
  <c r="F71" i="4"/>
  <c r="AE41" i="4"/>
  <c r="O41" i="4"/>
  <c r="F41" i="4"/>
  <c r="O43" i="4"/>
  <c r="AE43" i="4"/>
  <c r="F43" i="4"/>
  <c r="S43" i="4"/>
  <c r="O35" i="24"/>
  <c r="F72" i="24"/>
  <c r="AE72" i="24"/>
  <c r="O72" i="24"/>
  <c r="S72" i="24"/>
  <c r="AF62" i="18"/>
  <c r="P91" i="18"/>
  <c r="L91" i="18" s="1"/>
  <c r="X91" i="18" s="1"/>
  <c r="P96" i="3"/>
  <c r="L96" i="3" s="1"/>
  <c r="X96" i="3" s="1"/>
  <c r="P82" i="20"/>
  <c r="AF82" i="20" s="1"/>
  <c r="O36" i="4"/>
  <c r="P41" i="16"/>
  <c r="L41" i="16" s="1"/>
  <c r="X41" i="16" s="1"/>
  <c r="O70" i="4"/>
  <c r="F5" i="24"/>
  <c r="S10" i="6"/>
  <c r="AE66" i="24"/>
  <c r="AE57" i="6"/>
  <c r="AE6" i="6"/>
  <c r="S33" i="6"/>
  <c r="Q33" i="6" s="1"/>
  <c r="R33" i="6" s="1"/>
  <c r="AE38" i="24"/>
  <c r="AE3" i="6"/>
  <c r="Q17" i="5"/>
  <c r="R17" i="5" s="1"/>
  <c r="F77" i="4"/>
  <c r="S77" i="4"/>
  <c r="AE77" i="4"/>
  <c r="P70" i="16"/>
  <c r="L70" i="16" s="1"/>
  <c r="X70" i="16" s="1"/>
  <c r="P36" i="20"/>
  <c r="L36" i="20" s="1"/>
  <c r="X36" i="20" s="1"/>
  <c r="P31" i="4"/>
  <c r="P52" i="5"/>
  <c r="L52" i="5" s="1"/>
  <c r="X52" i="5" s="1"/>
  <c r="Q57" i="9"/>
  <c r="R57" i="9" s="1"/>
  <c r="P40" i="3"/>
  <c r="AF40" i="3" s="1"/>
  <c r="L47" i="13"/>
  <c r="X47" i="13" s="1"/>
  <c r="P57" i="4"/>
  <c r="P72" i="23"/>
  <c r="AF72" i="23" s="1"/>
  <c r="F36" i="4"/>
  <c r="F86" i="4"/>
  <c r="O22" i="4"/>
  <c r="CI22" i="17" s="1"/>
  <c r="S55" i="6"/>
  <c r="P55" i="6" s="1"/>
  <c r="L55" i="6" s="1"/>
  <c r="X55" i="6" s="1"/>
  <c r="F5" i="4"/>
  <c r="F16" i="6"/>
  <c r="AE10" i="24"/>
  <c r="AE5" i="24"/>
  <c r="O10" i="6"/>
  <c r="CK10" i="17" s="1"/>
  <c r="F64" i="6"/>
  <c r="S66" i="24"/>
  <c r="Q66" i="24" s="1"/>
  <c r="R66" i="24" s="1"/>
  <c r="O60" i="6"/>
  <c r="F57" i="6"/>
  <c r="AE20" i="24"/>
  <c r="AE33" i="6"/>
  <c r="O28" i="24"/>
  <c r="CP28" i="17" s="1"/>
  <c r="S91" i="24"/>
  <c r="AE64" i="6"/>
  <c r="S67" i="24"/>
  <c r="Q67" i="24" s="1"/>
  <c r="R67" i="24" s="1"/>
  <c r="O73" i="6"/>
  <c r="O11" i="4"/>
  <c r="CI11" i="17" s="1"/>
  <c r="AE42" i="24"/>
  <c r="Q29" i="5"/>
  <c r="R29" i="5" s="1"/>
  <c r="F3" i="6"/>
  <c r="Q77" i="9"/>
  <c r="AE56" i="6"/>
  <c r="O32" i="4"/>
  <c r="S34" i="6"/>
  <c r="F76" i="6"/>
  <c r="O31" i="24"/>
  <c r="CP31" i="17" s="1"/>
  <c r="CP32" i="17" s="1"/>
  <c r="AE14" i="24"/>
  <c r="F14" i="24"/>
  <c r="S14" i="24"/>
  <c r="O64" i="6"/>
  <c r="O86" i="6"/>
  <c r="AE50" i="6"/>
  <c r="F50" i="6"/>
  <c r="S50" i="6"/>
  <c r="AE74" i="4"/>
  <c r="F74" i="4"/>
  <c r="O4" i="24"/>
  <c r="CP4" i="17" s="1"/>
  <c r="AE4" i="24"/>
  <c r="F4" i="24"/>
  <c r="S39" i="24"/>
  <c r="AE95" i="24"/>
  <c r="F95" i="24"/>
  <c r="S95" i="24"/>
  <c r="O100" i="24"/>
  <c r="F71" i="24"/>
  <c r="AE71" i="24"/>
  <c r="AE97" i="4"/>
  <c r="F97" i="4"/>
  <c r="O97" i="4"/>
  <c r="F80" i="24"/>
  <c r="AE80" i="24"/>
  <c r="F93" i="24"/>
  <c r="AE93" i="24"/>
  <c r="P98" i="4"/>
  <c r="AF98" i="4" s="1"/>
  <c r="AE8" i="24"/>
  <c r="S53" i="6"/>
  <c r="Q53" i="6" s="1"/>
  <c r="R53" i="6" s="1"/>
  <c r="S73" i="6"/>
  <c r="Q73" i="6" s="1"/>
  <c r="R73" i="6" s="1"/>
  <c r="F53" i="6"/>
  <c r="F39" i="6"/>
  <c r="P31" i="9"/>
  <c r="L31" i="9" s="1"/>
  <c r="X31" i="9" s="1"/>
  <c r="AG1" i="1"/>
  <c r="U28" i="29" s="1"/>
  <c r="O75" i="24"/>
  <c r="P4" i="24"/>
  <c r="F78" i="4"/>
  <c r="S56" i="6"/>
  <c r="S30" i="24"/>
  <c r="Q18" i="5"/>
  <c r="R18" i="5" s="1"/>
  <c r="P18" i="5"/>
  <c r="CW18" i="17" s="1"/>
  <c r="DJ18" i="17" s="1"/>
  <c r="DV18" i="17" s="1"/>
  <c r="S11" i="24"/>
  <c r="P59" i="6"/>
  <c r="L59" i="6" s="1"/>
  <c r="P40" i="9"/>
  <c r="L40" i="9" s="1"/>
  <c r="X40" i="9" s="1"/>
  <c r="L72" i="20"/>
  <c r="X72" i="20" s="1"/>
  <c r="AF54" i="3"/>
  <c r="P92" i="20"/>
  <c r="AF92" i="20" s="1"/>
  <c r="P94" i="3"/>
  <c r="AF94" i="3" s="1"/>
  <c r="T73" i="5"/>
  <c r="B73" i="5" s="1"/>
  <c r="D73" i="5" s="1"/>
  <c r="F17" i="24"/>
  <c r="S61" i="24"/>
  <c r="Q61" i="24" s="1"/>
  <c r="R61" i="24" s="1"/>
  <c r="O62" i="24"/>
  <c r="F38" i="24"/>
  <c r="F31" i="6"/>
  <c r="AE100" i="24"/>
  <c r="O10" i="24"/>
  <c r="CP10" i="17" s="1"/>
  <c r="S2" i="23"/>
  <c r="F99" i="4"/>
  <c r="AE99" i="4"/>
  <c r="O99" i="4"/>
  <c r="S99" i="4"/>
  <c r="P25" i="5"/>
  <c r="CW25" i="17" s="1"/>
  <c r="DJ25" i="17" s="1"/>
  <c r="DV25" i="17" s="1"/>
  <c r="Q25" i="5"/>
  <c r="R25" i="5" s="1"/>
  <c r="P84" i="23"/>
  <c r="L84" i="23" s="1"/>
  <c r="X84" i="23" s="1"/>
  <c r="J71" i="9"/>
  <c r="S78" i="4"/>
  <c r="P78" i="4" s="1"/>
  <c r="O20" i="24"/>
  <c r="CP20" i="17" s="1"/>
  <c r="S28" i="24"/>
  <c r="AE11" i="4"/>
  <c r="F42" i="24"/>
  <c r="F56" i="6"/>
  <c r="AE33" i="24"/>
  <c r="S33" i="24"/>
  <c r="P83" i="16"/>
  <c r="L83" i="16" s="1"/>
  <c r="X83" i="16" s="1"/>
  <c r="J95" i="9"/>
  <c r="P79" i="3"/>
  <c r="L79" i="3" s="1"/>
  <c r="X79" i="3" s="1"/>
  <c r="P71" i="20"/>
  <c r="AF71" i="20" s="1"/>
  <c r="P43" i="13"/>
  <c r="AF43" i="13" s="1"/>
  <c r="P79" i="24"/>
  <c r="P94" i="13"/>
  <c r="AF94" i="13" s="1"/>
  <c r="J83" i="9"/>
  <c r="AE53" i="25"/>
  <c r="S86" i="4"/>
  <c r="P86" i="4" s="1"/>
  <c r="AE22" i="4"/>
  <c r="AE5" i="4"/>
  <c r="AE4" i="4"/>
  <c r="Q20" i="20"/>
  <c r="R20" i="20" s="1"/>
  <c r="F10" i="24"/>
  <c r="F36" i="24"/>
  <c r="AE30" i="24"/>
  <c r="O7" i="24"/>
  <c r="CP7" i="17" s="1"/>
  <c r="F10" i="6"/>
  <c r="O66" i="24"/>
  <c r="F60" i="6"/>
  <c r="S7" i="6"/>
  <c r="S51" i="24"/>
  <c r="Q51" i="24" s="1"/>
  <c r="R51" i="24" s="1"/>
  <c r="S20" i="24"/>
  <c r="F33" i="6"/>
  <c r="O91" i="24"/>
  <c r="AE35" i="24"/>
  <c r="O87" i="6"/>
  <c r="P30" i="18"/>
  <c r="AF30" i="18" s="1"/>
  <c r="AE73" i="6"/>
  <c r="P24" i="5"/>
  <c r="L24" i="5" s="1"/>
  <c r="S11" i="4"/>
  <c r="P14" i="23"/>
  <c r="AF14" i="23" s="1"/>
  <c r="O7" i="6"/>
  <c r="CK7" i="17" s="1"/>
  <c r="F100" i="24"/>
  <c r="S38" i="24"/>
  <c r="P12" i="5"/>
  <c r="AF12" i="5" s="1"/>
  <c r="AE79" i="24"/>
  <c r="F79" i="24"/>
  <c r="O79" i="24"/>
  <c r="AE54" i="4"/>
  <c r="S54" i="4"/>
  <c r="F54" i="4"/>
  <c r="F40" i="24"/>
  <c r="AE40" i="24"/>
  <c r="S40" i="24"/>
  <c r="O46" i="4"/>
  <c r="S97" i="4"/>
  <c r="AE66" i="4"/>
  <c r="S66" i="4"/>
  <c r="F66" i="4"/>
  <c r="F67" i="4"/>
  <c r="O67" i="4"/>
  <c r="S67" i="4"/>
  <c r="AE67" i="4"/>
  <c r="S80" i="24"/>
  <c r="AE55" i="4"/>
  <c r="S55" i="4"/>
  <c r="F55" i="4"/>
  <c r="AE89" i="24"/>
  <c r="F89" i="24"/>
  <c r="O89" i="24"/>
  <c r="AE11" i="24"/>
  <c r="F11" i="24"/>
  <c r="P76" i="6"/>
  <c r="P50" i="1"/>
  <c r="L50" i="1" s="1"/>
  <c r="X50" i="1" s="1"/>
  <c r="AF32" i="3"/>
  <c r="P41" i="4"/>
  <c r="F47" i="6"/>
  <c r="O47" i="6"/>
  <c r="S47" i="6"/>
  <c r="AF92" i="9"/>
  <c r="R40" i="9"/>
  <c r="AF77" i="9"/>
  <c r="F77" i="6"/>
  <c r="AE77" i="6"/>
  <c r="S77" i="6"/>
  <c r="F37" i="4"/>
  <c r="AE37" i="4"/>
  <c r="O37" i="4"/>
  <c r="AE51" i="4"/>
  <c r="O51" i="4"/>
  <c r="F51" i="4"/>
  <c r="S51" i="4"/>
  <c r="F29" i="24"/>
  <c r="AE29" i="24"/>
  <c r="P48" i="5"/>
  <c r="L48" i="5" s="1"/>
  <c r="X48" i="5" s="1"/>
  <c r="Q34" i="9"/>
  <c r="J34" i="9" s="1"/>
  <c r="S32" i="4"/>
  <c r="P32" i="4" s="1"/>
  <c r="P88" i="5"/>
  <c r="L88" i="5" s="1"/>
  <c r="X88" i="5" s="1"/>
  <c r="O55" i="6"/>
  <c r="S2" i="5"/>
  <c r="S2" i="1"/>
  <c r="Q4" i="23"/>
  <c r="R4" i="23" s="1"/>
  <c r="AE77" i="24"/>
  <c r="O77" i="24"/>
  <c r="F77" i="24"/>
  <c r="P68" i="3"/>
  <c r="AF68" i="3" s="1"/>
  <c r="P84" i="6"/>
  <c r="L84" i="6" s="1"/>
  <c r="X84" i="6" s="1"/>
  <c r="P87" i="16"/>
  <c r="AF87" i="16" s="1"/>
  <c r="AE86" i="4"/>
  <c r="Q49" i="23"/>
  <c r="R49" i="23" s="1"/>
  <c r="AE34" i="6"/>
  <c r="AF46" i="23"/>
  <c r="AE47" i="6"/>
  <c r="AE76" i="6"/>
  <c r="AE39" i="24"/>
  <c r="F39" i="24"/>
  <c r="O39" i="4"/>
  <c r="F56" i="24"/>
  <c r="S56" i="24"/>
  <c r="AE56" i="24"/>
  <c r="O56" i="24"/>
  <c r="O70" i="24"/>
  <c r="O80" i="24"/>
  <c r="AE18" i="24"/>
  <c r="S18" i="24"/>
  <c r="F18" i="24"/>
  <c r="P35" i="23"/>
  <c r="Q35" i="23"/>
  <c r="R35" i="23" s="1"/>
  <c r="Q52" i="18"/>
  <c r="R52" i="18" s="1"/>
  <c r="Q86" i="18"/>
  <c r="R86" i="18" s="1"/>
  <c r="P33" i="4"/>
  <c r="P92" i="13"/>
  <c r="L92" i="13" s="1"/>
  <c r="X92" i="13" s="1"/>
  <c r="P44" i="5"/>
  <c r="AF44" i="5" s="1"/>
  <c r="P63" i="5"/>
  <c r="AF63" i="5" s="1"/>
  <c r="L22" i="1"/>
  <c r="T22" i="1" s="1"/>
  <c r="B22" i="1" s="1"/>
  <c r="AF20" i="20"/>
  <c r="S31" i="6"/>
  <c r="AF73" i="24"/>
  <c r="S70" i="4"/>
  <c r="P70" i="4" s="1"/>
  <c r="AF70" i="4" s="1"/>
  <c r="O8" i="24"/>
  <c r="CP8" i="17" s="1"/>
  <c r="F51" i="24"/>
  <c r="S87" i="6"/>
  <c r="Q87" i="6" s="1"/>
  <c r="R87" i="6" s="1"/>
  <c r="O33" i="24"/>
  <c r="Q7" i="1"/>
  <c r="AF70" i="20"/>
  <c r="P56" i="5"/>
  <c r="P18" i="23"/>
  <c r="L18" i="23" s="1"/>
  <c r="X18" i="23" s="1"/>
  <c r="O61" i="24"/>
  <c r="L36" i="18"/>
  <c r="X36" i="18" s="1"/>
  <c r="L47" i="18"/>
  <c r="X47" i="18" s="1"/>
  <c r="Q21" i="1"/>
  <c r="R21" i="1" s="1"/>
  <c r="Q5" i="23"/>
  <c r="P5" i="23"/>
  <c r="DB5" i="17" s="1"/>
  <c r="DO5" i="17" s="1"/>
  <c r="EA5" i="17" s="1"/>
  <c r="O77" i="4"/>
  <c r="F47" i="4"/>
  <c r="O47" i="4"/>
  <c r="S47" i="4"/>
  <c r="AE47" i="4"/>
  <c r="S37" i="4"/>
  <c r="F57" i="4"/>
  <c r="O57" i="4"/>
  <c r="AE57" i="4"/>
  <c r="O93" i="24"/>
  <c r="Q3" i="23"/>
  <c r="AF7" i="17" s="1"/>
  <c r="AV7" i="17" s="1"/>
  <c r="X22" i="8"/>
  <c r="P30" i="21"/>
  <c r="AF30" i="21" s="1"/>
  <c r="O18" i="27"/>
  <c r="P3" i="23"/>
  <c r="AF3" i="23" s="1"/>
  <c r="AG1" i="20"/>
  <c r="U15" i="29" s="1"/>
  <c r="S18" i="27"/>
  <c r="P18" i="27" s="1"/>
  <c r="P18" i="18"/>
  <c r="L18" i="18" s="1"/>
  <c r="T18" i="18" s="1"/>
  <c r="B18" i="18" s="1"/>
  <c r="AB18" i="18" s="1"/>
  <c r="AE18" i="27"/>
  <c r="P11" i="21"/>
  <c r="L11" i="21" s="1"/>
  <c r="P4" i="18"/>
  <c r="AF4" i="18" s="1"/>
  <c r="AF3" i="8"/>
  <c r="L10" i="8"/>
  <c r="T10" i="8" s="1"/>
  <c r="P33" i="3"/>
  <c r="L33" i="3" s="1"/>
  <c r="P31" i="18"/>
  <c r="AF31" i="18" s="1"/>
  <c r="AF50" i="18"/>
  <c r="P44" i="20"/>
  <c r="L44" i="20" s="1"/>
  <c r="X44" i="20" s="1"/>
  <c r="P62" i="9"/>
  <c r="AF62" i="9" s="1"/>
  <c r="P66" i="3"/>
  <c r="L66" i="3" s="1"/>
  <c r="X66" i="3" s="1"/>
  <c r="Q87" i="18"/>
  <c r="R87" i="18" s="1"/>
  <c r="J48" i="9"/>
  <c r="P16" i="21"/>
  <c r="AF16" i="21" s="1"/>
  <c r="AF32" i="23"/>
  <c r="AF78" i="20"/>
  <c r="Q61" i="13"/>
  <c r="R61" i="13" s="1"/>
  <c r="P21" i="6"/>
  <c r="AF21" i="6" s="1"/>
  <c r="T9" i="17"/>
  <c r="AJ9" i="17" s="1"/>
  <c r="L37" i="3"/>
  <c r="X37" i="3" s="1"/>
  <c r="L57" i="21"/>
  <c r="X57" i="21" s="1"/>
  <c r="Q70" i="18"/>
  <c r="R70" i="18" s="1"/>
  <c r="J87" i="9"/>
  <c r="AF72" i="3"/>
  <c r="P48" i="9"/>
  <c r="AF48" i="9" s="1"/>
  <c r="J59" i="9"/>
  <c r="L57" i="18"/>
  <c r="X57" i="18" s="1"/>
  <c r="P59" i="9"/>
  <c r="L59" i="9" s="1"/>
  <c r="X59" i="9" s="1"/>
  <c r="X5" i="8"/>
  <c r="L13" i="18"/>
  <c r="X13" i="18" s="1"/>
  <c r="P75" i="6"/>
  <c r="AF75" i="6" s="1"/>
  <c r="P68" i="18"/>
  <c r="AF68" i="18" s="1"/>
  <c r="T12" i="23"/>
  <c r="B12" i="23" s="1"/>
  <c r="O16" i="17" s="1"/>
  <c r="L92" i="9"/>
  <c r="X92" i="9" s="1"/>
  <c r="L35" i="16"/>
  <c r="X35" i="16" s="1"/>
  <c r="AF70" i="18"/>
  <c r="Q59" i="18"/>
  <c r="R59" i="18" s="1"/>
  <c r="P65" i="9"/>
  <c r="L65" i="9" s="1"/>
  <c r="X65" i="9" s="1"/>
  <c r="R5" i="8"/>
  <c r="P31" i="20"/>
  <c r="AF31" i="20" s="1"/>
  <c r="AF12" i="23"/>
  <c r="L69" i="3"/>
  <c r="X69" i="3" s="1"/>
  <c r="AF36" i="18"/>
  <c r="X11" i="8"/>
  <c r="R11" i="8"/>
  <c r="AF6" i="8"/>
  <c r="T10" i="17"/>
  <c r="R9" i="10"/>
  <c r="AF5" i="8"/>
  <c r="AF57" i="9"/>
  <c r="L57" i="9"/>
  <c r="X57" i="9" s="1"/>
  <c r="AF32" i="13"/>
  <c r="R3" i="8"/>
  <c r="R6" i="10"/>
  <c r="AF15" i="5"/>
  <c r="AF27" i="23"/>
  <c r="AF30" i="23"/>
  <c r="Q70" i="20"/>
  <c r="R70" i="20" s="1"/>
  <c r="P38" i="9"/>
  <c r="AF38" i="9" s="1"/>
  <c r="Q8" i="20"/>
  <c r="P7" i="21"/>
  <c r="L7" i="21" s="1"/>
  <c r="X7" i="21" s="1"/>
  <c r="Q52" i="24"/>
  <c r="R52" i="24" s="1"/>
  <c r="L59" i="18"/>
  <c r="T59" i="18" s="1"/>
  <c r="B59" i="18" s="1"/>
  <c r="AI1" i="8"/>
  <c r="V13" i="29" s="1"/>
  <c r="AF78" i="13"/>
  <c r="L19" i="5"/>
  <c r="X19" i="5" s="1"/>
  <c r="Q6" i="21"/>
  <c r="L80" i="9"/>
  <c r="X80" i="9" s="1"/>
  <c r="L38" i="1"/>
  <c r="T38" i="1" s="1"/>
  <c r="B38" i="1" s="1"/>
  <c r="AB38" i="1" s="1"/>
  <c r="AF85" i="18"/>
  <c r="Q50" i="18"/>
  <c r="R50" i="18" s="1"/>
  <c r="L86" i="20"/>
  <c r="X86" i="20" s="1"/>
  <c r="J38" i="9"/>
  <c r="P64" i="3"/>
  <c r="AF64" i="3" s="1"/>
  <c r="P78" i="24"/>
  <c r="AF78" i="24" s="1"/>
  <c r="P81" i="9"/>
  <c r="AF81" i="9" s="1"/>
  <c r="S2" i="21"/>
  <c r="Q29" i="21"/>
  <c r="R29" i="21" s="1"/>
  <c r="P31" i="3"/>
  <c r="L31" i="3" s="1"/>
  <c r="X31" i="3" s="1"/>
  <c r="P14" i="21"/>
  <c r="AF14" i="21" s="1"/>
  <c r="Q52" i="3"/>
  <c r="R52" i="3" s="1"/>
  <c r="P44" i="16"/>
  <c r="L44" i="16" s="1"/>
  <c r="AA7" i="17"/>
  <c r="AQ7" i="17" s="1"/>
  <c r="R10" i="1"/>
  <c r="R7" i="10"/>
  <c r="P75" i="20"/>
  <c r="L75" i="20" s="1"/>
  <c r="X75" i="20" s="1"/>
  <c r="AF19" i="18"/>
  <c r="L16" i="8"/>
  <c r="X16" i="8" s="1"/>
  <c r="Q8" i="24"/>
  <c r="L69" i="18"/>
  <c r="X69" i="18" s="1"/>
  <c r="AF86" i="18"/>
  <c r="Q69" i="18"/>
  <c r="R69" i="18" s="1"/>
  <c r="AF11" i="8"/>
  <c r="P78" i="6"/>
  <c r="P44" i="18"/>
  <c r="L44" i="18" s="1"/>
  <c r="X44" i="18" s="1"/>
  <c r="P66" i="9"/>
  <c r="L66" i="9" s="1"/>
  <c r="X66" i="9" s="1"/>
  <c r="R50" i="9"/>
  <c r="L100" i="18"/>
  <c r="X100" i="18" s="1"/>
  <c r="Q41" i="13"/>
  <c r="R41" i="13" s="1"/>
  <c r="P77" i="13"/>
  <c r="AF77" i="13" s="1"/>
  <c r="Q36" i="18"/>
  <c r="R36" i="18" s="1"/>
  <c r="AE8" i="17"/>
  <c r="AU8" i="17" s="1"/>
  <c r="R3" i="5"/>
  <c r="Q32" i="13"/>
  <c r="R32" i="13" s="1"/>
  <c r="T28" i="1"/>
  <c r="B28" i="1" s="1"/>
  <c r="AB28" i="1" s="1"/>
  <c r="P53" i="3"/>
  <c r="L53" i="3" s="1"/>
  <c r="X53" i="3" s="1"/>
  <c r="P73" i="20"/>
  <c r="L73" i="20" s="1"/>
  <c r="X73" i="20" s="1"/>
  <c r="L89" i="1"/>
  <c r="X89" i="1" s="1"/>
  <c r="P92" i="18"/>
  <c r="L92" i="18" s="1"/>
  <c r="X92" i="18" s="1"/>
  <c r="Q57" i="18"/>
  <c r="R57" i="18" s="1"/>
  <c r="P80" i="13"/>
  <c r="L80" i="13" s="1"/>
  <c r="X80" i="13" s="1"/>
  <c r="P13" i="21"/>
  <c r="L13" i="21" s="1"/>
  <c r="Q60" i="24"/>
  <c r="R60" i="24" s="1"/>
  <c r="L70" i="18"/>
  <c r="T70" i="18" s="1"/>
  <c r="B70" i="18" s="1"/>
  <c r="D70" i="18" s="1"/>
  <c r="P78" i="18"/>
  <c r="AF78" i="18" s="1"/>
  <c r="P83" i="18"/>
  <c r="L83" i="18" s="1"/>
  <c r="X83" i="18" s="1"/>
  <c r="P55" i="18"/>
  <c r="L55" i="18" s="1"/>
  <c r="P22" i="18"/>
  <c r="L22" i="18" s="1"/>
  <c r="Q47" i="18"/>
  <c r="R47" i="18" s="1"/>
  <c r="Q33" i="18"/>
  <c r="R33" i="18" s="1"/>
  <c r="P20" i="18"/>
  <c r="AF20" i="18" s="1"/>
  <c r="L80" i="18"/>
  <c r="X80" i="18" s="1"/>
  <c r="P54" i="18"/>
  <c r="AF54" i="18" s="1"/>
  <c r="P35" i="18"/>
  <c r="L35" i="18" s="1"/>
  <c r="L17" i="18"/>
  <c r="Q37" i="24"/>
  <c r="R37" i="24" s="1"/>
  <c r="P71" i="24"/>
  <c r="Q71" i="24"/>
  <c r="R71" i="24" s="1"/>
  <c r="Q27" i="24"/>
  <c r="R27" i="24" s="1"/>
  <c r="P27" i="24"/>
  <c r="P35" i="24"/>
  <c r="AF60" i="24"/>
  <c r="T32" i="23"/>
  <c r="B32" i="23" s="1"/>
  <c r="X32" i="23"/>
  <c r="T30" i="23"/>
  <c r="B30" i="23" s="1"/>
  <c r="AB30" i="23" s="1"/>
  <c r="X30" i="23"/>
  <c r="T65" i="1"/>
  <c r="B65" i="1" s="1"/>
  <c r="AB65" i="1" s="1"/>
  <c r="X65" i="1"/>
  <c r="AF52" i="1"/>
  <c r="T52" i="1"/>
  <c r="B52" i="1" s="1"/>
  <c r="AB52" i="1" s="1"/>
  <c r="Q99" i="13"/>
  <c r="R99" i="13" s="1"/>
  <c r="Q78" i="13"/>
  <c r="R78" i="13" s="1"/>
  <c r="Q5" i="13"/>
  <c r="L72" i="13"/>
  <c r="X72" i="13" s="1"/>
  <c r="Q79" i="13"/>
  <c r="R79" i="13" s="1"/>
  <c r="P5" i="16"/>
  <c r="AF5" i="16" s="1"/>
  <c r="Q5" i="16"/>
  <c r="P65" i="16"/>
  <c r="AF65" i="16" s="1"/>
  <c r="P59" i="16"/>
  <c r="L59" i="16" s="1"/>
  <c r="X59" i="16" s="1"/>
  <c r="P49" i="6"/>
  <c r="AF49" i="6" s="1"/>
  <c r="P58" i="6"/>
  <c r="AF58" i="6" s="1"/>
  <c r="P66" i="6"/>
  <c r="P20" i="6"/>
  <c r="AF20" i="6" s="1"/>
  <c r="Q20" i="6"/>
  <c r="R20" i="6" s="1"/>
  <c r="Q44" i="6"/>
  <c r="R44" i="6" s="1"/>
  <c r="P71" i="6"/>
  <c r="AF71" i="6" s="1"/>
  <c r="P88" i="6"/>
  <c r="AF88" i="6" s="1"/>
  <c r="T69" i="5"/>
  <c r="B69" i="5" s="1"/>
  <c r="AB69" i="5" s="1"/>
  <c r="P40" i="4"/>
  <c r="L40" i="4" s="1"/>
  <c r="P72" i="4"/>
  <c r="P77" i="3"/>
  <c r="AF77" i="3" s="1"/>
  <c r="AF97" i="3"/>
  <c r="P80" i="3"/>
  <c r="AF80" i="3" s="1"/>
  <c r="L92" i="3"/>
  <c r="X92" i="3" s="1"/>
  <c r="P76" i="3"/>
  <c r="AF76" i="3" s="1"/>
  <c r="P90" i="3"/>
  <c r="L90" i="3" s="1"/>
  <c r="X90" i="3" s="1"/>
  <c r="P88" i="3"/>
  <c r="L88" i="3" s="1"/>
  <c r="P57" i="3"/>
  <c r="AF57" i="3" s="1"/>
  <c r="Q37" i="3"/>
  <c r="R37" i="3" s="1"/>
  <c r="O31" i="28"/>
  <c r="S14" i="28"/>
  <c r="P14" i="28" s="1"/>
  <c r="O22" i="28"/>
  <c r="S89" i="28"/>
  <c r="P89" i="28" s="1"/>
  <c r="S3" i="28"/>
  <c r="Q3" i="28" s="1"/>
  <c r="O42" i="28"/>
  <c r="O41" i="28"/>
  <c r="O5" i="28"/>
  <c r="S34" i="28"/>
  <c r="P34" i="28" s="1"/>
  <c r="O20" i="28"/>
  <c r="O44" i="28"/>
  <c r="O25" i="28"/>
  <c r="O27" i="28"/>
  <c r="S4" i="28"/>
  <c r="P4" i="28" s="1"/>
  <c r="S9" i="28"/>
  <c r="P9" i="28" s="1"/>
  <c r="S19" i="28"/>
  <c r="Q19" i="28" s="1"/>
  <c r="AE42" i="28"/>
  <c r="O29" i="28"/>
  <c r="S55" i="28"/>
  <c r="Q55" i="28" s="1"/>
  <c r="R55" i="28" s="1"/>
  <c r="O8" i="28"/>
  <c r="S15" i="28"/>
  <c r="Q15" i="28" s="1"/>
  <c r="S42" i="28"/>
  <c r="P42" i="28" s="1"/>
  <c r="O23" i="28"/>
  <c r="O36" i="28"/>
  <c r="S17" i="28"/>
  <c r="Q17" i="28" s="1"/>
  <c r="O51" i="28"/>
  <c r="O30" i="28"/>
  <c r="F26" i="28"/>
  <c r="F33" i="28"/>
  <c r="F9" i="27"/>
  <c r="AE21" i="27"/>
  <c r="O86" i="27"/>
  <c r="F6" i="27"/>
  <c r="O42" i="27"/>
  <c r="F5" i="27"/>
  <c r="O73" i="27"/>
  <c r="S10" i="27"/>
  <c r="P10" i="27" s="1"/>
  <c r="F10" i="27"/>
  <c r="O94" i="27"/>
  <c r="AE15" i="27"/>
  <c r="O64" i="27"/>
  <c r="S48" i="27"/>
  <c r="P48" i="27" s="1"/>
  <c r="AE19" i="27"/>
  <c r="S49" i="27"/>
  <c r="P49" i="27" s="1"/>
  <c r="F14" i="27"/>
  <c r="F88" i="27"/>
  <c r="O26" i="27"/>
  <c r="S16" i="27"/>
  <c r="Q16" i="27" s="1"/>
  <c r="R16" i="27" s="1"/>
  <c r="S60" i="27"/>
  <c r="P60" i="27" s="1"/>
  <c r="S84" i="27"/>
  <c r="P84" i="27" s="1"/>
  <c r="S21" i="27"/>
  <c r="Q21" i="27" s="1"/>
  <c r="R21" i="27" s="1"/>
  <c r="O40" i="27"/>
  <c r="F8" i="27"/>
  <c r="O13" i="27"/>
  <c r="S76" i="27"/>
  <c r="S8" i="27"/>
  <c r="Q8" i="27" s="1"/>
  <c r="R8" i="27" s="1"/>
  <c r="S100" i="27"/>
  <c r="Q100" i="27" s="1"/>
  <c r="R100" i="27" s="1"/>
  <c r="AE44" i="27"/>
  <c r="O57" i="27"/>
  <c r="S29" i="27"/>
  <c r="P29" i="27" s="1"/>
  <c r="S62" i="27"/>
  <c r="P62" i="27" s="1"/>
  <c r="F25" i="27"/>
  <c r="O23" i="27"/>
  <c r="F11" i="27"/>
  <c r="F45" i="27"/>
  <c r="O77" i="27"/>
  <c r="S17" i="27"/>
  <c r="Q17" i="27" s="1"/>
  <c r="R17" i="27" s="1"/>
  <c r="O3" i="27"/>
  <c r="AE37" i="27"/>
  <c r="S43" i="27"/>
  <c r="P43" i="27" s="1"/>
  <c r="O58" i="27"/>
  <c r="O33" i="27"/>
  <c r="AE34" i="27"/>
  <c r="O30" i="27"/>
  <c r="AE22" i="27"/>
  <c r="AE4" i="27"/>
  <c r="S46" i="27"/>
  <c r="Q46" i="27" s="1"/>
  <c r="R46" i="27" s="1"/>
  <c r="O100" i="26"/>
  <c r="S40" i="26"/>
  <c r="P40" i="26" s="1"/>
  <c r="O35" i="26"/>
  <c r="O16" i="26"/>
  <c r="S13" i="26"/>
  <c r="Q13" i="26" s="1"/>
  <c r="R13" i="26" s="1"/>
  <c r="S64" i="26"/>
  <c r="Q64" i="26" s="1"/>
  <c r="R64" i="26" s="1"/>
  <c r="S18" i="26"/>
  <c r="P18" i="26" s="1"/>
  <c r="O28" i="26"/>
  <c r="O8" i="26"/>
  <c r="O14" i="26"/>
  <c r="O36" i="26"/>
  <c r="O7" i="26"/>
  <c r="O62" i="26"/>
  <c r="O25" i="26"/>
  <c r="S11" i="26"/>
  <c r="P11" i="26" s="1"/>
  <c r="O37" i="26"/>
  <c r="O12" i="26"/>
  <c r="S4" i="26"/>
  <c r="P4" i="26" s="1"/>
  <c r="S26" i="26"/>
  <c r="P26" i="26" s="1"/>
  <c r="S17" i="26"/>
  <c r="P17" i="26" s="1"/>
  <c r="AE65" i="26"/>
  <c r="O20" i="26"/>
  <c r="S53" i="26"/>
  <c r="Q53" i="26" s="1"/>
  <c r="R53" i="26" s="1"/>
  <c r="O23" i="26"/>
  <c r="S15" i="26"/>
  <c r="P15" i="26" s="1"/>
  <c r="O25" i="25"/>
  <c r="S15" i="25"/>
  <c r="P15" i="25" s="1"/>
  <c r="S4" i="25"/>
  <c r="Q4" i="25" s="1"/>
  <c r="R4" i="25" s="1"/>
  <c r="O20" i="25"/>
  <c r="O14" i="25"/>
  <c r="S63" i="25"/>
  <c r="Q63" i="25" s="1"/>
  <c r="R63" i="25" s="1"/>
  <c r="AE21" i="25"/>
  <c r="O28" i="25"/>
  <c r="S9" i="25"/>
  <c r="Q9" i="25" s="1"/>
  <c r="R9" i="25" s="1"/>
  <c r="S29" i="25"/>
  <c r="P29" i="25" s="1"/>
  <c r="O26" i="25"/>
  <c r="O13" i="25"/>
  <c r="S12" i="25"/>
  <c r="P12" i="25" s="1"/>
  <c r="S3" i="25"/>
  <c r="P3" i="25" s="1"/>
  <c r="S31" i="25"/>
  <c r="P31" i="25" s="1"/>
  <c r="O27" i="25"/>
  <c r="O55" i="25"/>
  <c r="O30" i="25"/>
  <c r="S7" i="25"/>
  <c r="P7" i="25" s="1"/>
  <c r="O19" i="25"/>
  <c r="AE33" i="25"/>
  <c r="O40" i="25"/>
  <c r="S5" i="25"/>
  <c r="P5" i="25" s="1"/>
  <c r="S22" i="25"/>
  <c r="Q22" i="25" s="1"/>
  <c r="R22" i="25" s="1"/>
  <c r="O35" i="25"/>
  <c r="O8" i="25"/>
  <c r="S23" i="25"/>
  <c r="Q23" i="25" s="1"/>
  <c r="R23" i="25" s="1"/>
  <c r="S77" i="25"/>
  <c r="P77" i="25" s="1"/>
  <c r="F37" i="25"/>
  <c r="S27" i="7"/>
  <c r="S28" i="7"/>
  <c r="S24" i="7"/>
  <c r="F8" i="7"/>
  <c r="O3" i="7"/>
  <c r="CG3" i="17" s="1"/>
  <c r="AE32" i="7"/>
  <c r="F68" i="7"/>
  <c r="S20" i="7"/>
  <c r="F14" i="7"/>
  <c r="F4" i="7"/>
  <c r="AE95" i="7"/>
  <c r="O5" i="7"/>
  <c r="CG5" i="17" s="1"/>
  <c r="S30" i="7"/>
  <c r="AE15" i="7"/>
  <c r="S84" i="7"/>
  <c r="Q84" i="7" s="1"/>
  <c r="R84" i="7" s="1"/>
  <c r="F25" i="7"/>
  <c r="O10" i="7"/>
  <c r="CG10" i="17" s="1"/>
  <c r="AE72" i="7"/>
  <c r="S9" i="7"/>
  <c r="O34" i="7"/>
  <c r="F6" i="7"/>
  <c r="O42" i="7"/>
  <c r="F26" i="7"/>
  <c r="F11" i="7"/>
  <c r="AE51" i="7"/>
  <c r="O17" i="7"/>
  <c r="CG17" i="17" s="1"/>
  <c r="F30" i="7"/>
  <c r="F12" i="7"/>
  <c r="O7" i="7"/>
  <c r="CG7" i="17" s="1"/>
  <c r="S7" i="7"/>
  <c r="S22" i="7"/>
  <c r="S23" i="7"/>
  <c r="F89" i="7"/>
  <c r="S90" i="7"/>
  <c r="Q90" i="7" s="1"/>
  <c r="R90" i="7" s="1"/>
  <c r="AE29" i="7"/>
  <c r="AE18" i="7"/>
  <c r="AE50" i="7"/>
  <c r="P25" i="21"/>
  <c r="L25" i="21" s="1"/>
  <c r="Q15" i="21"/>
  <c r="R15" i="21" s="1"/>
  <c r="AG1" i="21"/>
  <c r="U16" i="29" s="1"/>
  <c r="AF8" i="21"/>
  <c r="P74" i="20"/>
  <c r="Q74" i="20"/>
  <c r="R74" i="20" s="1"/>
  <c r="P50" i="20"/>
  <c r="AF50" i="20" s="1"/>
  <c r="P29" i="20"/>
  <c r="L29" i="20" s="1"/>
  <c r="X29" i="20" s="1"/>
  <c r="P58" i="20"/>
  <c r="AF58" i="20" s="1"/>
  <c r="P79" i="20"/>
  <c r="AF79" i="20" s="1"/>
  <c r="P96" i="20"/>
  <c r="L96" i="20" s="1"/>
  <c r="X96" i="20" s="1"/>
  <c r="P62" i="20"/>
  <c r="AF62" i="20" s="1"/>
  <c r="P97" i="20"/>
  <c r="AF97" i="20" s="1"/>
  <c r="Q78" i="20"/>
  <c r="R78" i="20" s="1"/>
  <c r="P88" i="20"/>
  <c r="AF88" i="20" s="1"/>
  <c r="P95" i="20"/>
  <c r="AF95" i="20" s="1"/>
  <c r="P50" i="9"/>
  <c r="L50" i="9" s="1"/>
  <c r="X50" i="9" s="1"/>
  <c r="P15" i="9"/>
  <c r="L15" i="9" s="1"/>
  <c r="X15" i="9" s="1"/>
  <c r="J93" i="9"/>
  <c r="P98" i="9"/>
  <c r="L98" i="9" s="1"/>
  <c r="P93" i="9"/>
  <c r="AF93" i="9" s="1"/>
  <c r="J65" i="9"/>
  <c r="P95" i="9"/>
  <c r="AF95" i="9" s="1"/>
  <c r="J98" i="9"/>
  <c r="Q25" i="9"/>
  <c r="J25" i="9" s="1"/>
  <c r="J97" i="9"/>
  <c r="AG1" i="9"/>
  <c r="U14" i="29" s="1"/>
  <c r="P97" i="9"/>
  <c r="AF97" i="9" s="1"/>
  <c r="J66" i="9"/>
  <c r="P90" i="9"/>
  <c r="AF90" i="9" s="1"/>
  <c r="P43" i="9"/>
  <c r="AF43" i="9" s="1"/>
  <c r="S2" i="18"/>
  <c r="P56" i="18"/>
  <c r="L56" i="18" s="1"/>
  <c r="X56" i="18" s="1"/>
  <c r="S2" i="13"/>
  <c r="P58" i="16"/>
  <c r="AF58" i="16" s="1"/>
  <c r="AG1" i="16"/>
  <c r="U26" i="29" s="1"/>
  <c r="S2" i="16"/>
  <c r="P58" i="3"/>
  <c r="AF58" i="3" s="1"/>
  <c r="AG1" i="3"/>
  <c r="O10" i="27"/>
  <c r="O6" i="27"/>
  <c r="AE5" i="27"/>
  <c r="O5" i="27"/>
  <c r="S12" i="7"/>
  <c r="O8" i="7"/>
  <c r="CG8" i="17" s="1"/>
  <c r="S8" i="7"/>
  <c r="AE8" i="7"/>
  <c r="J56" i="9"/>
  <c r="AE28" i="7"/>
  <c r="L27" i="1"/>
  <c r="X27" i="1" s="1"/>
  <c r="AF29" i="1"/>
  <c r="AE26" i="7"/>
  <c r="O15" i="7"/>
  <c r="CG15" i="17" s="1"/>
  <c r="AF17" i="18"/>
  <c r="O15" i="28"/>
  <c r="P16" i="18"/>
  <c r="DD16" i="17" s="1"/>
  <c r="DQ16" i="17" s="1"/>
  <c r="EC16" i="17" s="1"/>
  <c r="Q16" i="18"/>
  <c r="R16" i="18" s="1"/>
  <c r="P54" i="24"/>
  <c r="L54" i="24" s="1"/>
  <c r="X54" i="24" s="1"/>
  <c r="AG1" i="13"/>
  <c r="U27" i="29" s="1"/>
  <c r="S2" i="3"/>
  <c r="F3" i="27"/>
  <c r="S4" i="7"/>
  <c r="O4" i="7"/>
  <c r="CG4" i="17" s="1"/>
  <c r="AE4" i="7"/>
  <c r="P71" i="18"/>
  <c r="AF71" i="18" s="1"/>
  <c r="Q8" i="21"/>
  <c r="L38" i="18"/>
  <c r="P3" i="6"/>
  <c r="P64" i="6"/>
  <c r="T44" i="1"/>
  <c r="B44" i="1" s="1"/>
  <c r="AB44" i="1" s="1"/>
  <c r="Q94" i="18"/>
  <c r="R94" i="18" s="1"/>
  <c r="P48" i="18"/>
  <c r="L48" i="18" s="1"/>
  <c r="P84" i="3"/>
  <c r="AF84" i="3" s="1"/>
  <c r="L32" i="21"/>
  <c r="L86" i="8"/>
  <c r="T86" i="8" s="1"/>
  <c r="Q68" i="24"/>
  <c r="R68" i="24" s="1"/>
  <c r="S2" i="9"/>
  <c r="S2" i="20"/>
  <c r="AF6" i="21"/>
  <c r="L24" i="18"/>
  <c r="Q100" i="4"/>
  <c r="R100" i="4" s="1"/>
  <c r="P91" i="20"/>
  <c r="L91" i="20" s="1"/>
  <c r="R90" i="9"/>
  <c r="J37" i="9"/>
  <c r="P56" i="9"/>
  <c r="L56" i="9" s="1"/>
  <c r="X56" i="9" s="1"/>
  <c r="P96" i="18"/>
  <c r="L96" i="18" s="1"/>
  <c r="X96" i="18" s="1"/>
  <c r="L46" i="23"/>
  <c r="X46" i="23" s="1"/>
  <c r="P46" i="6"/>
  <c r="P36" i="9"/>
  <c r="AF36" i="9" s="1"/>
  <c r="P35" i="6"/>
  <c r="AF87" i="5"/>
  <c r="L53" i="5"/>
  <c r="X53" i="5" s="1"/>
  <c r="T7" i="17"/>
  <c r="AJ7" i="17" s="1"/>
  <c r="Q3" i="6"/>
  <c r="S4" i="27"/>
  <c r="P4" i="27" s="1"/>
  <c r="X4" i="8"/>
  <c r="R4" i="1"/>
  <c r="F4" i="27"/>
  <c r="AE3" i="7"/>
  <c r="BP9" i="17"/>
  <c r="T12" i="17"/>
  <c r="T3" i="8"/>
  <c r="X3" i="8"/>
  <c r="I6" i="2"/>
  <c r="D8" i="2"/>
  <c r="B9" i="2"/>
  <c r="D9" i="2" s="1"/>
  <c r="AF11" i="17"/>
  <c r="AV11" i="17" s="1"/>
  <c r="BP10" i="17"/>
  <c r="AE14" i="27"/>
  <c r="F15" i="28"/>
  <c r="P57" i="6"/>
  <c r="AE15" i="28"/>
  <c r="O49" i="27"/>
  <c r="Q23" i="13"/>
  <c r="P16" i="24"/>
  <c r="Q16" i="24"/>
  <c r="AE25" i="7"/>
  <c r="P11" i="18"/>
  <c r="L11" i="18" s="1"/>
  <c r="X11" i="18" s="1"/>
  <c r="Q11" i="18"/>
  <c r="T9" i="8"/>
  <c r="P76" i="18"/>
  <c r="AF76" i="18" s="1"/>
  <c r="O28" i="7"/>
  <c r="CG28" i="17" s="1"/>
  <c r="S42" i="7"/>
  <c r="P42" i="7" s="1"/>
  <c r="AE14" i="7"/>
  <c r="AF9" i="8"/>
  <c r="P45" i="9"/>
  <c r="AF45" i="9" s="1"/>
  <c r="P46" i="3"/>
  <c r="AF46" i="3" s="1"/>
  <c r="P40" i="20"/>
  <c r="L40" i="20" s="1"/>
  <c r="P96" i="28"/>
  <c r="L52" i="8"/>
  <c r="T52" i="8" s="1"/>
  <c r="AF59" i="18"/>
  <c r="P51" i="9"/>
  <c r="L29" i="18"/>
  <c r="X29" i="18" s="1"/>
  <c r="Q59" i="13"/>
  <c r="R59" i="13" s="1"/>
  <c r="S14" i="7"/>
  <c r="O14" i="7"/>
  <c r="CG14" i="17" s="1"/>
  <c r="AE42" i="7"/>
  <c r="P58" i="13"/>
  <c r="AF58" i="13" s="1"/>
  <c r="AF51" i="13"/>
  <c r="P56" i="20"/>
  <c r="Q56" i="20"/>
  <c r="R56" i="20" s="1"/>
  <c r="P6" i="24"/>
  <c r="Q6" i="24"/>
  <c r="P7" i="18"/>
  <c r="DD7" i="17" s="1"/>
  <c r="DQ7" i="17" s="1"/>
  <c r="EC7" i="17" s="1"/>
  <c r="Q7" i="18"/>
  <c r="Q15" i="18"/>
  <c r="P15" i="18"/>
  <c r="L15" i="18" s="1"/>
  <c r="X15" i="18" s="1"/>
  <c r="Q51" i="13"/>
  <c r="R51" i="13" s="1"/>
  <c r="L52" i="18"/>
  <c r="X52" i="18" s="1"/>
  <c r="L71" i="3"/>
  <c r="X71" i="3" s="1"/>
  <c r="L65" i="3"/>
  <c r="X65" i="3" s="1"/>
  <c r="J63" i="9"/>
  <c r="P83" i="6"/>
  <c r="L83" i="6" s="1"/>
  <c r="P75" i="18"/>
  <c r="L75" i="18" s="1"/>
  <c r="S18" i="7"/>
  <c r="O30" i="7"/>
  <c r="CG30" i="17" s="1"/>
  <c r="S51" i="7"/>
  <c r="P51" i="7" s="1"/>
  <c r="AF51" i="7" s="1"/>
  <c r="F42" i="7"/>
  <c r="S25" i="27"/>
  <c r="Q25" i="27" s="1"/>
  <c r="R25" i="27" s="1"/>
  <c r="P33" i="13"/>
  <c r="L33" i="13" s="1"/>
  <c r="X33" i="13" s="1"/>
  <c r="O33" i="28"/>
  <c r="P81" i="3"/>
  <c r="AF81" i="3" s="1"/>
  <c r="P47" i="20"/>
  <c r="L47" i="20" s="1"/>
  <c r="X47" i="20" s="1"/>
  <c r="P46" i="24"/>
  <c r="P81" i="6"/>
  <c r="L81" i="6" s="1"/>
  <c r="P48" i="20"/>
  <c r="AF48" i="20" s="1"/>
  <c r="Q38" i="18"/>
  <c r="R38" i="18" s="1"/>
  <c r="S25" i="7"/>
  <c r="F7" i="7"/>
  <c r="O34" i="27"/>
  <c r="F42" i="28"/>
  <c r="S37" i="25"/>
  <c r="Q37" i="25" s="1"/>
  <c r="R37" i="25" s="1"/>
  <c r="AF59" i="13"/>
  <c r="L60" i="24"/>
  <c r="X60" i="24" s="1"/>
  <c r="P34" i="18"/>
  <c r="AF34" i="18" s="1"/>
  <c r="Q34" i="18"/>
  <c r="R34" i="18" s="1"/>
  <c r="P9" i="18"/>
  <c r="DD9" i="17" s="1"/>
  <c r="DQ9" i="17" s="1"/>
  <c r="EC9" i="17" s="1"/>
  <c r="Q9" i="18"/>
  <c r="P98" i="18"/>
  <c r="Q98" i="18"/>
  <c r="R98" i="18" s="1"/>
  <c r="P85" i="6"/>
  <c r="AF85" i="6" s="1"/>
  <c r="O25" i="7"/>
  <c r="CG25" i="17" s="1"/>
  <c r="AE37" i="25"/>
  <c r="P12" i="18"/>
  <c r="L12" i="18" s="1"/>
  <c r="X12" i="18" s="1"/>
  <c r="Q12" i="18"/>
  <c r="Q21" i="18"/>
  <c r="P21" i="18"/>
  <c r="L21" i="18" s="1"/>
  <c r="X21" i="18" s="1"/>
  <c r="AF82" i="18"/>
  <c r="P53" i="18"/>
  <c r="L53" i="18" s="1"/>
  <c r="X53" i="18" s="1"/>
  <c r="L47" i="9"/>
  <c r="P49" i="3"/>
  <c r="AF49" i="3" s="1"/>
  <c r="P63" i="9"/>
  <c r="L63" i="9" s="1"/>
  <c r="X63" i="9" s="1"/>
  <c r="P37" i="9"/>
  <c r="P99" i="18"/>
  <c r="L99" i="18" s="1"/>
  <c r="X99" i="18" s="1"/>
  <c r="S34" i="27"/>
  <c r="P34" i="27" s="1"/>
  <c r="AF34" i="27" s="1"/>
  <c r="AE11" i="7"/>
  <c r="P94" i="16"/>
  <c r="L94" i="16" s="1"/>
  <c r="X94" i="16" s="1"/>
  <c r="AF79" i="13"/>
  <c r="U31" i="29"/>
  <c r="AF78" i="8"/>
  <c r="L78" i="8"/>
  <c r="T78" i="8" s="1"/>
  <c r="AF95" i="8"/>
  <c r="L95" i="8"/>
  <c r="T95" i="8" s="1"/>
  <c r="O13" i="7"/>
  <c r="CG13" i="17" s="1"/>
  <c r="S13" i="7"/>
  <c r="AE21" i="7"/>
  <c r="O21" i="7"/>
  <c r="CG21" i="17" s="1"/>
  <c r="S21" i="7"/>
  <c r="F21" i="7"/>
  <c r="AE5" i="7"/>
  <c r="F5" i="7"/>
  <c r="S5" i="7"/>
  <c r="P10" i="3"/>
  <c r="L10" i="3" s="1"/>
  <c r="X10" i="3" s="1"/>
  <c r="Q10" i="3"/>
  <c r="O38" i="7"/>
  <c r="S38" i="7"/>
  <c r="P38" i="7" s="1"/>
  <c r="AE36" i="7"/>
  <c r="O36" i="7"/>
  <c r="S36" i="7"/>
  <c r="P36" i="7" s="1"/>
  <c r="AF34" i="21"/>
  <c r="L34" i="21"/>
  <c r="T67" i="9"/>
  <c r="B67" i="9" s="1"/>
  <c r="AB67" i="9" s="1"/>
  <c r="AE24" i="27"/>
  <c r="O24" i="27"/>
  <c r="S24" i="27"/>
  <c r="Q24" i="27" s="1"/>
  <c r="R24" i="27" s="1"/>
  <c r="F24" i="27"/>
  <c r="F32" i="27"/>
  <c r="S32" i="27"/>
  <c r="Q32" i="27" s="1"/>
  <c r="R32" i="27" s="1"/>
  <c r="O32" i="27"/>
  <c r="Q38" i="16"/>
  <c r="R38" i="16" s="1"/>
  <c r="P38" i="16"/>
  <c r="L38" i="16" s="1"/>
  <c r="X38" i="16" s="1"/>
  <c r="P99" i="16"/>
  <c r="AF99" i="16" s="1"/>
  <c r="Q99" i="16"/>
  <c r="R99" i="16" s="1"/>
  <c r="L13" i="9"/>
  <c r="X13" i="9" s="1"/>
  <c r="AF34" i="1"/>
  <c r="L34" i="1"/>
  <c r="X34" i="1" s="1"/>
  <c r="AF26" i="18"/>
  <c r="L55" i="8"/>
  <c r="X55" i="8" s="1"/>
  <c r="J79" i="9"/>
  <c r="AF67" i="9"/>
  <c r="O12" i="7"/>
  <c r="CG12" i="17" s="1"/>
  <c r="O11" i="7"/>
  <c r="CG11" i="17" s="1"/>
  <c r="F18" i="7"/>
  <c r="O4" i="27"/>
  <c r="AE3" i="27"/>
  <c r="F40" i="25"/>
  <c r="O26" i="28"/>
  <c r="F27" i="7"/>
  <c r="P21" i="21"/>
  <c r="AF21" i="21" s="1"/>
  <c r="P43" i="16"/>
  <c r="AF43" i="16" s="1"/>
  <c r="Q3" i="1"/>
  <c r="P3" i="1"/>
  <c r="DA3" i="17" s="1"/>
  <c r="DN3" i="17" s="1"/>
  <c r="DZ3" i="17" s="1"/>
  <c r="L72" i="3"/>
  <c r="X72" i="3" s="1"/>
  <c r="S11" i="7"/>
  <c r="P61" i="18"/>
  <c r="L61" i="18" s="1"/>
  <c r="L54" i="8"/>
  <c r="X54" i="8" s="1"/>
  <c r="J45" i="9"/>
  <c r="J36" i="9"/>
  <c r="O18" i="7"/>
  <c r="CG18" i="17" s="1"/>
  <c r="F29" i="7"/>
  <c r="O11" i="27"/>
  <c r="S3" i="27"/>
  <c r="L51" i="13"/>
  <c r="X51" i="13" s="1"/>
  <c r="AE40" i="25"/>
  <c r="P50" i="16"/>
  <c r="L50" i="16" s="1"/>
  <c r="L79" i="13"/>
  <c r="X79" i="13" s="1"/>
  <c r="P23" i="6"/>
  <c r="CX23" i="17" s="1"/>
  <c r="DK23" i="17" s="1"/>
  <c r="DW23" i="17" s="1"/>
  <c r="Q23" i="6"/>
  <c r="Q5" i="18"/>
  <c r="P5" i="18"/>
  <c r="DD5" i="17" s="1"/>
  <c r="DQ5" i="17" s="1"/>
  <c r="EC5" i="17" s="1"/>
  <c r="P8" i="18"/>
  <c r="DD8" i="17" s="1"/>
  <c r="DQ8" i="17" s="1"/>
  <c r="EC8" i="17" s="1"/>
  <c r="Q8" i="18"/>
  <c r="P27" i="18"/>
  <c r="DD27" i="17" s="1"/>
  <c r="DQ27" i="17" s="1"/>
  <c r="EC27" i="17" s="1"/>
  <c r="Q27" i="18"/>
  <c r="P36" i="24"/>
  <c r="Q36" i="24"/>
  <c r="R36" i="24" s="1"/>
  <c r="P40" i="18"/>
  <c r="AF40" i="18" s="1"/>
  <c r="Q40" i="18"/>
  <c r="R40" i="18" s="1"/>
  <c r="P71" i="9"/>
  <c r="L71" i="9" s="1"/>
  <c r="P61" i="3"/>
  <c r="L61" i="3" s="1"/>
  <c r="X61" i="3" s="1"/>
  <c r="P86" i="6"/>
  <c r="AF86" i="6" s="1"/>
  <c r="P62" i="24"/>
  <c r="S3" i="7"/>
  <c r="S29" i="7"/>
  <c r="P34" i="13"/>
  <c r="L34" i="13" s="1"/>
  <c r="X34" i="13" s="1"/>
  <c r="F37" i="27"/>
  <c r="F3" i="7"/>
  <c r="S14" i="27"/>
  <c r="P14" i="27" s="1"/>
  <c r="O14" i="27"/>
  <c r="F94" i="27"/>
  <c r="S26" i="28"/>
  <c r="P26" i="28" s="1"/>
  <c r="S13" i="25"/>
  <c r="P13" i="25" s="1"/>
  <c r="L59" i="13"/>
  <c r="P9" i="5"/>
  <c r="CW9" i="17" s="1"/>
  <c r="DJ9" i="17" s="1"/>
  <c r="DV9" i="17" s="1"/>
  <c r="Q9" i="5"/>
  <c r="Q49" i="9"/>
  <c r="P49" i="9"/>
  <c r="AF49" i="9" s="1"/>
  <c r="Q10" i="24"/>
  <c r="P10" i="24"/>
  <c r="Q28" i="18"/>
  <c r="P28" i="18"/>
  <c r="L28" i="18" s="1"/>
  <c r="X28" i="18" s="1"/>
  <c r="Q6" i="18"/>
  <c r="P6" i="18"/>
  <c r="DD6" i="17" s="1"/>
  <c r="DQ6" i="17" s="1"/>
  <c r="EC6" i="17" s="1"/>
  <c r="Q24" i="21"/>
  <c r="P24" i="21"/>
  <c r="Q28" i="6"/>
  <c r="P28" i="6"/>
  <c r="P83" i="3"/>
  <c r="L83" i="3" s="1"/>
  <c r="X83" i="3" s="1"/>
  <c r="F15" i="27"/>
  <c r="Q14" i="18"/>
  <c r="P14" i="18"/>
  <c r="DD14" i="17" s="1"/>
  <c r="DQ14" i="17" s="1"/>
  <c r="EC14" i="17" s="1"/>
  <c r="P12" i="6"/>
  <c r="Q12" i="6"/>
  <c r="P79" i="9"/>
  <c r="L79" i="9" s="1"/>
  <c r="X79" i="9" s="1"/>
  <c r="O19" i="27"/>
  <c r="AE12" i="7"/>
  <c r="L52" i="16"/>
  <c r="L63" i="23"/>
  <c r="X63" i="23" s="1"/>
  <c r="L73" i="8"/>
  <c r="T73" i="8" s="1"/>
  <c r="L39" i="18"/>
  <c r="X39" i="18" s="1"/>
  <c r="L39" i="8"/>
  <c r="T39" i="8" s="1"/>
  <c r="L70" i="1"/>
  <c r="X70" i="1" s="1"/>
  <c r="L69" i="20"/>
  <c r="X69" i="20" s="1"/>
  <c r="L100" i="21"/>
  <c r="R8" i="1"/>
  <c r="AF8" i="1"/>
  <c r="L8" i="1"/>
  <c r="X8" i="1" s="1"/>
  <c r="Q15" i="6"/>
  <c r="P15" i="6"/>
  <c r="L33" i="5"/>
  <c r="L42" i="18"/>
  <c r="L78" i="1"/>
  <c r="P5" i="6"/>
  <c r="CX5" i="17" s="1"/>
  <c r="DK5" i="17" s="1"/>
  <c r="DW5" i="17" s="1"/>
  <c r="Q5" i="6"/>
  <c r="AE25" i="27"/>
  <c r="P4" i="13"/>
  <c r="CZ4" i="17" s="1"/>
  <c r="DM4" i="17" s="1"/>
  <c r="DY4" i="17" s="1"/>
  <c r="Q4" i="13"/>
  <c r="F36" i="7"/>
  <c r="L97" i="8"/>
  <c r="T97" i="8" s="1"/>
  <c r="L40" i="16"/>
  <c r="X40" i="16" s="1"/>
  <c r="L58" i="9"/>
  <c r="O22" i="27"/>
  <c r="AE8" i="27"/>
  <c r="L54" i="21"/>
  <c r="X54" i="21" s="1"/>
  <c r="L78" i="20"/>
  <c r="X78" i="20" s="1"/>
  <c r="L92" i="1"/>
  <c r="L44" i="23"/>
  <c r="L74" i="1"/>
  <c r="X74" i="1" s="1"/>
  <c r="L83" i="8"/>
  <c r="T83" i="8" s="1"/>
  <c r="L94" i="20"/>
  <c r="L85" i="8"/>
  <c r="X85" i="8" s="1"/>
  <c r="O44" i="27"/>
  <c r="F44" i="27"/>
  <c r="S23" i="28"/>
  <c r="P23" i="28" s="1"/>
  <c r="L60" i="1"/>
  <c r="L88" i="1"/>
  <c r="L56" i="1"/>
  <c r="L86" i="13"/>
  <c r="L77" i="8"/>
  <c r="T77" i="8" s="1"/>
  <c r="L70" i="20"/>
  <c r="L79" i="1"/>
  <c r="AE6" i="27"/>
  <c r="P21" i="13"/>
  <c r="CZ21" i="17" s="1"/>
  <c r="DM21" i="17" s="1"/>
  <c r="DY21" i="17" s="1"/>
  <c r="Q21" i="13"/>
  <c r="P26" i="4"/>
  <c r="L26" i="4" s="1"/>
  <c r="X26" i="4" s="1"/>
  <c r="Q26" i="4"/>
  <c r="P30" i="13"/>
  <c r="CZ30" i="17" s="1"/>
  <c r="DM30" i="17" s="1"/>
  <c r="DY30" i="17" s="1"/>
  <c r="Q30" i="13"/>
  <c r="L82" i="8"/>
  <c r="T82" i="8" s="1"/>
  <c r="AF37" i="3"/>
  <c r="L89" i="9"/>
  <c r="L64" i="8"/>
  <c r="T64" i="8" s="1"/>
  <c r="S13" i="27"/>
  <c r="P13" i="27" s="1"/>
  <c r="S5" i="27"/>
  <c r="P5" i="27" s="1"/>
  <c r="O46" i="27"/>
  <c r="S86" i="27"/>
  <c r="P86" i="27" s="1"/>
  <c r="F13" i="27"/>
  <c r="S29" i="28"/>
  <c r="P29" i="28" s="1"/>
  <c r="F21" i="27"/>
  <c r="P97" i="6"/>
  <c r="AF97" i="6" s="1"/>
  <c r="S6" i="27"/>
  <c r="P6" i="27" s="1"/>
  <c r="S11" i="27"/>
  <c r="Q11" i="27" s="1"/>
  <c r="R11" i="27" s="1"/>
  <c r="O77" i="25"/>
  <c r="P16" i="13"/>
  <c r="CZ16" i="17" s="1"/>
  <c r="DM16" i="17" s="1"/>
  <c r="DY16" i="17" s="1"/>
  <c r="Q16" i="13"/>
  <c r="Q8" i="13"/>
  <c r="P8" i="13"/>
  <c r="CZ8" i="17" s="1"/>
  <c r="DM8" i="17" s="1"/>
  <c r="DY8" i="17" s="1"/>
  <c r="L73" i="21"/>
  <c r="P27" i="6"/>
  <c r="CX27" i="17" s="1"/>
  <c r="DK27" i="17" s="1"/>
  <c r="DW27" i="17" s="1"/>
  <c r="Q27" i="6"/>
  <c r="L85" i="9"/>
  <c r="L69" i="8"/>
  <c r="T69" i="8" s="1"/>
  <c r="L87" i="8"/>
  <c r="T87" i="8" s="1"/>
  <c r="F19" i="27"/>
  <c r="L78" i="13"/>
  <c r="X78" i="13" s="1"/>
  <c r="L72" i="1"/>
  <c r="L54" i="3"/>
  <c r="X54" i="3" s="1"/>
  <c r="S20" i="28"/>
  <c r="Q20" i="28" s="1"/>
  <c r="F77" i="25"/>
  <c r="P23" i="16"/>
  <c r="CY23" i="17" s="1"/>
  <c r="DL23" i="17" s="1"/>
  <c r="DX23" i="17" s="1"/>
  <c r="Q23" i="16"/>
  <c r="T39" i="23"/>
  <c r="B39" i="23" s="1"/>
  <c r="AB39" i="23" s="1"/>
  <c r="Q80" i="4"/>
  <c r="R80" i="4" s="1"/>
  <c r="P80" i="4"/>
  <c r="L90" i="5"/>
  <c r="L88" i="13"/>
  <c r="X88" i="13" s="1"/>
  <c r="L42" i="8"/>
  <c r="T42" i="8" s="1"/>
  <c r="L15" i="21"/>
  <c r="X15" i="21" s="1"/>
  <c r="O33" i="25"/>
  <c r="L84" i="21"/>
  <c r="O19" i="28"/>
  <c r="O17" i="26"/>
  <c r="S14" i="25"/>
  <c r="P14" i="25" s="1"/>
  <c r="F14" i="25"/>
  <c r="S95" i="7"/>
  <c r="AE77" i="25"/>
  <c r="L34" i="23"/>
  <c r="L97" i="23"/>
  <c r="X97" i="23" s="1"/>
  <c r="L61" i="20"/>
  <c r="X61" i="20" s="1"/>
  <c r="L6" i="21"/>
  <c r="X6" i="21" s="1"/>
  <c r="O3" i="28"/>
  <c r="P14" i="16"/>
  <c r="CY14" i="17" s="1"/>
  <c r="DL14" i="17" s="1"/>
  <c r="DX14" i="17" s="1"/>
  <c r="Q14" i="16"/>
  <c r="S25" i="26"/>
  <c r="P25" i="26" s="1"/>
  <c r="T32" i="13"/>
  <c r="B32" i="13" s="1"/>
  <c r="AB32" i="13" s="1"/>
  <c r="P25" i="16"/>
  <c r="CY25" i="17" s="1"/>
  <c r="DL25" i="17" s="1"/>
  <c r="DX25" i="17" s="1"/>
  <c r="Q25" i="16"/>
  <c r="L93" i="8"/>
  <c r="T93" i="8" s="1"/>
  <c r="F72" i="7"/>
  <c r="AF25" i="9"/>
  <c r="AE11" i="27"/>
  <c r="S72" i="7"/>
  <c r="S73" i="27"/>
  <c r="Q73" i="27" s="1"/>
  <c r="R73" i="27" s="1"/>
  <c r="L75" i="5"/>
  <c r="X75" i="5" s="1"/>
  <c r="AE14" i="25"/>
  <c r="O95" i="7"/>
  <c r="S89" i="7"/>
  <c r="P89" i="7" s="1"/>
  <c r="L60" i="23"/>
  <c r="AF63" i="1"/>
  <c r="L66" i="18"/>
  <c r="X66" i="18" s="1"/>
  <c r="L80" i="1"/>
  <c r="X80" i="1" s="1"/>
  <c r="L8" i="21"/>
  <c r="O89" i="7"/>
  <c r="F95" i="7"/>
  <c r="AF33" i="23"/>
  <c r="Q26" i="13"/>
  <c r="P26" i="13"/>
  <c r="CZ26" i="17" s="1"/>
  <c r="DM26" i="17" s="1"/>
  <c r="DY26" i="17" s="1"/>
  <c r="AF38" i="23"/>
  <c r="Q18" i="6"/>
  <c r="Q11" i="16"/>
  <c r="P11" i="16"/>
  <c r="CY11" i="17" s="1"/>
  <c r="DL11" i="17" s="1"/>
  <c r="DX11" i="17" s="1"/>
  <c r="Q15" i="13"/>
  <c r="P15" i="13"/>
  <c r="CZ15" i="17" s="1"/>
  <c r="DM15" i="17" s="1"/>
  <c r="DY15" i="17" s="1"/>
  <c r="AF56" i="23"/>
  <c r="Q13" i="13"/>
  <c r="P13" i="13"/>
  <c r="CZ13" i="17" s="1"/>
  <c r="DM13" i="17" s="1"/>
  <c r="DY13" i="17" s="1"/>
  <c r="O40" i="26"/>
  <c r="AF20" i="21"/>
  <c r="O21" i="25"/>
  <c r="O9" i="25"/>
  <c r="S33" i="25"/>
  <c r="P33" i="25" s="1"/>
  <c r="O68" i="7"/>
  <c r="O72" i="7"/>
  <c r="L99" i="13"/>
  <c r="X99" i="13" s="1"/>
  <c r="AF44" i="6"/>
  <c r="T36" i="1"/>
  <c r="B36" i="1" s="1"/>
  <c r="AB36" i="1" s="1"/>
  <c r="P24" i="16"/>
  <c r="CY24" i="17" s="1"/>
  <c r="DL24" i="17" s="1"/>
  <c r="DX24" i="17" s="1"/>
  <c r="Q24" i="16"/>
  <c r="P26" i="16"/>
  <c r="CY26" i="17" s="1"/>
  <c r="DL26" i="17" s="1"/>
  <c r="DX26" i="17" s="1"/>
  <c r="Q26" i="16"/>
  <c r="P11" i="13"/>
  <c r="CZ11" i="17" s="1"/>
  <c r="DM11" i="17" s="1"/>
  <c r="DY11" i="17" s="1"/>
  <c r="Q11" i="13"/>
  <c r="P24" i="6"/>
  <c r="Q24" i="6"/>
  <c r="L40" i="8"/>
  <c r="X40" i="8" s="1"/>
  <c r="L42" i="9"/>
  <c r="X42" i="9" s="1"/>
  <c r="S25" i="28"/>
  <c r="Q25" i="28" s="1"/>
  <c r="O3" i="25"/>
  <c r="S21" i="25"/>
  <c r="P21" i="25" s="1"/>
  <c r="F33" i="25"/>
  <c r="AE68" i="7"/>
  <c r="AE89" i="7"/>
  <c r="AF61" i="13"/>
  <c r="Q17" i="16"/>
  <c r="P17" i="16"/>
  <c r="CY17" i="17" s="1"/>
  <c r="DL17" i="17" s="1"/>
  <c r="DX17" i="17" s="1"/>
  <c r="Q27" i="13"/>
  <c r="P27" i="13"/>
  <c r="AF27" i="13" s="1"/>
  <c r="P30" i="16"/>
  <c r="CY30" i="17" s="1"/>
  <c r="DL30" i="17" s="1"/>
  <c r="DX30" i="17" s="1"/>
  <c r="Q30" i="16"/>
  <c r="P26" i="6"/>
  <c r="CX26" i="17" s="1"/>
  <c r="DK26" i="17" s="1"/>
  <c r="DW26" i="17" s="1"/>
  <c r="Q26" i="6"/>
  <c r="P15" i="4"/>
  <c r="Q15" i="4"/>
  <c r="S61" i="26"/>
  <c r="P61" i="26" s="1"/>
  <c r="O61" i="26"/>
  <c r="S47" i="27"/>
  <c r="Q47" i="27" s="1"/>
  <c r="R47" i="27" s="1"/>
  <c r="O47" i="27"/>
  <c r="O29" i="27"/>
  <c r="F29" i="27"/>
  <c r="AE96" i="27"/>
  <c r="F96" i="27"/>
  <c r="S96" i="27"/>
  <c r="P96" i="27" s="1"/>
  <c r="O90" i="27"/>
  <c r="S90" i="27"/>
  <c r="P90" i="27" s="1"/>
  <c r="S6" i="7"/>
  <c r="AE6" i="7"/>
  <c r="O6" i="7"/>
  <c r="CG6" i="17" s="1"/>
  <c r="O10" i="28"/>
  <c r="F10" i="28"/>
  <c r="S10" i="28"/>
  <c r="Q10" i="28" s="1"/>
  <c r="S3" i="26"/>
  <c r="F3" i="26"/>
  <c r="O3" i="26"/>
  <c r="AE3" i="26"/>
  <c r="P13" i="16"/>
  <c r="CY13" i="17" s="1"/>
  <c r="DL13" i="17" s="1"/>
  <c r="DX13" i="17" s="1"/>
  <c r="Q13" i="16"/>
  <c r="S28" i="26"/>
  <c r="P28" i="26" s="1"/>
  <c r="S66" i="26"/>
  <c r="P66" i="26" s="1"/>
  <c r="O66" i="26"/>
  <c r="L100" i="4"/>
  <c r="AF100" i="4"/>
  <c r="AE38" i="27"/>
  <c r="S38" i="27"/>
  <c r="P38" i="27" s="1"/>
  <c r="O38" i="27"/>
  <c r="F38" i="27"/>
  <c r="AE45" i="27"/>
  <c r="S45" i="27"/>
  <c r="P45" i="27" s="1"/>
  <c r="P29" i="13"/>
  <c r="AF29" i="13" s="1"/>
  <c r="Q29" i="13"/>
  <c r="AE10" i="28"/>
  <c r="O43" i="25"/>
  <c r="F43" i="25"/>
  <c r="S43" i="25"/>
  <c r="P43" i="25" s="1"/>
  <c r="AE43" i="25"/>
  <c r="L43" i="5"/>
  <c r="AF43" i="5"/>
  <c r="O90" i="7"/>
  <c r="AE90" i="7"/>
  <c r="F90" i="7"/>
  <c r="O5" i="25"/>
  <c r="F5" i="25"/>
  <c r="AE5" i="25"/>
  <c r="L67" i="23"/>
  <c r="L48" i="8"/>
  <c r="T48" i="8" s="1"/>
  <c r="AF97" i="13"/>
  <c r="L97" i="13"/>
  <c r="AF91" i="3"/>
  <c r="L91" i="3"/>
  <c r="X91" i="3" s="1"/>
  <c r="AF87" i="18"/>
  <c r="L87" i="18"/>
  <c r="AF52" i="9"/>
  <c r="L52" i="9"/>
  <c r="AF54" i="20"/>
  <c r="L54" i="20"/>
  <c r="AF86" i="9"/>
  <c r="L86" i="9"/>
  <c r="AF63" i="8"/>
  <c r="L63" i="8"/>
  <c r="T63" i="8" s="1"/>
  <c r="AF81" i="20"/>
  <c r="L81" i="20"/>
  <c r="AF34" i="8"/>
  <c r="L34" i="8"/>
  <c r="T34" i="8" s="1"/>
  <c r="AF37" i="18"/>
  <c r="L37" i="18"/>
  <c r="O96" i="27"/>
  <c r="O45" i="27"/>
  <c r="O13" i="26"/>
  <c r="AE29" i="27"/>
  <c r="Q18" i="16"/>
  <c r="P18" i="16"/>
  <c r="CY18" i="17" s="1"/>
  <c r="DL18" i="17" s="1"/>
  <c r="DX18" i="17" s="1"/>
  <c r="F21" i="28"/>
  <c r="AE21" i="28"/>
  <c r="O21" i="28"/>
  <c r="S21" i="28"/>
  <c r="P21" i="28" s="1"/>
  <c r="O27" i="7"/>
  <c r="CG27" i="17" s="1"/>
  <c r="AE27" i="7"/>
  <c r="S10" i="7"/>
  <c r="P4" i="16"/>
  <c r="CY4" i="17" s="1"/>
  <c r="DL4" i="17" s="1"/>
  <c r="DX4" i="17" s="1"/>
  <c r="Q4" i="16"/>
  <c r="P14" i="3"/>
  <c r="CU14" i="17" s="1"/>
  <c r="DH14" i="17" s="1"/>
  <c r="DT14" i="17" s="1"/>
  <c r="Q14" i="3"/>
  <c r="P9" i="13"/>
  <c r="CZ9" i="17" s="1"/>
  <c r="DM9" i="17" s="1"/>
  <c r="DY9" i="17" s="1"/>
  <c r="Q9" i="13"/>
  <c r="P29" i="4"/>
  <c r="CV29" i="17" s="1"/>
  <c r="DI29" i="17" s="1"/>
  <c r="DU29" i="17" s="1"/>
  <c r="Q29" i="4"/>
  <c r="P28" i="13"/>
  <c r="CZ28" i="17" s="1"/>
  <c r="DM28" i="17" s="1"/>
  <c r="DY28" i="17" s="1"/>
  <c r="Q28" i="13"/>
  <c r="P29" i="16"/>
  <c r="CY29" i="17" s="1"/>
  <c r="DL29" i="17" s="1"/>
  <c r="DX29" i="17" s="1"/>
  <c r="Q29" i="16"/>
  <c r="P16" i="4"/>
  <c r="AF16" i="4" s="1"/>
  <c r="Q16" i="4"/>
  <c r="L44" i="8"/>
  <c r="T44" i="8" s="1"/>
  <c r="L29" i="21"/>
  <c r="F21" i="25"/>
  <c r="L52" i="3"/>
  <c r="X52" i="3" s="1"/>
  <c r="S68" i="7"/>
  <c r="P12" i="4"/>
  <c r="AF12" i="4" s="1"/>
  <c r="Q12" i="4"/>
  <c r="Q3" i="4"/>
  <c r="P3" i="4"/>
  <c r="CV3" i="17" s="1"/>
  <c r="DI3" i="17" s="1"/>
  <c r="DU3" i="17" s="1"/>
  <c r="P20" i="13"/>
  <c r="AF20" i="13" s="1"/>
  <c r="Q20" i="13"/>
  <c r="L41" i="1"/>
  <c r="X41" i="1" s="1"/>
  <c r="L78" i="23"/>
  <c r="X78" i="23" s="1"/>
  <c r="L100" i="1"/>
  <c r="L100" i="20"/>
  <c r="X100" i="20" s="1"/>
  <c r="L95" i="1"/>
  <c r="X95" i="1" s="1"/>
  <c r="L42" i="1"/>
  <c r="X42" i="1" s="1"/>
  <c r="S17" i="7"/>
  <c r="O18" i="26"/>
  <c r="S42" i="27"/>
  <c r="Q42" i="27" s="1"/>
  <c r="R42" i="27" s="1"/>
  <c r="S57" i="27"/>
  <c r="AF41" i="13"/>
  <c r="Q36" i="16"/>
  <c r="R36" i="16" s="1"/>
  <c r="P36" i="16"/>
  <c r="S8" i="25"/>
  <c r="Q8" i="25" s="1"/>
  <c r="R8" i="25" s="1"/>
  <c r="L72" i="16"/>
  <c r="X72" i="16" s="1"/>
  <c r="L98" i="3"/>
  <c r="O100" i="27"/>
  <c r="L96" i="8"/>
  <c r="T96" i="8" s="1"/>
  <c r="AF96" i="8"/>
  <c r="AF99" i="8"/>
  <c r="L99" i="8"/>
  <c r="X99" i="8" s="1"/>
  <c r="AF91" i="23"/>
  <c r="L91" i="23"/>
  <c r="AF63" i="16"/>
  <c r="L63" i="16"/>
  <c r="X63" i="16" s="1"/>
  <c r="AF32" i="9"/>
  <c r="L32" i="9"/>
  <c r="AF77" i="21"/>
  <c r="L77" i="21"/>
  <c r="AF59" i="20"/>
  <c r="L59" i="20"/>
  <c r="X59" i="20" s="1"/>
  <c r="AF35" i="20"/>
  <c r="L35" i="20"/>
  <c r="F27" i="27"/>
  <c r="AE27" i="27"/>
  <c r="S27" i="27"/>
  <c r="P27" i="27" s="1"/>
  <c r="S20" i="27"/>
  <c r="P20" i="27" s="1"/>
  <c r="O20" i="27"/>
  <c r="F20" i="27"/>
  <c r="L68" i="23"/>
  <c r="X68" i="23" s="1"/>
  <c r="AF68" i="23"/>
  <c r="AF96" i="13"/>
  <c r="L96" i="13"/>
  <c r="AF87" i="23"/>
  <c r="L87" i="23"/>
  <c r="AF76" i="20"/>
  <c r="L76" i="20"/>
  <c r="AF67" i="5"/>
  <c r="L67" i="5"/>
  <c r="AF78" i="9"/>
  <c r="L78" i="9"/>
  <c r="AF32" i="16"/>
  <c r="L32" i="16"/>
  <c r="AF76" i="8"/>
  <c r="L76" i="8"/>
  <c r="T76" i="8" s="1"/>
  <c r="O27" i="27"/>
  <c r="Q91" i="26"/>
  <c r="R91" i="26" s="1"/>
  <c r="P91" i="26"/>
  <c r="S80" i="27"/>
  <c r="P80" i="27" s="1"/>
  <c r="O80" i="27"/>
  <c r="S88" i="27"/>
  <c r="P88" i="27" s="1"/>
  <c r="O88" i="27"/>
  <c r="AE88" i="27"/>
  <c r="F17" i="27"/>
  <c r="AE17" i="27"/>
  <c r="O17" i="27"/>
  <c r="T77" i="5"/>
  <c r="B77" i="5" s="1"/>
  <c r="AB77" i="5" s="1"/>
  <c r="Q14" i="13"/>
  <c r="P14" i="13"/>
  <c r="CZ14" i="17" s="1"/>
  <c r="DM14" i="17" s="1"/>
  <c r="DY14" i="17" s="1"/>
  <c r="P24" i="13"/>
  <c r="CZ24" i="17" s="1"/>
  <c r="DM24" i="17" s="1"/>
  <c r="DY24" i="17" s="1"/>
  <c r="Q24" i="13"/>
  <c r="F69" i="7"/>
  <c r="O69" i="7"/>
  <c r="AE69" i="7"/>
  <c r="S69" i="7"/>
  <c r="P61" i="16"/>
  <c r="AF61" i="16" s="1"/>
  <c r="Q61" i="16"/>
  <c r="R61" i="16" s="1"/>
  <c r="P42" i="13"/>
  <c r="AF42" i="13" s="1"/>
  <c r="Q42" i="13"/>
  <c r="R42" i="13" s="1"/>
  <c r="P18" i="13"/>
  <c r="CZ18" i="17" s="1"/>
  <c r="DM18" i="17" s="1"/>
  <c r="DY18" i="17" s="1"/>
  <c r="Q18" i="13"/>
  <c r="P76" i="13"/>
  <c r="AF76" i="13" s="1"/>
  <c r="Q76" i="13"/>
  <c r="R76" i="13" s="1"/>
  <c r="L66" i="8"/>
  <c r="T66" i="8" s="1"/>
  <c r="AF50" i="8"/>
  <c r="L50" i="8"/>
  <c r="T50" i="8" s="1"/>
  <c r="AF90" i="1"/>
  <c r="L90" i="1"/>
  <c r="AF70" i="9"/>
  <c r="L70" i="9"/>
  <c r="X70" i="9" s="1"/>
  <c r="AF84" i="9"/>
  <c r="L84" i="9"/>
  <c r="S24" i="28"/>
  <c r="Q24" i="28" s="1"/>
  <c r="O24" i="28"/>
  <c r="AE20" i="27"/>
  <c r="O72" i="28"/>
  <c r="S72" i="28"/>
  <c r="S40" i="27"/>
  <c r="P40" i="27" s="1"/>
  <c r="AE40" i="27"/>
  <c r="AE36" i="27"/>
  <c r="F36" i="27"/>
  <c r="S36" i="27"/>
  <c r="Q36" i="27" s="1"/>
  <c r="R36" i="27" s="1"/>
  <c r="O36" i="27"/>
  <c r="AF52" i="24"/>
  <c r="AF99" i="13"/>
  <c r="L55" i="9"/>
  <c r="AF60" i="21"/>
  <c r="L60" i="21"/>
  <c r="L97" i="3"/>
  <c r="X97" i="3" s="1"/>
  <c r="L86" i="1"/>
  <c r="AF95" i="4"/>
  <c r="AF68" i="21"/>
  <c r="L68" i="21"/>
  <c r="S22" i="26"/>
  <c r="P22" i="26" s="1"/>
  <c r="O22" i="26"/>
  <c r="F40" i="27"/>
  <c r="S28" i="28"/>
  <c r="P28" i="28" s="1"/>
  <c r="O28" i="28"/>
  <c r="S12" i="28"/>
  <c r="Q12" i="28" s="1"/>
  <c r="O12" i="28"/>
  <c r="S35" i="27"/>
  <c r="P35" i="27" s="1"/>
  <c r="O35" i="27"/>
  <c r="S9" i="27"/>
  <c r="Q9" i="27" s="1"/>
  <c r="R9" i="27" s="1"/>
  <c r="AE9" i="27"/>
  <c r="O9" i="27"/>
  <c r="S22" i="27"/>
  <c r="P22" i="27" s="1"/>
  <c r="F22" i="27"/>
  <c r="AE59" i="7"/>
  <c r="F59" i="7"/>
  <c r="O59" i="7"/>
  <c r="S59" i="7"/>
  <c r="Q100" i="16"/>
  <c r="R100" i="16" s="1"/>
  <c r="P100" i="16"/>
  <c r="L100" i="16" s="1"/>
  <c r="X100" i="16" s="1"/>
  <c r="O62" i="7"/>
  <c r="S62" i="7"/>
  <c r="AE62" i="7"/>
  <c r="F62" i="7"/>
  <c r="F47" i="7"/>
  <c r="AE47" i="7"/>
  <c r="O47" i="7"/>
  <c r="S47" i="7"/>
  <c r="F15" i="7"/>
  <c r="S15" i="7"/>
  <c r="O84" i="7"/>
  <c r="AE84" i="7"/>
  <c r="F84" i="7"/>
  <c r="AF69" i="3"/>
  <c r="AF100" i="18"/>
  <c r="L8" i="20"/>
  <c r="S22" i="28"/>
  <c r="P22" i="28" s="1"/>
  <c r="S14" i="26"/>
  <c r="P14" i="26" s="1"/>
  <c r="AF77" i="5"/>
  <c r="Q27" i="16"/>
  <c r="P27" i="16"/>
  <c r="CY27" i="17" s="1"/>
  <c r="DL27" i="17" s="1"/>
  <c r="DX27" i="17" s="1"/>
  <c r="P10" i="16"/>
  <c r="AF10" i="16" s="1"/>
  <c r="Q10" i="16"/>
  <c r="P75" i="13"/>
  <c r="L75" i="13" s="1"/>
  <c r="X75" i="13" s="1"/>
  <c r="Q75" i="13"/>
  <c r="R75" i="13" s="1"/>
  <c r="AE96" i="7"/>
  <c r="F96" i="7"/>
  <c r="O96" i="7"/>
  <c r="S96" i="7"/>
  <c r="P44" i="13"/>
  <c r="L44" i="13" s="1"/>
  <c r="X44" i="13" s="1"/>
  <c r="Q44" i="13"/>
  <c r="R44" i="13" s="1"/>
  <c r="P12" i="16"/>
  <c r="CY12" i="17" s="1"/>
  <c r="DL12" i="17" s="1"/>
  <c r="DX12" i="17" s="1"/>
  <c r="Q12" i="16"/>
  <c r="Q25" i="13"/>
  <c r="P25" i="13"/>
  <c r="CZ25" i="17" s="1"/>
  <c r="DM25" i="17" s="1"/>
  <c r="DY25" i="17" s="1"/>
  <c r="L41" i="13"/>
  <c r="X41" i="13" s="1"/>
  <c r="P7" i="16"/>
  <c r="CY7" i="17" s="1"/>
  <c r="DL7" i="17" s="1"/>
  <c r="DX7" i="17" s="1"/>
  <c r="Q7" i="16"/>
  <c r="P36" i="13"/>
  <c r="L36" i="13" s="1"/>
  <c r="X36" i="13" s="1"/>
  <c r="Q36" i="13"/>
  <c r="R36" i="13" s="1"/>
  <c r="P19" i="13"/>
  <c r="CZ19" i="17" s="1"/>
  <c r="DM19" i="17" s="1"/>
  <c r="DY19" i="17" s="1"/>
  <c r="Q19" i="13"/>
  <c r="P7" i="13"/>
  <c r="CZ7" i="17" s="1"/>
  <c r="DM7" i="17" s="1"/>
  <c r="DY7" i="17" s="1"/>
  <c r="Q7" i="13"/>
  <c r="F98" i="7"/>
  <c r="O98" i="7"/>
  <c r="S98" i="7"/>
  <c r="AE98" i="7"/>
  <c r="F74" i="7"/>
  <c r="S74" i="7"/>
  <c r="AE74" i="7"/>
  <c r="O74" i="7"/>
  <c r="L61" i="13"/>
  <c r="X61" i="13" s="1"/>
  <c r="O76" i="27"/>
  <c r="P9" i="16"/>
  <c r="CY9" i="17" s="1"/>
  <c r="DL9" i="17" s="1"/>
  <c r="DX9" i="17" s="1"/>
  <c r="Q9" i="16"/>
  <c r="Q8" i="16"/>
  <c r="P8" i="16"/>
  <c r="AF8" i="16" s="1"/>
  <c r="P36" i="6"/>
  <c r="Q36" i="6"/>
  <c r="R36" i="6" s="1"/>
  <c r="P22" i="13"/>
  <c r="AF22" i="13" s="1"/>
  <c r="Q22" i="13"/>
  <c r="P22" i="16"/>
  <c r="CY22" i="17" s="1"/>
  <c r="DL22" i="17" s="1"/>
  <c r="DX22" i="17" s="1"/>
  <c r="Q22" i="16"/>
  <c r="Q12" i="13"/>
  <c r="P12" i="13"/>
  <c r="CZ12" i="17" s="1"/>
  <c r="DM12" i="17" s="1"/>
  <c r="DY12" i="17" s="1"/>
  <c r="O37" i="7"/>
  <c r="S37" i="7"/>
  <c r="F37" i="7"/>
  <c r="AE37" i="7"/>
  <c r="Q19" i="16"/>
  <c r="P19" i="16"/>
  <c r="CY19" i="17" s="1"/>
  <c r="DL19" i="17" s="1"/>
  <c r="DX19" i="17" s="1"/>
  <c r="P10" i="13"/>
  <c r="CZ10" i="17" s="1"/>
  <c r="DM10" i="17" s="1"/>
  <c r="DY10" i="17" s="1"/>
  <c r="Q10" i="13"/>
  <c r="Q6" i="13"/>
  <c r="P6" i="13"/>
  <c r="CZ6" i="17" s="1"/>
  <c r="DM6" i="17" s="1"/>
  <c r="DY6" i="17" s="1"/>
  <c r="S70" i="7"/>
  <c r="F70" i="7"/>
  <c r="AE70" i="7"/>
  <c r="O70" i="7"/>
  <c r="O14" i="28"/>
  <c r="S8" i="28"/>
  <c r="P8" i="28" s="1"/>
  <c r="S20" i="25"/>
  <c r="Q20" i="25" s="1"/>
  <c r="R20" i="25" s="1"/>
  <c r="P66" i="13"/>
  <c r="L66" i="13" s="1"/>
  <c r="X66" i="13" s="1"/>
  <c r="Q66" i="13"/>
  <c r="R66" i="13" s="1"/>
  <c r="Q4" i="6"/>
  <c r="P4" i="6"/>
  <c r="Q15" i="16"/>
  <c r="P15" i="16"/>
  <c r="CY15" i="17" s="1"/>
  <c r="DL15" i="17" s="1"/>
  <c r="DX15" i="17" s="1"/>
  <c r="P49" i="13"/>
  <c r="AF49" i="13" s="1"/>
  <c r="Q49" i="13"/>
  <c r="R49" i="13" s="1"/>
  <c r="AE78" i="7"/>
  <c r="F78" i="7"/>
  <c r="O78" i="7"/>
  <c r="S78" i="7"/>
  <c r="AE38" i="7"/>
  <c r="F38" i="7"/>
  <c r="Q17" i="13"/>
  <c r="P17" i="13"/>
  <c r="CZ17" i="17" s="1"/>
  <c r="DM17" i="17" s="1"/>
  <c r="DY17" i="17" s="1"/>
  <c r="Q39" i="13"/>
  <c r="R39" i="13" s="1"/>
  <c r="P39" i="13"/>
  <c r="P3" i="13"/>
  <c r="CZ3" i="17" s="1"/>
  <c r="DM3" i="17" s="1"/>
  <c r="DY3" i="17" s="1"/>
  <c r="Q3" i="13"/>
  <c r="P16" i="16"/>
  <c r="CY16" i="17" s="1"/>
  <c r="DL16" i="17" s="1"/>
  <c r="DX16" i="17" s="1"/>
  <c r="Q16" i="16"/>
  <c r="Q53" i="13"/>
  <c r="R53" i="13" s="1"/>
  <c r="P53" i="13"/>
  <c r="P20" i="16"/>
  <c r="CY20" i="17" s="1"/>
  <c r="DL20" i="17" s="1"/>
  <c r="DX20" i="17" s="1"/>
  <c r="Q20" i="16"/>
  <c r="L44" i="6"/>
  <c r="X44" i="6" s="1"/>
  <c r="AF92" i="3"/>
  <c r="AF60" i="8"/>
  <c r="AF58" i="8"/>
  <c r="AF61" i="8"/>
  <c r="AF55" i="1"/>
  <c r="AF93" i="5"/>
  <c r="S27" i="28"/>
  <c r="P27" i="28" s="1"/>
  <c r="S51" i="28"/>
  <c r="P51" i="28" s="1"/>
  <c r="O26" i="26"/>
  <c r="O7" i="25"/>
  <c r="S19" i="25"/>
  <c r="P19" i="25" s="1"/>
  <c r="S30" i="25"/>
  <c r="Q30" i="25" s="1"/>
  <c r="R30" i="25" s="1"/>
  <c r="S27" i="25"/>
  <c r="Q27" i="25" s="1"/>
  <c r="R27" i="25" s="1"/>
  <c r="Q16" i="3"/>
  <c r="P16" i="3"/>
  <c r="CU16" i="17" s="1"/>
  <c r="DH16" i="17" s="1"/>
  <c r="DT16" i="17" s="1"/>
  <c r="Q20" i="3"/>
  <c r="P20" i="3"/>
  <c r="CU20" i="17" s="1"/>
  <c r="DH20" i="17" s="1"/>
  <c r="DT20" i="17" s="1"/>
  <c r="P27" i="3"/>
  <c r="CU27" i="17" s="1"/>
  <c r="DH27" i="17" s="1"/>
  <c r="DT27" i="17" s="1"/>
  <c r="Q27" i="3"/>
  <c r="Q56" i="4"/>
  <c r="R56" i="4" s="1"/>
  <c r="P56" i="4"/>
  <c r="P92" i="4"/>
  <c r="Q92" i="4"/>
  <c r="R92" i="4" s="1"/>
  <c r="F85" i="7"/>
  <c r="O85" i="7"/>
  <c r="AE85" i="7"/>
  <c r="S85" i="7"/>
  <c r="O69" i="25"/>
  <c r="F69" i="25"/>
  <c r="AE69" i="25"/>
  <c r="S69" i="25"/>
  <c r="P22" i="3"/>
  <c r="CU22" i="17" s="1"/>
  <c r="DH22" i="17" s="1"/>
  <c r="DT22" i="17" s="1"/>
  <c r="Q22" i="3"/>
  <c r="P11" i="3"/>
  <c r="CU11" i="17" s="1"/>
  <c r="DH11" i="17" s="1"/>
  <c r="DT11" i="17" s="1"/>
  <c r="Q11" i="3"/>
  <c r="P25" i="4"/>
  <c r="L25" i="4" s="1"/>
  <c r="X25" i="4" s="1"/>
  <c r="S91" i="7"/>
  <c r="AE91" i="7"/>
  <c r="O91" i="7"/>
  <c r="F91" i="7"/>
  <c r="F61" i="7"/>
  <c r="AE61" i="7"/>
  <c r="O61" i="7"/>
  <c r="S61" i="7"/>
  <c r="Q39" i="3"/>
  <c r="R39" i="3" s="1"/>
  <c r="P39" i="3"/>
  <c r="P91" i="16"/>
  <c r="L91" i="16" s="1"/>
  <c r="X91" i="16" s="1"/>
  <c r="Q91" i="16"/>
  <c r="R91" i="16" s="1"/>
  <c r="F93" i="27"/>
  <c r="AE93" i="27"/>
  <c r="AE35" i="27"/>
  <c r="F35" i="27"/>
  <c r="P28" i="3"/>
  <c r="CU28" i="17" s="1"/>
  <c r="DH28" i="17" s="1"/>
  <c r="DT28" i="17" s="1"/>
  <c r="Q28" i="3"/>
  <c r="F85" i="27"/>
  <c r="AE85" i="27"/>
  <c r="O85" i="27"/>
  <c r="AE54" i="27"/>
  <c r="F54" i="27"/>
  <c r="AE80" i="27"/>
  <c r="F80" i="27"/>
  <c r="Q21" i="3"/>
  <c r="P21" i="3"/>
  <c r="CU21" i="17" s="1"/>
  <c r="DH21" i="17" s="1"/>
  <c r="DT21" i="17" s="1"/>
  <c r="O54" i="27"/>
  <c r="F68" i="27"/>
  <c r="AE68" i="27"/>
  <c r="F52" i="27"/>
  <c r="AE52" i="27"/>
  <c r="AE47" i="27"/>
  <c r="F47" i="27"/>
  <c r="F48" i="27"/>
  <c r="AE48" i="27"/>
  <c r="O48" i="27"/>
  <c r="AE62" i="27"/>
  <c r="F62" i="27"/>
  <c r="O68" i="27"/>
  <c r="AE33" i="27"/>
  <c r="F33" i="27"/>
  <c r="F41" i="27"/>
  <c r="AE41" i="27"/>
  <c r="S23" i="27"/>
  <c r="P23" i="27" s="1"/>
  <c r="Q7" i="3"/>
  <c r="P7" i="3"/>
  <c r="CU7" i="17" s="1"/>
  <c r="DH7" i="17" s="1"/>
  <c r="DT7" i="17" s="1"/>
  <c r="S83" i="25"/>
  <c r="F83" i="25"/>
  <c r="O83" i="25"/>
  <c r="AE83" i="25"/>
  <c r="Q8" i="3"/>
  <c r="P8" i="3"/>
  <c r="CU8" i="17" s="1"/>
  <c r="DH8" i="17" s="1"/>
  <c r="DT8" i="17" s="1"/>
  <c r="P68" i="4"/>
  <c r="Q68" i="4"/>
  <c r="R68" i="4" s="1"/>
  <c r="F31" i="7"/>
  <c r="O31" i="7"/>
  <c r="CG31" i="17" s="1"/>
  <c r="CG32" i="17" s="1"/>
  <c r="S31" i="7"/>
  <c r="AE31" i="7"/>
  <c r="O75" i="25"/>
  <c r="AE75" i="25"/>
  <c r="F75" i="25"/>
  <c r="S75" i="25"/>
  <c r="P28" i="16"/>
  <c r="CY28" i="17" s="1"/>
  <c r="DL28" i="17" s="1"/>
  <c r="DX28" i="17" s="1"/>
  <c r="Q28" i="16"/>
  <c r="S45" i="7"/>
  <c r="AE45" i="7"/>
  <c r="F45" i="7"/>
  <c r="O45" i="7"/>
  <c r="O50" i="25"/>
  <c r="S50" i="25"/>
  <c r="AE50" i="25"/>
  <c r="F50" i="25"/>
  <c r="O86" i="7"/>
  <c r="S86" i="7"/>
  <c r="AE86" i="7"/>
  <c r="F86" i="7"/>
  <c r="AF52" i="3"/>
  <c r="P48" i="4"/>
  <c r="AF48" i="4" s="1"/>
  <c r="Q48" i="4"/>
  <c r="R48" i="4" s="1"/>
  <c r="AE53" i="27"/>
  <c r="F53" i="27"/>
  <c r="P23" i="21"/>
  <c r="Q23" i="21"/>
  <c r="AE99" i="27"/>
  <c r="F99" i="27"/>
  <c r="AE86" i="27"/>
  <c r="F86" i="27"/>
  <c r="F83" i="27"/>
  <c r="AE83" i="27"/>
  <c r="S83" i="27"/>
  <c r="AE42" i="27"/>
  <c r="F42" i="27"/>
  <c r="S99" i="27"/>
  <c r="AE67" i="27"/>
  <c r="F67" i="27"/>
  <c r="O67" i="27"/>
  <c r="O83" i="27"/>
  <c r="O99" i="27"/>
  <c r="AE46" i="27"/>
  <c r="F46" i="27"/>
  <c r="F60" i="27"/>
  <c r="AE60" i="27"/>
  <c r="AF45" i="8"/>
  <c r="O43" i="27"/>
  <c r="S30" i="28"/>
  <c r="Q30" i="28" s="1"/>
  <c r="O15" i="26"/>
  <c r="S35" i="26"/>
  <c r="P35" i="26" s="1"/>
  <c r="S26" i="25"/>
  <c r="P26" i="25" s="1"/>
  <c r="O31" i="25"/>
  <c r="P21" i="16"/>
  <c r="CY21" i="17" s="1"/>
  <c r="DL21" i="17" s="1"/>
  <c r="DX21" i="17" s="1"/>
  <c r="Q21" i="16"/>
  <c r="F46" i="25"/>
  <c r="AE46" i="25"/>
  <c r="O46" i="25"/>
  <c r="S46" i="25"/>
  <c r="Q26" i="3"/>
  <c r="P26" i="3"/>
  <c r="CU26" i="17" s="1"/>
  <c r="DH26" i="17" s="1"/>
  <c r="DT26" i="17" s="1"/>
  <c r="P6" i="16"/>
  <c r="AF6" i="16" s="1"/>
  <c r="Q6" i="16"/>
  <c r="Q98" i="16"/>
  <c r="R98" i="16" s="1"/>
  <c r="P98" i="16"/>
  <c r="O93" i="7"/>
  <c r="F93" i="7"/>
  <c r="S93" i="7"/>
  <c r="AE93" i="7"/>
  <c r="O63" i="7"/>
  <c r="AE63" i="7"/>
  <c r="S63" i="7"/>
  <c r="F63" i="7"/>
  <c r="O56" i="25"/>
  <c r="S56" i="25"/>
  <c r="F56" i="25"/>
  <c r="AE56" i="25"/>
  <c r="Q3" i="3"/>
  <c r="P3" i="3"/>
  <c r="CU3" i="17" s="1"/>
  <c r="DH3" i="17" s="1"/>
  <c r="DT3" i="17" s="1"/>
  <c r="Q4" i="3"/>
  <c r="P4" i="3"/>
  <c r="CU4" i="17" s="1"/>
  <c r="DH4" i="17" s="1"/>
  <c r="DT4" i="17" s="1"/>
  <c r="Q81" i="4"/>
  <c r="R81" i="4" s="1"/>
  <c r="O64" i="7"/>
  <c r="S64" i="7"/>
  <c r="AE64" i="7"/>
  <c r="F64" i="7"/>
  <c r="O35" i="7"/>
  <c r="S35" i="7"/>
  <c r="AE35" i="7"/>
  <c r="F35" i="7"/>
  <c r="Q6" i="3"/>
  <c r="P6" i="3"/>
  <c r="AF6" i="3" s="1"/>
  <c r="S54" i="27"/>
  <c r="L33" i="16"/>
  <c r="X33" i="16" s="1"/>
  <c r="O62" i="27"/>
  <c r="AE100" i="27"/>
  <c r="F100" i="27"/>
  <c r="AE70" i="27"/>
  <c r="F70" i="27"/>
  <c r="S85" i="27"/>
  <c r="AE64" i="27"/>
  <c r="F64" i="27"/>
  <c r="AE57" i="27"/>
  <c r="F57" i="27"/>
  <c r="O70" i="27"/>
  <c r="S67" i="27"/>
  <c r="O60" i="27"/>
  <c r="S41" i="27"/>
  <c r="S64" i="27"/>
  <c r="AE90" i="27"/>
  <c r="F90" i="27"/>
  <c r="F73" i="27"/>
  <c r="AE73" i="27"/>
  <c r="AF46" i="21"/>
  <c r="AF85" i="13"/>
  <c r="AF94" i="8"/>
  <c r="AF98" i="8"/>
  <c r="AF80" i="20"/>
  <c r="AF71" i="23"/>
  <c r="L68" i="8"/>
  <c r="T68" i="8" s="1"/>
  <c r="AF15" i="21"/>
  <c r="S8" i="26"/>
  <c r="P8" i="26" s="1"/>
  <c r="Q18" i="21"/>
  <c r="P18" i="21"/>
  <c r="F47" i="25"/>
  <c r="AE47" i="25"/>
  <c r="O47" i="25"/>
  <c r="S47" i="25"/>
  <c r="P62" i="4"/>
  <c r="AF62" i="4" s="1"/>
  <c r="Q62" i="4"/>
  <c r="R62" i="4" s="1"/>
  <c r="S100" i="7"/>
  <c r="AE100" i="7"/>
  <c r="O100" i="7"/>
  <c r="F100" i="7"/>
  <c r="S71" i="25"/>
  <c r="F71" i="25"/>
  <c r="O71" i="25"/>
  <c r="AE71" i="25"/>
  <c r="Q22" i="21"/>
  <c r="P22" i="21"/>
  <c r="P42" i="4"/>
  <c r="L42" i="4" s="1"/>
  <c r="X42" i="4" s="1"/>
  <c r="Q42" i="4"/>
  <c r="R42" i="4" s="1"/>
  <c r="O83" i="7"/>
  <c r="F83" i="7"/>
  <c r="S83" i="7"/>
  <c r="AE83" i="7"/>
  <c r="S54" i="7"/>
  <c r="AE54" i="7"/>
  <c r="O54" i="7"/>
  <c r="F54" i="7"/>
  <c r="Q15" i="3"/>
  <c r="P15" i="3"/>
  <c r="CU15" i="17" s="1"/>
  <c r="DH15" i="17" s="1"/>
  <c r="DT15" i="17" s="1"/>
  <c r="P95" i="16"/>
  <c r="AF95" i="16" s="1"/>
  <c r="Q95" i="16"/>
  <c r="R95" i="16" s="1"/>
  <c r="S93" i="27"/>
  <c r="P17" i="20"/>
  <c r="Q17" i="20"/>
  <c r="AF33" i="16"/>
  <c r="O53" i="27"/>
  <c r="S68" i="27"/>
  <c r="AE58" i="27"/>
  <c r="F58" i="27"/>
  <c r="F77" i="27"/>
  <c r="AE77" i="27"/>
  <c r="S77" i="27"/>
  <c r="O41" i="27"/>
  <c r="S58" i="27"/>
  <c r="S53" i="27"/>
  <c r="S52" i="27"/>
  <c r="F76" i="27"/>
  <c r="AE76" i="27"/>
  <c r="O93" i="27"/>
  <c r="S70" i="27"/>
  <c r="O52" i="27"/>
  <c r="F49" i="27"/>
  <c r="AE49" i="27"/>
  <c r="AF99" i="5"/>
  <c r="AF56" i="13"/>
  <c r="L91" i="8"/>
  <c r="T91" i="8" s="1"/>
  <c r="AF91" i="8"/>
  <c r="L45" i="18"/>
  <c r="AF45" i="18"/>
  <c r="L64" i="21"/>
  <c r="X64" i="21" s="1"/>
  <c r="AF64" i="21"/>
  <c r="AF72" i="20"/>
  <c r="L48" i="16"/>
  <c r="X48" i="16" s="1"/>
  <c r="AF48" i="16"/>
  <c r="L88" i="16"/>
  <c r="X88" i="16" s="1"/>
  <c r="AF88" i="16"/>
  <c r="L100" i="9"/>
  <c r="AF100" i="9"/>
  <c r="L64" i="18"/>
  <c r="X64" i="18" s="1"/>
  <c r="AF80" i="18"/>
  <c r="L66" i="16"/>
  <c r="AF66" i="16"/>
  <c r="L65" i="8"/>
  <c r="T65" i="8" s="1"/>
  <c r="AF65" i="8"/>
  <c r="AF97" i="18"/>
  <c r="L34" i="9"/>
  <c r="F35" i="28"/>
  <c r="S35" i="28"/>
  <c r="O35" i="28"/>
  <c r="AE35" i="28"/>
  <c r="O73" i="28"/>
  <c r="S73" i="28"/>
  <c r="AE73" i="28"/>
  <c r="F73" i="28"/>
  <c r="S69" i="28"/>
  <c r="O69" i="28"/>
  <c r="F69" i="28"/>
  <c r="AE69" i="28"/>
  <c r="F46" i="26"/>
  <c r="S46" i="26"/>
  <c r="AE46" i="26"/>
  <c r="O46" i="26"/>
  <c r="AE76" i="25"/>
  <c r="O76" i="25"/>
  <c r="F76" i="25"/>
  <c r="S76" i="25"/>
  <c r="AE63" i="27"/>
  <c r="O63" i="27"/>
  <c r="S63" i="27"/>
  <c r="F63" i="27"/>
  <c r="S32" i="25"/>
  <c r="F32" i="25"/>
  <c r="AE32" i="25"/>
  <c r="O32" i="25"/>
  <c r="AE82" i="7"/>
  <c r="O82" i="7"/>
  <c r="S82" i="7"/>
  <c r="F82" i="7"/>
  <c r="AE54" i="26"/>
  <c r="F54" i="26"/>
  <c r="S54" i="26"/>
  <c r="O54" i="26"/>
  <c r="AE64" i="28"/>
  <c r="F64" i="28"/>
  <c r="S64" i="28"/>
  <c r="O64" i="28"/>
  <c r="AE84" i="26"/>
  <c r="O84" i="26"/>
  <c r="S84" i="26"/>
  <c r="F84" i="26"/>
  <c r="O58" i="28"/>
  <c r="S58" i="28"/>
  <c r="F58" i="28"/>
  <c r="AE58" i="28"/>
  <c r="F59" i="27"/>
  <c r="S59" i="27"/>
  <c r="O59" i="27"/>
  <c r="AE59" i="27"/>
  <c r="AE88" i="26"/>
  <c r="F88" i="26"/>
  <c r="S88" i="26"/>
  <c r="O88" i="26"/>
  <c r="AE77" i="7"/>
  <c r="O77" i="7"/>
  <c r="S77" i="7"/>
  <c r="F77" i="7"/>
  <c r="AE41" i="7"/>
  <c r="O41" i="7"/>
  <c r="F41" i="7"/>
  <c r="S41" i="7"/>
  <c r="P26" i="9"/>
  <c r="AF26" i="9" s="1"/>
  <c r="Q26" i="9"/>
  <c r="AE71" i="27"/>
  <c r="F71" i="27"/>
  <c r="O6" i="28"/>
  <c r="F6" i="28"/>
  <c r="AE6" i="28"/>
  <c r="AE82" i="27"/>
  <c r="F82" i="27"/>
  <c r="O22" i="7"/>
  <c r="CG22" i="17" s="1"/>
  <c r="S99" i="7"/>
  <c r="F99" i="7"/>
  <c r="AE99" i="7"/>
  <c r="O99" i="7"/>
  <c r="O76" i="7"/>
  <c r="AE76" i="7"/>
  <c r="F76" i="7"/>
  <c r="S76" i="7"/>
  <c r="AE65" i="7"/>
  <c r="F65" i="7"/>
  <c r="O65" i="7"/>
  <c r="S65" i="7"/>
  <c r="O52" i="7"/>
  <c r="AE52" i="7"/>
  <c r="F52" i="7"/>
  <c r="S52" i="7"/>
  <c r="F16" i="7"/>
  <c r="AE16" i="7"/>
  <c r="F23" i="7"/>
  <c r="AE23" i="7"/>
  <c r="F28" i="27"/>
  <c r="AE28" i="27"/>
  <c r="F12" i="27"/>
  <c r="AE12" i="27"/>
  <c r="F85" i="28"/>
  <c r="AE85" i="28"/>
  <c r="F18" i="28"/>
  <c r="AE18" i="28"/>
  <c r="P4" i="21"/>
  <c r="AF4" i="21" s="1"/>
  <c r="Q4" i="21"/>
  <c r="P26" i="21"/>
  <c r="L26" i="21" s="1"/>
  <c r="X26" i="21" s="1"/>
  <c r="Q26" i="21"/>
  <c r="P28" i="9"/>
  <c r="Q28" i="9"/>
  <c r="F19" i="26"/>
  <c r="AE19" i="26"/>
  <c r="Q19" i="3"/>
  <c r="P19" i="3"/>
  <c r="CU19" i="17" s="1"/>
  <c r="DH19" i="17" s="1"/>
  <c r="DT19" i="17" s="1"/>
  <c r="AE92" i="27"/>
  <c r="F92" i="27"/>
  <c r="AE39" i="27"/>
  <c r="F39" i="27"/>
  <c r="F9" i="26"/>
  <c r="AE9" i="26"/>
  <c r="F74" i="28"/>
  <c r="AE74" i="28"/>
  <c r="S74" i="28"/>
  <c r="O74" i="28"/>
  <c r="F51" i="27"/>
  <c r="AE51" i="27"/>
  <c r="S51" i="27"/>
  <c r="O51" i="27"/>
  <c r="AE55" i="26"/>
  <c r="S55" i="26"/>
  <c r="O55" i="26"/>
  <c r="F55" i="26"/>
  <c r="AE48" i="7"/>
  <c r="F48" i="7"/>
  <c r="O48" i="7"/>
  <c r="S48" i="7"/>
  <c r="S99" i="25"/>
  <c r="O99" i="25"/>
  <c r="F99" i="25"/>
  <c r="AE99" i="25"/>
  <c r="F87" i="27"/>
  <c r="AE87" i="27"/>
  <c r="S87" i="27"/>
  <c r="O87" i="27"/>
  <c r="S60" i="28"/>
  <c r="F60" i="28"/>
  <c r="O60" i="28"/>
  <c r="AE60" i="28"/>
  <c r="O57" i="26"/>
  <c r="F57" i="26"/>
  <c r="AE57" i="26"/>
  <c r="S57" i="26"/>
  <c r="F53" i="7"/>
  <c r="S53" i="7"/>
  <c r="AE53" i="7"/>
  <c r="O53" i="7"/>
  <c r="F49" i="26"/>
  <c r="S49" i="26"/>
  <c r="AE49" i="26"/>
  <c r="O49" i="26"/>
  <c r="S90" i="25"/>
  <c r="O90" i="25"/>
  <c r="F90" i="25"/>
  <c r="AE90" i="25"/>
  <c r="S61" i="27"/>
  <c r="AE61" i="27"/>
  <c r="F61" i="27"/>
  <c r="O61" i="27"/>
  <c r="F79" i="25"/>
  <c r="O79" i="25"/>
  <c r="S79" i="25"/>
  <c r="AE79" i="25"/>
  <c r="AE39" i="7"/>
  <c r="F39" i="7"/>
  <c r="O39" i="7"/>
  <c r="S39" i="7"/>
  <c r="AE41" i="25"/>
  <c r="O41" i="25"/>
  <c r="F41" i="25"/>
  <c r="S41" i="25"/>
  <c r="S96" i="26"/>
  <c r="O96" i="26"/>
  <c r="AE96" i="26"/>
  <c r="F96" i="26"/>
  <c r="AE7" i="27"/>
  <c r="F7" i="27"/>
  <c r="AE75" i="27"/>
  <c r="F75" i="27"/>
  <c r="P33" i="27"/>
  <c r="Q33" i="27"/>
  <c r="R33" i="27" s="1"/>
  <c r="S75" i="27"/>
  <c r="P15" i="20"/>
  <c r="Q15" i="20"/>
  <c r="AE18" i="25"/>
  <c r="F18" i="25"/>
  <c r="P19" i="20"/>
  <c r="AF19" i="20" s="1"/>
  <c r="Q19" i="20"/>
  <c r="AE97" i="26"/>
  <c r="F97" i="26"/>
  <c r="AE61" i="25"/>
  <c r="F61" i="25"/>
  <c r="Q44" i="3"/>
  <c r="R44" i="3" s="1"/>
  <c r="P44" i="3"/>
  <c r="F7" i="28"/>
  <c r="AE7" i="28"/>
  <c r="F43" i="28"/>
  <c r="S43" i="28"/>
  <c r="AE43" i="28"/>
  <c r="O43" i="28"/>
  <c r="AE59" i="28"/>
  <c r="F59" i="28"/>
  <c r="O59" i="28"/>
  <c r="S59" i="28"/>
  <c r="S98" i="25"/>
  <c r="AE98" i="25"/>
  <c r="O98" i="25"/>
  <c r="F98" i="25"/>
  <c r="O66" i="28"/>
  <c r="S66" i="28"/>
  <c r="AE66" i="28"/>
  <c r="F66" i="28"/>
  <c r="F48" i="26"/>
  <c r="AE48" i="26"/>
  <c r="S48" i="26"/>
  <c r="O48" i="26"/>
  <c r="AE89" i="25"/>
  <c r="S89" i="25"/>
  <c r="O89" i="25"/>
  <c r="F89" i="25"/>
  <c r="S83" i="26"/>
  <c r="O83" i="26"/>
  <c r="AE83" i="26"/>
  <c r="F83" i="26"/>
  <c r="O60" i="26"/>
  <c r="AE60" i="26"/>
  <c r="S60" i="26"/>
  <c r="F60" i="26"/>
  <c r="O45" i="26"/>
  <c r="S45" i="26"/>
  <c r="F45" i="26"/>
  <c r="AE45" i="26"/>
  <c r="AF13" i="9"/>
  <c r="AE63" i="26"/>
  <c r="F63" i="26"/>
  <c r="S6" i="28"/>
  <c r="O9" i="28"/>
  <c r="O18" i="28"/>
  <c r="F16" i="28"/>
  <c r="AE16" i="28"/>
  <c r="AE39" i="28"/>
  <c r="F39" i="28"/>
  <c r="S41" i="28"/>
  <c r="O9" i="26"/>
  <c r="AE16" i="26"/>
  <c r="F16" i="26"/>
  <c r="F23" i="26"/>
  <c r="AE23" i="26"/>
  <c r="F22" i="26"/>
  <c r="AE22" i="26"/>
  <c r="AE8" i="26"/>
  <c r="F8" i="26"/>
  <c r="O64" i="26"/>
  <c r="O53" i="26"/>
  <c r="P5" i="3"/>
  <c r="CU5" i="17" s="1"/>
  <c r="DH5" i="17" s="1"/>
  <c r="DT5" i="17" s="1"/>
  <c r="Q5" i="3"/>
  <c r="Q12" i="21"/>
  <c r="P12" i="21"/>
  <c r="L12" i="21" s="1"/>
  <c r="X12" i="21" s="1"/>
  <c r="P5" i="21"/>
  <c r="L5" i="21" s="1"/>
  <c r="X5" i="21" s="1"/>
  <c r="Q5" i="21"/>
  <c r="P27" i="20"/>
  <c r="AF27" i="20" s="1"/>
  <c r="Q27" i="20"/>
  <c r="Q25" i="20"/>
  <c r="P25" i="20"/>
  <c r="L25" i="20" s="1"/>
  <c r="X25" i="20" s="1"/>
  <c r="Q3" i="9"/>
  <c r="P3" i="9"/>
  <c r="AF3" i="9" s="1"/>
  <c r="Q24" i="20"/>
  <c r="P24" i="20"/>
  <c r="AF24" i="20" s="1"/>
  <c r="F72" i="28"/>
  <c r="AE72" i="28"/>
  <c r="F68" i="25"/>
  <c r="S68" i="25"/>
  <c r="O68" i="25"/>
  <c r="AE68" i="25"/>
  <c r="S100" i="28"/>
  <c r="AE100" i="28"/>
  <c r="F100" i="28"/>
  <c r="O100" i="28"/>
  <c r="F88" i="25"/>
  <c r="S88" i="25"/>
  <c r="AE88" i="25"/>
  <c r="O88" i="25"/>
  <c r="AE82" i="26"/>
  <c r="F82" i="26"/>
  <c r="S82" i="26"/>
  <c r="O82" i="26"/>
  <c r="F80" i="26"/>
  <c r="AE80" i="26"/>
  <c r="S80" i="26"/>
  <c r="O80" i="26"/>
  <c r="AE86" i="25"/>
  <c r="S86" i="25"/>
  <c r="F86" i="25"/>
  <c r="O86" i="25"/>
  <c r="F87" i="28"/>
  <c r="O87" i="28"/>
  <c r="AE87" i="28"/>
  <c r="S87" i="28"/>
  <c r="S85" i="26"/>
  <c r="AE85" i="26"/>
  <c r="F85" i="26"/>
  <c r="O85" i="26"/>
  <c r="S16" i="25"/>
  <c r="F16" i="25"/>
  <c r="AE16" i="25"/>
  <c r="S10" i="25"/>
  <c r="AE10" i="25"/>
  <c r="F10" i="25"/>
  <c r="Q30" i="20"/>
  <c r="P30" i="20"/>
  <c r="L30" i="20" s="1"/>
  <c r="X30" i="20" s="1"/>
  <c r="S25" i="25"/>
  <c r="O18" i="25"/>
  <c r="S52" i="25"/>
  <c r="AE52" i="25"/>
  <c r="F52" i="25"/>
  <c r="O52" i="25"/>
  <c r="F17" i="25"/>
  <c r="AE17" i="25"/>
  <c r="AE48" i="25"/>
  <c r="F48" i="25"/>
  <c r="O48" i="25"/>
  <c r="S48" i="25"/>
  <c r="AE8" i="25"/>
  <c r="F8" i="25"/>
  <c r="O91" i="25"/>
  <c r="F91" i="25"/>
  <c r="S91" i="25"/>
  <c r="AE91" i="25"/>
  <c r="F23" i="25"/>
  <c r="AE23" i="25"/>
  <c r="AE22" i="25"/>
  <c r="F22" i="25"/>
  <c r="Q28" i="20"/>
  <c r="P28" i="20"/>
  <c r="L28" i="20" s="1"/>
  <c r="X28" i="20" s="1"/>
  <c r="R14" i="21"/>
  <c r="AE28" i="28"/>
  <c r="F28" i="28"/>
  <c r="F13" i="26"/>
  <c r="AE13" i="26"/>
  <c r="F23" i="28"/>
  <c r="AE23" i="28"/>
  <c r="L25" i="9"/>
  <c r="X25" i="9" s="1"/>
  <c r="S54" i="28"/>
  <c r="F54" i="28"/>
  <c r="AE54" i="28"/>
  <c r="O54" i="28"/>
  <c r="S95" i="28"/>
  <c r="AE95" i="28"/>
  <c r="O95" i="28"/>
  <c r="F95" i="28"/>
  <c r="O44" i="26"/>
  <c r="F44" i="26"/>
  <c r="S44" i="26"/>
  <c r="AE44" i="26"/>
  <c r="F74" i="25"/>
  <c r="S74" i="25"/>
  <c r="AE74" i="25"/>
  <c r="O74" i="25"/>
  <c r="AE97" i="7"/>
  <c r="O97" i="7"/>
  <c r="S97" i="7"/>
  <c r="F97" i="7"/>
  <c r="F51" i="25"/>
  <c r="O51" i="25"/>
  <c r="S51" i="25"/>
  <c r="AE51" i="25"/>
  <c r="AE79" i="26"/>
  <c r="S79" i="26"/>
  <c r="O79" i="26"/>
  <c r="F79" i="26"/>
  <c r="O88" i="28"/>
  <c r="S88" i="28"/>
  <c r="AE88" i="28"/>
  <c r="F88" i="28"/>
  <c r="O100" i="25"/>
  <c r="F100" i="25"/>
  <c r="AE100" i="25"/>
  <c r="S100" i="25"/>
  <c r="O57" i="28"/>
  <c r="S57" i="28"/>
  <c r="AE57" i="28"/>
  <c r="F57" i="28"/>
  <c r="AE39" i="26"/>
  <c r="O39" i="26"/>
  <c r="F39" i="26"/>
  <c r="S39" i="26"/>
  <c r="AE93" i="25"/>
  <c r="S93" i="25"/>
  <c r="O93" i="25"/>
  <c r="F93" i="25"/>
  <c r="S91" i="28"/>
  <c r="AE91" i="28"/>
  <c r="F91" i="28"/>
  <c r="O91" i="28"/>
  <c r="AE75" i="26"/>
  <c r="S75" i="26"/>
  <c r="O75" i="26"/>
  <c r="F75" i="26"/>
  <c r="AE77" i="28"/>
  <c r="O77" i="28"/>
  <c r="S77" i="28"/>
  <c r="F77" i="28"/>
  <c r="S44" i="7"/>
  <c r="F44" i="7"/>
  <c r="AE44" i="7"/>
  <c r="O44" i="7"/>
  <c r="AE36" i="28"/>
  <c r="F36" i="28"/>
  <c r="O53" i="28"/>
  <c r="F53" i="28"/>
  <c r="AE53" i="28"/>
  <c r="Q26" i="7"/>
  <c r="P26" i="7"/>
  <c r="F75" i="7"/>
  <c r="AE75" i="7"/>
  <c r="S75" i="7"/>
  <c r="O75" i="7"/>
  <c r="AE87" i="7"/>
  <c r="O87" i="7"/>
  <c r="S87" i="7"/>
  <c r="F87" i="7"/>
  <c r="AE66" i="7"/>
  <c r="O66" i="7"/>
  <c r="S66" i="7"/>
  <c r="F66" i="7"/>
  <c r="F22" i="7"/>
  <c r="AE22" i="7"/>
  <c r="AE24" i="7"/>
  <c r="F24" i="7"/>
  <c r="AE19" i="7"/>
  <c r="F19" i="7"/>
  <c r="F17" i="7"/>
  <c r="AE17" i="7"/>
  <c r="AE10" i="26"/>
  <c r="F10" i="26"/>
  <c r="AE44" i="28"/>
  <c r="F44" i="28"/>
  <c r="R25" i="21"/>
  <c r="F13" i="28"/>
  <c r="AE13" i="28"/>
  <c r="Q9" i="20"/>
  <c r="P9" i="20"/>
  <c r="AF9" i="20" s="1"/>
  <c r="F31" i="28"/>
  <c r="AE31" i="28"/>
  <c r="P23" i="20"/>
  <c r="L23" i="20" s="1"/>
  <c r="X23" i="20" s="1"/>
  <c r="Q23" i="20"/>
  <c r="P17" i="3"/>
  <c r="CU17" i="17" s="1"/>
  <c r="DH17" i="17" s="1"/>
  <c r="DT17" i="17" s="1"/>
  <c r="Q17" i="3"/>
  <c r="Q29" i="3"/>
  <c r="P29" i="3"/>
  <c r="L29" i="3" s="1"/>
  <c r="X29" i="3" s="1"/>
  <c r="Q10" i="20"/>
  <c r="P10" i="20"/>
  <c r="AF10" i="20" s="1"/>
  <c r="O48" i="28"/>
  <c r="F48" i="28"/>
  <c r="AE48" i="28"/>
  <c r="S48" i="28"/>
  <c r="F94" i="28"/>
  <c r="AE94" i="28"/>
  <c r="O94" i="28"/>
  <c r="S94" i="28"/>
  <c r="AE72" i="25"/>
  <c r="O72" i="25"/>
  <c r="F72" i="25"/>
  <c r="S72" i="25"/>
  <c r="S81" i="27"/>
  <c r="O81" i="27"/>
  <c r="F81" i="27"/>
  <c r="AE81" i="27"/>
  <c r="S92" i="25"/>
  <c r="O92" i="25"/>
  <c r="AE92" i="25"/>
  <c r="F92" i="25"/>
  <c r="AE38" i="26"/>
  <c r="S38" i="26"/>
  <c r="O38" i="26"/>
  <c r="F38" i="26"/>
  <c r="F92" i="26"/>
  <c r="AE92" i="26"/>
  <c r="S92" i="26"/>
  <c r="O92" i="26"/>
  <c r="AE34" i="7"/>
  <c r="F34" i="7"/>
  <c r="AE66" i="25"/>
  <c r="O66" i="25"/>
  <c r="S66" i="25"/>
  <c r="F66" i="25"/>
  <c r="O97" i="27"/>
  <c r="F97" i="27"/>
  <c r="S97" i="27"/>
  <c r="AE97" i="27"/>
  <c r="F60" i="7"/>
  <c r="O60" i="7"/>
  <c r="AE60" i="7"/>
  <c r="S60" i="7"/>
  <c r="S74" i="27"/>
  <c r="F74" i="27"/>
  <c r="O74" i="27"/>
  <c r="AE74" i="27"/>
  <c r="F99" i="28"/>
  <c r="O99" i="28"/>
  <c r="S99" i="28"/>
  <c r="AE99" i="28"/>
  <c r="Q4" i="9"/>
  <c r="P4" i="9"/>
  <c r="AF4" i="9" s="1"/>
  <c r="F16" i="27"/>
  <c r="AE16" i="27"/>
  <c r="S78" i="27"/>
  <c r="AE78" i="27"/>
  <c r="F78" i="27"/>
  <c r="P22" i="20"/>
  <c r="AF22" i="20" s="1"/>
  <c r="Q22" i="20"/>
  <c r="AE55" i="25"/>
  <c r="F55" i="25"/>
  <c r="AE9" i="28"/>
  <c r="F9" i="28"/>
  <c r="P7" i="9"/>
  <c r="L7" i="9" s="1"/>
  <c r="X7" i="9" s="1"/>
  <c r="Q7" i="9"/>
  <c r="S12" i="27"/>
  <c r="O16" i="27"/>
  <c r="O71" i="27"/>
  <c r="S82" i="27"/>
  <c r="S39" i="27"/>
  <c r="O92" i="27"/>
  <c r="F4" i="26"/>
  <c r="AE4" i="26"/>
  <c r="AE41" i="28"/>
  <c r="F41" i="28"/>
  <c r="P5" i="9"/>
  <c r="AF5" i="9" s="1"/>
  <c r="Q5" i="9"/>
  <c r="P27" i="21"/>
  <c r="L27" i="21" s="1"/>
  <c r="X27" i="21" s="1"/>
  <c r="Q27" i="21"/>
  <c r="P10" i="21"/>
  <c r="AF10" i="21" s="1"/>
  <c r="Q10" i="21"/>
  <c r="AE5" i="26"/>
  <c r="F5" i="26"/>
  <c r="AE11" i="28"/>
  <c r="F11" i="28"/>
  <c r="F38" i="25"/>
  <c r="AE38" i="25"/>
  <c r="P60" i="3"/>
  <c r="L60" i="3" s="1"/>
  <c r="X60" i="3" s="1"/>
  <c r="Q60" i="3"/>
  <c r="R60" i="3" s="1"/>
  <c r="F81" i="28"/>
  <c r="AE81" i="28"/>
  <c r="S81" i="28"/>
  <c r="O81" i="28"/>
  <c r="O52" i="28"/>
  <c r="S52" i="28"/>
  <c r="AE52" i="28"/>
  <c r="F52" i="28"/>
  <c r="AE98" i="26"/>
  <c r="O98" i="26"/>
  <c r="F98" i="26"/>
  <c r="S98" i="26"/>
  <c r="AE37" i="26"/>
  <c r="F37" i="26"/>
  <c r="O65" i="25"/>
  <c r="S65" i="25"/>
  <c r="AE65" i="25"/>
  <c r="F65" i="25"/>
  <c r="AE78" i="26"/>
  <c r="O78" i="26"/>
  <c r="S78" i="26"/>
  <c r="F78" i="26"/>
  <c r="O92" i="28"/>
  <c r="S92" i="28"/>
  <c r="F92" i="28"/>
  <c r="AE92" i="28"/>
  <c r="O63" i="28"/>
  <c r="F63" i="28"/>
  <c r="AE63" i="28"/>
  <c r="S63" i="28"/>
  <c r="O59" i="26"/>
  <c r="F59" i="26"/>
  <c r="S59" i="26"/>
  <c r="AE59" i="26"/>
  <c r="Q19" i="9"/>
  <c r="P19" i="9"/>
  <c r="AF19" i="9" s="1"/>
  <c r="AE49" i="28"/>
  <c r="F49" i="28"/>
  <c r="S7" i="28"/>
  <c r="S18" i="28"/>
  <c r="F24" i="28"/>
  <c r="AE24" i="28"/>
  <c r="S31" i="28"/>
  <c r="P33" i="28"/>
  <c r="Q33" i="28"/>
  <c r="R33" i="28" s="1"/>
  <c r="S36" i="28"/>
  <c r="S49" i="28"/>
  <c r="S10" i="26"/>
  <c r="S5" i="26"/>
  <c r="F20" i="26"/>
  <c r="AE20" i="26"/>
  <c r="AE21" i="26"/>
  <c r="F21" i="26"/>
  <c r="AE27" i="26"/>
  <c r="F27" i="26"/>
  <c r="AE6" i="26"/>
  <c r="F6" i="26"/>
  <c r="O63" i="26"/>
  <c r="Q16" i="20"/>
  <c r="P16" i="20"/>
  <c r="AF16" i="20" s="1"/>
  <c r="Q14" i="9"/>
  <c r="P14" i="9"/>
  <c r="L14" i="9" s="1"/>
  <c r="X14" i="9" s="1"/>
  <c r="R7" i="21"/>
  <c r="P30" i="3"/>
  <c r="CU30" i="17" s="1"/>
  <c r="DH30" i="17" s="1"/>
  <c r="DT30" i="17" s="1"/>
  <c r="Q30" i="3"/>
  <c r="P23" i="3"/>
  <c r="CU23" i="17" s="1"/>
  <c r="DH23" i="17" s="1"/>
  <c r="DT23" i="17" s="1"/>
  <c r="Q23" i="3"/>
  <c r="S56" i="28"/>
  <c r="AE56" i="28"/>
  <c r="O56" i="28"/>
  <c r="F56" i="28"/>
  <c r="O46" i="28"/>
  <c r="AE46" i="28"/>
  <c r="S46" i="28"/>
  <c r="F46" i="28"/>
  <c r="AE51" i="26"/>
  <c r="S51" i="26"/>
  <c r="O51" i="26"/>
  <c r="F51" i="26"/>
  <c r="AE70" i="26"/>
  <c r="F70" i="26"/>
  <c r="O70" i="26"/>
  <c r="S70" i="26"/>
  <c r="O90" i="26"/>
  <c r="AE90" i="26"/>
  <c r="F90" i="26"/>
  <c r="S90" i="26"/>
  <c r="S36" i="25"/>
  <c r="O36" i="25"/>
  <c r="AE36" i="25"/>
  <c r="F36" i="25"/>
  <c r="S65" i="28"/>
  <c r="F65" i="28"/>
  <c r="AE65" i="28"/>
  <c r="O65" i="28"/>
  <c r="O50" i="26"/>
  <c r="F50" i="26"/>
  <c r="S50" i="26"/>
  <c r="AE50" i="26"/>
  <c r="S94" i="25"/>
  <c r="O94" i="25"/>
  <c r="F94" i="25"/>
  <c r="AE94" i="25"/>
  <c r="F12" i="25"/>
  <c r="AE12" i="25"/>
  <c r="Q24" i="9"/>
  <c r="P24" i="9"/>
  <c r="F4" i="25"/>
  <c r="AE4" i="25"/>
  <c r="F25" i="25"/>
  <c r="AE25" i="25"/>
  <c r="F24" i="25"/>
  <c r="AE24" i="25"/>
  <c r="AE11" i="25"/>
  <c r="F11" i="25"/>
  <c r="F67" i="25"/>
  <c r="S67" i="25"/>
  <c r="AE67" i="25"/>
  <c r="O67" i="25"/>
  <c r="AE15" i="25"/>
  <c r="F15" i="25"/>
  <c r="AE20" i="25"/>
  <c r="F20" i="25"/>
  <c r="S55" i="25"/>
  <c r="O61" i="25"/>
  <c r="S61" i="25"/>
  <c r="F17" i="26"/>
  <c r="AE17" i="26"/>
  <c r="AE3" i="28"/>
  <c r="F3" i="28"/>
  <c r="R13" i="21"/>
  <c r="AE12" i="28"/>
  <c r="F12" i="28"/>
  <c r="P42" i="3"/>
  <c r="Q42" i="3"/>
  <c r="R42" i="3" s="1"/>
  <c r="AE28" i="26"/>
  <c r="F28" i="26"/>
  <c r="AF84" i="8"/>
  <c r="AF37" i="21"/>
  <c r="AE49" i="7"/>
  <c r="O49" i="7"/>
  <c r="S49" i="7"/>
  <c r="F49" i="7"/>
  <c r="AE61" i="28"/>
  <c r="O61" i="28"/>
  <c r="S61" i="28"/>
  <c r="F61" i="28"/>
  <c r="AE59" i="25"/>
  <c r="F59" i="25"/>
  <c r="O59" i="25"/>
  <c r="S59" i="25"/>
  <c r="O66" i="27"/>
  <c r="F66" i="27"/>
  <c r="AE66" i="27"/>
  <c r="S66" i="27"/>
  <c r="S78" i="25"/>
  <c r="O78" i="25"/>
  <c r="F78" i="25"/>
  <c r="AE78" i="25"/>
  <c r="AE55" i="27"/>
  <c r="F55" i="27"/>
  <c r="S55" i="27"/>
  <c r="O55" i="27"/>
  <c r="S46" i="7"/>
  <c r="AE46" i="7"/>
  <c r="F46" i="7"/>
  <c r="O46" i="7"/>
  <c r="AE41" i="26"/>
  <c r="S41" i="26"/>
  <c r="O41" i="26"/>
  <c r="F41" i="26"/>
  <c r="O91" i="27"/>
  <c r="F91" i="27"/>
  <c r="S91" i="27"/>
  <c r="AE91" i="27"/>
  <c r="O60" i="25"/>
  <c r="S60" i="25"/>
  <c r="F60" i="25"/>
  <c r="AE60" i="25"/>
  <c r="S43" i="7"/>
  <c r="AE43" i="7"/>
  <c r="F43" i="7"/>
  <c r="O43" i="7"/>
  <c r="S69" i="27"/>
  <c r="AE69" i="27"/>
  <c r="O69" i="27"/>
  <c r="F69" i="27"/>
  <c r="AE84" i="25"/>
  <c r="F84" i="25"/>
  <c r="O84" i="25"/>
  <c r="S84" i="25"/>
  <c r="AE98" i="27"/>
  <c r="F98" i="27"/>
  <c r="O98" i="27"/>
  <c r="S98" i="27"/>
  <c r="O38" i="28"/>
  <c r="S38" i="28"/>
  <c r="AE38" i="28"/>
  <c r="F38" i="28"/>
  <c r="Q8" i="9"/>
  <c r="P8" i="9"/>
  <c r="AF8" i="9" s="1"/>
  <c r="F5" i="28"/>
  <c r="AE5" i="28"/>
  <c r="Q28" i="21"/>
  <c r="P28" i="21"/>
  <c r="S19" i="7"/>
  <c r="S16" i="7"/>
  <c r="S88" i="7"/>
  <c r="AE88" i="7"/>
  <c r="F88" i="7"/>
  <c r="O88" i="7"/>
  <c r="S80" i="7"/>
  <c r="O80" i="7"/>
  <c r="F80" i="7"/>
  <c r="AE80" i="7"/>
  <c r="S57" i="7"/>
  <c r="O57" i="7"/>
  <c r="AE57" i="7"/>
  <c r="F57" i="7"/>
  <c r="AE10" i="7"/>
  <c r="F10" i="7"/>
  <c r="AE20" i="7"/>
  <c r="F20" i="7"/>
  <c r="F9" i="7"/>
  <c r="AE9" i="7"/>
  <c r="F4" i="28"/>
  <c r="AE4" i="28"/>
  <c r="Q14" i="20"/>
  <c r="P14" i="20"/>
  <c r="AE93" i="28"/>
  <c r="F93" i="28"/>
  <c r="P7" i="20"/>
  <c r="L7" i="20" s="1"/>
  <c r="X7" i="20" s="1"/>
  <c r="Q7" i="20"/>
  <c r="Q25" i="3"/>
  <c r="P25" i="3"/>
  <c r="CU25" i="17" s="1"/>
  <c r="DH25" i="17" s="1"/>
  <c r="DT25" i="17" s="1"/>
  <c r="AE84" i="27"/>
  <c r="F84" i="27"/>
  <c r="Q9" i="3"/>
  <c r="P9" i="3"/>
  <c r="CU9" i="17" s="1"/>
  <c r="DH9" i="17" s="1"/>
  <c r="DT9" i="17" s="1"/>
  <c r="F47" i="28"/>
  <c r="O47" i="28"/>
  <c r="S47" i="28"/>
  <c r="AE47" i="28"/>
  <c r="F69" i="26"/>
  <c r="O69" i="26"/>
  <c r="S69" i="26"/>
  <c r="AE69" i="26"/>
  <c r="O50" i="27"/>
  <c r="F50" i="27"/>
  <c r="S50" i="27"/>
  <c r="AE50" i="27"/>
  <c r="F89" i="26"/>
  <c r="S89" i="26"/>
  <c r="O89" i="26"/>
  <c r="AE89" i="26"/>
  <c r="O71" i="28"/>
  <c r="AE71" i="28"/>
  <c r="F71" i="28"/>
  <c r="S71" i="28"/>
  <c r="AE89" i="27"/>
  <c r="S89" i="27"/>
  <c r="O89" i="27"/>
  <c r="F89" i="27"/>
  <c r="AE54" i="25"/>
  <c r="O54" i="25"/>
  <c r="S54" i="25"/>
  <c r="F54" i="25"/>
  <c r="F94" i="7"/>
  <c r="O94" i="7"/>
  <c r="S94" i="7"/>
  <c r="AE94" i="7"/>
  <c r="F73" i="26"/>
  <c r="O73" i="26"/>
  <c r="AE73" i="26"/>
  <c r="S73" i="26"/>
  <c r="S98" i="28"/>
  <c r="F98" i="28"/>
  <c r="O98" i="28"/>
  <c r="AE98" i="28"/>
  <c r="S95" i="26"/>
  <c r="AE95" i="26"/>
  <c r="F95" i="26"/>
  <c r="O95" i="26"/>
  <c r="AE33" i="7"/>
  <c r="S33" i="7"/>
  <c r="F33" i="7"/>
  <c r="O33" i="7"/>
  <c r="F50" i="28"/>
  <c r="O50" i="28"/>
  <c r="AE50" i="28"/>
  <c r="S50" i="28"/>
  <c r="F81" i="26"/>
  <c r="AE81" i="26"/>
  <c r="O81" i="26"/>
  <c r="S81" i="26"/>
  <c r="O43" i="26"/>
  <c r="AE43" i="26"/>
  <c r="F43" i="26"/>
  <c r="S43" i="26"/>
  <c r="Q18" i="9"/>
  <c r="P18" i="9"/>
  <c r="AF18" i="9" s="1"/>
  <c r="Q30" i="9"/>
  <c r="P30" i="9"/>
  <c r="AE43" i="27"/>
  <c r="F43" i="27"/>
  <c r="S28" i="27"/>
  <c r="O12" i="27"/>
  <c r="S71" i="27"/>
  <c r="O39" i="27"/>
  <c r="O84" i="27"/>
  <c r="AE7" i="26"/>
  <c r="F7" i="26"/>
  <c r="AE28" i="25"/>
  <c r="F28" i="25"/>
  <c r="AE34" i="28"/>
  <c r="F34" i="28"/>
  <c r="AE30" i="26"/>
  <c r="F30" i="26"/>
  <c r="AE24" i="26"/>
  <c r="F24" i="26"/>
  <c r="P13" i="20"/>
  <c r="AF13" i="20" s="1"/>
  <c r="Q13" i="20"/>
  <c r="AF8" i="20"/>
  <c r="AE6" i="25"/>
  <c r="F6" i="25"/>
  <c r="Q21" i="20"/>
  <c r="P21" i="20"/>
  <c r="L21" i="20" s="1"/>
  <c r="X21" i="20" s="1"/>
  <c r="AE63" i="25"/>
  <c r="F63" i="25"/>
  <c r="F62" i="28"/>
  <c r="AE62" i="28"/>
  <c r="O62" i="28"/>
  <c r="S62" i="28"/>
  <c r="AE87" i="26"/>
  <c r="O87" i="26"/>
  <c r="F87" i="26"/>
  <c r="S87" i="26"/>
  <c r="AE84" i="28"/>
  <c r="F84" i="28"/>
  <c r="S84" i="28"/>
  <c r="O84" i="28"/>
  <c r="F52" i="26"/>
  <c r="O52" i="26"/>
  <c r="AE52" i="26"/>
  <c r="S52" i="26"/>
  <c r="F97" i="28"/>
  <c r="AE97" i="28"/>
  <c r="O97" i="28"/>
  <c r="S97" i="28"/>
  <c r="F82" i="28"/>
  <c r="S82" i="28"/>
  <c r="O82" i="28"/>
  <c r="AE82" i="28"/>
  <c r="F42" i="26"/>
  <c r="AE42" i="26"/>
  <c r="O42" i="26"/>
  <c r="S42" i="26"/>
  <c r="F32" i="26"/>
  <c r="O32" i="26"/>
  <c r="AE32" i="26"/>
  <c r="S32" i="26"/>
  <c r="P16" i="9"/>
  <c r="L16" i="9" s="1"/>
  <c r="X16" i="9" s="1"/>
  <c r="Q16" i="9"/>
  <c r="AE62" i="26"/>
  <c r="F62" i="26"/>
  <c r="P12" i="9"/>
  <c r="L12" i="9" s="1"/>
  <c r="X12" i="9" s="1"/>
  <c r="Q12" i="9"/>
  <c r="S11" i="28"/>
  <c r="O11" i="28"/>
  <c r="S16" i="28"/>
  <c r="S5" i="28"/>
  <c r="O13" i="28"/>
  <c r="S53" i="28"/>
  <c r="F25" i="28"/>
  <c r="AE25" i="28"/>
  <c r="F89" i="28"/>
  <c r="AE89" i="28"/>
  <c r="S85" i="28"/>
  <c r="F30" i="28"/>
  <c r="AE30" i="28"/>
  <c r="O89" i="28"/>
  <c r="S44" i="28"/>
  <c r="S93" i="28"/>
  <c r="O49" i="28"/>
  <c r="O10" i="26"/>
  <c r="O19" i="26"/>
  <c r="O4" i="26"/>
  <c r="S9" i="26"/>
  <c r="S16" i="26"/>
  <c r="O21" i="26"/>
  <c r="S23" i="26"/>
  <c r="O6" i="26"/>
  <c r="S19" i="26"/>
  <c r="O27" i="26"/>
  <c r="F18" i="26"/>
  <c r="AE18" i="26"/>
  <c r="AE26" i="26"/>
  <c r="F26" i="26"/>
  <c r="F11" i="26"/>
  <c r="AE11" i="26"/>
  <c r="S63" i="26"/>
  <c r="S97" i="26"/>
  <c r="O97" i="26"/>
  <c r="AF29" i="21"/>
  <c r="P13" i="3"/>
  <c r="CU13" i="17" s="1"/>
  <c r="DH13" i="17" s="1"/>
  <c r="DT13" i="17" s="1"/>
  <c r="Q13" i="3"/>
  <c r="F32" i="28"/>
  <c r="O32" i="28"/>
  <c r="AE32" i="28"/>
  <c r="S32" i="28"/>
  <c r="O68" i="28"/>
  <c r="F68" i="28"/>
  <c r="S68" i="28"/>
  <c r="AE68" i="28"/>
  <c r="F33" i="26"/>
  <c r="AE33" i="26"/>
  <c r="S33" i="26"/>
  <c r="O33" i="26"/>
  <c r="AE95" i="25"/>
  <c r="S95" i="25"/>
  <c r="O95" i="25"/>
  <c r="F95" i="25"/>
  <c r="O56" i="26"/>
  <c r="AE56" i="26"/>
  <c r="S56" i="26"/>
  <c r="F56" i="26"/>
  <c r="AE85" i="25"/>
  <c r="F85" i="25"/>
  <c r="O85" i="25"/>
  <c r="S85" i="25"/>
  <c r="O58" i="26"/>
  <c r="AE58" i="26"/>
  <c r="F58" i="26"/>
  <c r="S58" i="26"/>
  <c r="AE40" i="28"/>
  <c r="O40" i="28"/>
  <c r="S40" i="28"/>
  <c r="F40" i="28"/>
  <c r="S70" i="25"/>
  <c r="O70" i="25"/>
  <c r="F70" i="25"/>
  <c r="AE70" i="25"/>
  <c r="S78" i="28"/>
  <c r="AE78" i="28"/>
  <c r="O78" i="28"/>
  <c r="F78" i="28"/>
  <c r="F31" i="25"/>
  <c r="AE31" i="25"/>
  <c r="O4" i="25"/>
  <c r="O10" i="25"/>
  <c r="O15" i="25"/>
  <c r="O6" i="25"/>
  <c r="O16" i="25"/>
  <c r="O23" i="25"/>
  <c r="S28" i="25"/>
  <c r="S18" i="25"/>
  <c r="AE9" i="25"/>
  <c r="F9" i="25"/>
  <c r="O96" i="25"/>
  <c r="F96" i="25"/>
  <c r="AE96" i="25"/>
  <c r="S96" i="25"/>
  <c r="F29" i="25"/>
  <c r="AE29" i="25"/>
  <c r="AE3" i="25"/>
  <c r="F3" i="25"/>
  <c r="F26" i="25"/>
  <c r="AE26" i="25"/>
  <c r="O97" i="25"/>
  <c r="S97" i="25"/>
  <c r="F97" i="25"/>
  <c r="AE97" i="25"/>
  <c r="F13" i="25"/>
  <c r="AE13" i="25"/>
  <c r="S38" i="25"/>
  <c r="P40" i="25"/>
  <c r="Q40" i="25"/>
  <c r="R40" i="25" s="1"/>
  <c r="O63" i="25"/>
  <c r="Q3" i="20"/>
  <c r="P3" i="20"/>
  <c r="AF3" i="20" s="1"/>
  <c r="AE40" i="26"/>
  <c r="F40" i="26"/>
  <c r="AE66" i="26"/>
  <c r="F66" i="26"/>
  <c r="Q27" i="9"/>
  <c r="P27" i="9"/>
  <c r="AF27" i="9" s="1"/>
  <c r="R11" i="21"/>
  <c r="L20" i="21"/>
  <c r="X20" i="21" s="1"/>
  <c r="P6" i="20"/>
  <c r="AF6" i="20" s="1"/>
  <c r="Q6" i="20"/>
  <c r="Q26" i="20"/>
  <c r="P26" i="20"/>
  <c r="L26" i="20" s="1"/>
  <c r="X26" i="20" s="1"/>
  <c r="F29" i="28"/>
  <c r="AE29" i="28"/>
  <c r="P45" i="3"/>
  <c r="AF45" i="3" s="1"/>
  <c r="Q45" i="3"/>
  <c r="R45" i="3" s="1"/>
  <c r="Q4" i="20"/>
  <c r="P4" i="20"/>
  <c r="AE61" i="26"/>
  <c r="F61" i="26"/>
  <c r="AF99" i="1"/>
  <c r="AF48" i="1"/>
  <c r="AF76" i="23"/>
  <c r="AF83" i="13"/>
  <c r="AF72" i="8"/>
  <c r="AF72" i="9"/>
  <c r="S86" i="28"/>
  <c r="AE86" i="28"/>
  <c r="F86" i="28"/>
  <c r="O86" i="28"/>
  <c r="AE47" i="26"/>
  <c r="O47" i="26"/>
  <c r="F47" i="26"/>
  <c r="S47" i="26"/>
  <c r="S83" i="28"/>
  <c r="F83" i="28"/>
  <c r="AE83" i="28"/>
  <c r="O83" i="28"/>
  <c r="F77" i="26"/>
  <c r="O77" i="26"/>
  <c r="S77" i="26"/>
  <c r="AE77" i="26"/>
  <c r="F79" i="7"/>
  <c r="AE79" i="7"/>
  <c r="O79" i="7"/>
  <c r="S79" i="7"/>
  <c r="S99" i="26"/>
  <c r="AE99" i="26"/>
  <c r="F99" i="26"/>
  <c r="O99" i="26"/>
  <c r="F79" i="27"/>
  <c r="AE79" i="27"/>
  <c r="S79" i="27"/>
  <c r="O79" i="27"/>
  <c r="F62" i="25"/>
  <c r="O62" i="25"/>
  <c r="AE62" i="25"/>
  <c r="S62" i="25"/>
  <c r="S87" i="25"/>
  <c r="O87" i="25"/>
  <c r="F87" i="25"/>
  <c r="AE87" i="25"/>
  <c r="AE44" i="25"/>
  <c r="F44" i="25"/>
  <c r="O44" i="25"/>
  <c r="S44" i="25"/>
  <c r="F72" i="27"/>
  <c r="S72" i="27"/>
  <c r="AE72" i="27"/>
  <c r="O72" i="27"/>
  <c r="R16" i="21"/>
  <c r="O64" i="25"/>
  <c r="S64" i="25"/>
  <c r="AE64" i="25"/>
  <c r="F64" i="25"/>
  <c r="AE65" i="27"/>
  <c r="S65" i="27"/>
  <c r="F65" i="27"/>
  <c r="O65" i="27"/>
  <c r="AE49" i="25"/>
  <c r="F49" i="25"/>
  <c r="S49" i="25"/>
  <c r="O49" i="25"/>
  <c r="S42" i="25"/>
  <c r="F42" i="25"/>
  <c r="O42" i="25"/>
  <c r="AE42" i="25"/>
  <c r="P17" i="9"/>
  <c r="L17" i="9" s="1"/>
  <c r="X17" i="9" s="1"/>
  <c r="Q17" i="9"/>
  <c r="Q12" i="20"/>
  <c r="P12" i="20"/>
  <c r="Q18" i="20"/>
  <c r="P18" i="20"/>
  <c r="F30" i="27"/>
  <c r="AE30" i="27"/>
  <c r="O9" i="7"/>
  <c r="CG9" i="17" s="1"/>
  <c r="O20" i="7"/>
  <c r="CG20" i="17" s="1"/>
  <c r="O23" i="7"/>
  <c r="CG23" i="17" s="1"/>
  <c r="O16" i="7"/>
  <c r="CG16" i="17" s="1"/>
  <c r="O19" i="7"/>
  <c r="CG19" i="17" s="1"/>
  <c r="AE92" i="7"/>
  <c r="S92" i="7"/>
  <c r="F92" i="7"/>
  <c r="O92" i="7"/>
  <c r="O56" i="7"/>
  <c r="F56" i="7"/>
  <c r="AE56" i="7"/>
  <c r="S56" i="7"/>
  <c r="F81" i="7"/>
  <c r="S81" i="7"/>
  <c r="AE81" i="7"/>
  <c r="O81" i="7"/>
  <c r="AE13" i="7"/>
  <c r="F13" i="7"/>
  <c r="S34" i="7"/>
  <c r="AE23" i="27"/>
  <c r="F23" i="27"/>
  <c r="F17" i="28"/>
  <c r="AE17" i="28"/>
  <c r="AE35" i="25"/>
  <c r="F35" i="25"/>
  <c r="P9" i="21"/>
  <c r="AF9" i="21" s="1"/>
  <c r="Q9" i="21"/>
  <c r="P21" i="9"/>
  <c r="Q21" i="9"/>
  <c r="AE26" i="27"/>
  <c r="F26" i="27"/>
  <c r="AE53" i="26"/>
  <c r="F53" i="26"/>
  <c r="Q19" i="21"/>
  <c r="P19" i="21"/>
  <c r="AF19" i="21" s="1"/>
  <c r="S100" i="26"/>
  <c r="AE100" i="26"/>
  <c r="F100" i="26"/>
  <c r="O67" i="28"/>
  <c r="S67" i="28"/>
  <c r="F67" i="28"/>
  <c r="AE67" i="28"/>
  <c r="AE37" i="28"/>
  <c r="F37" i="28"/>
  <c r="S37" i="28"/>
  <c r="O37" i="28"/>
  <c r="AE56" i="27"/>
  <c r="O56" i="27"/>
  <c r="S56" i="27"/>
  <c r="F56" i="27"/>
  <c r="F72" i="26"/>
  <c r="O72" i="26"/>
  <c r="S72" i="26"/>
  <c r="AE72" i="26"/>
  <c r="AE58" i="7"/>
  <c r="F58" i="7"/>
  <c r="S58" i="7"/>
  <c r="O58" i="7"/>
  <c r="O40" i="7"/>
  <c r="AE40" i="7"/>
  <c r="S40" i="7"/>
  <c r="F40" i="7"/>
  <c r="O94" i="26"/>
  <c r="S94" i="26"/>
  <c r="AE94" i="26"/>
  <c r="F94" i="26"/>
  <c r="F31" i="27"/>
  <c r="AE31" i="27"/>
  <c r="O31" i="27"/>
  <c r="S31" i="27"/>
  <c r="F55" i="7"/>
  <c r="S55" i="7"/>
  <c r="O55" i="7"/>
  <c r="AE55" i="7"/>
  <c r="O79" i="28"/>
  <c r="S79" i="28"/>
  <c r="AE79" i="28"/>
  <c r="F79" i="28"/>
  <c r="F68" i="26"/>
  <c r="AE68" i="26"/>
  <c r="O68" i="26"/>
  <c r="S68" i="26"/>
  <c r="O71" i="7"/>
  <c r="S71" i="7"/>
  <c r="AE71" i="7"/>
  <c r="F71" i="7"/>
  <c r="F67" i="7"/>
  <c r="O67" i="7"/>
  <c r="AE67" i="7"/>
  <c r="S67" i="7"/>
  <c r="AE31" i="26"/>
  <c r="F31" i="26"/>
  <c r="S31" i="26"/>
  <c r="O31" i="26"/>
  <c r="AE95" i="27"/>
  <c r="S95" i="27"/>
  <c r="O95" i="27"/>
  <c r="F95" i="27"/>
  <c r="O73" i="25"/>
  <c r="S73" i="25"/>
  <c r="F73" i="25"/>
  <c r="AE73" i="25"/>
  <c r="Q20" i="9"/>
  <c r="P20" i="9"/>
  <c r="L20" i="9" s="1"/>
  <c r="X20" i="9" s="1"/>
  <c r="Q22" i="9"/>
  <c r="P22" i="9"/>
  <c r="AF22" i="9" s="1"/>
  <c r="AE64" i="26"/>
  <c r="F64" i="26"/>
  <c r="Q19" i="27"/>
  <c r="R19" i="27" s="1"/>
  <c r="P19" i="27"/>
  <c r="S26" i="27"/>
  <c r="O7" i="27"/>
  <c r="S30" i="27"/>
  <c r="S7" i="27"/>
  <c r="O28" i="27"/>
  <c r="O78" i="27"/>
  <c r="S92" i="27"/>
  <c r="O75" i="27"/>
  <c r="O82" i="27"/>
  <c r="P44" i="27"/>
  <c r="Q44" i="27"/>
  <c r="R44" i="27" s="1"/>
  <c r="P34" i="3"/>
  <c r="AF34" i="3" s="1"/>
  <c r="Q34" i="3"/>
  <c r="R34" i="3" s="1"/>
  <c r="P11" i="9"/>
  <c r="AF11" i="9" s="1"/>
  <c r="Q11" i="9"/>
  <c r="AE14" i="26"/>
  <c r="F14" i="26"/>
  <c r="Q12" i="3"/>
  <c r="P12" i="3"/>
  <c r="CU12" i="17" s="1"/>
  <c r="DH12" i="17" s="1"/>
  <c r="DT12" i="17" s="1"/>
  <c r="F22" i="28"/>
  <c r="AE22" i="28"/>
  <c r="AE51" i="28"/>
  <c r="F51" i="28"/>
  <c r="AE34" i="26"/>
  <c r="F34" i="26"/>
  <c r="F55" i="28"/>
  <c r="AE55" i="28"/>
  <c r="O55" i="28"/>
  <c r="AE76" i="26"/>
  <c r="O76" i="26"/>
  <c r="F76" i="26"/>
  <c r="S76" i="26"/>
  <c r="S57" i="25"/>
  <c r="AE57" i="25"/>
  <c r="F57" i="25"/>
  <c r="O57" i="25"/>
  <c r="AE75" i="28"/>
  <c r="O75" i="28"/>
  <c r="S75" i="28"/>
  <c r="F75" i="28"/>
  <c r="S67" i="26"/>
  <c r="O67" i="26"/>
  <c r="AE67" i="26"/>
  <c r="F67" i="26"/>
  <c r="S74" i="26"/>
  <c r="F74" i="26"/>
  <c r="AE74" i="26"/>
  <c r="O74" i="26"/>
  <c r="O90" i="28"/>
  <c r="S90" i="28"/>
  <c r="AE90" i="28"/>
  <c r="F90" i="28"/>
  <c r="O76" i="28"/>
  <c r="S76" i="28"/>
  <c r="AE76" i="28"/>
  <c r="F76" i="28"/>
  <c r="P9" i="9"/>
  <c r="L9" i="9" s="1"/>
  <c r="X9" i="9" s="1"/>
  <c r="Q9" i="9"/>
  <c r="AE35" i="26"/>
  <c r="F35" i="26"/>
  <c r="O4" i="28"/>
  <c r="O17" i="28"/>
  <c r="S13" i="28"/>
  <c r="O7" i="28"/>
  <c r="O16" i="28"/>
  <c r="O34" i="28"/>
  <c r="AE19" i="28"/>
  <c r="F19" i="28"/>
  <c r="AE8" i="28"/>
  <c r="F8" i="28"/>
  <c r="F27" i="28"/>
  <c r="AE27" i="28"/>
  <c r="AE14" i="28"/>
  <c r="F14" i="28"/>
  <c r="O85" i="28"/>
  <c r="S39" i="28"/>
  <c r="O39" i="28"/>
  <c r="O93" i="28"/>
  <c r="O11" i="26"/>
  <c r="S20" i="26"/>
  <c r="S27" i="26"/>
  <c r="O5" i="26"/>
  <c r="O24" i="26"/>
  <c r="S6" i="26"/>
  <c r="S24" i="26"/>
  <c r="S30" i="26"/>
  <c r="S7" i="26"/>
  <c r="S21" i="26"/>
  <c r="O30" i="26"/>
  <c r="S37" i="26"/>
  <c r="F25" i="26"/>
  <c r="AE25" i="26"/>
  <c r="AE15" i="26"/>
  <c r="F15" i="26"/>
  <c r="S62" i="26"/>
  <c r="O34" i="26"/>
  <c r="S34" i="26"/>
  <c r="P18" i="3"/>
  <c r="L18" i="3" s="1"/>
  <c r="X18" i="3" s="1"/>
  <c r="Q18" i="3"/>
  <c r="Q24" i="3"/>
  <c r="P24" i="3"/>
  <c r="CU24" i="17" s="1"/>
  <c r="DH24" i="17" s="1"/>
  <c r="DT24" i="17" s="1"/>
  <c r="R29" i="20"/>
  <c r="P10" i="9"/>
  <c r="L10" i="9" s="1"/>
  <c r="X10" i="9" s="1"/>
  <c r="Q10" i="9"/>
  <c r="Q5" i="20"/>
  <c r="P5" i="20"/>
  <c r="O80" i="28"/>
  <c r="S80" i="28"/>
  <c r="AE80" i="28"/>
  <c r="F80" i="28"/>
  <c r="AE45" i="28"/>
  <c r="F45" i="28"/>
  <c r="O45" i="28"/>
  <c r="S45" i="28"/>
  <c r="O45" i="25"/>
  <c r="S45" i="25"/>
  <c r="AE45" i="25"/>
  <c r="F45" i="25"/>
  <c r="O39" i="25"/>
  <c r="S39" i="25"/>
  <c r="AE39" i="25"/>
  <c r="F39" i="25"/>
  <c r="S80" i="25"/>
  <c r="F80" i="25"/>
  <c r="AE80" i="25"/>
  <c r="O80" i="25"/>
  <c r="S70" i="28"/>
  <c r="AE70" i="28"/>
  <c r="F70" i="28"/>
  <c r="O70" i="28"/>
  <c r="O93" i="26"/>
  <c r="F93" i="26"/>
  <c r="AE93" i="26"/>
  <c r="S93" i="26"/>
  <c r="S86" i="26"/>
  <c r="O86" i="26"/>
  <c r="F86" i="26"/>
  <c r="AE86" i="26"/>
  <c r="S71" i="26"/>
  <c r="F71" i="26"/>
  <c r="AE71" i="26"/>
  <c r="O71" i="26"/>
  <c r="S34" i="25"/>
  <c r="O34" i="25"/>
  <c r="F34" i="25"/>
  <c r="AE34" i="25"/>
  <c r="R15" i="9"/>
  <c r="J15" i="9"/>
  <c r="S6" i="25"/>
  <c r="O12" i="25"/>
  <c r="O17" i="25"/>
  <c r="O24" i="25"/>
  <c r="S11" i="25"/>
  <c r="S17" i="25"/>
  <c r="S24" i="25"/>
  <c r="O29" i="25"/>
  <c r="O22" i="25"/>
  <c r="O11" i="25"/>
  <c r="F82" i="25"/>
  <c r="S82" i="25"/>
  <c r="AE82" i="25"/>
  <c r="O82" i="25"/>
  <c r="F30" i="25"/>
  <c r="AE30" i="25"/>
  <c r="AE81" i="25"/>
  <c r="F81" i="25"/>
  <c r="S81" i="25"/>
  <c r="O81" i="25"/>
  <c r="F7" i="25"/>
  <c r="AE7" i="25"/>
  <c r="AE27" i="25"/>
  <c r="F27" i="25"/>
  <c r="AE19" i="25"/>
  <c r="F19" i="25"/>
  <c r="F58" i="25"/>
  <c r="O58" i="25"/>
  <c r="S58" i="25"/>
  <c r="AE58" i="25"/>
  <c r="S35" i="25"/>
  <c r="O38" i="25"/>
  <c r="Q23" i="9"/>
  <c r="P23" i="9"/>
  <c r="L23" i="9" s="1"/>
  <c r="X23" i="9" s="1"/>
  <c r="F20" i="28"/>
  <c r="AE20" i="28"/>
  <c r="R30" i="21"/>
  <c r="R21" i="21"/>
  <c r="P56" i="3"/>
  <c r="L56" i="3" s="1"/>
  <c r="X56" i="3" s="1"/>
  <c r="Q56" i="3"/>
  <c r="R56" i="3" s="1"/>
  <c r="Q11" i="20"/>
  <c r="P11" i="20"/>
  <c r="S36" i="26"/>
  <c r="AE36" i="26"/>
  <c r="F36" i="26"/>
  <c r="S12" i="26"/>
  <c r="AE12" i="26"/>
  <c r="F12" i="26"/>
  <c r="P36" i="3"/>
  <c r="L36" i="3" s="1"/>
  <c r="X36" i="3" s="1"/>
  <c r="Q36" i="3"/>
  <c r="R36" i="3" s="1"/>
  <c r="AF72" i="5"/>
  <c r="AF100" i="8"/>
  <c r="AF46" i="8"/>
  <c r="AF31" i="13"/>
  <c r="AF98" i="1"/>
  <c r="AF36" i="21"/>
  <c r="AF41" i="3"/>
  <c r="AF47" i="13"/>
  <c r="AF63" i="3"/>
  <c r="AF69" i="21"/>
  <c r="AF62" i="8"/>
  <c r="AF44" i="9"/>
  <c r="AF41" i="8"/>
  <c r="X20" i="8"/>
  <c r="AF89" i="23"/>
  <c r="AF76" i="9"/>
  <c r="AF47" i="21"/>
  <c r="AF38" i="13"/>
  <c r="AF80" i="9"/>
  <c r="AF99" i="9"/>
  <c r="AF39" i="9"/>
  <c r="L39" i="16"/>
  <c r="X39" i="16" s="1"/>
  <c r="AF51" i="8"/>
  <c r="AF68" i="20"/>
  <c r="AF74" i="13"/>
  <c r="AF57" i="8"/>
  <c r="AF37" i="8"/>
  <c r="AF81" i="16"/>
  <c r="AF57" i="18"/>
  <c r="AF52" i="18"/>
  <c r="AF65" i="18"/>
  <c r="AF46" i="18"/>
  <c r="AF79" i="18"/>
  <c r="L85" i="18"/>
  <c r="X85" i="18" s="1"/>
  <c r="T32" i="18"/>
  <c r="B32" i="18" s="1"/>
  <c r="AB32" i="18" s="1"/>
  <c r="AF69" i="18"/>
  <c r="AF47" i="18"/>
  <c r="AF43" i="18"/>
  <c r="T58" i="18"/>
  <c r="B58" i="18" s="1"/>
  <c r="AB58" i="18" s="1"/>
  <c r="AF84" i="18"/>
  <c r="AF38" i="18"/>
  <c r="T48" i="1"/>
  <c r="B48" i="1" s="1"/>
  <c r="AB48" i="1" s="1"/>
  <c r="T80" i="20"/>
  <c r="B80" i="20" s="1"/>
  <c r="AB80" i="20" s="1"/>
  <c r="T73" i="23"/>
  <c r="B73" i="23" s="1"/>
  <c r="AB73" i="23" s="1"/>
  <c r="T96" i="21"/>
  <c r="B96" i="21" s="1"/>
  <c r="AB96" i="21" s="1"/>
  <c r="T77" i="1"/>
  <c r="B77" i="1" s="1"/>
  <c r="AB77" i="1" s="1"/>
  <c r="T83" i="13"/>
  <c r="B83" i="13" s="1"/>
  <c r="AB83" i="13" s="1"/>
  <c r="T70" i="8"/>
  <c r="X70" i="8"/>
  <c r="T63" i="13"/>
  <c r="B63" i="13" s="1"/>
  <c r="AB63" i="13" s="1"/>
  <c r="T55" i="1"/>
  <c r="B55" i="1" s="1"/>
  <c r="AB55" i="1" s="1"/>
  <c r="T100" i="8"/>
  <c r="X100" i="8"/>
  <c r="T69" i="21"/>
  <c r="B69" i="21" s="1"/>
  <c r="AB69" i="21" s="1"/>
  <c r="T73" i="1"/>
  <c r="B73" i="1" s="1"/>
  <c r="AB73" i="1" s="1"/>
  <c r="T89" i="13"/>
  <c r="B89" i="13" s="1"/>
  <c r="AB89" i="13" s="1"/>
  <c r="T98" i="8"/>
  <c r="X98" i="8"/>
  <c r="T71" i="21"/>
  <c r="B71" i="21" s="1"/>
  <c r="AB71" i="21" s="1"/>
  <c r="T99" i="1"/>
  <c r="B99" i="1" s="1"/>
  <c r="AB99" i="1" s="1"/>
  <c r="T78" i="5"/>
  <c r="B78" i="5" s="1"/>
  <c r="AB78" i="5" s="1"/>
  <c r="T45" i="8"/>
  <c r="X45" i="8"/>
  <c r="T68" i="1"/>
  <c r="B68" i="1" s="1"/>
  <c r="AB68" i="1" s="1"/>
  <c r="T70" i="13"/>
  <c r="B70" i="13" s="1"/>
  <c r="AB70" i="13" s="1"/>
  <c r="T74" i="13"/>
  <c r="B74" i="13" s="1"/>
  <c r="AB74" i="13" s="1"/>
  <c r="T35" i="8"/>
  <c r="X35" i="8"/>
  <c r="T62" i="8"/>
  <c r="X62" i="8"/>
  <c r="T75" i="8"/>
  <c r="X75" i="8"/>
  <c r="T51" i="21"/>
  <c r="B51" i="21" s="1"/>
  <c r="AB51" i="21" s="1"/>
  <c r="T67" i="1"/>
  <c r="B67" i="1" s="1"/>
  <c r="AB67" i="1" s="1"/>
  <c r="T60" i="8"/>
  <c r="X60" i="8"/>
  <c r="T61" i="8"/>
  <c r="X61" i="8"/>
  <c r="T46" i="21"/>
  <c r="B46" i="21" s="1"/>
  <c r="AB46" i="21" s="1"/>
  <c r="T76" i="9"/>
  <c r="B76" i="9" s="1"/>
  <c r="AB76" i="9" s="1"/>
  <c r="T99" i="9"/>
  <c r="B99" i="9" s="1"/>
  <c r="AB99" i="9" s="1"/>
  <c r="T67" i="8"/>
  <c r="X67" i="8"/>
  <c r="T46" i="5"/>
  <c r="B46" i="5" s="1"/>
  <c r="AB46" i="5" s="1"/>
  <c r="T39" i="9"/>
  <c r="B39" i="9" s="1"/>
  <c r="AB39" i="9" s="1"/>
  <c r="T88" i="8"/>
  <c r="X88" i="8"/>
  <c r="T61" i="1"/>
  <c r="B61" i="1" s="1"/>
  <c r="AB61" i="1" s="1"/>
  <c r="T49" i="8"/>
  <c r="X49" i="8"/>
  <c r="T97" i="1"/>
  <c r="B97" i="1" s="1"/>
  <c r="AB97" i="1" s="1"/>
  <c r="T57" i="8"/>
  <c r="X57" i="8"/>
  <c r="T71" i="23"/>
  <c r="B71" i="23" s="1"/>
  <c r="AB71" i="23" s="1"/>
  <c r="T89" i="23"/>
  <c r="B89" i="23" s="1"/>
  <c r="AB89" i="23" s="1"/>
  <c r="T63" i="21"/>
  <c r="B63" i="21" s="1"/>
  <c r="AB63" i="21" s="1"/>
  <c r="T58" i="8"/>
  <c r="X58" i="8"/>
  <c r="T89" i="21"/>
  <c r="B89" i="21" s="1"/>
  <c r="AB89" i="21" s="1"/>
  <c r="T94" i="8"/>
  <c r="X94" i="8"/>
  <c r="T46" i="8"/>
  <c r="X46" i="8"/>
  <c r="T98" i="1"/>
  <c r="B98" i="1" s="1"/>
  <c r="AB98" i="1" s="1"/>
  <c r="T38" i="21"/>
  <c r="B38" i="21" s="1"/>
  <c r="AB38" i="21" s="1"/>
  <c r="T75" i="23"/>
  <c r="B75" i="23" s="1"/>
  <c r="AB75" i="23" s="1"/>
  <c r="T97" i="16"/>
  <c r="B97" i="16" s="1"/>
  <c r="AB97" i="16" s="1"/>
  <c r="T51" i="8"/>
  <c r="X51" i="8"/>
  <c r="T84" i="8"/>
  <c r="X84" i="8"/>
  <c r="T97" i="18"/>
  <c r="B97" i="18" s="1"/>
  <c r="AB97" i="18" s="1"/>
  <c r="T81" i="1"/>
  <c r="B81" i="1" s="1"/>
  <c r="AB81" i="1" s="1"/>
  <c r="T41" i="8"/>
  <c r="X41" i="8"/>
  <c r="T81" i="8"/>
  <c r="X81" i="8"/>
  <c r="T36" i="8"/>
  <c r="X36" i="8"/>
  <c r="T63" i="3"/>
  <c r="B63" i="3" s="1"/>
  <c r="AB63" i="3" s="1"/>
  <c r="T43" i="8"/>
  <c r="X43" i="8"/>
  <c r="T33" i="8"/>
  <c r="X33" i="8"/>
  <c r="T72" i="8"/>
  <c r="X72" i="8"/>
  <c r="T37" i="8"/>
  <c r="X37" i="8"/>
  <c r="T81" i="16"/>
  <c r="B81" i="16" s="1"/>
  <c r="AB81" i="16" s="1"/>
  <c r="L67" i="18"/>
  <c r="AF63" i="18"/>
  <c r="L93" i="18"/>
  <c r="X93" i="18" s="1"/>
  <c r="AF63" i="21"/>
  <c r="AF95" i="5"/>
  <c r="AF65" i="3"/>
  <c r="AF74" i="16"/>
  <c r="AF52" i="13"/>
  <c r="AF89" i="21"/>
  <c r="AF89" i="13"/>
  <c r="AF77" i="23"/>
  <c r="AF63" i="13"/>
  <c r="AF71" i="21"/>
  <c r="AF54" i="13"/>
  <c r="AF62" i="1"/>
  <c r="L55" i="5"/>
  <c r="X55" i="5" s="1"/>
  <c r="AF96" i="21"/>
  <c r="R62" i="9"/>
  <c r="J62" i="9"/>
  <c r="AF88" i="8"/>
  <c r="AF68" i="1"/>
  <c r="AF77" i="1"/>
  <c r="AF81" i="1"/>
  <c r="AF75" i="8"/>
  <c r="L32" i="8"/>
  <c r="AF53" i="20"/>
  <c r="AF87" i="21"/>
  <c r="L65" i="20"/>
  <c r="X65" i="20" s="1"/>
  <c r="L53" i="23"/>
  <c r="X53" i="23" s="1"/>
  <c r="L93" i="20"/>
  <c r="X93" i="20" s="1"/>
  <c r="T33" i="18"/>
  <c r="B33" i="18" s="1"/>
  <c r="AB33" i="18" s="1"/>
  <c r="AF40" i="21"/>
  <c r="L79" i="8"/>
  <c r="L56" i="8"/>
  <c r="L75" i="21"/>
  <c r="X75" i="21" s="1"/>
  <c r="AF48" i="21"/>
  <c r="L32" i="3"/>
  <c r="X32" i="3" s="1"/>
  <c r="L53" i="8"/>
  <c r="L70" i="21"/>
  <c r="X70" i="21" s="1"/>
  <c r="L71" i="8"/>
  <c r="J51" i="9"/>
  <c r="R51" i="9"/>
  <c r="AF65" i="21"/>
  <c r="L71" i="13"/>
  <c r="X71" i="13" s="1"/>
  <c r="L47" i="8"/>
  <c r="J64" i="9"/>
  <c r="R64" i="9"/>
  <c r="R81" i="9"/>
  <c r="J81" i="9"/>
  <c r="J73" i="9"/>
  <c r="R73" i="9"/>
  <c r="J58" i="9"/>
  <c r="R58" i="9"/>
  <c r="R44" i="9"/>
  <c r="J44" i="9"/>
  <c r="L91" i="9"/>
  <c r="X91" i="9" s="1"/>
  <c r="L80" i="8"/>
  <c r="J42" i="9"/>
  <c r="R42" i="9"/>
  <c r="L74" i="9"/>
  <c r="X74" i="9" s="1"/>
  <c r="L90" i="8"/>
  <c r="L51" i="1"/>
  <c r="X51" i="1" s="1"/>
  <c r="L92" i="8"/>
  <c r="AF73" i="1"/>
  <c r="L82" i="5"/>
  <c r="X82" i="5" s="1"/>
  <c r="AF31" i="16"/>
  <c r="AF35" i="8"/>
  <c r="AF49" i="8"/>
  <c r="AF81" i="8"/>
  <c r="AF36" i="8"/>
  <c r="L42" i="5"/>
  <c r="X42" i="5" s="1"/>
  <c r="J60" i="9"/>
  <c r="R60" i="9"/>
  <c r="AF33" i="8"/>
  <c r="L54" i="1"/>
  <c r="X54" i="1" s="1"/>
  <c r="L69" i="1"/>
  <c r="X69" i="1" s="1"/>
  <c r="L73" i="16"/>
  <c r="X73" i="16" s="1"/>
  <c r="AF70" i="8"/>
  <c r="L38" i="8"/>
  <c r="L74" i="8"/>
  <c r="L64" i="9"/>
  <c r="X64" i="9" s="1"/>
  <c r="T72" i="9"/>
  <c r="B72" i="9" s="1"/>
  <c r="AB72" i="9" s="1"/>
  <c r="L49" i="1"/>
  <c r="X49" i="1" s="1"/>
  <c r="L95" i="3"/>
  <c r="X95" i="3" s="1"/>
  <c r="L89" i="8"/>
  <c r="R76" i="9"/>
  <c r="J76" i="9"/>
  <c r="AF81" i="21"/>
  <c r="AF38" i="21"/>
  <c r="AF67" i="8"/>
  <c r="AF78" i="5"/>
  <c r="AF73" i="23"/>
  <c r="R35" i="9"/>
  <c r="J35" i="9"/>
  <c r="AF70" i="13"/>
  <c r="AF97" i="16"/>
  <c r="AF81" i="23"/>
  <c r="T44" i="9"/>
  <c r="B44" i="9" s="1"/>
  <c r="AB44" i="9" s="1"/>
  <c r="AF61" i="1"/>
  <c r="AF43" i="8"/>
  <c r="AF33" i="18"/>
  <c r="J70" i="9"/>
  <c r="R70" i="9"/>
  <c r="X29" i="8"/>
  <c r="X17" i="8"/>
  <c r="X8" i="8"/>
  <c r="X6" i="8"/>
  <c r="X30" i="8"/>
  <c r="T30" i="8"/>
  <c r="T24" i="8"/>
  <c r="X24" i="8"/>
  <c r="T12" i="8"/>
  <c r="X12" i="8"/>
  <c r="T7" i="8"/>
  <c r="X7" i="8"/>
  <c r="T72" i="18"/>
  <c r="B72" i="18" s="1"/>
  <c r="AB72" i="18" s="1"/>
  <c r="AF94" i="18"/>
  <c r="AF60" i="18"/>
  <c r="L77" i="18"/>
  <c r="X77" i="18" s="1"/>
  <c r="L82" i="18"/>
  <c r="X82" i="18" s="1"/>
  <c r="L50" i="18"/>
  <c r="X50" i="18" s="1"/>
  <c r="L86" i="18"/>
  <c r="X86" i="18" s="1"/>
  <c r="L62" i="18"/>
  <c r="X62" i="18" s="1"/>
  <c r="L49" i="18"/>
  <c r="X49" i="18" s="1"/>
  <c r="AF72" i="18"/>
  <c r="T38" i="23" l="1"/>
  <c r="B38" i="23" s="1"/>
  <c r="AB38" i="23" s="1"/>
  <c r="AF59" i="4"/>
  <c r="L94" i="21"/>
  <c r="P51" i="6"/>
  <c r="T80" i="23"/>
  <c r="B80" i="23" s="1"/>
  <c r="AB80" i="23" s="1"/>
  <c r="AF80" i="23"/>
  <c r="L35" i="21"/>
  <c r="T35" i="21" s="1"/>
  <c r="B35" i="21" s="1"/>
  <c r="AB35" i="21" s="1"/>
  <c r="T93" i="16"/>
  <c r="B93" i="16" s="1"/>
  <c r="AB93" i="16" s="1"/>
  <c r="T62" i="23"/>
  <c r="B62" i="23" s="1"/>
  <c r="AB62" i="23" s="1"/>
  <c r="AF95" i="13"/>
  <c r="P94" i="27"/>
  <c r="AF62" i="16"/>
  <c r="CX24" i="17"/>
  <c r="DK24" i="17" s="1"/>
  <c r="DW24" i="17" s="1"/>
  <c r="L86" i="23"/>
  <c r="X86" i="23" s="1"/>
  <c r="P94" i="4"/>
  <c r="L94" i="4" s="1"/>
  <c r="X94" i="4" s="1"/>
  <c r="DA11" i="17"/>
  <c r="DN11" i="17" s="1"/>
  <c r="DZ11" i="17" s="1"/>
  <c r="AF93" i="16"/>
  <c r="L78" i="21"/>
  <c r="L43" i="1"/>
  <c r="L52" i="21"/>
  <c r="L75" i="16"/>
  <c r="T75" i="16" s="1"/>
  <c r="B75" i="16" s="1"/>
  <c r="AB75" i="16" s="1"/>
  <c r="AD83" i="20"/>
  <c r="AF96" i="1"/>
  <c r="P93" i="6"/>
  <c r="L93" i="6" s="1"/>
  <c r="P90" i="6"/>
  <c r="L90" i="6" s="1"/>
  <c r="X90" i="6" s="1"/>
  <c r="AF97" i="1"/>
  <c r="AF67" i="1"/>
  <c r="L82" i="3"/>
  <c r="L79" i="21"/>
  <c r="X79" i="21" s="1"/>
  <c r="AF69" i="5"/>
  <c r="L41" i="21"/>
  <c r="X41" i="21" s="1"/>
  <c r="AF82" i="16"/>
  <c r="Q62" i="6"/>
  <c r="R62" i="6" s="1"/>
  <c r="P38" i="6"/>
  <c r="AF38" i="6" s="1"/>
  <c r="L68" i="6"/>
  <c r="X68" i="6" s="1"/>
  <c r="AF68" i="24"/>
  <c r="P94" i="6"/>
  <c r="L94" i="6" s="1"/>
  <c r="X94" i="6" s="1"/>
  <c r="L95" i="4"/>
  <c r="T95" i="4" s="1"/>
  <c r="B95" i="4" s="1"/>
  <c r="AB95" i="4" s="1"/>
  <c r="AF47" i="1"/>
  <c r="T53" i="20"/>
  <c r="B53" i="20" s="1"/>
  <c r="AB53" i="20" s="1"/>
  <c r="L55" i="20"/>
  <c r="X55" i="20" s="1"/>
  <c r="P72" i="6"/>
  <c r="AF72" i="6" s="1"/>
  <c r="L67" i="13"/>
  <c r="X67" i="13" s="1"/>
  <c r="AF75" i="23"/>
  <c r="L94" i="1"/>
  <c r="X94" i="1" s="1"/>
  <c r="Q73" i="24"/>
  <c r="R73" i="24" s="1"/>
  <c r="AF85" i="4"/>
  <c r="AF95" i="21"/>
  <c r="AF29" i="9"/>
  <c r="Q85" i="4"/>
  <c r="R85" i="4" s="1"/>
  <c r="T48" i="21"/>
  <c r="B48" i="21" s="1"/>
  <c r="AB48" i="21" s="1"/>
  <c r="T47" i="1"/>
  <c r="B47" i="1" s="1"/>
  <c r="AB47" i="1" s="1"/>
  <c r="P70" i="6"/>
  <c r="AF70" i="6" s="1"/>
  <c r="T95" i="21"/>
  <c r="B95" i="21" s="1"/>
  <c r="AB95" i="21" s="1"/>
  <c r="P19" i="4"/>
  <c r="CV19" i="17" s="1"/>
  <c r="DI19" i="17" s="1"/>
  <c r="DU19" i="17" s="1"/>
  <c r="L43" i="21"/>
  <c r="X43" i="21" s="1"/>
  <c r="AF57" i="16"/>
  <c r="L75" i="1"/>
  <c r="X75" i="1" s="1"/>
  <c r="T77" i="23"/>
  <c r="B77" i="23" s="1"/>
  <c r="AB77" i="23" s="1"/>
  <c r="L4" i="6"/>
  <c r="X4" i="6" s="1"/>
  <c r="AF88" i="21"/>
  <c r="AF39" i="21"/>
  <c r="AF91" i="26"/>
  <c r="L92" i="5"/>
  <c r="T92" i="5" s="1"/>
  <c r="B92" i="5" s="1"/>
  <c r="AB92" i="5" s="1"/>
  <c r="L100" i="5"/>
  <c r="X100" i="5" s="1"/>
  <c r="L54" i="23"/>
  <c r="X54" i="23" s="1"/>
  <c r="T49" i="21"/>
  <c r="B49" i="21" s="1"/>
  <c r="AB49" i="21" s="1"/>
  <c r="AF76" i="16"/>
  <c r="T81" i="23"/>
  <c r="B81" i="23" s="1"/>
  <c r="AB81" i="23" s="1"/>
  <c r="AF39" i="1"/>
  <c r="AF90" i="21"/>
  <c r="T11" i="1"/>
  <c r="B11" i="1" s="1"/>
  <c r="D11" i="1" s="1"/>
  <c r="AF93" i="23"/>
  <c r="AF43" i="20"/>
  <c r="T57" i="5"/>
  <c r="B57" i="5" s="1"/>
  <c r="AB57" i="5" s="1"/>
  <c r="L96" i="28"/>
  <c r="T96" i="28" s="1"/>
  <c r="B96" i="28" s="1"/>
  <c r="AB96" i="28" s="1"/>
  <c r="L87" i="1"/>
  <c r="X87" i="1" s="1"/>
  <c r="L64" i="20"/>
  <c r="T64" i="20" s="1"/>
  <c r="B64" i="20" s="1"/>
  <c r="AB64" i="20" s="1"/>
  <c r="L58" i="21"/>
  <c r="T58" i="21" s="1"/>
  <c r="B58" i="21" s="1"/>
  <c r="AB58" i="21" s="1"/>
  <c r="L97" i="21"/>
  <c r="X97" i="21" s="1"/>
  <c r="T85" i="20"/>
  <c r="B85" i="20" s="1"/>
  <c r="AB85" i="20" s="1"/>
  <c r="L66" i="23"/>
  <c r="X66" i="23" s="1"/>
  <c r="T43" i="20"/>
  <c r="B43" i="20" s="1"/>
  <c r="AB43" i="20" s="1"/>
  <c r="T36" i="21"/>
  <c r="B36" i="21" s="1"/>
  <c r="AB36" i="21" s="1"/>
  <c r="AF85" i="20"/>
  <c r="L87" i="20"/>
  <c r="T87" i="20" s="1"/>
  <c r="B87" i="20" s="1"/>
  <c r="AB87" i="20" s="1"/>
  <c r="L55" i="23"/>
  <c r="X55" i="23" s="1"/>
  <c r="AF72" i="4"/>
  <c r="Q30" i="6"/>
  <c r="R30" i="6" s="1"/>
  <c r="AF55" i="16"/>
  <c r="L89" i="6"/>
  <c r="X89" i="6" s="1"/>
  <c r="L95" i="23"/>
  <c r="X95" i="23" s="1"/>
  <c r="T56" i="21"/>
  <c r="B56" i="21" s="1"/>
  <c r="AB56" i="21" s="1"/>
  <c r="L89" i="20"/>
  <c r="T89" i="20" s="1"/>
  <c r="B89" i="20" s="1"/>
  <c r="AB89" i="20" s="1"/>
  <c r="L73" i="4"/>
  <c r="X73" i="4" s="1"/>
  <c r="P63" i="4"/>
  <c r="L63" i="4" s="1"/>
  <c r="X63" i="4" s="1"/>
  <c r="AF45" i="16"/>
  <c r="L76" i="5"/>
  <c r="X76" i="5" s="1"/>
  <c r="L86" i="21"/>
  <c r="T86" i="21" s="1"/>
  <c r="B86" i="21" s="1"/>
  <c r="AB86" i="21" s="1"/>
  <c r="T52" i="23"/>
  <c r="B52" i="23" s="1"/>
  <c r="AB52" i="23" s="1"/>
  <c r="L93" i="13"/>
  <c r="X93" i="13" s="1"/>
  <c r="T63" i="1"/>
  <c r="B63" i="1" s="1"/>
  <c r="AB63" i="1" s="1"/>
  <c r="L84" i="13"/>
  <c r="X84" i="13" s="1"/>
  <c r="T87" i="5"/>
  <c r="B87" i="5" s="1"/>
  <c r="AB87" i="5" s="1"/>
  <c r="T85" i="13"/>
  <c r="B85" i="13" s="1"/>
  <c r="AB85" i="13" s="1"/>
  <c r="AF73" i="4"/>
  <c r="Q29" i="6"/>
  <c r="R29" i="6" s="1"/>
  <c r="AF87" i="3"/>
  <c r="T47" i="21"/>
  <c r="B47" i="21" s="1"/>
  <c r="AB47" i="21" s="1"/>
  <c r="T45" i="16"/>
  <c r="B45" i="16" s="1"/>
  <c r="AB45" i="16" s="1"/>
  <c r="AF100" i="13"/>
  <c r="CV15" i="17"/>
  <c r="DI15" i="17" s="1"/>
  <c r="DU15" i="17" s="1"/>
  <c r="T46" i="18"/>
  <c r="B46" i="18" s="1"/>
  <c r="AB46" i="18" s="1"/>
  <c r="P43" i="24"/>
  <c r="L43" i="24" s="1"/>
  <c r="X43" i="24" s="1"/>
  <c r="AF21" i="24"/>
  <c r="L45" i="23"/>
  <c r="X45" i="23" s="1"/>
  <c r="T40" i="1"/>
  <c r="B40" i="1" s="1"/>
  <c r="AB40" i="1" s="1"/>
  <c r="P41" i="6"/>
  <c r="AF41" i="6" s="1"/>
  <c r="Q25" i="6"/>
  <c r="R25" i="6" s="1"/>
  <c r="CX17" i="17"/>
  <c r="DK17" i="17" s="1"/>
  <c r="DW17" i="17" s="1"/>
  <c r="Q11" i="6"/>
  <c r="R11" i="6" s="1"/>
  <c r="DK18" i="17"/>
  <c r="DW18" i="17" s="1"/>
  <c r="AF40" i="5"/>
  <c r="CV27" i="17"/>
  <c r="DI27" i="17" s="1"/>
  <c r="DU27" i="17" s="1"/>
  <c r="L50" i="3"/>
  <c r="X50" i="3" s="1"/>
  <c r="J47" i="9"/>
  <c r="Q27" i="4"/>
  <c r="R27" i="4" s="1"/>
  <c r="AF41" i="18"/>
  <c r="AF46" i="6"/>
  <c r="AF49" i="21"/>
  <c r="Q21" i="24"/>
  <c r="R21" i="24" s="1"/>
  <c r="Q17" i="6"/>
  <c r="R17" i="6" s="1"/>
  <c r="AF71" i="16"/>
  <c r="AF51" i="16"/>
  <c r="AF87" i="13"/>
  <c r="T60" i="16"/>
  <c r="B60" i="16" s="1"/>
  <c r="AB60" i="16" s="1"/>
  <c r="AF33" i="21"/>
  <c r="L92" i="23"/>
  <c r="T92" i="23" s="1"/>
  <c r="B92" i="23" s="1"/>
  <c r="AB92" i="23" s="1"/>
  <c r="L88" i="18"/>
  <c r="X88" i="18" s="1"/>
  <c r="P88" i="4"/>
  <c r="AF88" i="4" s="1"/>
  <c r="Q73" i="4"/>
  <c r="R73" i="4" s="1"/>
  <c r="P43" i="6"/>
  <c r="AF43" i="6" s="1"/>
  <c r="AF69" i="4"/>
  <c r="L96" i="16"/>
  <c r="X96" i="16" s="1"/>
  <c r="T91" i="21"/>
  <c r="B91" i="21" s="1"/>
  <c r="AB91" i="21" s="1"/>
  <c r="T68" i="5"/>
  <c r="B68" i="5" s="1"/>
  <c r="AB68" i="5" s="1"/>
  <c r="AF89" i="5"/>
  <c r="CX15" i="17"/>
  <c r="DK15" i="17" s="1"/>
  <c r="DW15" i="17" s="1"/>
  <c r="AF51" i="6"/>
  <c r="L93" i="4"/>
  <c r="X93" i="4" s="1"/>
  <c r="AF35" i="1"/>
  <c r="T71" i="16"/>
  <c r="B71" i="16" s="1"/>
  <c r="AB71" i="16" s="1"/>
  <c r="AF68" i="5"/>
  <c r="T87" i="13"/>
  <c r="B87" i="13" s="1"/>
  <c r="AB87" i="13" s="1"/>
  <c r="T89" i="5"/>
  <c r="B89" i="5" s="1"/>
  <c r="AB89" i="5" s="1"/>
  <c r="L42" i="20"/>
  <c r="X42" i="20" s="1"/>
  <c r="P69" i="6"/>
  <c r="L69" i="6" s="1"/>
  <c r="X69" i="6" s="1"/>
  <c r="L98" i="6"/>
  <c r="X98" i="6" s="1"/>
  <c r="P89" i="4"/>
  <c r="L89" i="4" s="1"/>
  <c r="X89" i="4" s="1"/>
  <c r="L70" i="5"/>
  <c r="X70" i="5" s="1"/>
  <c r="L64" i="13"/>
  <c r="X64" i="13" s="1"/>
  <c r="T90" i="21"/>
  <c r="B90" i="21" s="1"/>
  <c r="AB90" i="21" s="1"/>
  <c r="L68" i="9"/>
  <c r="X68" i="9" s="1"/>
  <c r="T100" i="13"/>
  <c r="B100" i="13" s="1"/>
  <c r="AB100" i="13" s="1"/>
  <c r="T87" i="21"/>
  <c r="B87" i="21" s="1"/>
  <c r="AB87" i="21" s="1"/>
  <c r="AF83" i="23"/>
  <c r="AF60" i="16"/>
  <c r="DK29" i="17"/>
  <c r="DW29" i="17" s="1"/>
  <c r="AF81" i="13"/>
  <c r="P83" i="24"/>
  <c r="L83" i="24" s="1"/>
  <c r="X83" i="24" s="1"/>
  <c r="DC25" i="17"/>
  <c r="DP25" i="17" s="1"/>
  <c r="EB25" i="17" s="1"/>
  <c r="U22" i="29"/>
  <c r="X96" i="1"/>
  <c r="T96" i="1"/>
  <c r="B96" i="1" s="1"/>
  <c r="AB96" i="1" s="1"/>
  <c r="T76" i="21"/>
  <c r="B76" i="21" s="1"/>
  <c r="AB76" i="21" s="1"/>
  <c r="AF46" i="1"/>
  <c r="P45" i="6"/>
  <c r="AF45" i="6" s="1"/>
  <c r="Q25" i="24"/>
  <c r="R25" i="24" s="1"/>
  <c r="T79" i="18"/>
  <c r="B79" i="18" s="1"/>
  <c r="AB79" i="18" s="1"/>
  <c r="AF55" i="21"/>
  <c r="AF91" i="21"/>
  <c r="P42" i="6"/>
  <c r="L42" i="6" s="1"/>
  <c r="X42" i="6" s="1"/>
  <c r="AF25" i="6"/>
  <c r="P87" i="24"/>
  <c r="AF87" i="24" s="1"/>
  <c r="T65" i="21"/>
  <c r="B65" i="21" s="1"/>
  <c r="AB65" i="21" s="1"/>
  <c r="T55" i="21"/>
  <c r="B55" i="21" s="1"/>
  <c r="AB55" i="21" s="1"/>
  <c r="AF91" i="1"/>
  <c r="L66" i="5"/>
  <c r="T66" i="5" s="1"/>
  <c r="B66" i="5" s="1"/>
  <c r="AB66" i="5" s="1"/>
  <c r="AF98" i="21"/>
  <c r="AF65" i="13"/>
  <c r="T98" i="21"/>
  <c r="B98" i="21" s="1"/>
  <c r="AB98" i="21" s="1"/>
  <c r="AF85" i="21"/>
  <c r="L59" i="5"/>
  <c r="X59" i="5" s="1"/>
  <c r="L74" i="21"/>
  <c r="T74" i="21" s="1"/>
  <c r="B74" i="21" s="1"/>
  <c r="AB74" i="21" s="1"/>
  <c r="P95" i="6"/>
  <c r="AF95" i="6" s="1"/>
  <c r="L34" i="20"/>
  <c r="X34" i="20" s="1"/>
  <c r="D83" i="20"/>
  <c r="T21" i="23"/>
  <c r="B21" i="23" s="1"/>
  <c r="AB21" i="23" s="1"/>
  <c r="L74" i="3"/>
  <c r="X74" i="3" s="1"/>
  <c r="AF69" i="23"/>
  <c r="T62" i="1"/>
  <c r="B62" i="1" s="1"/>
  <c r="AB62" i="1" s="1"/>
  <c r="T57" i="16"/>
  <c r="B57" i="16" s="1"/>
  <c r="AB57" i="16" s="1"/>
  <c r="AF50" i="21"/>
  <c r="L84" i="5"/>
  <c r="X84" i="5" s="1"/>
  <c r="L90" i="16"/>
  <c r="T90" i="16" s="1"/>
  <c r="B90" i="16" s="1"/>
  <c r="AB90" i="16" s="1"/>
  <c r="P12" i="24"/>
  <c r="DC12" i="17" s="1"/>
  <c r="DP12" i="17" s="1"/>
  <c r="EB12" i="17" s="1"/>
  <c r="AF78" i="6"/>
  <c r="P92" i="24"/>
  <c r="AF92" i="24" s="1"/>
  <c r="L42" i="24"/>
  <c r="X42" i="24" s="1"/>
  <c r="AF52" i="6"/>
  <c r="L99" i="21"/>
  <c r="X99" i="21" s="1"/>
  <c r="T65" i="13"/>
  <c r="B65" i="13" s="1"/>
  <c r="AB65" i="13" s="1"/>
  <c r="T50" i="21"/>
  <c r="B50" i="21" s="1"/>
  <c r="AB50" i="21" s="1"/>
  <c r="T69" i="23"/>
  <c r="B69" i="23" s="1"/>
  <c r="AB69" i="23" s="1"/>
  <c r="L81" i="4"/>
  <c r="X81" i="4" s="1"/>
  <c r="AF30" i="6"/>
  <c r="AF62" i="23"/>
  <c r="AF76" i="21"/>
  <c r="T33" i="21"/>
  <c r="B33" i="21" s="1"/>
  <c r="AB33" i="21" s="1"/>
  <c r="L41" i="5"/>
  <c r="T41" i="5" s="1"/>
  <c r="B41" i="5" s="1"/>
  <c r="AB41" i="5" s="1"/>
  <c r="L34" i="5"/>
  <c r="X34" i="5" s="1"/>
  <c r="L84" i="16"/>
  <c r="X84" i="16" s="1"/>
  <c r="L87" i="9"/>
  <c r="X87" i="9" s="1"/>
  <c r="AF67" i="6"/>
  <c r="L41" i="23"/>
  <c r="X41" i="23" s="1"/>
  <c r="X83" i="20"/>
  <c r="X47" i="16"/>
  <c r="T47" i="16"/>
  <c r="B47" i="16" s="1"/>
  <c r="AB47" i="16" s="1"/>
  <c r="L61" i="6"/>
  <c r="X61" i="6" s="1"/>
  <c r="Q54" i="6"/>
  <c r="R54" i="6" s="1"/>
  <c r="L32" i="20"/>
  <c r="X32" i="20" s="1"/>
  <c r="AF45" i="20"/>
  <c r="T82" i="16"/>
  <c r="B82" i="16" s="1"/>
  <c r="AB82" i="16" s="1"/>
  <c r="AF72" i="21"/>
  <c r="Q63" i="6"/>
  <c r="R63" i="6" s="1"/>
  <c r="L82" i="21"/>
  <c r="T82" i="21" s="1"/>
  <c r="B82" i="21" s="1"/>
  <c r="AB82" i="21" s="1"/>
  <c r="Q73" i="7"/>
  <c r="R73" i="7" s="1"/>
  <c r="Q61" i="6"/>
  <c r="R61" i="6" s="1"/>
  <c r="Q9" i="24"/>
  <c r="R9" i="24" s="1"/>
  <c r="P48" i="6"/>
  <c r="AF48" i="6" s="1"/>
  <c r="L92" i="21"/>
  <c r="X92" i="21" s="1"/>
  <c r="T46" i="9"/>
  <c r="B46" i="9" s="1"/>
  <c r="AB46" i="9" s="1"/>
  <c r="L89" i="18"/>
  <c r="X89" i="18" s="1"/>
  <c r="P100" i="6"/>
  <c r="AF100" i="6" s="1"/>
  <c r="Q32" i="6"/>
  <c r="R32" i="6" s="1"/>
  <c r="P63" i="24"/>
  <c r="AF63" i="24" s="1"/>
  <c r="AF91" i="4"/>
  <c r="AF54" i="6"/>
  <c r="T91" i="1"/>
  <c r="B91" i="1" s="1"/>
  <c r="AB91" i="1" s="1"/>
  <c r="AF46" i="9"/>
  <c r="AF47" i="16"/>
  <c r="AF51" i="3"/>
  <c r="L52" i="6"/>
  <c r="T52" i="6" s="1"/>
  <c r="B52" i="6" s="1"/>
  <c r="AB52" i="6" s="1"/>
  <c r="AF74" i="6"/>
  <c r="L90" i="20"/>
  <c r="X90" i="20" s="1"/>
  <c r="L83" i="5"/>
  <c r="X83" i="5" s="1"/>
  <c r="L97" i="5"/>
  <c r="X97" i="5" s="1"/>
  <c r="T88" i="21"/>
  <c r="B88" i="21" s="1"/>
  <c r="AB88" i="21" s="1"/>
  <c r="P50" i="7"/>
  <c r="AF50" i="7" s="1"/>
  <c r="L66" i="6"/>
  <c r="X66" i="6" s="1"/>
  <c r="T52" i="13"/>
  <c r="B52" i="13" s="1"/>
  <c r="AB52" i="13" s="1"/>
  <c r="L63" i="24"/>
  <c r="X63" i="24" s="1"/>
  <c r="T40" i="5"/>
  <c r="B40" i="5" s="1"/>
  <c r="AB40" i="5" s="1"/>
  <c r="L65" i="6"/>
  <c r="T65" i="6" s="1"/>
  <c r="B65" i="6" s="1"/>
  <c r="AB65" i="6" s="1"/>
  <c r="AF52" i="23"/>
  <c r="T59" i="1"/>
  <c r="B59" i="1" s="1"/>
  <c r="AB59" i="1" s="1"/>
  <c r="T45" i="20"/>
  <c r="B45" i="20" s="1"/>
  <c r="AB45" i="20" s="1"/>
  <c r="L93" i="1"/>
  <c r="X93" i="1" s="1"/>
  <c r="P57" i="24"/>
  <c r="AF57" i="24" s="1"/>
  <c r="L54" i="6"/>
  <c r="T54" i="6" s="1"/>
  <c r="B54" i="6" s="1"/>
  <c r="AB54" i="6" s="1"/>
  <c r="AF9" i="24"/>
  <c r="AF56" i="21"/>
  <c r="AF85" i="3"/>
  <c r="T85" i="1"/>
  <c r="B85" i="1" s="1"/>
  <c r="AB85" i="1" s="1"/>
  <c r="AF57" i="13"/>
  <c r="AF4" i="10"/>
  <c r="L98" i="24"/>
  <c r="X98" i="24" s="1"/>
  <c r="AF51" i="21"/>
  <c r="T37" i="21"/>
  <c r="B37" i="21" s="1"/>
  <c r="AB37" i="21" s="1"/>
  <c r="AF59" i="1"/>
  <c r="L32" i="6"/>
  <c r="X32" i="6" s="1"/>
  <c r="L61" i="21"/>
  <c r="X61" i="21" s="1"/>
  <c r="L62" i="5"/>
  <c r="X62" i="5" s="1"/>
  <c r="AF86" i="24"/>
  <c r="T57" i="13"/>
  <c r="B57" i="13" s="1"/>
  <c r="AB57" i="13" s="1"/>
  <c r="L85" i="23"/>
  <c r="X85" i="23" s="1"/>
  <c r="P58" i="24"/>
  <c r="AF58" i="24" s="1"/>
  <c r="P50" i="24"/>
  <c r="AF50" i="24" s="1"/>
  <c r="T93" i="23"/>
  <c r="B93" i="23" s="1"/>
  <c r="AB93" i="23" s="1"/>
  <c r="T85" i="21"/>
  <c r="B85" i="21" s="1"/>
  <c r="AB85" i="21" s="1"/>
  <c r="AF85" i="1"/>
  <c r="L82" i="4"/>
  <c r="X82" i="4" s="1"/>
  <c r="T48" i="13"/>
  <c r="B48" i="13" s="1"/>
  <c r="AB48" i="13" s="1"/>
  <c r="L48" i="24"/>
  <c r="T48" i="24" s="1"/>
  <c r="B48" i="24" s="1"/>
  <c r="AB48" i="24" s="1"/>
  <c r="AF91" i="6"/>
  <c r="L64" i="24"/>
  <c r="T64" i="24" s="1"/>
  <c r="B64" i="24" s="1"/>
  <c r="AB64" i="24" s="1"/>
  <c r="T73" i="18"/>
  <c r="B73" i="18" s="1"/>
  <c r="AB73" i="18" s="1"/>
  <c r="T90" i="4"/>
  <c r="B90" i="4" s="1"/>
  <c r="AB90" i="4" s="1"/>
  <c r="T60" i="13"/>
  <c r="B60" i="13" s="1"/>
  <c r="AB60" i="13" s="1"/>
  <c r="L96" i="6"/>
  <c r="X96" i="6" s="1"/>
  <c r="AF82" i="4"/>
  <c r="T38" i="13"/>
  <c r="B38" i="13" s="1"/>
  <c r="AB38" i="13" s="1"/>
  <c r="P80" i="6"/>
  <c r="L80" i="6" s="1"/>
  <c r="X80" i="6" s="1"/>
  <c r="P69" i="24"/>
  <c r="AF69" i="24" s="1"/>
  <c r="AF65" i="6"/>
  <c r="AF50" i="5"/>
  <c r="AF60" i="13"/>
  <c r="T50" i="5"/>
  <c r="B50" i="5" s="1"/>
  <c r="AB50" i="5" s="1"/>
  <c r="P84" i="24"/>
  <c r="L84" i="24" s="1"/>
  <c r="X84" i="24" s="1"/>
  <c r="P61" i="4"/>
  <c r="AF61" i="4" s="1"/>
  <c r="Q92" i="6"/>
  <c r="R92" i="6" s="1"/>
  <c r="P92" i="6"/>
  <c r="Q65" i="6"/>
  <c r="R65" i="6" s="1"/>
  <c r="AF35" i="6"/>
  <c r="AF73" i="18"/>
  <c r="L67" i="21"/>
  <c r="X67" i="21" s="1"/>
  <c r="L61" i="23"/>
  <c r="T61" i="23" s="1"/>
  <c r="B61" i="23" s="1"/>
  <c r="AB61" i="23" s="1"/>
  <c r="X29" i="9"/>
  <c r="L33" i="9"/>
  <c r="P37" i="6"/>
  <c r="L37" i="6" s="1"/>
  <c r="AF48" i="13"/>
  <c r="AF48" i="24"/>
  <c r="Q48" i="24"/>
  <c r="R48" i="24" s="1"/>
  <c r="L41" i="24"/>
  <c r="X41" i="24" s="1"/>
  <c r="L42" i="23"/>
  <c r="X42" i="23" s="1"/>
  <c r="T45" i="1"/>
  <c r="B45" i="1" s="1"/>
  <c r="AB45" i="1" s="1"/>
  <c r="AF45" i="1"/>
  <c r="AF37" i="13"/>
  <c r="AF49" i="16"/>
  <c r="AF37" i="16"/>
  <c r="X37" i="16"/>
  <c r="T37" i="16"/>
  <c r="B37" i="16" s="1"/>
  <c r="AB37" i="16" s="1"/>
  <c r="L35" i="5"/>
  <c r="X35" i="5" s="1"/>
  <c r="L33" i="4"/>
  <c r="X33" i="4" s="1"/>
  <c r="L44" i="24"/>
  <c r="T44" i="24" s="1"/>
  <c r="B44" i="24" s="1"/>
  <c r="AB44" i="24" s="1"/>
  <c r="AF44" i="24"/>
  <c r="Q44" i="24"/>
  <c r="R44" i="24" s="1"/>
  <c r="T37" i="5"/>
  <c r="B37" i="5" s="1"/>
  <c r="AB37" i="5" s="1"/>
  <c r="AF64" i="24"/>
  <c r="Q79" i="4"/>
  <c r="R79" i="4" s="1"/>
  <c r="P79" i="4"/>
  <c r="Q42" i="24"/>
  <c r="R42" i="24" s="1"/>
  <c r="CP33" i="17"/>
  <c r="CP34" i="17" s="1"/>
  <c r="CP35" i="17" s="1"/>
  <c r="CP36" i="17" s="1"/>
  <c r="CP37" i="17" s="1"/>
  <c r="CP38" i="17" s="1"/>
  <c r="CP39" i="17" s="1"/>
  <c r="CP40" i="17" s="1"/>
  <c r="CP41" i="17" s="1"/>
  <c r="CP42" i="17" s="1"/>
  <c r="CP43" i="17" s="1"/>
  <c r="CP44" i="17" s="1"/>
  <c r="CP45" i="17" s="1"/>
  <c r="CP46" i="17" s="1"/>
  <c r="CP47" i="17" s="1"/>
  <c r="CP48" i="17" s="1"/>
  <c r="CP49" i="17" s="1"/>
  <c r="CP50" i="17" s="1"/>
  <c r="CP51" i="17" s="1"/>
  <c r="CP52" i="17" s="1"/>
  <c r="CP53" i="17" s="1"/>
  <c r="CP54" i="17" s="1"/>
  <c r="CP55" i="17" s="1"/>
  <c r="CP56" i="17" s="1"/>
  <c r="CP57" i="17" s="1"/>
  <c r="CP58" i="17" s="1"/>
  <c r="CP59" i="17" s="1"/>
  <c r="CP60" i="17" s="1"/>
  <c r="CP61" i="17" s="1"/>
  <c r="CP62" i="17" s="1"/>
  <c r="CP63" i="17" s="1"/>
  <c r="CP64" i="17" s="1"/>
  <c r="CP65" i="17" s="1"/>
  <c r="CP66" i="17" s="1"/>
  <c r="CP67" i="17" s="1"/>
  <c r="CP68" i="17" s="1"/>
  <c r="CP69" i="17" s="1"/>
  <c r="CP70" i="17" s="1"/>
  <c r="CP71" i="17" s="1"/>
  <c r="CP72" i="17" s="1"/>
  <c r="CP73" i="17" s="1"/>
  <c r="CP74" i="17" s="1"/>
  <c r="CP75" i="17" s="1"/>
  <c r="CP76" i="17" s="1"/>
  <c r="CP77" i="17" s="1"/>
  <c r="CP78" i="17" s="1"/>
  <c r="CP79" i="17" s="1"/>
  <c r="CP80" i="17" s="1"/>
  <c r="CP81" i="17" s="1"/>
  <c r="CP82" i="17" s="1"/>
  <c r="CP83" i="17" s="1"/>
  <c r="CP84" i="17" s="1"/>
  <c r="CP85" i="17" s="1"/>
  <c r="CP86" i="17" s="1"/>
  <c r="CP87" i="17" s="1"/>
  <c r="CP88" i="17" s="1"/>
  <c r="CP89" i="17" s="1"/>
  <c r="CP90" i="17" s="1"/>
  <c r="CP91" i="17" s="1"/>
  <c r="CP92" i="17" s="1"/>
  <c r="CP93" i="17" s="1"/>
  <c r="CP94" i="17" s="1"/>
  <c r="CP95" i="17" s="1"/>
  <c r="CP96" i="17" s="1"/>
  <c r="CP97" i="17" s="1"/>
  <c r="CP98" i="17" s="1"/>
  <c r="CP99" i="17" s="1"/>
  <c r="T46" i="1"/>
  <c r="B46" i="1" s="1"/>
  <c r="AB46" i="1" s="1"/>
  <c r="AF21" i="1"/>
  <c r="T49" i="16"/>
  <c r="B49" i="16" s="1"/>
  <c r="AB49" i="16" s="1"/>
  <c r="CK37" i="17"/>
  <c r="CK38" i="17" s="1"/>
  <c r="CK39" i="17" s="1"/>
  <c r="CK40" i="17" s="1"/>
  <c r="CK41" i="17" s="1"/>
  <c r="CK42" i="17" s="1"/>
  <c r="CK43" i="17" s="1"/>
  <c r="CK44" i="17" s="1"/>
  <c r="CK45" i="17" s="1"/>
  <c r="CK46" i="17" s="1"/>
  <c r="CK47" i="17" s="1"/>
  <c r="CK48" i="17" s="1"/>
  <c r="CK49" i="17" s="1"/>
  <c r="CK50" i="17" s="1"/>
  <c r="CK51" i="17" s="1"/>
  <c r="CK52" i="17" s="1"/>
  <c r="CK53" i="17" s="1"/>
  <c r="CK54" i="17" s="1"/>
  <c r="CK55" i="17" s="1"/>
  <c r="CK56" i="17" s="1"/>
  <c r="CK57" i="17" s="1"/>
  <c r="CK58" i="17" s="1"/>
  <c r="CK59" i="17" s="1"/>
  <c r="CK60" i="17" s="1"/>
  <c r="CK61" i="17" s="1"/>
  <c r="CK62" i="17" s="1"/>
  <c r="CK63" i="17" s="1"/>
  <c r="CK64" i="17" s="1"/>
  <c r="CK65" i="17" s="1"/>
  <c r="CK66" i="17" s="1"/>
  <c r="CK67" i="17" s="1"/>
  <c r="CK68" i="17" s="1"/>
  <c r="CK69" i="17" s="1"/>
  <c r="CK70" i="17" s="1"/>
  <c r="CK71" i="17" s="1"/>
  <c r="CK72" i="17" s="1"/>
  <c r="CK73" i="17" s="1"/>
  <c r="CK74" i="17" s="1"/>
  <c r="CK75" i="17" s="1"/>
  <c r="CK76" i="17" s="1"/>
  <c r="CK77" i="17" s="1"/>
  <c r="CK78" i="17" s="1"/>
  <c r="CK79" i="17" s="1"/>
  <c r="CK80" i="17" s="1"/>
  <c r="CK81" i="17" s="1"/>
  <c r="CK82" i="17" s="1"/>
  <c r="CK83" i="17" s="1"/>
  <c r="CK84" i="17" s="1"/>
  <c r="CK85" i="17" s="1"/>
  <c r="CK86" i="17" s="1"/>
  <c r="CK87" i="17" s="1"/>
  <c r="CK88" i="17" s="1"/>
  <c r="CK89" i="17" s="1"/>
  <c r="CK90" i="17" s="1"/>
  <c r="CK91" i="17" s="1"/>
  <c r="CK92" i="17" s="1"/>
  <c r="CK93" i="17" s="1"/>
  <c r="CK94" i="17" s="1"/>
  <c r="CK95" i="17" s="1"/>
  <c r="CK96" i="17" s="1"/>
  <c r="CK97" i="17" s="1"/>
  <c r="CK98" i="17" s="1"/>
  <c r="CK99" i="17" s="1"/>
  <c r="AF37" i="5"/>
  <c r="T36" i="5"/>
  <c r="B36" i="5" s="1"/>
  <c r="AB36" i="5" s="1"/>
  <c r="AF36" i="5"/>
  <c r="CI32" i="17"/>
  <c r="CI33" i="17" s="1"/>
  <c r="CI34" i="17" s="1"/>
  <c r="CI35" i="17" s="1"/>
  <c r="CI36" i="17" s="1"/>
  <c r="CI37" i="17" s="1"/>
  <c r="CI38" i="17" s="1"/>
  <c r="CI39" i="17" s="1"/>
  <c r="CI40" i="17" s="1"/>
  <c r="CI41" i="17" s="1"/>
  <c r="CI42" i="17" s="1"/>
  <c r="CI43" i="17" s="1"/>
  <c r="CI44" i="17" s="1"/>
  <c r="CI45" i="17" s="1"/>
  <c r="CI46" i="17" s="1"/>
  <c r="CI47" i="17" s="1"/>
  <c r="CI48" i="17" s="1"/>
  <c r="CI49" i="17" s="1"/>
  <c r="CI50" i="17" s="1"/>
  <c r="CI51" i="17" s="1"/>
  <c r="CI52" i="17" s="1"/>
  <c r="CI53" i="17" s="1"/>
  <c r="CI54" i="17" s="1"/>
  <c r="CI55" i="17" s="1"/>
  <c r="CI56" i="17" s="1"/>
  <c r="CI57" i="17" s="1"/>
  <c r="CI58" i="17" s="1"/>
  <c r="CI59" i="17" s="1"/>
  <c r="CI60" i="17" s="1"/>
  <c r="CI61" i="17" s="1"/>
  <c r="CI62" i="17" s="1"/>
  <c r="CI63" i="17" s="1"/>
  <c r="CI64" i="17" s="1"/>
  <c r="CI65" i="17" s="1"/>
  <c r="CI66" i="17" s="1"/>
  <c r="CI67" i="17" s="1"/>
  <c r="CI68" i="17" s="1"/>
  <c r="CI69" i="17" s="1"/>
  <c r="CI70" i="17" s="1"/>
  <c r="CI71" i="17" s="1"/>
  <c r="CI72" i="17" s="1"/>
  <c r="CI73" i="17" s="1"/>
  <c r="CI74" i="17" s="1"/>
  <c r="CI75" i="17" s="1"/>
  <c r="CI76" i="17" s="1"/>
  <c r="CI77" i="17" s="1"/>
  <c r="CI78" i="17" s="1"/>
  <c r="CI79" i="17" s="1"/>
  <c r="CI80" i="17" s="1"/>
  <c r="CI81" i="17" s="1"/>
  <c r="CI82" i="17" s="1"/>
  <c r="CI83" i="17" s="1"/>
  <c r="CI84" i="17" s="1"/>
  <c r="CI85" i="17" s="1"/>
  <c r="CI86" i="17" s="1"/>
  <c r="CI87" i="17" s="1"/>
  <c r="CI88" i="17" s="1"/>
  <c r="CI89" i="17" s="1"/>
  <c r="CI90" i="17" s="1"/>
  <c r="CI91" i="17" s="1"/>
  <c r="CI92" i="17" s="1"/>
  <c r="CI93" i="17" s="1"/>
  <c r="CI94" i="17" s="1"/>
  <c r="CI95" i="17" s="1"/>
  <c r="CI96" i="17" s="1"/>
  <c r="CI97" i="17" s="1"/>
  <c r="CI98" i="17" s="1"/>
  <c r="CI99" i="17" s="1"/>
  <c r="AF43" i="3"/>
  <c r="X43" i="3"/>
  <c r="T43" i="3"/>
  <c r="B43" i="3" s="1"/>
  <c r="AB43" i="3" s="1"/>
  <c r="CG33" i="17"/>
  <c r="CG34" i="17" s="1"/>
  <c r="CG35" i="17"/>
  <c r="CG36" i="17" s="1"/>
  <c r="CG37" i="17" s="1"/>
  <c r="CG38" i="17" s="1"/>
  <c r="CG39" i="17" s="1"/>
  <c r="CG40" i="17" s="1"/>
  <c r="CG41" i="17" s="1"/>
  <c r="CG42" i="17" s="1"/>
  <c r="CG43" i="17" s="1"/>
  <c r="CG44" i="17" s="1"/>
  <c r="CG45" i="17" s="1"/>
  <c r="CG46" i="17" s="1"/>
  <c r="CG47" i="17" s="1"/>
  <c r="CG48" i="17" s="1"/>
  <c r="CG49" i="17" s="1"/>
  <c r="CG50" i="17" s="1"/>
  <c r="CG51" i="17" s="1"/>
  <c r="CG52" i="17" s="1"/>
  <c r="CG53" i="17" s="1"/>
  <c r="CG54" i="17" s="1"/>
  <c r="CG55" i="17" s="1"/>
  <c r="CG56" i="17" s="1"/>
  <c r="CG57" i="17" s="1"/>
  <c r="CG58" i="17" s="1"/>
  <c r="CG59" i="17" s="1"/>
  <c r="CG60" i="17" s="1"/>
  <c r="CG61" i="17" s="1"/>
  <c r="CG62" i="17" s="1"/>
  <c r="CG63" i="17" s="1"/>
  <c r="CG64" i="17" s="1"/>
  <c r="CG65" i="17" s="1"/>
  <c r="CG66" i="17" s="1"/>
  <c r="CG67" i="17" s="1"/>
  <c r="CG68" i="17" s="1"/>
  <c r="CG69" i="17" s="1"/>
  <c r="CG70" i="17" s="1"/>
  <c r="CG71" i="17" s="1"/>
  <c r="CG72" i="17" s="1"/>
  <c r="CG73" i="17" s="1"/>
  <c r="CG74" i="17" s="1"/>
  <c r="CG75" i="17" s="1"/>
  <c r="CG76" i="17" s="1"/>
  <c r="CG77" i="17" s="1"/>
  <c r="CG78" i="17" s="1"/>
  <c r="CG79" i="17" s="1"/>
  <c r="CG80" i="17" s="1"/>
  <c r="CG81" i="17" s="1"/>
  <c r="CG82" i="17" s="1"/>
  <c r="CG83" i="17" s="1"/>
  <c r="CG84" i="17" s="1"/>
  <c r="CG85" i="17" s="1"/>
  <c r="CG86" i="17" s="1"/>
  <c r="CG87" i="17" s="1"/>
  <c r="CG88" i="17" s="1"/>
  <c r="CG89" i="17" s="1"/>
  <c r="CG90" i="17" s="1"/>
  <c r="CG91" i="17" s="1"/>
  <c r="CG92" i="17" s="1"/>
  <c r="CG93" i="17" s="1"/>
  <c r="CG94" i="17" s="1"/>
  <c r="CG95" i="17" s="1"/>
  <c r="CG96" i="17" s="1"/>
  <c r="CG97" i="17" s="1"/>
  <c r="CG98" i="17" s="1"/>
  <c r="CG99" i="17" s="1"/>
  <c r="T16" i="1"/>
  <c r="B16" i="1" s="1"/>
  <c r="AB16" i="1" s="1"/>
  <c r="L32" i="7"/>
  <c r="T32" i="7" s="1"/>
  <c r="B32" i="7" s="1"/>
  <c r="AB32" i="7" s="1"/>
  <c r="T23" i="18"/>
  <c r="B23" i="18" s="1"/>
  <c r="D23" i="18" s="1"/>
  <c r="DC4" i="17"/>
  <c r="DP4" i="17" s="1"/>
  <c r="EB4" i="17" s="1"/>
  <c r="X13" i="23"/>
  <c r="AC4" i="10"/>
  <c r="AC12" i="10"/>
  <c r="AC7" i="17"/>
  <c r="AS7" i="17" s="1"/>
  <c r="L11" i="6"/>
  <c r="X11" i="6" s="1"/>
  <c r="Y9" i="10"/>
  <c r="Q32" i="7"/>
  <c r="R32" i="7" s="1"/>
  <c r="T4" i="23"/>
  <c r="B4" i="23" s="1"/>
  <c r="O8" i="17" s="1"/>
  <c r="CB8" i="17" s="1"/>
  <c r="CW13" i="17"/>
  <c r="DJ13" i="17" s="1"/>
  <c r="DV13" i="17" s="1"/>
  <c r="T19" i="18"/>
  <c r="B19" i="18" s="1"/>
  <c r="AB19" i="18" s="1"/>
  <c r="AF5" i="13"/>
  <c r="R4" i="24"/>
  <c r="X30" i="1"/>
  <c r="T4" i="1"/>
  <c r="B4" i="1" s="1"/>
  <c r="N8" i="17" s="1"/>
  <c r="CA8" i="17" s="1"/>
  <c r="L21" i="24"/>
  <c r="X21" i="24" s="1"/>
  <c r="AF22" i="23"/>
  <c r="AF20" i="23"/>
  <c r="AF11" i="6"/>
  <c r="L22" i="23"/>
  <c r="X22" i="23" s="1"/>
  <c r="CT26" i="17"/>
  <c r="DG26" i="17" s="1"/>
  <c r="DS26" i="17" s="1"/>
  <c r="Y10" i="10"/>
  <c r="T21" i="1"/>
  <c r="B21" i="1" s="1"/>
  <c r="AB21" i="1" s="1"/>
  <c r="AF23" i="13"/>
  <c r="AF31" i="5"/>
  <c r="L5" i="13"/>
  <c r="X5" i="13" s="1"/>
  <c r="R6" i="5"/>
  <c r="DM31" i="17"/>
  <c r="DY31" i="17" s="1"/>
  <c r="L31" i="5"/>
  <c r="X31" i="5" s="1"/>
  <c r="AF7" i="1"/>
  <c r="F23" i="10"/>
  <c r="F17" i="10"/>
  <c r="CV31" i="17"/>
  <c r="DI31" i="17" s="1"/>
  <c r="DU31" i="17" s="1"/>
  <c r="T15" i="1"/>
  <c r="B15" i="1" s="1"/>
  <c r="AB15" i="1" s="1"/>
  <c r="AF88" i="9"/>
  <c r="L82" i="1"/>
  <c r="X82" i="1" s="1"/>
  <c r="T48" i="23"/>
  <c r="B48" i="23" s="1"/>
  <c r="AB48" i="23" s="1"/>
  <c r="AF4" i="23"/>
  <c r="DC7" i="17"/>
  <c r="DP7" i="17" s="1"/>
  <c r="EB7" i="17" s="1"/>
  <c r="L20" i="23"/>
  <c r="T20" i="23" s="1"/>
  <c r="B20" i="23" s="1"/>
  <c r="AB20" i="23" s="1"/>
  <c r="CZ23" i="17"/>
  <c r="DM23" i="17" s="1"/>
  <c r="DY23" i="17" s="1"/>
  <c r="CY32" i="17"/>
  <c r="CY33" i="17" s="1"/>
  <c r="L11" i="23"/>
  <c r="X11" i="23" s="1"/>
  <c r="T10" i="5"/>
  <c r="B10" i="5" s="1"/>
  <c r="AB10" i="5" s="1"/>
  <c r="DC6" i="17"/>
  <c r="DP6" i="17" s="1"/>
  <c r="EB6" i="17" s="1"/>
  <c r="DC10" i="17"/>
  <c r="DP10" i="17" s="1"/>
  <c r="EB10" i="17" s="1"/>
  <c r="T77" i="9"/>
  <c r="B77" i="9" s="1"/>
  <c r="AB77" i="9" s="1"/>
  <c r="AF10" i="5"/>
  <c r="L16" i="5"/>
  <c r="X16" i="5" s="1"/>
  <c r="AF16" i="5"/>
  <c r="AF29" i="5"/>
  <c r="CX12" i="17"/>
  <c r="DK12" i="17" s="1"/>
  <c r="DW12" i="17" s="1"/>
  <c r="L8" i="24"/>
  <c r="X8" i="24" s="1"/>
  <c r="DA6" i="17"/>
  <c r="DN6" i="17" s="1"/>
  <c r="DZ6" i="17" s="1"/>
  <c r="CW26" i="17"/>
  <c r="DJ26" i="17" s="1"/>
  <c r="DV26" i="17" s="1"/>
  <c r="DA5" i="17"/>
  <c r="DN5" i="17" s="1"/>
  <c r="DZ5" i="17" s="1"/>
  <c r="CW5" i="17"/>
  <c r="DJ5" i="17" s="1"/>
  <c r="DV5" i="17" s="1"/>
  <c r="CU31" i="17"/>
  <c r="CU32" i="17" s="1"/>
  <c r="DD25" i="17"/>
  <c r="DQ25" i="17" s="1"/>
  <c r="EC25" i="17" s="1"/>
  <c r="CV5" i="17"/>
  <c r="DI5" i="17" s="1"/>
  <c r="DU5" i="17" s="1"/>
  <c r="CZ29" i="17"/>
  <c r="DM29" i="17" s="1"/>
  <c r="DY29" i="17" s="1"/>
  <c r="T11" i="17"/>
  <c r="AJ11" i="17" s="1"/>
  <c r="AJ10" i="17"/>
  <c r="L5" i="1"/>
  <c r="T5" i="1" s="1"/>
  <c r="B5" i="1" s="1"/>
  <c r="D5" i="1" s="1"/>
  <c r="DC16" i="17"/>
  <c r="DP16" i="17" s="1"/>
  <c r="EB16" i="17" s="1"/>
  <c r="DD4" i="17"/>
  <c r="DQ4" i="17" s="1"/>
  <c r="EC4" i="17" s="1"/>
  <c r="T13" i="17"/>
  <c r="AJ13" i="17" s="1"/>
  <c r="AJ12" i="17"/>
  <c r="AF79" i="5"/>
  <c r="DA26" i="17"/>
  <c r="DN26" i="17" s="1"/>
  <c r="DZ26" i="17" s="1"/>
  <c r="AF50" i="23"/>
  <c r="AF23" i="5"/>
  <c r="AF17" i="5"/>
  <c r="T5" i="5"/>
  <c r="B5" i="5" s="1"/>
  <c r="AD5" i="5" s="1"/>
  <c r="L93" i="3"/>
  <c r="X93" i="3" s="1"/>
  <c r="AF3" i="18"/>
  <c r="L7" i="1"/>
  <c r="X7" i="1" s="1"/>
  <c r="AF13" i="5"/>
  <c r="L23" i="5"/>
  <c r="X23" i="5" s="1"/>
  <c r="CX28" i="17"/>
  <c r="DK28" i="17" s="1"/>
  <c r="DW28" i="17" s="1"/>
  <c r="AF25" i="18"/>
  <c r="CW12" i="17"/>
  <c r="DJ12" i="17" s="1"/>
  <c r="DV12" i="17" s="1"/>
  <c r="DB25" i="17"/>
  <c r="DO25" i="17" s="1"/>
  <c r="EA25" i="17" s="1"/>
  <c r="AF26" i="5"/>
  <c r="T41" i="3"/>
  <c r="B41" i="3" s="1"/>
  <c r="AB41" i="3" s="1"/>
  <c r="L17" i="6"/>
  <c r="T17" i="6" s="1"/>
  <c r="B17" i="6" s="1"/>
  <c r="AB17" i="6" s="1"/>
  <c r="L25" i="23"/>
  <c r="X25" i="23" s="1"/>
  <c r="DD11" i="17"/>
  <c r="DQ11" i="17" s="1"/>
  <c r="EC11" i="17" s="1"/>
  <c r="DC21" i="17"/>
  <c r="DP21" i="17" s="1"/>
  <c r="EB21" i="17" s="1"/>
  <c r="CW10" i="17"/>
  <c r="DJ10" i="17" s="1"/>
  <c r="DV10" i="17" s="1"/>
  <c r="T10" i="1"/>
  <c r="B10" i="1" s="1"/>
  <c r="AD10" i="1" s="1"/>
  <c r="DB24" i="17"/>
  <c r="DO24" i="17" s="1"/>
  <c r="EA24" i="17" s="1"/>
  <c r="R4" i="18"/>
  <c r="AF17" i="6"/>
  <c r="DB26" i="17"/>
  <c r="DO26" i="17" s="1"/>
  <c r="EA26" i="17" s="1"/>
  <c r="DC27" i="17"/>
  <c r="DP27" i="17" s="1"/>
  <c r="EB27" i="17" s="1"/>
  <c r="AF55" i="3"/>
  <c r="CX3" i="17"/>
  <c r="DK3" i="17" s="1"/>
  <c r="DW3" i="17" s="1"/>
  <c r="AF5" i="5"/>
  <c r="DC15" i="17"/>
  <c r="DP15" i="17" s="1"/>
  <c r="EB15" i="17" s="1"/>
  <c r="AF23" i="23"/>
  <c r="DA20" i="17"/>
  <c r="DN20" i="17" s="1"/>
  <c r="DZ20" i="17" s="1"/>
  <c r="DB4" i="17"/>
  <c r="DO4" i="17" s="1"/>
  <c r="EA4" i="17" s="1"/>
  <c r="Q17" i="7"/>
  <c r="Q14" i="7"/>
  <c r="Q7" i="7"/>
  <c r="Q24" i="4"/>
  <c r="R24" i="4" s="1"/>
  <c r="P18" i="7"/>
  <c r="CT18" i="17" s="1"/>
  <c r="DG18" i="17" s="1"/>
  <c r="DS18" i="17" s="1"/>
  <c r="CX20" i="17"/>
  <c r="DK20" i="17" s="1"/>
  <c r="DW20" i="17" s="1"/>
  <c r="DB18" i="17"/>
  <c r="DO18" i="17" s="1"/>
  <c r="EA18" i="17" s="1"/>
  <c r="CW22" i="17"/>
  <c r="DJ22" i="17" s="1"/>
  <c r="DV22" i="17" s="1"/>
  <c r="L3" i="18"/>
  <c r="X3" i="18" s="1"/>
  <c r="L31" i="1"/>
  <c r="X31" i="1" s="1"/>
  <c r="P30" i="7"/>
  <c r="CT30" i="17" s="1"/>
  <c r="DG30" i="17" s="1"/>
  <c r="DS30" i="17" s="1"/>
  <c r="L86" i="24"/>
  <c r="X86" i="24" s="1"/>
  <c r="Q8" i="6"/>
  <c r="Q4" i="4"/>
  <c r="Z8" i="17" s="1"/>
  <c r="AP8" i="17" s="1"/>
  <c r="AF25" i="24"/>
  <c r="Q20" i="4"/>
  <c r="R20" i="4" s="1"/>
  <c r="DA13" i="17"/>
  <c r="DN13" i="17" s="1"/>
  <c r="DZ13" i="17" s="1"/>
  <c r="CV25" i="17"/>
  <c r="DI25" i="17" s="1"/>
  <c r="DU25" i="17" s="1"/>
  <c r="DB6" i="17"/>
  <c r="DO6" i="17" s="1"/>
  <c r="EA6" i="17" s="1"/>
  <c r="DD31" i="17"/>
  <c r="DD21" i="17"/>
  <c r="DQ21" i="17" s="1"/>
  <c r="EC21" i="17" s="1"/>
  <c r="CV16" i="17"/>
  <c r="DI16" i="17" s="1"/>
  <c r="DU16" i="17" s="1"/>
  <c r="DB8" i="17"/>
  <c r="DO8" i="17" s="1"/>
  <c r="EA8" i="17" s="1"/>
  <c r="CW11" i="17"/>
  <c r="DJ11" i="17" s="1"/>
  <c r="DV11" i="17" s="1"/>
  <c r="P24" i="24"/>
  <c r="AF24" i="24" s="1"/>
  <c r="P17" i="4"/>
  <c r="L17" i="4" s="1"/>
  <c r="X17" i="4" s="1"/>
  <c r="CW4" i="17"/>
  <c r="DJ4" i="17" s="1"/>
  <c r="DV4" i="17" s="1"/>
  <c r="P13" i="7"/>
  <c r="CT13" i="17" s="1"/>
  <c r="DG13" i="17" s="1"/>
  <c r="DS13" i="17" s="1"/>
  <c r="Q11" i="4"/>
  <c r="R11" i="4" s="1"/>
  <c r="Q20" i="24"/>
  <c r="R20" i="24" s="1"/>
  <c r="P6" i="6"/>
  <c r="CX6" i="17" s="1"/>
  <c r="DK6" i="17" s="1"/>
  <c r="DW6" i="17" s="1"/>
  <c r="Q9" i="6"/>
  <c r="R9" i="6" s="1"/>
  <c r="P23" i="4"/>
  <c r="CV23" i="17" s="1"/>
  <c r="DI23" i="17" s="1"/>
  <c r="DU23" i="17" s="1"/>
  <c r="Q14" i="6"/>
  <c r="R14" i="6" s="1"/>
  <c r="L17" i="5"/>
  <c r="X17" i="5" s="1"/>
  <c r="R8" i="5"/>
  <c r="Q18" i="4"/>
  <c r="R18" i="4" s="1"/>
  <c r="P22" i="4"/>
  <c r="L22" i="4" s="1"/>
  <c r="X22" i="4" s="1"/>
  <c r="DD22" i="17"/>
  <c r="DQ22" i="17" s="1"/>
  <c r="EC22" i="17" s="1"/>
  <c r="CY3" i="17"/>
  <c r="DL3" i="17" s="1"/>
  <c r="DX3" i="17" s="1"/>
  <c r="DC8" i="17"/>
  <c r="DP8" i="17" s="1"/>
  <c r="EB8" i="17" s="1"/>
  <c r="DD12" i="17"/>
  <c r="DQ12" i="17" s="1"/>
  <c r="EC12" i="17" s="1"/>
  <c r="CW20" i="17"/>
  <c r="DJ20" i="17" s="1"/>
  <c r="DV20" i="17" s="1"/>
  <c r="CZ27" i="17"/>
  <c r="DM27" i="17" s="1"/>
  <c r="DY27" i="17" s="1"/>
  <c r="CU6" i="17"/>
  <c r="DH6" i="17" s="1"/>
  <c r="DT6" i="17" s="1"/>
  <c r="DA17" i="17"/>
  <c r="DN17" i="17" s="1"/>
  <c r="DZ17" i="17" s="1"/>
  <c r="DD28" i="17"/>
  <c r="DQ28" i="17" s="1"/>
  <c r="EC28" i="17" s="1"/>
  <c r="DA9" i="17"/>
  <c r="DN9" i="17" s="1"/>
  <c r="DZ9" i="17" s="1"/>
  <c r="P10" i="7"/>
  <c r="AF10" i="7" s="1"/>
  <c r="Q5" i="7"/>
  <c r="Q9" i="7"/>
  <c r="Q24" i="7"/>
  <c r="Q28" i="24"/>
  <c r="R28" i="24" s="1"/>
  <c r="Q10" i="6"/>
  <c r="R10" i="6" s="1"/>
  <c r="P21" i="4"/>
  <c r="AF21" i="4" s="1"/>
  <c r="P6" i="4"/>
  <c r="L6" i="4" s="1"/>
  <c r="X6" i="4" s="1"/>
  <c r="P10" i="4"/>
  <c r="CV10" i="17" s="1"/>
  <c r="DI10" i="17" s="1"/>
  <c r="DU10" i="17" s="1"/>
  <c r="P17" i="24"/>
  <c r="DC17" i="17" s="1"/>
  <c r="DP17" i="17" s="1"/>
  <c r="EB17" i="17" s="1"/>
  <c r="Q31" i="24"/>
  <c r="R31" i="24" s="1"/>
  <c r="P28" i="4"/>
  <c r="AF28" i="4" s="1"/>
  <c r="CZ20" i="17"/>
  <c r="DM20" i="17" s="1"/>
  <c r="DY20" i="17" s="1"/>
  <c r="CX4" i="17"/>
  <c r="DK4" i="17" s="1"/>
  <c r="DW4" i="17" s="1"/>
  <c r="DB10" i="17"/>
  <c r="DO10" i="17" s="1"/>
  <c r="EA10" i="17" s="1"/>
  <c r="CW8" i="17"/>
  <c r="DJ8" i="17" s="1"/>
  <c r="DV8" i="17" s="1"/>
  <c r="DC9" i="17"/>
  <c r="DP9" i="17" s="1"/>
  <c r="EB9" i="17" s="1"/>
  <c r="CX30" i="17"/>
  <c r="DK30" i="17" s="1"/>
  <c r="DW30" i="17" s="1"/>
  <c r="DB23" i="17"/>
  <c r="DO23" i="17" s="1"/>
  <c r="EA23" i="17" s="1"/>
  <c r="DD10" i="17"/>
  <c r="DQ10" i="17" s="1"/>
  <c r="EC10" i="17" s="1"/>
  <c r="DB3" i="17"/>
  <c r="DO3" i="17" s="1"/>
  <c r="EA3" i="17" s="1"/>
  <c r="CW7" i="17"/>
  <c r="DJ7" i="17" s="1"/>
  <c r="DV7" i="17" s="1"/>
  <c r="DA31" i="17"/>
  <c r="CV30" i="17"/>
  <c r="DI30" i="17" s="1"/>
  <c r="DU30" i="17" s="1"/>
  <c r="CU18" i="17"/>
  <c r="DH18" i="17" s="1"/>
  <c r="DT18" i="17" s="1"/>
  <c r="P5" i="24"/>
  <c r="AF5" i="24" s="1"/>
  <c r="Q9" i="4"/>
  <c r="R9" i="4" s="1"/>
  <c r="CU29" i="17"/>
  <c r="DH29" i="17" s="1"/>
  <c r="DT29" i="17" s="1"/>
  <c r="DD18" i="17"/>
  <c r="DQ18" i="17" s="1"/>
  <c r="EC18" i="17" s="1"/>
  <c r="T68" i="24"/>
  <c r="B68" i="24" s="1"/>
  <c r="AB68" i="24" s="1"/>
  <c r="P27" i="7"/>
  <c r="CT27" i="17" s="1"/>
  <c r="DG27" i="17" s="1"/>
  <c r="DS27" i="17" s="1"/>
  <c r="T79" i="5"/>
  <c r="B79" i="5" s="1"/>
  <c r="AB79" i="5" s="1"/>
  <c r="P7" i="6"/>
  <c r="AF7" i="6" s="1"/>
  <c r="AF63" i="20"/>
  <c r="P13" i="4"/>
  <c r="L13" i="4" s="1"/>
  <c r="X13" i="4" s="1"/>
  <c r="L29" i="5"/>
  <c r="T29" i="5" s="1"/>
  <c r="B29" i="5" s="1"/>
  <c r="AB29" i="5" s="1"/>
  <c r="Q23" i="24"/>
  <c r="Q22" i="6"/>
  <c r="R22" i="6" s="1"/>
  <c r="CV12" i="17"/>
  <c r="DI12" i="17" s="1"/>
  <c r="DU12" i="17" s="1"/>
  <c r="CY6" i="17"/>
  <c r="DL6" i="17" s="1"/>
  <c r="DX6" i="17" s="1"/>
  <c r="CZ22" i="17"/>
  <c r="DM22" i="17" s="1"/>
  <c r="DY22" i="17" s="1"/>
  <c r="DD15" i="17"/>
  <c r="DQ15" i="17" s="1"/>
  <c r="EC15" i="17" s="1"/>
  <c r="DA19" i="17"/>
  <c r="DN19" i="17" s="1"/>
  <c r="DZ19" i="17" s="1"/>
  <c r="DB28" i="17"/>
  <c r="DO28" i="17" s="1"/>
  <c r="EA28" i="17" s="1"/>
  <c r="DB11" i="17"/>
  <c r="DO11" i="17" s="1"/>
  <c r="EA11" i="17" s="1"/>
  <c r="DA21" i="17"/>
  <c r="DN21" i="17" s="1"/>
  <c r="DZ21" i="17" s="1"/>
  <c r="CY5" i="17"/>
  <c r="DL5" i="17" s="1"/>
  <c r="DX5" i="17" s="1"/>
  <c r="CW30" i="17"/>
  <c r="DJ30" i="17" s="1"/>
  <c r="DV30" i="17" s="1"/>
  <c r="Q3" i="24"/>
  <c r="R3" i="24" s="1"/>
  <c r="DD20" i="17"/>
  <c r="DQ20" i="17" s="1"/>
  <c r="EC20" i="17" s="1"/>
  <c r="CW24" i="17"/>
  <c r="DJ24" i="17" s="1"/>
  <c r="DV24" i="17" s="1"/>
  <c r="CW6" i="17"/>
  <c r="DJ6" i="17" s="1"/>
  <c r="DV6" i="17" s="1"/>
  <c r="CW32" i="17"/>
  <c r="DJ31" i="17"/>
  <c r="DV31" i="17" s="1"/>
  <c r="CY10" i="17"/>
  <c r="DL10" i="17" s="1"/>
  <c r="DX10" i="17" s="1"/>
  <c r="CX13" i="17"/>
  <c r="DK13" i="17" s="1"/>
  <c r="DW13" i="17" s="1"/>
  <c r="DB14" i="17"/>
  <c r="DO14" i="17" s="1"/>
  <c r="EA14" i="17" s="1"/>
  <c r="DD30" i="17"/>
  <c r="DQ30" i="17" s="1"/>
  <c r="EC30" i="17" s="1"/>
  <c r="CX21" i="17"/>
  <c r="DK21" i="17" s="1"/>
  <c r="DW21" i="17" s="1"/>
  <c r="CY8" i="17"/>
  <c r="DL8" i="17" s="1"/>
  <c r="DX8" i="17" s="1"/>
  <c r="DA12" i="17"/>
  <c r="DN12" i="17" s="1"/>
  <c r="DZ12" i="17" s="1"/>
  <c r="CZ33" i="17"/>
  <c r="DM32" i="17"/>
  <c r="DY32" i="17" s="1"/>
  <c r="Q6" i="7"/>
  <c r="Q29" i="7"/>
  <c r="P4" i="7"/>
  <c r="L4" i="7" s="1"/>
  <c r="Q8" i="7"/>
  <c r="P28" i="7"/>
  <c r="CT28" i="17" s="1"/>
  <c r="DG28" i="17" s="1"/>
  <c r="DS28" i="17" s="1"/>
  <c r="L72" i="4"/>
  <c r="X72" i="4" s="1"/>
  <c r="P12" i="7"/>
  <c r="CT12" i="17" s="1"/>
  <c r="DG12" i="17" s="1"/>
  <c r="DS12" i="17" s="1"/>
  <c r="P23" i="7"/>
  <c r="L23" i="7" s="1"/>
  <c r="Q20" i="7"/>
  <c r="P31" i="6"/>
  <c r="CX31" i="17" s="1"/>
  <c r="Q19" i="6"/>
  <c r="R19" i="6" s="1"/>
  <c r="P22" i="24"/>
  <c r="DC22" i="17" s="1"/>
  <c r="DP22" i="17" s="1"/>
  <c r="EB22" i="17" s="1"/>
  <c r="P19" i="24"/>
  <c r="L19" i="24" s="1"/>
  <c r="X19" i="24" s="1"/>
  <c r="Q7" i="4"/>
  <c r="R7" i="4" s="1"/>
  <c r="Q16" i="6"/>
  <c r="R16" i="6" s="1"/>
  <c r="Q15" i="7"/>
  <c r="P11" i="7"/>
  <c r="CT11" i="17" s="1"/>
  <c r="DG11" i="17" s="1"/>
  <c r="DS11" i="17" s="1"/>
  <c r="Q21" i="7"/>
  <c r="Q25" i="7"/>
  <c r="AA11" i="17"/>
  <c r="AQ11" i="17" s="1"/>
  <c r="Q22" i="7"/>
  <c r="P47" i="24"/>
  <c r="AF47" i="24" s="1"/>
  <c r="Q29" i="24"/>
  <c r="R29" i="24" s="1"/>
  <c r="Q14" i="4"/>
  <c r="R14" i="4" s="1"/>
  <c r="AA8" i="17"/>
  <c r="AQ8" i="17" s="1"/>
  <c r="AF7" i="24"/>
  <c r="Q26" i="24"/>
  <c r="AE4" i="10" s="1"/>
  <c r="L25" i="24"/>
  <c r="X25" i="24" s="1"/>
  <c r="Q13" i="24"/>
  <c r="R13" i="24" s="1"/>
  <c r="CV26" i="17"/>
  <c r="DI26" i="17" s="1"/>
  <c r="DU26" i="17" s="1"/>
  <c r="CU10" i="17"/>
  <c r="DH10" i="17" s="1"/>
  <c r="DT10" i="17" s="1"/>
  <c r="CX25" i="17"/>
  <c r="DK25" i="17" s="1"/>
  <c r="DW25" i="17" s="1"/>
  <c r="DA14" i="17"/>
  <c r="DN14" i="17" s="1"/>
  <c r="DZ14" i="17" s="1"/>
  <c r="DB31" i="17"/>
  <c r="CW27" i="17"/>
  <c r="DJ27" i="17" s="1"/>
  <c r="DV27" i="17" s="1"/>
  <c r="T83" i="21"/>
  <c r="B83" i="21" s="1"/>
  <c r="AB83" i="21" s="1"/>
  <c r="T60" i="20"/>
  <c r="B60" i="20" s="1"/>
  <c r="AB60" i="20" s="1"/>
  <c r="AF60" i="20"/>
  <c r="AF92" i="13"/>
  <c r="L54" i="9"/>
  <c r="T54" i="9" s="1"/>
  <c r="B54" i="9" s="1"/>
  <c r="AB54" i="9" s="1"/>
  <c r="AF68" i="4"/>
  <c r="T68" i="20"/>
  <c r="B68" i="20" s="1"/>
  <c r="AB68" i="20" s="1"/>
  <c r="X86" i="8"/>
  <c r="P38" i="4"/>
  <c r="L38" i="4" s="1"/>
  <c r="X38" i="4" s="1"/>
  <c r="AF68" i="16"/>
  <c r="AF45" i="13"/>
  <c r="L98" i="13"/>
  <c r="T98" i="13" s="1"/>
  <c r="B98" i="13" s="1"/>
  <c r="AB98" i="13" s="1"/>
  <c r="AF83" i="21"/>
  <c r="AF74" i="18"/>
  <c r="L46" i="24"/>
  <c r="X46" i="24" s="1"/>
  <c r="L99" i="23"/>
  <c r="T99" i="23" s="1"/>
  <c r="B99" i="23" s="1"/>
  <c r="AB99" i="23" s="1"/>
  <c r="T66" i="1"/>
  <c r="B66" i="1" s="1"/>
  <c r="AB66" i="1" s="1"/>
  <c r="AF66" i="1"/>
  <c r="T76" i="16"/>
  <c r="B76" i="16" s="1"/>
  <c r="AB76" i="16" s="1"/>
  <c r="L47" i="3"/>
  <c r="X47" i="3" s="1"/>
  <c r="AF51" i="20"/>
  <c r="AF67" i="20"/>
  <c r="AF89" i="16"/>
  <c r="L76" i="6"/>
  <c r="T76" i="6" s="1"/>
  <c r="B76" i="6" s="1"/>
  <c r="AB76" i="6" s="1"/>
  <c r="T64" i="5"/>
  <c r="B64" i="5" s="1"/>
  <c r="AB64" i="5" s="1"/>
  <c r="L59" i="4"/>
  <c r="X59" i="4" s="1"/>
  <c r="Q34" i="4"/>
  <c r="R34" i="4" s="1"/>
  <c r="AF90" i="4"/>
  <c r="Q28" i="4"/>
  <c r="R28" i="4" s="1"/>
  <c r="T59" i="21"/>
  <c r="B59" i="21" s="1"/>
  <c r="AB59" i="21" s="1"/>
  <c r="T56" i="13"/>
  <c r="B56" i="13" s="1"/>
  <c r="AB56" i="13" s="1"/>
  <c r="T70" i="3"/>
  <c r="B70" i="3" s="1"/>
  <c r="AB70" i="3" s="1"/>
  <c r="AF74" i="5"/>
  <c r="L73" i="13"/>
  <c r="X73" i="13" s="1"/>
  <c r="AF61" i="9"/>
  <c r="T62" i="3"/>
  <c r="B62" i="3" s="1"/>
  <c r="AB62" i="3" s="1"/>
  <c r="AF76" i="1"/>
  <c r="L93" i="21"/>
  <c r="X93" i="21" s="1"/>
  <c r="AF60" i="5"/>
  <c r="L94" i="24"/>
  <c r="T94" i="24" s="1"/>
  <c r="B94" i="24" s="1"/>
  <c r="AB94" i="24" s="1"/>
  <c r="T72" i="3"/>
  <c r="B72" i="3" s="1"/>
  <c r="AB72" i="3" s="1"/>
  <c r="T72" i="5"/>
  <c r="B72" i="5" s="1"/>
  <c r="AB72" i="5" s="1"/>
  <c r="L90" i="18"/>
  <c r="X90" i="18" s="1"/>
  <c r="T59" i="23"/>
  <c r="B59" i="23" s="1"/>
  <c r="AB59" i="23" s="1"/>
  <c r="AF89" i="24"/>
  <c r="L38" i="3"/>
  <c r="X38" i="3" s="1"/>
  <c r="L77" i="20"/>
  <c r="X77" i="20" s="1"/>
  <c r="L95" i="18"/>
  <c r="T95" i="18" s="1"/>
  <c r="B95" i="18" s="1"/>
  <c r="AB95" i="18" s="1"/>
  <c r="L44" i="5"/>
  <c r="X44" i="5" s="1"/>
  <c r="L43" i="13"/>
  <c r="X43" i="13" s="1"/>
  <c r="AF83" i="9"/>
  <c r="T56" i="23"/>
  <c r="B56" i="23" s="1"/>
  <c r="AB56" i="23" s="1"/>
  <c r="X71" i="5"/>
  <c r="L57" i="1"/>
  <c r="X57" i="1" s="1"/>
  <c r="T44" i="20"/>
  <c r="B44" i="20" s="1"/>
  <c r="AB44" i="20" s="1"/>
  <c r="AF53" i="3"/>
  <c r="AF44" i="20"/>
  <c r="L82" i="6"/>
  <c r="X82" i="6" s="1"/>
  <c r="AF84" i="23"/>
  <c r="G23" i="10"/>
  <c r="Q77" i="25"/>
  <c r="R77" i="25" s="1"/>
  <c r="T71" i="1"/>
  <c r="B71" i="1" s="1"/>
  <c r="AB71" i="1" s="1"/>
  <c r="AF71" i="1"/>
  <c r="AF96" i="9"/>
  <c r="L98" i="5"/>
  <c r="X98" i="5" s="1"/>
  <c r="Q48" i="27"/>
  <c r="R48" i="27" s="1"/>
  <c r="L91" i="5"/>
  <c r="X91" i="5" s="1"/>
  <c r="T89" i="16"/>
  <c r="B89" i="16" s="1"/>
  <c r="AB89" i="16" s="1"/>
  <c r="Q65" i="26"/>
  <c r="R65" i="26" s="1"/>
  <c r="L48" i="3"/>
  <c r="X48" i="3" s="1"/>
  <c r="P64" i="26"/>
  <c r="L64" i="26" s="1"/>
  <c r="L74" i="23"/>
  <c r="T74" i="23" s="1"/>
  <c r="B74" i="23" s="1"/>
  <c r="AB74" i="23" s="1"/>
  <c r="AF64" i="5"/>
  <c r="T57" i="18"/>
  <c r="B57" i="18" s="1"/>
  <c r="AB57" i="18" s="1"/>
  <c r="AF82" i="23"/>
  <c r="AF59" i="3"/>
  <c r="Y14" i="10"/>
  <c r="Q10" i="4"/>
  <c r="R10" i="4" s="1"/>
  <c r="T31" i="13"/>
  <c r="B31" i="13" s="1"/>
  <c r="AB31" i="13" s="1"/>
  <c r="AF12" i="10"/>
  <c r="AF8" i="24"/>
  <c r="Y13" i="10"/>
  <c r="AF42" i="24"/>
  <c r="L96" i="23"/>
  <c r="X96" i="23" s="1"/>
  <c r="L71" i="6"/>
  <c r="X71" i="6" s="1"/>
  <c r="L79" i="16"/>
  <c r="X79" i="16" s="1"/>
  <c r="L88" i="6"/>
  <c r="T88" i="6" s="1"/>
  <c r="B88" i="6" s="1"/>
  <c r="AB88" i="6" s="1"/>
  <c r="L66" i="20"/>
  <c r="X66" i="20" s="1"/>
  <c r="AF46" i="16"/>
  <c r="L62" i="21"/>
  <c r="X62" i="21" s="1"/>
  <c r="AF81" i="5"/>
  <c r="L55" i="24"/>
  <c r="X55" i="24" s="1"/>
  <c r="T85" i="8"/>
  <c r="AF40" i="9"/>
  <c r="AF84" i="20"/>
  <c r="P75" i="24"/>
  <c r="L75" i="24" s="1"/>
  <c r="X75" i="24" s="1"/>
  <c r="L78" i="4"/>
  <c r="X78" i="4" s="1"/>
  <c r="L64" i="1"/>
  <c r="X64" i="1" s="1"/>
  <c r="AF49" i="24"/>
  <c r="AF80" i="13"/>
  <c r="P34" i="24"/>
  <c r="L34" i="24" s="1"/>
  <c r="T34" i="24" s="1"/>
  <c r="B34" i="24" s="1"/>
  <c r="AB34" i="24" s="1"/>
  <c r="L50" i="13"/>
  <c r="X50" i="13" s="1"/>
  <c r="AF51" i="23"/>
  <c r="T66" i="21"/>
  <c r="B66" i="21" s="1"/>
  <c r="AB66" i="21" s="1"/>
  <c r="T46" i="16"/>
  <c r="B46" i="16" s="1"/>
  <c r="AB46" i="16" s="1"/>
  <c r="AF34" i="4"/>
  <c r="L87" i="4"/>
  <c r="T87" i="4" s="1"/>
  <c r="B87" i="4" s="1"/>
  <c r="L45" i="5"/>
  <c r="X45" i="5" s="1"/>
  <c r="AF41" i="20"/>
  <c r="L52" i="4"/>
  <c r="X52" i="4" s="1"/>
  <c r="AF6" i="10"/>
  <c r="P31" i="24"/>
  <c r="L31" i="24" s="1"/>
  <c r="X31" i="24" s="1"/>
  <c r="AC5" i="10"/>
  <c r="L6" i="1"/>
  <c r="X6" i="1" s="1"/>
  <c r="L3" i="16"/>
  <c r="X3" i="16" s="1"/>
  <c r="L30" i="5"/>
  <c r="X30" i="5" s="1"/>
  <c r="Y12" i="10"/>
  <c r="Y11" i="10"/>
  <c r="T18" i="8"/>
  <c r="P24" i="4"/>
  <c r="AF24" i="4" s="1"/>
  <c r="P22" i="6"/>
  <c r="L22" i="6" s="1"/>
  <c r="X22" i="6" s="1"/>
  <c r="L12" i="6"/>
  <c r="X12" i="6" s="1"/>
  <c r="Q6" i="4"/>
  <c r="R6" i="4" s="1"/>
  <c r="Q17" i="4"/>
  <c r="R17" i="4" s="1"/>
  <c r="L26" i="1"/>
  <c r="X26" i="1" s="1"/>
  <c r="AF6" i="24"/>
  <c r="T17" i="23"/>
  <c r="B17" i="23" s="1"/>
  <c r="AB17" i="23" s="1"/>
  <c r="L27" i="5"/>
  <c r="T27" i="5" s="1"/>
  <c r="B27" i="5" s="1"/>
  <c r="X84" i="20"/>
  <c r="T84" i="20"/>
  <c r="B84" i="20" s="1"/>
  <c r="AB84" i="20" s="1"/>
  <c r="D32" i="5"/>
  <c r="L42" i="16"/>
  <c r="T42" i="16" s="1"/>
  <c r="B42" i="16" s="1"/>
  <c r="AB42" i="16" s="1"/>
  <c r="L54" i="16"/>
  <c r="X54" i="16" s="1"/>
  <c r="AF74" i="4"/>
  <c r="AF85" i="16"/>
  <c r="T59" i="9"/>
  <c r="B59" i="9" s="1"/>
  <c r="AB59" i="9" s="1"/>
  <c r="AF73" i="9"/>
  <c r="AF75" i="20"/>
  <c r="AF80" i="21"/>
  <c r="AF91" i="13"/>
  <c r="AF64" i="23"/>
  <c r="T96" i="9"/>
  <c r="B96" i="9" s="1"/>
  <c r="AB96" i="9" s="1"/>
  <c r="L88" i="23"/>
  <c r="T88" i="23" s="1"/>
  <c r="B88" i="23" s="1"/>
  <c r="AB88" i="23" s="1"/>
  <c r="T65" i="23"/>
  <c r="B65" i="23" s="1"/>
  <c r="AB65" i="23" s="1"/>
  <c r="T45" i="13"/>
  <c r="B45" i="13" s="1"/>
  <c r="AB45" i="13" s="1"/>
  <c r="AF80" i="16"/>
  <c r="T88" i="5"/>
  <c r="B88" i="5" s="1"/>
  <c r="AB88" i="5" s="1"/>
  <c r="L82" i="20"/>
  <c r="T82" i="20" s="1"/>
  <c r="B82" i="20" s="1"/>
  <c r="AB82" i="20" s="1"/>
  <c r="AF37" i="1"/>
  <c r="T37" i="1"/>
  <c r="B37" i="1" s="1"/>
  <c r="AB37" i="1" s="1"/>
  <c r="L35" i="13"/>
  <c r="T35" i="13" s="1"/>
  <c r="B35" i="13" s="1"/>
  <c r="AB35" i="13" s="1"/>
  <c r="P13" i="24"/>
  <c r="L13" i="24" s="1"/>
  <c r="X13" i="24" s="1"/>
  <c r="AF37" i="20"/>
  <c r="P3" i="24"/>
  <c r="AF3" i="24" s="1"/>
  <c r="AF86" i="4"/>
  <c r="L92" i="16"/>
  <c r="X92" i="16" s="1"/>
  <c r="L22" i="5"/>
  <c r="X22" i="5" s="1"/>
  <c r="L35" i="4"/>
  <c r="T35" i="4" s="1"/>
  <c r="B35" i="4" s="1"/>
  <c r="AB35" i="4" s="1"/>
  <c r="AF37" i="23"/>
  <c r="L44" i="21"/>
  <c r="T44" i="21" s="1"/>
  <c r="B44" i="21" s="1"/>
  <c r="AB44" i="21" s="1"/>
  <c r="T96" i="5"/>
  <c r="B96" i="5" s="1"/>
  <c r="AB96" i="5" s="1"/>
  <c r="L53" i="21"/>
  <c r="X53" i="21" s="1"/>
  <c r="Q60" i="27"/>
  <c r="R60" i="27" s="1"/>
  <c r="T37" i="23"/>
  <c r="B37" i="23" s="1"/>
  <c r="AB37" i="23" s="1"/>
  <c r="L73" i="3"/>
  <c r="X73" i="3" s="1"/>
  <c r="L40" i="23"/>
  <c r="X40" i="23" s="1"/>
  <c r="L39" i="5"/>
  <c r="X39" i="5" s="1"/>
  <c r="T73" i="24"/>
  <c r="B73" i="24" s="1"/>
  <c r="AB73" i="24" s="1"/>
  <c r="R3" i="18"/>
  <c r="AF47" i="23"/>
  <c r="AF80" i="5"/>
  <c r="L53" i="9"/>
  <c r="X53" i="9" s="1"/>
  <c r="T82" i="23"/>
  <c r="B82" i="23" s="1"/>
  <c r="AB82" i="23" s="1"/>
  <c r="L67" i="3"/>
  <c r="X67" i="3" s="1"/>
  <c r="AF64" i="16"/>
  <c r="AF62" i="3"/>
  <c r="T84" i="6"/>
  <c r="B84" i="6" s="1"/>
  <c r="AB84" i="6" s="1"/>
  <c r="X65" i="8"/>
  <c r="T73" i="9"/>
  <c r="B73" i="9" s="1"/>
  <c r="AB73" i="9" s="1"/>
  <c r="L74" i="6"/>
  <c r="T74" i="6" s="1"/>
  <c r="B74" i="6" s="1"/>
  <c r="AB74" i="6" s="1"/>
  <c r="L69" i="16"/>
  <c r="X69" i="16" s="1"/>
  <c r="P76" i="4"/>
  <c r="AF76" i="4" s="1"/>
  <c r="AF71" i="5"/>
  <c r="AF90" i="24"/>
  <c r="AF55" i="24"/>
  <c r="L46" i="13"/>
  <c r="X46" i="13" s="1"/>
  <c r="Q86" i="4"/>
  <c r="R86" i="4" s="1"/>
  <c r="AF60" i="9"/>
  <c r="L82" i="13"/>
  <c r="X82" i="13" s="1"/>
  <c r="AF33" i="20"/>
  <c r="T78" i="3"/>
  <c r="B78" i="3" s="1"/>
  <c r="AB78" i="3" s="1"/>
  <c r="T56" i="16"/>
  <c r="B56" i="16" s="1"/>
  <c r="AB56" i="16" s="1"/>
  <c r="Q13" i="4"/>
  <c r="R13" i="4" s="1"/>
  <c r="P20" i="4"/>
  <c r="L20" i="4" s="1"/>
  <c r="X20" i="4" s="1"/>
  <c r="AF79" i="9"/>
  <c r="L51" i="5"/>
  <c r="X51" i="5" s="1"/>
  <c r="L77" i="16"/>
  <c r="X77" i="16" s="1"/>
  <c r="L61" i="5"/>
  <c r="X61" i="5" s="1"/>
  <c r="Q5" i="24"/>
  <c r="R5" i="24" s="1"/>
  <c r="L79" i="6"/>
  <c r="T79" i="6" s="1"/>
  <c r="B79" i="6" s="1"/>
  <c r="AB79" i="6" s="1"/>
  <c r="P11" i="4"/>
  <c r="AF11" i="4" s="1"/>
  <c r="Q96" i="24"/>
  <c r="R96" i="24" s="1"/>
  <c r="AF76" i="6"/>
  <c r="L73" i="7"/>
  <c r="T73" i="7" s="1"/>
  <c r="B73" i="7" s="1"/>
  <c r="AF53" i="1"/>
  <c r="L82" i="9"/>
  <c r="X82" i="9" s="1"/>
  <c r="T91" i="13"/>
  <c r="B91" i="13" s="1"/>
  <c r="AB91" i="13" s="1"/>
  <c r="L67" i="16"/>
  <c r="X67" i="16" s="1"/>
  <c r="T80" i="13"/>
  <c r="B80" i="13" s="1"/>
  <c r="AB80" i="13" s="1"/>
  <c r="AF59" i="9"/>
  <c r="AF56" i="16"/>
  <c r="L74" i="4"/>
  <c r="X74" i="4" s="1"/>
  <c r="T49" i="23"/>
  <c r="B49" i="23" s="1"/>
  <c r="D49" i="23" s="1"/>
  <c r="L65" i="4"/>
  <c r="X65" i="4" s="1"/>
  <c r="T94" i="5"/>
  <c r="B94" i="5" s="1"/>
  <c r="AB94" i="5" s="1"/>
  <c r="T80" i="16"/>
  <c r="B80" i="16" s="1"/>
  <c r="AB80" i="16" s="1"/>
  <c r="T33" i="20"/>
  <c r="B33" i="20" s="1"/>
  <c r="AB33" i="20" s="1"/>
  <c r="AF78" i="3"/>
  <c r="AF50" i="9"/>
  <c r="L99" i="3"/>
  <c r="X99" i="3" s="1"/>
  <c r="L42" i="21"/>
  <c r="X42" i="21" s="1"/>
  <c r="AF49" i="4"/>
  <c r="P23" i="24"/>
  <c r="L23" i="24" s="1"/>
  <c r="X23" i="24" s="1"/>
  <c r="L84" i="3"/>
  <c r="X84" i="3" s="1"/>
  <c r="AF79" i="23"/>
  <c r="T85" i="4"/>
  <c r="B85" i="4" s="1"/>
  <c r="AB85" i="4" s="1"/>
  <c r="T53" i="1"/>
  <c r="B53" i="1" s="1"/>
  <c r="AB53" i="1" s="1"/>
  <c r="Q70" i="4"/>
  <c r="R70" i="4" s="1"/>
  <c r="AF93" i="24"/>
  <c r="T75" i="1"/>
  <c r="B75" i="1" s="1"/>
  <c r="AB75" i="1" s="1"/>
  <c r="L68" i="3"/>
  <c r="X68" i="3" s="1"/>
  <c r="AF59" i="21"/>
  <c r="T99" i="5"/>
  <c r="B99" i="5" s="1"/>
  <c r="AB99" i="5" s="1"/>
  <c r="T47" i="18"/>
  <c r="B47" i="18" s="1"/>
  <c r="AB47" i="18" s="1"/>
  <c r="T80" i="5"/>
  <c r="B80" i="5" s="1"/>
  <c r="AB80" i="5" s="1"/>
  <c r="T43" i="18"/>
  <c r="B43" i="18" s="1"/>
  <c r="AB43" i="18" s="1"/>
  <c r="AF90" i="23"/>
  <c r="P64" i="4"/>
  <c r="L64" i="4" s="1"/>
  <c r="X64" i="4" s="1"/>
  <c r="L69" i="9"/>
  <c r="X69" i="9" s="1"/>
  <c r="AF20" i="1"/>
  <c r="L49" i="5"/>
  <c r="X49" i="5" s="1"/>
  <c r="AF7" i="10"/>
  <c r="P29" i="24"/>
  <c r="AF29" i="24" s="1"/>
  <c r="P26" i="24"/>
  <c r="AF26" i="24" s="1"/>
  <c r="AF15" i="24"/>
  <c r="AD7" i="10"/>
  <c r="T7" i="23"/>
  <c r="B7" i="23" s="1"/>
  <c r="D7" i="23" s="1"/>
  <c r="AD12" i="10"/>
  <c r="T29" i="1"/>
  <c r="B29" i="1" s="1"/>
  <c r="AB29" i="1" s="1"/>
  <c r="AC9" i="10"/>
  <c r="AC11" i="10"/>
  <c r="L14" i="1"/>
  <c r="X14" i="1" s="1"/>
  <c r="P14" i="6"/>
  <c r="AF14" i="6" s="1"/>
  <c r="AF13" i="6"/>
  <c r="Y8" i="10"/>
  <c r="Y5" i="10"/>
  <c r="Y6" i="10"/>
  <c r="Q22" i="4"/>
  <c r="R22" i="4" s="1"/>
  <c r="P18" i="4"/>
  <c r="L18" i="4" s="1"/>
  <c r="X18" i="4" s="1"/>
  <c r="AF5" i="4"/>
  <c r="T7" i="10"/>
  <c r="U12" i="10"/>
  <c r="U9" i="10"/>
  <c r="S7" i="10"/>
  <c r="X20" i="20"/>
  <c r="AF24" i="23"/>
  <c r="AF13" i="1"/>
  <c r="X24" i="23"/>
  <c r="Q21" i="4"/>
  <c r="R21" i="4" s="1"/>
  <c r="T20" i="1"/>
  <c r="B20" i="1" s="1"/>
  <c r="AB20" i="1" s="1"/>
  <c r="AE9" i="17"/>
  <c r="P9" i="4"/>
  <c r="L9" i="4" s="1"/>
  <c r="X9" i="4" s="1"/>
  <c r="P4" i="4"/>
  <c r="L4" i="4" s="1"/>
  <c r="X4" i="4" s="1"/>
  <c r="X19" i="23"/>
  <c r="L19" i="1"/>
  <c r="X19" i="1" s="1"/>
  <c r="L7" i="5"/>
  <c r="X7" i="5" s="1"/>
  <c r="AF25" i="21"/>
  <c r="L10" i="23"/>
  <c r="X10" i="23" s="1"/>
  <c r="Y15" i="10"/>
  <c r="Y16" i="10" s="1"/>
  <c r="Y17" i="10" s="1"/>
  <c r="Y18" i="10" s="1"/>
  <c r="T23" i="23"/>
  <c r="B23" i="23" s="1"/>
  <c r="AB23" i="23" s="1"/>
  <c r="AF28" i="6"/>
  <c r="X13" i="8"/>
  <c r="L35" i="9"/>
  <c r="X35" i="9" s="1"/>
  <c r="T27" i="23"/>
  <c r="B27" i="23" s="1"/>
  <c r="AB27" i="23" s="1"/>
  <c r="T19" i="8"/>
  <c r="X19" i="8"/>
  <c r="AF35" i="24"/>
  <c r="X39" i="8"/>
  <c r="L39" i="20"/>
  <c r="T39" i="20" s="1"/>
  <c r="B39" i="20" s="1"/>
  <c r="AB39" i="20" s="1"/>
  <c r="AF16" i="24"/>
  <c r="AF37" i="24"/>
  <c r="L31" i="4"/>
  <c r="X31" i="4" s="1"/>
  <c r="AD32" i="5"/>
  <c r="L14" i="21"/>
  <c r="X14" i="21" s="1"/>
  <c r="T11" i="10"/>
  <c r="AF13" i="21"/>
  <c r="P17" i="28"/>
  <c r="L17" i="28" s="1"/>
  <c r="P16" i="6"/>
  <c r="AF16" i="6" s="1"/>
  <c r="L38" i="20"/>
  <c r="X38" i="20" s="1"/>
  <c r="D29" i="23"/>
  <c r="R5" i="1"/>
  <c r="AF6" i="5"/>
  <c r="T15" i="5"/>
  <c r="B15" i="5" s="1"/>
  <c r="AB15" i="5" s="1"/>
  <c r="AB10" i="10"/>
  <c r="L31" i="20"/>
  <c r="X31" i="20" s="1"/>
  <c r="P33" i="6"/>
  <c r="AF33" i="6" s="1"/>
  <c r="AD29" i="23"/>
  <c r="T34" i="16"/>
  <c r="B34" i="16" s="1"/>
  <c r="AB34" i="16" s="1"/>
  <c r="AF34" i="16"/>
  <c r="Q4" i="7"/>
  <c r="AB4" i="10"/>
  <c r="T26" i="18"/>
  <c r="B26" i="18" s="1"/>
  <c r="D26" i="18" s="1"/>
  <c r="L38" i="5"/>
  <c r="X38" i="5" s="1"/>
  <c r="T31" i="16"/>
  <c r="B31" i="16" s="1"/>
  <c r="AB31" i="16" s="1"/>
  <c r="Q34" i="27"/>
  <c r="R34" i="27" s="1"/>
  <c r="AF40" i="4"/>
  <c r="Q6" i="6"/>
  <c r="R6" i="6" s="1"/>
  <c r="T44" i="18"/>
  <c r="B44" i="18" s="1"/>
  <c r="AB44" i="18" s="1"/>
  <c r="AF100" i="3"/>
  <c r="AF66" i="21"/>
  <c r="AF89" i="6"/>
  <c r="L69" i="4"/>
  <c r="X69" i="4" s="1"/>
  <c r="AF4" i="5"/>
  <c r="AF12" i="1"/>
  <c r="AF65" i="23"/>
  <c r="R34" i="9"/>
  <c r="L67" i="6"/>
  <c r="X67" i="6" s="1"/>
  <c r="T45" i="4"/>
  <c r="B45" i="4" s="1"/>
  <c r="AB45" i="4" s="1"/>
  <c r="T51" i="23"/>
  <c r="B51" i="23" s="1"/>
  <c r="AB51" i="23" s="1"/>
  <c r="D52" i="1"/>
  <c r="AF45" i="4"/>
  <c r="S13" i="10"/>
  <c r="AF86" i="16"/>
  <c r="AA5" i="10"/>
  <c r="L94" i="23"/>
  <c r="T94" i="23" s="1"/>
  <c r="B94" i="23" s="1"/>
  <c r="AB94" i="23" s="1"/>
  <c r="AF65" i="5"/>
  <c r="T33" i="1"/>
  <c r="B33" i="1" s="1"/>
  <c r="AD33" i="1" s="1"/>
  <c r="AF96" i="3"/>
  <c r="AF100" i="24"/>
  <c r="T53" i="3"/>
  <c r="B53" i="3" s="1"/>
  <c r="AB53" i="3" s="1"/>
  <c r="L40" i="13"/>
  <c r="X40" i="13" s="1"/>
  <c r="AF78" i="4"/>
  <c r="AF52" i="20"/>
  <c r="AF84" i="6"/>
  <c r="U4" i="10"/>
  <c r="Q17" i="24"/>
  <c r="R17" i="24" s="1"/>
  <c r="L8" i="5"/>
  <c r="X8" i="5" s="1"/>
  <c r="T66" i="9"/>
  <c r="B66" i="9" s="1"/>
  <c r="AB66" i="9" s="1"/>
  <c r="AF50" i="1"/>
  <c r="T12" i="1"/>
  <c r="B12" i="1" s="1"/>
  <c r="D12" i="1" s="1"/>
  <c r="T69" i="18"/>
  <c r="B69" i="18" s="1"/>
  <c r="AB69" i="18" s="1"/>
  <c r="T60" i="18"/>
  <c r="B60" i="18" s="1"/>
  <c r="AB60" i="18" s="1"/>
  <c r="L71" i="20"/>
  <c r="X71" i="20" s="1"/>
  <c r="L43" i="23"/>
  <c r="X43" i="23" s="1"/>
  <c r="J75" i="9"/>
  <c r="AF98" i="6"/>
  <c r="AF55" i="18"/>
  <c r="Q32" i="4"/>
  <c r="R32" i="4" s="1"/>
  <c r="L72" i="23"/>
  <c r="T72" i="23" s="1"/>
  <c r="B72" i="23" s="1"/>
  <c r="AB72" i="23" s="1"/>
  <c r="L31" i="23"/>
  <c r="X31" i="23" s="1"/>
  <c r="AF3" i="6"/>
  <c r="L27" i="24"/>
  <c r="X27" i="24" s="1"/>
  <c r="T52" i="20"/>
  <c r="B52" i="20" s="1"/>
  <c r="AB52" i="20" s="1"/>
  <c r="T4" i="5"/>
  <c r="B4" i="5" s="1"/>
  <c r="J8" i="17" s="1"/>
  <c r="L35" i="3"/>
  <c r="X35" i="3" s="1"/>
  <c r="AF44" i="18"/>
  <c r="T54" i="13"/>
  <c r="B54" i="13" s="1"/>
  <c r="AB54" i="13" s="1"/>
  <c r="T13" i="18"/>
  <c r="B13" i="18" s="1"/>
  <c r="AB13" i="18" s="1"/>
  <c r="AF66" i="9"/>
  <c r="T93" i="5"/>
  <c r="B93" i="5" s="1"/>
  <c r="AB93" i="5" s="1"/>
  <c r="T79" i="21"/>
  <c r="B79" i="21" s="1"/>
  <c r="AB79" i="21" s="1"/>
  <c r="T76" i="23"/>
  <c r="B76" i="23" s="1"/>
  <c r="AB76" i="23" s="1"/>
  <c r="AF70" i="3"/>
  <c r="P87" i="6"/>
  <c r="AF87" i="6" s="1"/>
  <c r="L60" i="6"/>
  <c r="T60" i="6" s="1"/>
  <c r="B60" i="6" s="1"/>
  <c r="AB60" i="6" s="1"/>
  <c r="X54" i="5"/>
  <c r="T54" i="5"/>
  <c r="B54" i="5" s="1"/>
  <c r="AB54" i="5" s="1"/>
  <c r="X13" i="1"/>
  <c r="T13" i="1"/>
  <c r="B13" i="1" s="1"/>
  <c r="AB13" i="1" s="1"/>
  <c r="T65" i="3"/>
  <c r="B65" i="3" s="1"/>
  <c r="AB65" i="3" s="1"/>
  <c r="T65" i="18"/>
  <c r="B65" i="18" s="1"/>
  <c r="AB65" i="18" s="1"/>
  <c r="T55" i="8"/>
  <c r="AF11" i="21"/>
  <c r="T32" i="1"/>
  <c r="B32" i="1" s="1"/>
  <c r="AB32" i="1" s="1"/>
  <c r="L7" i="24"/>
  <c r="X7" i="24" s="1"/>
  <c r="T40" i="21"/>
  <c r="B40" i="21" s="1"/>
  <c r="AB40" i="21" s="1"/>
  <c r="L90" i="13"/>
  <c r="X90" i="13" s="1"/>
  <c r="T78" i="16"/>
  <c r="B78" i="16" s="1"/>
  <c r="AB78" i="16" s="1"/>
  <c r="T60" i="5"/>
  <c r="B60" i="5" s="1"/>
  <c r="AB60" i="5" s="1"/>
  <c r="J6" i="9"/>
  <c r="U11" i="10"/>
  <c r="Q31" i="6"/>
  <c r="R31" i="6" s="1"/>
  <c r="L91" i="4"/>
  <c r="T91" i="4" s="1"/>
  <c r="B91" i="4" s="1"/>
  <c r="AB91" i="4" s="1"/>
  <c r="L49" i="20"/>
  <c r="X49" i="20" s="1"/>
  <c r="T58" i="23"/>
  <c r="B58" i="23" s="1"/>
  <c r="AB58" i="23" s="1"/>
  <c r="X9" i="1"/>
  <c r="AF98" i="24"/>
  <c r="L93" i="24"/>
  <c r="X93" i="24" s="1"/>
  <c r="T21" i="5"/>
  <c r="B21" i="5" s="1"/>
  <c r="AB21" i="5" s="1"/>
  <c r="L20" i="5"/>
  <c r="X20" i="5" s="1"/>
  <c r="T100" i="23"/>
  <c r="B100" i="23" s="1"/>
  <c r="AB100" i="23" s="1"/>
  <c r="P19" i="6"/>
  <c r="AF19" i="6" s="1"/>
  <c r="L69" i="13"/>
  <c r="T69" i="13" s="1"/>
  <c r="B69" i="13" s="1"/>
  <c r="AB69" i="13" s="1"/>
  <c r="T64" i="16"/>
  <c r="B64" i="16" s="1"/>
  <c r="AB64" i="16" s="1"/>
  <c r="T75" i="3"/>
  <c r="B75" i="3" s="1"/>
  <c r="AB75" i="3" s="1"/>
  <c r="AF33" i="4"/>
  <c r="AF78" i="16"/>
  <c r="L30" i="21"/>
  <c r="X30" i="21" s="1"/>
  <c r="AF32" i="4"/>
  <c r="AF83" i="1"/>
  <c r="P51" i="24"/>
  <c r="AF51" i="24" s="1"/>
  <c r="AF33" i="1"/>
  <c r="P45" i="24"/>
  <c r="AF45" i="24" s="1"/>
  <c r="L98" i="20"/>
  <c r="X98" i="20" s="1"/>
  <c r="P15" i="27"/>
  <c r="AF15" i="27" s="1"/>
  <c r="P7" i="4"/>
  <c r="L7" i="4" s="1"/>
  <c r="X7" i="4" s="1"/>
  <c r="L100" i="24"/>
  <c r="X100" i="24" s="1"/>
  <c r="AC10" i="10"/>
  <c r="L96" i="4"/>
  <c r="X96" i="4" s="1"/>
  <c r="T80" i="21"/>
  <c r="B80" i="21" s="1"/>
  <c r="AB80" i="21" s="1"/>
  <c r="T95" i="13"/>
  <c r="B95" i="13" s="1"/>
  <c r="AB95" i="13" s="1"/>
  <c r="AF54" i="5"/>
  <c r="AF46" i="20"/>
  <c r="L75" i="9"/>
  <c r="X75" i="9" s="1"/>
  <c r="L75" i="6"/>
  <c r="X75" i="6" s="1"/>
  <c r="T53" i="16"/>
  <c r="B53" i="16" s="1"/>
  <c r="AB53" i="16" s="1"/>
  <c r="T61" i="9"/>
  <c r="B61" i="9" s="1"/>
  <c r="AB61" i="9" s="1"/>
  <c r="T57" i="20"/>
  <c r="B57" i="20" s="1"/>
  <c r="AB57" i="20" s="1"/>
  <c r="AF41" i="16"/>
  <c r="AF31" i="21"/>
  <c r="L49" i="4"/>
  <c r="X49" i="4" s="1"/>
  <c r="L78" i="6"/>
  <c r="T78" i="6" s="1"/>
  <c r="B78" i="6" s="1"/>
  <c r="AB78" i="6" s="1"/>
  <c r="L55" i="13"/>
  <c r="X55" i="13" s="1"/>
  <c r="L58" i="1"/>
  <c r="X58" i="1" s="1"/>
  <c r="AF9" i="1"/>
  <c r="AB73" i="5"/>
  <c r="X26" i="5"/>
  <c r="AF33" i="3"/>
  <c r="AF53" i="24"/>
  <c r="T45" i="21"/>
  <c r="B45" i="21" s="1"/>
  <c r="AB45" i="21" s="1"/>
  <c r="T95" i="5"/>
  <c r="B95" i="5" s="1"/>
  <c r="AB95" i="5" s="1"/>
  <c r="S4" i="10"/>
  <c r="T64" i="18"/>
  <c r="B64" i="18" s="1"/>
  <c r="AB64" i="18" s="1"/>
  <c r="L95" i="20"/>
  <c r="X95" i="20" s="1"/>
  <c r="T63" i="18"/>
  <c r="B63" i="18" s="1"/>
  <c r="AB63" i="18" s="1"/>
  <c r="AF75" i="3"/>
  <c r="L62" i="13"/>
  <c r="X62" i="13" s="1"/>
  <c r="AF100" i="23"/>
  <c r="AF53" i="16"/>
  <c r="AF45" i="21"/>
  <c r="T36" i="20"/>
  <c r="B36" i="20" s="1"/>
  <c r="AB36" i="20" s="1"/>
  <c r="T85" i="16"/>
  <c r="B85" i="16" s="1"/>
  <c r="AB85" i="16" s="1"/>
  <c r="AF58" i="23"/>
  <c r="P9" i="6"/>
  <c r="AF9" i="6" s="1"/>
  <c r="AF55" i="6"/>
  <c r="AD73" i="5"/>
  <c r="L74" i="24"/>
  <c r="X74" i="24" s="1"/>
  <c r="X25" i="18"/>
  <c r="AF13" i="10"/>
  <c r="AF5" i="10"/>
  <c r="L10" i="18"/>
  <c r="X10" i="18" s="1"/>
  <c r="AF10" i="10"/>
  <c r="L4" i="18"/>
  <c r="X4" i="18" s="1"/>
  <c r="L53" i="24"/>
  <c r="X53" i="24" s="1"/>
  <c r="AF26" i="23"/>
  <c r="T26" i="23"/>
  <c r="B26" i="23" s="1"/>
  <c r="AB26" i="23" s="1"/>
  <c r="L15" i="23"/>
  <c r="AF15" i="23"/>
  <c r="L14" i="23"/>
  <c r="X14" i="23" s="1"/>
  <c r="AB12" i="23"/>
  <c r="AF59" i="23"/>
  <c r="AF6" i="23"/>
  <c r="T6" i="23"/>
  <c r="B6" i="23" s="1"/>
  <c r="AD6" i="23" s="1"/>
  <c r="AD13" i="10"/>
  <c r="AD14" i="10" s="1"/>
  <c r="AD15" i="10" s="1"/>
  <c r="AD16" i="10" s="1"/>
  <c r="AD17" i="10" s="1"/>
  <c r="AD18" i="10" s="1"/>
  <c r="AD19" i="10" s="1"/>
  <c r="AD20" i="10" s="1"/>
  <c r="AD21" i="10" s="1"/>
  <c r="AD22" i="10" s="1"/>
  <c r="T25" i="1"/>
  <c r="B25" i="1" s="1"/>
  <c r="AB25" i="1" s="1"/>
  <c r="AC8" i="10"/>
  <c r="X22" i="1"/>
  <c r="AC13" i="10"/>
  <c r="AC14" i="10"/>
  <c r="AC15" i="10" s="1"/>
  <c r="T18" i="1"/>
  <c r="B18" i="1" s="1"/>
  <c r="AB18" i="1" s="1"/>
  <c r="L17" i="1"/>
  <c r="X17" i="1" s="1"/>
  <c r="AB12" i="10"/>
  <c r="AB9" i="10"/>
  <c r="AB7" i="10"/>
  <c r="AA4" i="10"/>
  <c r="AA13" i="10"/>
  <c r="AA14" i="10" s="1"/>
  <c r="AA9" i="10"/>
  <c r="AA12" i="10"/>
  <c r="AA7" i="10"/>
  <c r="AA10" i="10"/>
  <c r="S2" i="6"/>
  <c r="T28" i="5"/>
  <c r="B28" i="5" s="1"/>
  <c r="AB28" i="5" s="1"/>
  <c r="Y19" i="10"/>
  <c r="AF14" i="5"/>
  <c r="L14" i="5"/>
  <c r="T11" i="5"/>
  <c r="B11" i="5" s="1"/>
  <c r="AB11" i="5" s="1"/>
  <c r="L58" i="5"/>
  <c r="X58" i="5" s="1"/>
  <c r="T6" i="5"/>
  <c r="B6" i="5" s="1"/>
  <c r="AD6" i="5" s="1"/>
  <c r="AF30" i="4"/>
  <c r="T30" i="4"/>
  <c r="B30" i="4" s="1"/>
  <c r="AB30" i="4" s="1"/>
  <c r="Q23" i="4"/>
  <c r="R23" i="4" s="1"/>
  <c r="P14" i="4"/>
  <c r="AF14" i="4" s="1"/>
  <c r="S2" i="4"/>
  <c r="L5" i="4"/>
  <c r="X5" i="4" s="1"/>
  <c r="AG1" i="4"/>
  <c r="U23" i="29" s="1"/>
  <c r="W4" i="10"/>
  <c r="W12" i="10"/>
  <c r="W11" i="10"/>
  <c r="W10" i="10"/>
  <c r="T54" i="3"/>
  <c r="B54" i="3" s="1"/>
  <c r="AB54" i="3" s="1"/>
  <c r="W13" i="10"/>
  <c r="Q18" i="27"/>
  <c r="R18" i="27" s="1"/>
  <c r="Q29" i="26"/>
  <c r="R29" i="26" s="1"/>
  <c r="P7" i="7"/>
  <c r="AF7" i="7" s="1"/>
  <c r="U7" i="10"/>
  <c r="U10" i="10"/>
  <c r="R6" i="21"/>
  <c r="U13" i="10"/>
  <c r="U14" i="10" s="1"/>
  <c r="U15" i="10" s="1"/>
  <c r="U16" i="10" s="1"/>
  <c r="U17" i="10" s="1"/>
  <c r="U18" i="10" s="1"/>
  <c r="U19" i="10" s="1"/>
  <c r="U20" i="10" s="1"/>
  <c r="U21" i="10" s="1"/>
  <c r="U22" i="10" s="1"/>
  <c r="U23" i="10" s="1"/>
  <c r="T12" i="10"/>
  <c r="T13" i="10"/>
  <c r="T9" i="10"/>
  <c r="T10" i="10"/>
  <c r="T14" i="10"/>
  <c r="S5" i="10"/>
  <c r="S10" i="10"/>
  <c r="S14" i="10"/>
  <c r="S15" i="10" s="1"/>
  <c r="S16" i="10" s="1"/>
  <c r="S17" i="10" s="1"/>
  <c r="S18" i="10" s="1"/>
  <c r="S19" i="10" s="1"/>
  <c r="S20" i="10" s="1"/>
  <c r="S21" i="10" s="1"/>
  <c r="S22" i="10" s="1"/>
  <c r="S23" i="10" s="1"/>
  <c r="S24" i="10" s="1"/>
  <c r="S25" i="10" s="1"/>
  <c r="S26" i="10" s="1"/>
  <c r="S27" i="10" s="1"/>
  <c r="S28" i="10" s="1"/>
  <c r="S29" i="10" s="1"/>
  <c r="S30" i="10" s="1"/>
  <c r="S31" i="10" s="1"/>
  <c r="S32" i="10" s="1"/>
  <c r="J57" i="9"/>
  <c r="T54" i="8"/>
  <c r="X10" i="8"/>
  <c r="X51" i="18"/>
  <c r="T51" i="18"/>
  <c r="B51" i="18" s="1"/>
  <c r="AB51" i="18" s="1"/>
  <c r="R61" i="9"/>
  <c r="J61" i="9"/>
  <c r="W14" i="10"/>
  <c r="W15" i="10" s="1"/>
  <c r="W16" i="10" s="1"/>
  <c r="W17" i="10" s="1"/>
  <c r="W18" i="10" s="1"/>
  <c r="W19" i="10" s="1"/>
  <c r="W20" i="10" s="1"/>
  <c r="W21" i="10" s="1"/>
  <c r="W22" i="10" s="1"/>
  <c r="W23" i="10" s="1"/>
  <c r="W24" i="10" s="1"/>
  <c r="W25" i="10" s="1"/>
  <c r="W26" i="10" s="1"/>
  <c r="W27" i="10" s="1"/>
  <c r="W28" i="10" s="1"/>
  <c r="W29" i="10" s="1"/>
  <c r="W30" i="10" s="1"/>
  <c r="W31" i="10" s="1"/>
  <c r="W32" i="10" s="1"/>
  <c r="W33" i="10" s="1"/>
  <c r="W34" i="10" s="1"/>
  <c r="W35" i="10" s="1"/>
  <c r="W36" i="10" s="1"/>
  <c r="W37" i="10" s="1"/>
  <c r="W38" i="10" s="1"/>
  <c r="W39" i="10" s="1"/>
  <c r="W40" i="10" s="1"/>
  <c r="W41" i="10" s="1"/>
  <c r="W42" i="10" s="1"/>
  <c r="W43" i="10" s="1"/>
  <c r="W44" i="10" s="1"/>
  <c r="W45" i="10" s="1"/>
  <c r="W46" i="10" s="1"/>
  <c r="W47" i="10" s="1"/>
  <c r="W48" i="10" s="1"/>
  <c r="W49" i="10" s="1"/>
  <c r="W50" i="10" s="1"/>
  <c r="W51" i="10" s="1"/>
  <c r="W52" i="10" s="1"/>
  <c r="W53" i="10" s="1"/>
  <c r="W54" i="10" s="1"/>
  <c r="W55" i="10" s="1"/>
  <c r="W56" i="10" s="1"/>
  <c r="W57" i="10" s="1"/>
  <c r="W58" i="10" s="1"/>
  <c r="W59" i="10" s="1"/>
  <c r="W60" i="10" s="1"/>
  <c r="W61" i="10" s="1"/>
  <c r="W62" i="10" s="1"/>
  <c r="W63" i="10" s="1"/>
  <c r="W64" i="10" s="1"/>
  <c r="W65" i="10" s="1"/>
  <c r="W66" i="10" s="1"/>
  <c r="W67" i="10" s="1"/>
  <c r="W68" i="10" s="1"/>
  <c r="W69" i="10" s="1"/>
  <c r="W70" i="10" s="1"/>
  <c r="W71" i="10" s="1"/>
  <c r="W72" i="10" s="1"/>
  <c r="W73" i="10" s="1"/>
  <c r="W74" i="10" s="1"/>
  <c r="W75" i="10" s="1"/>
  <c r="W76" i="10" s="1"/>
  <c r="W77" i="10" s="1"/>
  <c r="W78" i="10" s="1"/>
  <c r="W79" i="10" s="1"/>
  <c r="W80" i="10" s="1"/>
  <c r="W81" i="10" s="1"/>
  <c r="W82" i="10" s="1"/>
  <c r="W83" i="10" s="1"/>
  <c r="W84" i="10" s="1"/>
  <c r="W85" i="10" s="1"/>
  <c r="W86" i="10" s="1"/>
  <c r="W87" i="10" s="1"/>
  <c r="W88" i="10" s="1"/>
  <c r="W89" i="10" s="1"/>
  <c r="W90" i="10" s="1"/>
  <c r="W91" i="10" s="1"/>
  <c r="W92" i="10" s="1"/>
  <c r="W93" i="10" s="1"/>
  <c r="W94" i="10" s="1"/>
  <c r="W95" i="10" s="1"/>
  <c r="W96" i="10" s="1"/>
  <c r="W97" i="10" s="1"/>
  <c r="W98" i="10" s="1"/>
  <c r="W99" i="10" s="1"/>
  <c r="W100" i="10" s="1"/>
  <c r="AB5" i="10"/>
  <c r="L94" i="13"/>
  <c r="X94" i="13" s="1"/>
  <c r="X38" i="1"/>
  <c r="AB13" i="10"/>
  <c r="AB14" i="10" s="1"/>
  <c r="AB15" i="10" s="1"/>
  <c r="AB16" i="10" s="1"/>
  <c r="AB17" i="10" s="1"/>
  <c r="AB18" i="10" s="1"/>
  <c r="AB19" i="10" s="1"/>
  <c r="AB20" i="10" s="1"/>
  <c r="AB21" i="10" s="1"/>
  <c r="AB22" i="10" s="1"/>
  <c r="AB23" i="10" s="1"/>
  <c r="AB24" i="10" s="1"/>
  <c r="AB25" i="10" s="1"/>
  <c r="AB26" i="10" s="1"/>
  <c r="AB27" i="10" s="1"/>
  <c r="AB28" i="10" s="1"/>
  <c r="AB29" i="10" s="1"/>
  <c r="AB30" i="10" s="1"/>
  <c r="AB31" i="10" s="1"/>
  <c r="AB32" i="10" s="1"/>
  <c r="AB33" i="10" s="1"/>
  <c r="AB34" i="10" s="1"/>
  <c r="AB35" i="10" s="1"/>
  <c r="AB36" i="10" s="1"/>
  <c r="AB37" i="10" s="1"/>
  <c r="AB38" i="10" s="1"/>
  <c r="AB39" i="10" s="1"/>
  <c r="AB40" i="10" s="1"/>
  <c r="AB41" i="10" s="1"/>
  <c r="AB42" i="10" s="1"/>
  <c r="AB43" i="10" s="1"/>
  <c r="AB44" i="10" s="1"/>
  <c r="AB45" i="10" s="1"/>
  <c r="AB46" i="10" s="1"/>
  <c r="AB47" i="10" s="1"/>
  <c r="AB48" i="10" s="1"/>
  <c r="AB49" i="10" s="1"/>
  <c r="AB50" i="10" s="1"/>
  <c r="AB51" i="10" s="1"/>
  <c r="AB52" i="10" s="1"/>
  <c r="AB53" i="10" s="1"/>
  <c r="AB54" i="10" s="1"/>
  <c r="AB55" i="10" s="1"/>
  <c r="AB56" i="10" s="1"/>
  <c r="AB57" i="10" s="1"/>
  <c r="AB58" i="10" s="1"/>
  <c r="AB59" i="10" s="1"/>
  <c r="AB60" i="10" s="1"/>
  <c r="AB61" i="10" s="1"/>
  <c r="AB62" i="10" s="1"/>
  <c r="AB63" i="10" s="1"/>
  <c r="AB64" i="10" s="1"/>
  <c r="AB65" i="10" s="1"/>
  <c r="AB66" i="10" s="1"/>
  <c r="AB67" i="10" s="1"/>
  <c r="AB68" i="10" s="1"/>
  <c r="AB69" i="10" s="1"/>
  <c r="AB70" i="10" s="1"/>
  <c r="AB71" i="10" s="1"/>
  <c r="AB72" i="10" s="1"/>
  <c r="AB73" i="10" s="1"/>
  <c r="AB74" i="10" s="1"/>
  <c r="AB75" i="10" s="1"/>
  <c r="AB76" i="10" s="1"/>
  <c r="AB77" i="10" s="1"/>
  <c r="AB78" i="10" s="1"/>
  <c r="AB79" i="10" s="1"/>
  <c r="AB80" i="10" s="1"/>
  <c r="AB81" i="10" s="1"/>
  <c r="AB82" i="10" s="1"/>
  <c r="AB83" i="10" s="1"/>
  <c r="AB84" i="10" s="1"/>
  <c r="AB85" i="10" s="1"/>
  <c r="AB86" i="10" s="1"/>
  <c r="AB87" i="10" s="1"/>
  <c r="AB88" i="10" s="1"/>
  <c r="AB89" i="10" s="1"/>
  <c r="AB90" i="10" s="1"/>
  <c r="AB91" i="10" s="1"/>
  <c r="AB92" i="10" s="1"/>
  <c r="AB93" i="10" s="1"/>
  <c r="AB94" i="10" s="1"/>
  <c r="AB95" i="10" s="1"/>
  <c r="AB96" i="10" s="1"/>
  <c r="AB97" i="10" s="1"/>
  <c r="AB98" i="10" s="1"/>
  <c r="AB99" i="10" s="1"/>
  <c r="AB100" i="10" s="1"/>
  <c r="Q74" i="24"/>
  <c r="R74" i="24" s="1"/>
  <c r="U6" i="10"/>
  <c r="L8" i="23"/>
  <c r="X8" i="23" s="1"/>
  <c r="Y4" i="10"/>
  <c r="AF36" i="20"/>
  <c r="AF70" i="23"/>
  <c r="T79" i="23"/>
  <c r="B79" i="23" s="1"/>
  <c r="AB79" i="23" s="1"/>
  <c r="T50" i="1"/>
  <c r="B50" i="1" s="1"/>
  <c r="AB50" i="1" s="1"/>
  <c r="T91" i="18"/>
  <c r="B91" i="18" s="1"/>
  <c r="AB91" i="18" s="1"/>
  <c r="T74" i="16"/>
  <c r="B74" i="16" s="1"/>
  <c r="AB74" i="16" s="1"/>
  <c r="T84" i="18"/>
  <c r="B84" i="18" s="1"/>
  <c r="AB84" i="18" s="1"/>
  <c r="AF40" i="6"/>
  <c r="AF41" i="9"/>
  <c r="R13" i="9"/>
  <c r="T51" i="13"/>
  <c r="B51" i="13" s="1"/>
  <c r="AB51" i="13" s="1"/>
  <c r="R3" i="21"/>
  <c r="S11" i="10"/>
  <c r="AF98" i="23"/>
  <c r="W5" i="10"/>
  <c r="AF6" i="9"/>
  <c r="Q83" i="4"/>
  <c r="R83" i="4" s="1"/>
  <c r="L89" i="3"/>
  <c r="T89" i="3" s="1"/>
  <c r="B89" i="3" s="1"/>
  <c r="AB89" i="3" s="1"/>
  <c r="AF88" i="5"/>
  <c r="L92" i="20"/>
  <c r="T92" i="20" s="1"/>
  <c r="B92" i="20" s="1"/>
  <c r="AB92" i="20" s="1"/>
  <c r="L84" i="1"/>
  <c r="T84" i="1" s="1"/>
  <c r="B84" i="1" s="1"/>
  <c r="AB84" i="1" s="1"/>
  <c r="T57" i="23"/>
  <c r="B57" i="23" s="1"/>
  <c r="AB57" i="23" s="1"/>
  <c r="P8" i="6"/>
  <c r="AF8" i="6" s="1"/>
  <c r="L3" i="21"/>
  <c r="X3" i="21" s="1"/>
  <c r="L21" i="6"/>
  <c r="X21" i="6" s="1"/>
  <c r="AF32" i="1"/>
  <c r="AF85" i="5"/>
  <c r="AF65" i="9"/>
  <c r="Q24" i="24"/>
  <c r="T47" i="5"/>
  <c r="B47" i="5" s="1"/>
  <c r="Q96" i="4"/>
  <c r="R96" i="4" s="1"/>
  <c r="Q44" i="4"/>
  <c r="R44" i="4" s="1"/>
  <c r="P44" i="4"/>
  <c r="AF44" i="4" s="1"/>
  <c r="AF16" i="23"/>
  <c r="L16" i="23"/>
  <c r="Y7" i="10"/>
  <c r="S9" i="10"/>
  <c r="L24" i="1"/>
  <c r="AF24" i="1"/>
  <c r="AF74" i="24"/>
  <c r="AF52" i="5"/>
  <c r="P39" i="6"/>
  <c r="AF39" i="6" s="1"/>
  <c r="T67" i="20"/>
  <c r="B67" i="20" s="1"/>
  <c r="AB67" i="20" s="1"/>
  <c r="AF31" i="4"/>
  <c r="T70" i="23"/>
  <c r="B70" i="23" s="1"/>
  <c r="AB70" i="23" s="1"/>
  <c r="T81" i="21"/>
  <c r="B81" i="21" s="1"/>
  <c r="AB81" i="21" s="1"/>
  <c r="T68" i="16"/>
  <c r="B68" i="16" s="1"/>
  <c r="AB68" i="16" s="1"/>
  <c r="T83" i="1"/>
  <c r="B83" i="1" s="1"/>
  <c r="AB83" i="1" s="1"/>
  <c r="Q32" i="24"/>
  <c r="R32" i="24" s="1"/>
  <c r="P32" i="24"/>
  <c r="T81" i="18"/>
  <c r="B81" i="18" s="1"/>
  <c r="AB81" i="18" s="1"/>
  <c r="AF96" i="4"/>
  <c r="AF51" i="18"/>
  <c r="L28" i="23"/>
  <c r="T86" i="20"/>
  <c r="B86" i="20" s="1"/>
  <c r="AB86" i="20" s="1"/>
  <c r="T41" i="9"/>
  <c r="B41" i="9" s="1"/>
  <c r="AB41" i="9" s="1"/>
  <c r="T100" i="18"/>
  <c r="B100" i="18" s="1"/>
  <c r="AB100" i="18" s="1"/>
  <c r="P21" i="27"/>
  <c r="AF21" i="27" s="1"/>
  <c r="P20" i="7"/>
  <c r="AF20" i="7" s="1"/>
  <c r="AF17" i="21"/>
  <c r="Q37" i="27"/>
  <c r="R37" i="27" s="1"/>
  <c r="Q23" i="7"/>
  <c r="Q12" i="25"/>
  <c r="R12" i="25" s="1"/>
  <c r="AF31" i="9"/>
  <c r="Q36" i="4"/>
  <c r="R36" i="4" s="1"/>
  <c r="Q8" i="4"/>
  <c r="L90" i="24"/>
  <c r="X90" i="24" s="1"/>
  <c r="L94" i="3"/>
  <c r="X94" i="3" s="1"/>
  <c r="Q55" i="6"/>
  <c r="R55" i="6" s="1"/>
  <c r="L91" i="6"/>
  <c r="Q52" i="4"/>
  <c r="R52" i="4" s="1"/>
  <c r="AC16" i="10"/>
  <c r="AC17" i="10" s="1"/>
  <c r="AC18" i="10" s="1"/>
  <c r="AC19" i="10" s="1"/>
  <c r="AC20" i="10" s="1"/>
  <c r="AC21" i="10" s="1"/>
  <c r="AC22" i="10" s="1"/>
  <c r="AC23" i="10" s="1"/>
  <c r="AC24" i="10" s="1"/>
  <c r="AC25" i="10" s="1"/>
  <c r="AC26" i="10" s="1"/>
  <c r="AC27" i="10" s="1"/>
  <c r="AC28" i="10" s="1"/>
  <c r="AC29" i="10" s="1"/>
  <c r="AC30" i="10" s="1"/>
  <c r="AC31" i="10" s="1"/>
  <c r="AC32" i="10" s="1"/>
  <c r="AC33" i="10" s="1"/>
  <c r="AC34" i="10" s="1"/>
  <c r="AC35" i="10" s="1"/>
  <c r="AC36" i="10" s="1"/>
  <c r="AC37" i="10" s="1"/>
  <c r="AC38" i="10" s="1"/>
  <c r="AC39" i="10" s="1"/>
  <c r="AC40" i="10" s="1"/>
  <c r="AC41" i="10" s="1"/>
  <c r="AC42" i="10" s="1"/>
  <c r="AC43" i="10" s="1"/>
  <c r="AC44" i="10" s="1"/>
  <c r="AC45" i="10" s="1"/>
  <c r="AC46" i="10" s="1"/>
  <c r="AC47" i="10" s="1"/>
  <c r="AC48" i="10" s="1"/>
  <c r="AC49" i="10" s="1"/>
  <c r="AC50" i="10" s="1"/>
  <c r="AC51" i="10" s="1"/>
  <c r="AC52" i="10" s="1"/>
  <c r="AC53" i="10" s="1"/>
  <c r="AC54" i="10" s="1"/>
  <c r="AC55" i="10" s="1"/>
  <c r="AC56" i="10" s="1"/>
  <c r="AC57" i="10" s="1"/>
  <c r="AC58" i="10" s="1"/>
  <c r="AC59" i="10" s="1"/>
  <c r="AC60" i="10" s="1"/>
  <c r="AC61" i="10" s="1"/>
  <c r="AC62" i="10" s="1"/>
  <c r="AC63" i="10" s="1"/>
  <c r="AC64" i="10" s="1"/>
  <c r="AC65" i="10" s="1"/>
  <c r="AC66" i="10" s="1"/>
  <c r="AC67" i="10" s="1"/>
  <c r="AC68" i="10" s="1"/>
  <c r="AC69" i="10" s="1"/>
  <c r="AC70" i="10" s="1"/>
  <c r="AC71" i="10" s="1"/>
  <c r="AC72" i="10" s="1"/>
  <c r="AC73" i="10" s="1"/>
  <c r="AC74" i="10" s="1"/>
  <c r="AC75" i="10" s="1"/>
  <c r="AC76" i="10" s="1"/>
  <c r="AC77" i="10" s="1"/>
  <c r="AC78" i="10" s="1"/>
  <c r="AC79" i="10" s="1"/>
  <c r="AC80" i="10" s="1"/>
  <c r="AC81" i="10" s="1"/>
  <c r="AC82" i="10" s="1"/>
  <c r="AC83" i="10" s="1"/>
  <c r="AC84" i="10" s="1"/>
  <c r="AC85" i="10" s="1"/>
  <c r="AC86" i="10" s="1"/>
  <c r="AC87" i="10" s="1"/>
  <c r="AC88" i="10" s="1"/>
  <c r="AC89" i="10" s="1"/>
  <c r="AC90" i="10" s="1"/>
  <c r="AC91" i="10" s="1"/>
  <c r="AC92" i="10" s="1"/>
  <c r="AC93" i="10" s="1"/>
  <c r="AC94" i="10" s="1"/>
  <c r="AC95" i="10" s="1"/>
  <c r="AC96" i="10" s="1"/>
  <c r="AC97" i="10" s="1"/>
  <c r="AC98" i="10" s="1"/>
  <c r="AC99" i="10" s="1"/>
  <c r="AC100" i="10" s="1"/>
  <c r="L57" i="6"/>
  <c r="X57" i="6" s="1"/>
  <c r="P53" i="25"/>
  <c r="AF53" i="25" s="1"/>
  <c r="AF8" i="10"/>
  <c r="Q22" i="24"/>
  <c r="R22" i="24" s="1"/>
  <c r="T85" i="5"/>
  <c r="B85" i="5" s="1"/>
  <c r="T18" i="23"/>
  <c r="B18" i="23" s="1"/>
  <c r="AB18" i="23" s="1"/>
  <c r="AF18" i="23"/>
  <c r="L57" i="4"/>
  <c r="X57" i="4" s="1"/>
  <c r="P59" i="24"/>
  <c r="AF59" i="24" s="1"/>
  <c r="L4" i="24"/>
  <c r="L41" i="4"/>
  <c r="X41" i="4" s="1"/>
  <c r="Q53" i="4"/>
  <c r="R53" i="4" s="1"/>
  <c r="P53" i="4"/>
  <c r="AF53" i="4" s="1"/>
  <c r="R69" i="9"/>
  <c r="J69" i="9"/>
  <c r="Q88" i="24"/>
  <c r="R88" i="24" s="1"/>
  <c r="P88" i="24"/>
  <c r="AF73" i="7"/>
  <c r="L15" i="24"/>
  <c r="Q99" i="6"/>
  <c r="R99" i="6" s="1"/>
  <c r="P99" i="6"/>
  <c r="Q7" i="6"/>
  <c r="AA15" i="10"/>
  <c r="AA16" i="10" s="1"/>
  <c r="AA17" i="10" s="1"/>
  <c r="AA18" i="10" s="1"/>
  <c r="AA19" i="10" s="1"/>
  <c r="AA20" i="10" s="1"/>
  <c r="AA21" i="10" s="1"/>
  <c r="AA22" i="10" s="1"/>
  <c r="AA23" i="10" s="1"/>
  <c r="AA24" i="10" s="1"/>
  <c r="AA25" i="10" s="1"/>
  <c r="AA26" i="10" s="1"/>
  <c r="AA27" i="10" s="1"/>
  <c r="AA28" i="10" s="1"/>
  <c r="AA29" i="10" s="1"/>
  <c r="AA30" i="10" s="1"/>
  <c r="AA31" i="10" s="1"/>
  <c r="AA32" i="10" s="1"/>
  <c r="AA33" i="10" s="1"/>
  <c r="AA34" i="10" s="1"/>
  <c r="AA35" i="10" s="1"/>
  <c r="AA36" i="10" s="1"/>
  <c r="AA37" i="10" s="1"/>
  <c r="AA38" i="10" s="1"/>
  <c r="AA39" i="10" s="1"/>
  <c r="AA40" i="10" s="1"/>
  <c r="AA41" i="10" s="1"/>
  <c r="AA42" i="10" s="1"/>
  <c r="AA43" i="10" s="1"/>
  <c r="AA44" i="10" s="1"/>
  <c r="AA45" i="10" s="1"/>
  <c r="AA46" i="10" s="1"/>
  <c r="AA47" i="10" s="1"/>
  <c r="AA48" i="10" s="1"/>
  <c r="AA49" i="10" s="1"/>
  <c r="AA50" i="10" s="1"/>
  <c r="AA51" i="10" s="1"/>
  <c r="AA52" i="10" s="1"/>
  <c r="AA53" i="10" s="1"/>
  <c r="AA54" i="10" s="1"/>
  <c r="AA55" i="10" s="1"/>
  <c r="AA56" i="10" s="1"/>
  <c r="AA57" i="10" s="1"/>
  <c r="AA58" i="10" s="1"/>
  <c r="AA59" i="10" s="1"/>
  <c r="AA60" i="10" s="1"/>
  <c r="AA61" i="10" s="1"/>
  <c r="AA62" i="10" s="1"/>
  <c r="AA63" i="10" s="1"/>
  <c r="AA64" i="10" s="1"/>
  <c r="AA65" i="10" s="1"/>
  <c r="AA66" i="10" s="1"/>
  <c r="AA67" i="10" s="1"/>
  <c r="AA68" i="10" s="1"/>
  <c r="AA69" i="10" s="1"/>
  <c r="AA70" i="10" s="1"/>
  <c r="AA71" i="10" s="1"/>
  <c r="AA72" i="10" s="1"/>
  <c r="AA73" i="10" s="1"/>
  <c r="AA74" i="10" s="1"/>
  <c r="AA75" i="10" s="1"/>
  <c r="AA76" i="10" s="1"/>
  <c r="AA77" i="10" s="1"/>
  <c r="AA78" i="10" s="1"/>
  <c r="AA79" i="10" s="1"/>
  <c r="AA80" i="10" s="1"/>
  <c r="AA81" i="10" s="1"/>
  <c r="AA82" i="10" s="1"/>
  <c r="AA83" i="10" s="1"/>
  <c r="AA84" i="10" s="1"/>
  <c r="AA85" i="10" s="1"/>
  <c r="AA86" i="10" s="1"/>
  <c r="AA87" i="10" s="1"/>
  <c r="AA88" i="10" s="1"/>
  <c r="AA89" i="10" s="1"/>
  <c r="AA90" i="10" s="1"/>
  <c r="AA91" i="10" s="1"/>
  <c r="AA92" i="10" s="1"/>
  <c r="AA93" i="10" s="1"/>
  <c r="AA94" i="10" s="1"/>
  <c r="AA95" i="10" s="1"/>
  <c r="AA96" i="10" s="1"/>
  <c r="AA97" i="10" s="1"/>
  <c r="AA98" i="10" s="1"/>
  <c r="AA99" i="10" s="1"/>
  <c r="AA100" i="10" s="1"/>
  <c r="P10" i="6"/>
  <c r="L10" i="6" s="1"/>
  <c r="X10" i="6" s="1"/>
  <c r="Y20" i="10"/>
  <c r="Y21" i="10" s="1"/>
  <c r="Y22" i="10" s="1"/>
  <c r="Y23" i="10" s="1"/>
  <c r="Y24" i="10" s="1"/>
  <c r="Y25" i="10" s="1"/>
  <c r="Y26" i="10" s="1"/>
  <c r="Y27" i="10" s="1"/>
  <c r="Y28" i="10" s="1"/>
  <c r="Y29" i="10" s="1"/>
  <c r="Y30" i="10" s="1"/>
  <c r="Y31" i="10" s="1"/>
  <c r="Y32" i="10" s="1"/>
  <c r="Y33" i="10" s="1"/>
  <c r="Y34" i="10" s="1"/>
  <c r="Y35" i="10" s="1"/>
  <c r="Y36" i="10" s="1"/>
  <c r="Y37" i="10" s="1"/>
  <c r="Y38" i="10" s="1"/>
  <c r="Y39" i="10" s="1"/>
  <c r="Y40" i="10" s="1"/>
  <c r="Y41" i="10" s="1"/>
  <c r="Y42" i="10" s="1"/>
  <c r="Y43" i="10" s="1"/>
  <c r="Y44" i="10" s="1"/>
  <c r="Y45" i="10" s="1"/>
  <c r="Y46" i="10" s="1"/>
  <c r="Y47" i="10" s="1"/>
  <c r="Y48" i="10" s="1"/>
  <c r="Y49" i="10" s="1"/>
  <c r="Y50" i="10" s="1"/>
  <c r="Y51" i="10" s="1"/>
  <c r="Y52" i="10" s="1"/>
  <c r="Y53" i="10" s="1"/>
  <c r="Y54" i="10" s="1"/>
  <c r="Y55" i="10" s="1"/>
  <c r="Y56" i="10" s="1"/>
  <c r="Y57" i="10" s="1"/>
  <c r="Y58" i="10" s="1"/>
  <c r="Y59" i="10" s="1"/>
  <c r="Y60" i="10" s="1"/>
  <c r="Y61" i="10" s="1"/>
  <c r="Y62" i="10" s="1"/>
  <c r="Y63" i="10" s="1"/>
  <c r="Y64" i="10" s="1"/>
  <c r="Y65" i="10" s="1"/>
  <c r="Y66" i="10" s="1"/>
  <c r="Y67" i="10" s="1"/>
  <c r="Y68" i="10" s="1"/>
  <c r="Y69" i="10" s="1"/>
  <c r="Y70" i="10" s="1"/>
  <c r="Y71" i="10" s="1"/>
  <c r="Y72" i="10" s="1"/>
  <c r="Y73" i="10" s="1"/>
  <c r="Y74" i="10" s="1"/>
  <c r="Y75" i="10" s="1"/>
  <c r="Y76" i="10" s="1"/>
  <c r="Y77" i="10" s="1"/>
  <c r="Y78" i="10" s="1"/>
  <c r="Y79" i="10" s="1"/>
  <c r="Y80" i="10" s="1"/>
  <c r="Y81" i="10" s="1"/>
  <c r="Y82" i="10" s="1"/>
  <c r="Y83" i="10" s="1"/>
  <c r="Y84" i="10" s="1"/>
  <c r="Y85" i="10" s="1"/>
  <c r="Y86" i="10" s="1"/>
  <c r="Y87" i="10" s="1"/>
  <c r="Y88" i="10" s="1"/>
  <c r="Y89" i="10" s="1"/>
  <c r="Y90" i="10" s="1"/>
  <c r="Y91" i="10" s="1"/>
  <c r="Y92" i="10" s="1"/>
  <c r="Y93" i="10" s="1"/>
  <c r="Y94" i="10" s="1"/>
  <c r="Y95" i="10" s="1"/>
  <c r="Y96" i="10" s="1"/>
  <c r="Y97" i="10" s="1"/>
  <c r="Y98" i="10" s="1"/>
  <c r="Y99" i="10" s="1"/>
  <c r="Y100" i="10" s="1"/>
  <c r="T15" i="10"/>
  <c r="T16" i="10" s="1"/>
  <c r="T17" i="10" s="1"/>
  <c r="T18" i="10" s="1"/>
  <c r="T19" i="10" s="1"/>
  <c r="T20" i="10" s="1"/>
  <c r="T21" i="10" s="1"/>
  <c r="T22" i="10" s="1"/>
  <c r="T23" i="10" s="1"/>
  <c r="T24" i="10" s="1"/>
  <c r="T25" i="10" s="1"/>
  <c r="T26" i="10" s="1"/>
  <c r="T27" i="10" s="1"/>
  <c r="T28" i="10" s="1"/>
  <c r="T29" i="10" s="1"/>
  <c r="T30" i="10" s="1"/>
  <c r="T31" i="10" s="1"/>
  <c r="T32" i="10" s="1"/>
  <c r="T33" i="10" s="1"/>
  <c r="T34" i="10" s="1"/>
  <c r="T35" i="10" s="1"/>
  <c r="T36" i="10" s="1"/>
  <c r="T37" i="10" s="1"/>
  <c r="T38" i="10" s="1"/>
  <c r="T39" i="10" s="1"/>
  <c r="T40" i="10" s="1"/>
  <c r="T41" i="10" s="1"/>
  <c r="T42" i="10" s="1"/>
  <c r="T43" i="10" s="1"/>
  <c r="T44" i="10" s="1"/>
  <c r="T45" i="10" s="1"/>
  <c r="T46" i="10" s="1"/>
  <c r="T47" i="10" s="1"/>
  <c r="T48" i="10" s="1"/>
  <c r="T49" i="10" s="1"/>
  <c r="T50" i="10" s="1"/>
  <c r="T51" i="10" s="1"/>
  <c r="T52" i="10" s="1"/>
  <c r="T53" i="10" s="1"/>
  <c r="T54" i="10" s="1"/>
  <c r="T55" i="10" s="1"/>
  <c r="T56" i="10" s="1"/>
  <c r="T57" i="10" s="1"/>
  <c r="T58" i="10" s="1"/>
  <c r="T59" i="10" s="1"/>
  <c r="T60" i="10" s="1"/>
  <c r="T61" i="10" s="1"/>
  <c r="T62" i="10" s="1"/>
  <c r="T63" i="10" s="1"/>
  <c r="T64" i="10" s="1"/>
  <c r="T65" i="10" s="1"/>
  <c r="T66" i="10" s="1"/>
  <c r="T67" i="10" s="1"/>
  <c r="T68" i="10" s="1"/>
  <c r="T69" i="10" s="1"/>
  <c r="T70" i="10" s="1"/>
  <c r="T71" i="10" s="1"/>
  <c r="T72" i="10" s="1"/>
  <c r="T73" i="10" s="1"/>
  <c r="T74" i="10" s="1"/>
  <c r="T75" i="10" s="1"/>
  <c r="T76" i="10" s="1"/>
  <c r="T77" i="10" s="1"/>
  <c r="T78" i="10" s="1"/>
  <c r="T79" i="10" s="1"/>
  <c r="T80" i="10" s="1"/>
  <c r="T81" i="10" s="1"/>
  <c r="T82" i="10" s="1"/>
  <c r="T83" i="10" s="1"/>
  <c r="T84" i="10" s="1"/>
  <c r="T85" i="10" s="1"/>
  <c r="T86" i="10" s="1"/>
  <c r="T87" i="10" s="1"/>
  <c r="T88" i="10" s="1"/>
  <c r="T89" i="10" s="1"/>
  <c r="T90" i="10" s="1"/>
  <c r="T91" i="10" s="1"/>
  <c r="T92" i="10" s="1"/>
  <c r="T93" i="10" s="1"/>
  <c r="T94" i="10" s="1"/>
  <c r="T95" i="10" s="1"/>
  <c r="T96" i="10" s="1"/>
  <c r="T97" i="10" s="1"/>
  <c r="T98" i="10" s="1"/>
  <c r="T99" i="10" s="1"/>
  <c r="T100" i="10" s="1"/>
  <c r="AF68" i="6"/>
  <c r="L68" i="13"/>
  <c r="X68" i="13" s="1"/>
  <c r="P82" i="24"/>
  <c r="L82" i="24" s="1"/>
  <c r="X82" i="24" s="1"/>
  <c r="AG1" i="6"/>
  <c r="U25" i="29" s="1"/>
  <c r="Q65" i="24"/>
  <c r="R65" i="24" s="1"/>
  <c r="P65" i="24"/>
  <c r="T94" i="18"/>
  <c r="B94" i="18" s="1"/>
  <c r="AB94" i="18" s="1"/>
  <c r="AF91" i="18"/>
  <c r="AF81" i="18"/>
  <c r="T66" i="3"/>
  <c r="B66" i="3" s="1"/>
  <c r="AB66" i="3" s="1"/>
  <c r="L99" i="20"/>
  <c r="X99" i="20" s="1"/>
  <c r="T96" i="3"/>
  <c r="B96" i="3" s="1"/>
  <c r="AB96" i="3" s="1"/>
  <c r="T68" i="6"/>
  <c r="B68" i="6" s="1"/>
  <c r="AB68" i="6" s="1"/>
  <c r="T83" i="3"/>
  <c r="B83" i="3" s="1"/>
  <c r="AB83" i="3" s="1"/>
  <c r="T72" i="20"/>
  <c r="B72" i="20" s="1"/>
  <c r="AB72" i="20" s="1"/>
  <c r="T69" i="3"/>
  <c r="B69" i="3" s="1"/>
  <c r="AB69" i="3" s="1"/>
  <c r="T90" i="23"/>
  <c r="B90" i="23" s="1"/>
  <c r="AB90" i="23" s="1"/>
  <c r="T52" i="5"/>
  <c r="B52" i="5" s="1"/>
  <c r="AB52" i="5" s="1"/>
  <c r="T36" i="18"/>
  <c r="B36" i="18" s="1"/>
  <c r="AB36" i="18" s="1"/>
  <c r="Q42" i="7"/>
  <c r="R42" i="7" s="1"/>
  <c r="T4" i="10"/>
  <c r="Q40" i="27"/>
  <c r="R40" i="27" s="1"/>
  <c r="AF57" i="20"/>
  <c r="P53" i="26"/>
  <c r="L53" i="26" s="1"/>
  <c r="W9" i="10"/>
  <c r="P8" i="4"/>
  <c r="AF8" i="4" s="1"/>
  <c r="T33" i="23"/>
  <c r="B33" i="23" s="1"/>
  <c r="AB33" i="23" s="1"/>
  <c r="AF57" i="23"/>
  <c r="L98" i="4"/>
  <c r="X98" i="4" s="1"/>
  <c r="Q19" i="24"/>
  <c r="R19" i="24" s="1"/>
  <c r="AF52" i="4"/>
  <c r="R7" i="24"/>
  <c r="P76" i="24"/>
  <c r="AA9" i="17"/>
  <c r="AQ9" i="17" s="1"/>
  <c r="T5" i="10"/>
  <c r="L79" i="24"/>
  <c r="X79" i="24" s="1"/>
  <c r="AG1" i="24"/>
  <c r="U30" i="29" s="1"/>
  <c r="AD4" i="10"/>
  <c r="Q84" i="4"/>
  <c r="R84" i="4" s="1"/>
  <c r="P84" i="4"/>
  <c r="AD9" i="10"/>
  <c r="AF10" i="17"/>
  <c r="AV10" i="17" s="1"/>
  <c r="R6" i="23"/>
  <c r="Q97" i="24"/>
  <c r="R97" i="24" s="1"/>
  <c r="P97" i="24"/>
  <c r="AF36" i="23"/>
  <c r="AF94" i="24"/>
  <c r="U24" i="10"/>
  <c r="U25" i="10" s="1"/>
  <c r="U26" i="10" s="1"/>
  <c r="U27" i="10" s="1"/>
  <c r="U28" i="10" s="1"/>
  <c r="U29" i="10" s="1"/>
  <c r="U30" i="10" s="1"/>
  <c r="U31" i="10" s="1"/>
  <c r="U32" i="10" s="1"/>
  <c r="U33" i="10" s="1"/>
  <c r="U34" i="10" s="1"/>
  <c r="U35" i="10" s="1"/>
  <c r="U36" i="10" s="1"/>
  <c r="U37" i="10" s="1"/>
  <c r="U38" i="10" s="1"/>
  <c r="U39" i="10" s="1"/>
  <c r="U40" i="10" s="1"/>
  <c r="U41" i="10" s="1"/>
  <c r="U42" i="10" s="1"/>
  <c r="U43" i="10" s="1"/>
  <c r="U44" i="10" s="1"/>
  <c r="U45" i="10" s="1"/>
  <c r="U46" i="10" s="1"/>
  <c r="U47" i="10" s="1"/>
  <c r="U48" i="10" s="1"/>
  <c r="U49" i="10" s="1"/>
  <c r="U50" i="10" s="1"/>
  <c r="U51" i="10" s="1"/>
  <c r="U52" i="10" s="1"/>
  <c r="U53" i="10" s="1"/>
  <c r="U54" i="10" s="1"/>
  <c r="U55" i="10" s="1"/>
  <c r="U56" i="10" s="1"/>
  <c r="U57" i="10" s="1"/>
  <c r="U58" i="10" s="1"/>
  <c r="U59" i="10" s="1"/>
  <c r="U60" i="10" s="1"/>
  <c r="U61" i="10" s="1"/>
  <c r="U62" i="10" s="1"/>
  <c r="U63" i="10" s="1"/>
  <c r="U64" i="10" s="1"/>
  <c r="U65" i="10" s="1"/>
  <c r="U66" i="10" s="1"/>
  <c r="U67" i="10" s="1"/>
  <c r="U68" i="10" s="1"/>
  <c r="U69" i="10" s="1"/>
  <c r="U70" i="10" s="1"/>
  <c r="U71" i="10" s="1"/>
  <c r="U72" i="10" s="1"/>
  <c r="U73" i="10" s="1"/>
  <c r="U74" i="10" s="1"/>
  <c r="U75" i="10" s="1"/>
  <c r="U76" i="10" s="1"/>
  <c r="U77" i="10" s="1"/>
  <c r="U78" i="10" s="1"/>
  <c r="U79" i="10" s="1"/>
  <c r="U80" i="10" s="1"/>
  <c r="U81" i="10" s="1"/>
  <c r="U82" i="10" s="1"/>
  <c r="U83" i="10" s="1"/>
  <c r="U84" i="10" s="1"/>
  <c r="U85" i="10" s="1"/>
  <c r="U86" i="10" s="1"/>
  <c r="U87" i="10" s="1"/>
  <c r="U88" i="10" s="1"/>
  <c r="U89" i="10" s="1"/>
  <c r="U90" i="10" s="1"/>
  <c r="U91" i="10" s="1"/>
  <c r="U92" i="10" s="1"/>
  <c r="U93" i="10" s="1"/>
  <c r="U94" i="10" s="1"/>
  <c r="U95" i="10" s="1"/>
  <c r="U96" i="10" s="1"/>
  <c r="U97" i="10" s="1"/>
  <c r="U98" i="10" s="1"/>
  <c r="U99" i="10" s="1"/>
  <c r="U100" i="10" s="1"/>
  <c r="AD10" i="10"/>
  <c r="R9" i="23"/>
  <c r="AF9" i="23"/>
  <c r="L9" i="23"/>
  <c r="W7" i="10"/>
  <c r="O17" i="17"/>
  <c r="AF60" i="6"/>
  <c r="X36" i="23"/>
  <c r="T36" i="23"/>
  <c r="B36" i="23" s="1"/>
  <c r="AD5" i="10"/>
  <c r="R8" i="23"/>
  <c r="T85" i="3"/>
  <c r="B85" i="3" s="1"/>
  <c r="AB85" i="3" s="1"/>
  <c r="L60" i="4"/>
  <c r="X60" i="4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T80" i="18"/>
  <c r="B80" i="18" s="1"/>
  <c r="AB80" i="18" s="1"/>
  <c r="T3" i="5"/>
  <c r="B3" i="5" s="1"/>
  <c r="AF53" i="18"/>
  <c r="T92" i="13"/>
  <c r="B92" i="13" s="1"/>
  <c r="AB92" i="13" s="1"/>
  <c r="T98" i="23"/>
  <c r="B98" i="23" s="1"/>
  <c r="AB98" i="23" s="1"/>
  <c r="AF90" i="3"/>
  <c r="S12" i="10"/>
  <c r="Q31" i="25"/>
  <c r="R31" i="25" s="1"/>
  <c r="P55" i="28"/>
  <c r="AF55" i="28" s="1"/>
  <c r="Q78" i="4"/>
  <c r="R78" i="4" s="1"/>
  <c r="AF14" i="10"/>
  <c r="AF15" i="10" s="1"/>
  <c r="AF16" i="10" s="1"/>
  <c r="AF17" i="10" s="1"/>
  <c r="AF18" i="10" s="1"/>
  <c r="AF19" i="10" s="1"/>
  <c r="AF20" i="10" s="1"/>
  <c r="AF21" i="10" s="1"/>
  <c r="AF22" i="10" s="1"/>
  <c r="AF23" i="10" s="1"/>
  <c r="AF24" i="10" s="1"/>
  <c r="AF25" i="10" s="1"/>
  <c r="AF26" i="10" s="1"/>
  <c r="AF27" i="10" s="1"/>
  <c r="AF28" i="10" s="1"/>
  <c r="AF29" i="10" s="1"/>
  <c r="AF30" i="10" s="1"/>
  <c r="AF31" i="10" s="1"/>
  <c r="AF32" i="10" s="1"/>
  <c r="AF33" i="10" s="1"/>
  <c r="AF34" i="10" s="1"/>
  <c r="AF35" i="10" s="1"/>
  <c r="AF36" i="10" s="1"/>
  <c r="AF37" i="10" s="1"/>
  <c r="AF38" i="10" s="1"/>
  <c r="AF39" i="10" s="1"/>
  <c r="AF40" i="10" s="1"/>
  <c r="AF41" i="10" s="1"/>
  <c r="AF42" i="10" s="1"/>
  <c r="AF43" i="10" s="1"/>
  <c r="AF44" i="10" s="1"/>
  <c r="AF45" i="10" s="1"/>
  <c r="AF46" i="10" s="1"/>
  <c r="AF47" i="10" s="1"/>
  <c r="AF48" i="10" s="1"/>
  <c r="AF49" i="10" s="1"/>
  <c r="AF50" i="10" s="1"/>
  <c r="AF51" i="10" s="1"/>
  <c r="AF52" i="10" s="1"/>
  <c r="AF53" i="10" s="1"/>
  <c r="AF54" i="10" s="1"/>
  <c r="AF55" i="10" s="1"/>
  <c r="AF56" i="10" s="1"/>
  <c r="AF57" i="10" s="1"/>
  <c r="AF58" i="10" s="1"/>
  <c r="AF59" i="10" s="1"/>
  <c r="AF60" i="10" s="1"/>
  <c r="AF61" i="10" s="1"/>
  <c r="AF62" i="10" s="1"/>
  <c r="AF63" i="10" s="1"/>
  <c r="AF64" i="10" s="1"/>
  <c r="AF65" i="10" s="1"/>
  <c r="AF66" i="10" s="1"/>
  <c r="AF67" i="10" s="1"/>
  <c r="AF68" i="10" s="1"/>
  <c r="AF69" i="10" s="1"/>
  <c r="AF70" i="10" s="1"/>
  <c r="AF71" i="10" s="1"/>
  <c r="AF72" i="10" s="1"/>
  <c r="AF73" i="10" s="1"/>
  <c r="AF74" i="10" s="1"/>
  <c r="AF75" i="10" s="1"/>
  <c r="AF76" i="10" s="1"/>
  <c r="AF77" i="10" s="1"/>
  <c r="AF78" i="10" s="1"/>
  <c r="AF79" i="10" s="1"/>
  <c r="AF80" i="10" s="1"/>
  <c r="AF81" i="10" s="1"/>
  <c r="AF82" i="10" s="1"/>
  <c r="AF83" i="10" s="1"/>
  <c r="AF84" i="10" s="1"/>
  <c r="AF85" i="10" s="1"/>
  <c r="AF86" i="10" s="1"/>
  <c r="AF87" i="10" s="1"/>
  <c r="AF88" i="10" s="1"/>
  <c r="AF89" i="10" s="1"/>
  <c r="AF90" i="10" s="1"/>
  <c r="AF91" i="10" s="1"/>
  <c r="AF92" i="10" s="1"/>
  <c r="AF93" i="10" s="1"/>
  <c r="AF94" i="10" s="1"/>
  <c r="AF95" i="10" s="1"/>
  <c r="AF96" i="10" s="1"/>
  <c r="AF97" i="10" s="1"/>
  <c r="AF98" i="10" s="1"/>
  <c r="AF99" i="10" s="1"/>
  <c r="AF100" i="10" s="1"/>
  <c r="L70" i="4"/>
  <c r="X70" i="4" s="1"/>
  <c r="T13" i="5"/>
  <c r="B13" i="5" s="1"/>
  <c r="AB13" i="5" s="1"/>
  <c r="AA6" i="10"/>
  <c r="AF11" i="5"/>
  <c r="P85" i="24"/>
  <c r="AF85" i="24" s="1"/>
  <c r="AF77" i="24"/>
  <c r="AF23" i="1"/>
  <c r="L23" i="1"/>
  <c r="AF65" i="4"/>
  <c r="Q99" i="24"/>
  <c r="R99" i="24" s="1"/>
  <c r="P99" i="24"/>
  <c r="AF86" i="5"/>
  <c r="L86" i="5"/>
  <c r="AF35" i="4"/>
  <c r="AB22" i="1"/>
  <c r="D22" i="1"/>
  <c r="AC7" i="10"/>
  <c r="R7" i="1"/>
  <c r="Q47" i="6"/>
  <c r="R47" i="6" s="1"/>
  <c r="P47" i="6"/>
  <c r="Q97" i="4"/>
  <c r="R97" i="4" s="1"/>
  <c r="P97" i="4"/>
  <c r="L97" i="4" s="1"/>
  <c r="D18" i="18"/>
  <c r="Q50" i="4"/>
  <c r="R50" i="4" s="1"/>
  <c r="P50" i="4"/>
  <c r="L50" i="4" s="1"/>
  <c r="AD30" i="1"/>
  <c r="Q67" i="4"/>
  <c r="R67" i="4" s="1"/>
  <c r="P67" i="4"/>
  <c r="Q95" i="24"/>
  <c r="R95" i="24" s="1"/>
  <c r="P95" i="24"/>
  <c r="Q91" i="24"/>
  <c r="R91" i="24" s="1"/>
  <c r="P91" i="24"/>
  <c r="AF79" i="3"/>
  <c r="L58" i="6"/>
  <c r="X58" i="6" s="1"/>
  <c r="L10" i="24"/>
  <c r="X10" i="24" s="1"/>
  <c r="Q47" i="4"/>
  <c r="R47" i="4" s="1"/>
  <c r="P47" i="4"/>
  <c r="P15" i="28"/>
  <c r="L15" i="28" s="1"/>
  <c r="AF31" i="3"/>
  <c r="L58" i="3"/>
  <c r="X58" i="3" s="1"/>
  <c r="Q62" i="27"/>
  <c r="R62" i="27" s="1"/>
  <c r="L30" i="18"/>
  <c r="X30" i="18" s="1"/>
  <c r="P53" i="6"/>
  <c r="L53" i="6" s="1"/>
  <c r="X53" i="6" s="1"/>
  <c r="L12" i="5"/>
  <c r="AD9" i="1"/>
  <c r="AD25" i="18"/>
  <c r="AF96" i="6"/>
  <c r="L63" i="5"/>
  <c r="X63" i="5" s="1"/>
  <c r="AF59" i="16"/>
  <c r="T70" i="16"/>
  <c r="B70" i="16" s="1"/>
  <c r="AB70" i="16" s="1"/>
  <c r="L31" i="18"/>
  <c r="X31" i="18" s="1"/>
  <c r="AF96" i="20"/>
  <c r="D71" i="5"/>
  <c r="D65" i="1"/>
  <c r="AF88" i="3"/>
  <c r="L33" i="28"/>
  <c r="T33" i="28" s="1"/>
  <c r="B33" i="28" s="1"/>
  <c r="AB33" i="28" s="1"/>
  <c r="P17" i="27"/>
  <c r="L17" i="27" s="1"/>
  <c r="P37" i="25"/>
  <c r="AF37" i="25" s="1"/>
  <c r="T37" i="3"/>
  <c r="B37" i="3" s="1"/>
  <c r="AB37" i="3" s="1"/>
  <c r="AF7" i="21"/>
  <c r="L94" i="9"/>
  <c r="X94" i="9" s="1"/>
  <c r="P28" i="24"/>
  <c r="AF28" i="24" s="1"/>
  <c r="L89" i="24"/>
  <c r="T89" i="24" s="1"/>
  <c r="B89" i="24" s="1"/>
  <c r="AB89" i="24" s="1"/>
  <c r="R3" i="23"/>
  <c r="AF24" i="5"/>
  <c r="L20" i="6"/>
  <c r="X20" i="6" s="1"/>
  <c r="L71" i="24"/>
  <c r="X71" i="24" s="1"/>
  <c r="L77" i="24"/>
  <c r="AF25" i="5"/>
  <c r="L25" i="5"/>
  <c r="P30" i="24"/>
  <c r="DC30" i="17" s="1"/>
  <c r="DP30" i="17" s="1"/>
  <c r="EB30" i="17" s="1"/>
  <c r="Q30" i="24"/>
  <c r="R30" i="24" s="1"/>
  <c r="Q39" i="24"/>
  <c r="R39" i="24" s="1"/>
  <c r="P39" i="24"/>
  <c r="AF39" i="24" s="1"/>
  <c r="Q34" i="6"/>
  <c r="R34" i="6" s="1"/>
  <c r="P34" i="6"/>
  <c r="AF57" i="4"/>
  <c r="Q75" i="4"/>
  <c r="R75" i="4" s="1"/>
  <c r="P75" i="4"/>
  <c r="AD11" i="10"/>
  <c r="R5" i="23"/>
  <c r="Q80" i="24"/>
  <c r="R80" i="24" s="1"/>
  <c r="P80" i="24"/>
  <c r="L80" i="24" s="1"/>
  <c r="Q14" i="24"/>
  <c r="R14" i="24" s="1"/>
  <c r="P14" i="24"/>
  <c r="L14" i="24" s="1"/>
  <c r="P20" i="24"/>
  <c r="AF20" i="24" s="1"/>
  <c r="P61" i="24"/>
  <c r="AF61" i="24" s="1"/>
  <c r="Q18" i="24"/>
  <c r="R18" i="24" s="1"/>
  <c r="P18" i="24"/>
  <c r="AF18" i="24" s="1"/>
  <c r="J77" i="9"/>
  <c r="R77" i="9"/>
  <c r="Q72" i="24"/>
  <c r="R72" i="24" s="1"/>
  <c r="P72" i="24"/>
  <c r="Q46" i="4"/>
  <c r="R46" i="4" s="1"/>
  <c r="P46" i="4"/>
  <c r="T48" i="5"/>
  <c r="B48" i="5" s="1"/>
  <c r="AB48" i="5" s="1"/>
  <c r="AF59" i="6"/>
  <c r="L57" i="3"/>
  <c r="X57" i="3" s="1"/>
  <c r="AF18" i="18"/>
  <c r="Q11" i="24"/>
  <c r="P11" i="24"/>
  <c r="DC11" i="17" s="1"/>
  <c r="DP11" i="17" s="1"/>
  <c r="EB11" i="17" s="1"/>
  <c r="D20" i="20"/>
  <c r="L72" i="6"/>
  <c r="T72" i="6" s="1"/>
  <c r="B72" i="6" s="1"/>
  <c r="AB72" i="6" s="1"/>
  <c r="L64" i="3"/>
  <c r="T64" i="3" s="1"/>
  <c r="B64" i="3" s="1"/>
  <c r="AB64" i="3" s="1"/>
  <c r="AF8" i="17"/>
  <c r="AV8" i="17" s="1"/>
  <c r="Q51" i="4"/>
  <c r="R51" i="4" s="1"/>
  <c r="P51" i="4"/>
  <c r="AF51" i="4" s="1"/>
  <c r="T100" i="3"/>
  <c r="B100" i="3" s="1"/>
  <c r="AB100" i="3" s="1"/>
  <c r="AD71" i="5"/>
  <c r="AF48" i="5"/>
  <c r="T51" i="3"/>
  <c r="B51" i="3" s="1"/>
  <c r="AB51" i="3" s="1"/>
  <c r="T86" i="16"/>
  <c r="B86" i="16" s="1"/>
  <c r="AB86" i="16" s="1"/>
  <c r="T90" i="3"/>
  <c r="B90" i="3" s="1"/>
  <c r="AB90" i="3" s="1"/>
  <c r="AD65" i="1"/>
  <c r="Q27" i="7"/>
  <c r="Q29" i="27"/>
  <c r="R29" i="27" s="1"/>
  <c r="L86" i="3"/>
  <c r="X86" i="3" s="1"/>
  <c r="L87" i="16"/>
  <c r="T87" i="16" s="1"/>
  <c r="B87" i="16" s="1"/>
  <c r="AB87" i="16" s="1"/>
  <c r="L40" i="3"/>
  <c r="X40" i="3" s="1"/>
  <c r="AF62" i="24"/>
  <c r="L48" i="9"/>
  <c r="X48" i="9" s="1"/>
  <c r="S2" i="24"/>
  <c r="P66" i="24"/>
  <c r="L56" i="5"/>
  <c r="AF56" i="5"/>
  <c r="Q55" i="4"/>
  <c r="R55" i="4" s="1"/>
  <c r="P55" i="4"/>
  <c r="Q66" i="4"/>
  <c r="R66" i="4" s="1"/>
  <c r="P66" i="4"/>
  <c r="Q54" i="4"/>
  <c r="R54" i="4" s="1"/>
  <c r="P54" i="4"/>
  <c r="Q33" i="24"/>
  <c r="R33" i="24" s="1"/>
  <c r="P33" i="24"/>
  <c r="Q99" i="4"/>
  <c r="R99" i="4" s="1"/>
  <c r="P99" i="4"/>
  <c r="Q56" i="6"/>
  <c r="R56" i="6" s="1"/>
  <c r="P56" i="6"/>
  <c r="AF56" i="6" s="1"/>
  <c r="Q43" i="4"/>
  <c r="R43" i="4" s="1"/>
  <c r="P43" i="4"/>
  <c r="Q71" i="4"/>
  <c r="R71" i="4" s="1"/>
  <c r="P71" i="4"/>
  <c r="Q39" i="4"/>
  <c r="R39" i="4" s="1"/>
  <c r="P39" i="4"/>
  <c r="T97" i="3"/>
  <c r="B97" i="3" s="1"/>
  <c r="AB97" i="3" s="1"/>
  <c r="P37" i="4"/>
  <c r="AF37" i="4" s="1"/>
  <c r="Q37" i="4"/>
  <c r="R37" i="4" s="1"/>
  <c r="X24" i="5"/>
  <c r="T24" i="5"/>
  <c r="B24" i="5" s="1"/>
  <c r="Q70" i="24"/>
  <c r="R70" i="24" s="1"/>
  <c r="P70" i="24"/>
  <c r="AF70" i="24" s="1"/>
  <c r="AD18" i="18"/>
  <c r="AD20" i="20"/>
  <c r="AF70" i="16"/>
  <c r="Q77" i="6"/>
  <c r="R77" i="6" s="1"/>
  <c r="P77" i="6"/>
  <c r="P40" i="24"/>
  <c r="L40" i="24" s="1"/>
  <c r="Q40" i="24"/>
  <c r="R40" i="24" s="1"/>
  <c r="T59" i="16"/>
  <c r="B59" i="16" s="1"/>
  <c r="AB59" i="16" s="1"/>
  <c r="AF96" i="24"/>
  <c r="L96" i="24"/>
  <c r="AF41" i="4"/>
  <c r="AF18" i="5"/>
  <c r="L18" i="5"/>
  <c r="Q50" i="6"/>
  <c r="R50" i="6" s="1"/>
  <c r="P50" i="6"/>
  <c r="Q58" i="4"/>
  <c r="R58" i="4" s="1"/>
  <c r="P58" i="4"/>
  <c r="T70" i="1"/>
  <c r="B70" i="1" s="1"/>
  <c r="AB70" i="1" s="1"/>
  <c r="AF83" i="16"/>
  <c r="P73" i="6"/>
  <c r="L73" i="6" s="1"/>
  <c r="X73" i="6" s="1"/>
  <c r="P38" i="24"/>
  <c r="L38" i="24" s="1"/>
  <c r="X38" i="24" s="1"/>
  <c r="Q38" i="24"/>
  <c r="R38" i="24" s="1"/>
  <c r="AF79" i="24"/>
  <c r="Q77" i="4"/>
  <c r="R77" i="4" s="1"/>
  <c r="P77" i="4"/>
  <c r="L50" i="20"/>
  <c r="X50" i="20" s="1"/>
  <c r="T47" i="13"/>
  <c r="B47" i="13" s="1"/>
  <c r="AB47" i="13" s="1"/>
  <c r="T79" i="3"/>
  <c r="B79" i="3" s="1"/>
  <c r="AB79" i="3" s="1"/>
  <c r="T83" i="16"/>
  <c r="B83" i="16" s="1"/>
  <c r="AB83" i="16" s="1"/>
  <c r="L21" i="21"/>
  <c r="X21" i="21" s="1"/>
  <c r="P8" i="7"/>
  <c r="AF8" i="7" s="1"/>
  <c r="Q40" i="26"/>
  <c r="R40" i="26" s="1"/>
  <c r="L88" i="20"/>
  <c r="AE11" i="17"/>
  <c r="AU11" i="17" s="1"/>
  <c r="L38" i="9"/>
  <c r="X38" i="9" s="1"/>
  <c r="L64" i="6"/>
  <c r="X64" i="6" s="1"/>
  <c r="AF4" i="24"/>
  <c r="AD6" i="10"/>
  <c r="P67" i="24"/>
  <c r="AD8" i="10"/>
  <c r="AF5" i="23"/>
  <c r="L5" i="23"/>
  <c r="AF35" i="23"/>
  <c r="L35" i="23"/>
  <c r="P56" i="24"/>
  <c r="AF56" i="24" s="1"/>
  <c r="Q56" i="24"/>
  <c r="R56" i="24" s="1"/>
  <c r="Q81" i="24"/>
  <c r="R81" i="24" s="1"/>
  <c r="P81" i="24"/>
  <c r="AF81" i="24" s="1"/>
  <c r="L3" i="23"/>
  <c r="T3" i="23" s="1"/>
  <c r="B3" i="23" s="1"/>
  <c r="Q11" i="26"/>
  <c r="R11" i="26" s="1"/>
  <c r="X18" i="18"/>
  <c r="D12" i="23"/>
  <c r="AF29" i="20"/>
  <c r="D24" i="23"/>
  <c r="Q15" i="26"/>
  <c r="R15" i="26" s="1"/>
  <c r="Q26" i="26"/>
  <c r="R26" i="26" s="1"/>
  <c r="Q13" i="27"/>
  <c r="R13" i="27" s="1"/>
  <c r="R25" i="9"/>
  <c r="Q18" i="26"/>
  <c r="R18" i="26" s="1"/>
  <c r="AD12" i="23"/>
  <c r="Q26" i="28"/>
  <c r="R26" i="28" s="1"/>
  <c r="L16" i="21"/>
  <c r="X16" i="21" s="1"/>
  <c r="X55" i="18"/>
  <c r="T55" i="18"/>
  <c r="B55" i="18" s="1"/>
  <c r="AB55" i="18" s="1"/>
  <c r="Q14" i="28"/>
  <c r="R14" i="28" s="1"/>
  <c r="P84" i="7"/>
  <c r="AF84" i="7" s="1"/>
  <c r="L68" i="18"/>
  <c r="X68" i="18" s="1"/>
  <c r="D30" i="1"/>
  <c r="T86" i="23"/>
  <c r="B86" i="23" s="1"/>
  <c r="AB86" i="23" s="1"/>
  <c r="T40" i="16"/>
  <c r="B40" i="16" s="1"/>
  <c r="AB40" i="16" s="1"/>
  <c r="T83" i="9"/>
  <c r="B83" i="9" s="1"/>
  <c r="AB83" i="9" s="1"/>
  <c r="Q84" i="27"/>
  <c r="R84" i="27" s="1"/>
  <c r="L9" i="24"/>
  <c r="X9" i="24" s="1"/>
  <c r="D25" i="18"/>
  <c r="AD52" i="1"/>
  <c r="Q29" i="28"/>
  <c r="P13" i="26"/>
  <c r="L13" i="26" s="1"/>
  <c r="Q26" i="25"/>
  <c r="R26" i="25" s="1"/>
  <c r="Q34" i="28"/>
  <c r="R34" i="28" s="1"/>
  <c r="L80" i="3"/>
  <c r="T80" i="3" s="1"/>
  <c r="B80" i="3" s="1"/>
  <c r="AB80" i="3" s="1"/>
  <c r="AF22" i="18"/>
  <c r="T35" i="16"/>
  <c r="B35" i="16" s="1"/>
  <c r="AB35" i="16" s="1"/>
  <c r="L38" i="6"/>
  <c r="X38" i="6" s="1"/>
  <c r="T92" i="9"/>
  <c r="B92" i="9" s="1"/>
  <c r="AB92" i="9" s="1"/>
  <c r="T73" i="20"/>
  <c r="B73" i="20" s="1"/>
  <c r="AB73" i="20" s="1"/>
  <c r="Q14" i="27"/>
  <c r="R14" i="27" s="1"/>
  <c r="Q29" i="25"/>
  <c r="R29" i="25" s="1"/>
  <c r="Q42" i="28"/>
  <c r="R42" i="28" s="1"/>
  <c r="P4" i="25"/>
  <c r="L4" i="25" s="1"/>
  <c r="Q7" i="25"/>
  <c r="R7" i="25" s="1"/>
  <c r="P8" i="27"/>
  <c r="L8" i="27" s="1"/>
  <c r="D69" i="5"/>
  <c r="T81" i="5"/>
  <c r="B81" i="5" s="1"/>
  <c r="AD81" i="5" s="1"/>
  <c r="X70" i="18"/>
  <c r="AF9" i="17"/>
  <c r="AV9" i="17" s="1"/>
  <c r="T57" i="21"/>
  <c r="B57" i="21" s="1"/>
  <c r="AB57" i="21" s="1"/>
  <c r="D26" i="5"/>
  <c r="X44" i="8"/>
  <c r="T99" i="8"/>
  <c r="AF75" i="18"/>
  <c r="Q17" i="26"/>
  <c r="R17" i="26" s="1"/>
  <c r="AF44" i="27"/>
  <c r="T55" i="6"/>
  <c r="B55" i="6" s="1"/>
  <c r="AB55" i="6" s="1"/>
  <c r="L78" i="18"/>
  <c r="T78" i="18" s="1"/>
  <c r="B78" i="18" s="1"/>
  <c r="AB78" i="18" s="1"/>
  <c r="L30" i="6"/>
  <c r="T30" i="6" s="1"/>
  <c r="B30" i="6" s="1"/>
  <c r="AF42" i="28"/>
  <c r="AF56" i="18"/>
  <c r="T56" i="18"/>
  <c r="B56" i="18" s="1"/>
  <c r="AB56" i="18" s="1"/>
  <c r="AF99" i="18"/>
  <c r="T53" i="18"/>
  <c r="B53" i="18" s="1"/>
  <c r="AB53" i="18" s="1"/>
  <c r="T75" i="20"/>
  <c r="B75" i="20" s="1"/>
  <c r="AB75" i="20" s="1"/>
  <c r="AF66" i="3"/>
  <c r="Q23" i="27"/>
  <c r="R23" i="27" s="1"/>
  <c r="L62" i="9"/>
  <c r="T62" i="9" s="1"/>
  <c r="B62" i="9" s="1"/>
  <c r="AB62" i="9" s="1"/>
  <c r="X25" i="21"/>
  <c r="T25" i="21"/>
  <c r="B25" i="21" s="1"/>
  <c r="AB25" i="21" s="1"/>
  <c r="AB59" i="18"/>
  <c r="D59" i="18"/>
  <c r="AD59" i="18"/>
  <c r="V8" i="17"/>
  <c r="AL8" i="17" s="1"/>
  <c r="T8" i="10"/>
  <c r="T47" i="20"/>
  <c r="B47" i="20" s="1"/>
  <c r="AB47" i="20" s="1"/>
  <c r="R5" i="16"/>
  <c r="AA11" i="10"/>
  <c r="AF64" i="6"/>
  <c r="X52" i="8"/>
  <c r="Q51" i="7"/>
  <c r="R51" i="7" s="1"/>
  <c r="U7" i="17"/>
  <c r="AK7" i="17" s="1"/>
  <c r="S6" i="10"/>
  <c r="AB8" i="17"/>
  <c r="AR8" i="17" s="1"/>
  <c r="AF44" i="16"/>
  <c r="L35" i="24"/>
  <c r="T35" i="24" s="1"/>
  <c r="B35" i="24" s="1"/>
  <c r="L90" i="9"/>
  <c r="L65" i="16"/>
  <c r="X65" i="16" s="1"/>
  <c r="AE7" i="17"/>
  <c r="AU7" i="17" s="1"/>
  <c r="AC6" i="10"/>
  <c r="AG10" i="17"/>
  <c r="AW10" i="17" s="1"/>
  <c r="T16" i="8"/>
  <c r="AB9" i="1"/>
  <c r="N13" i="17"/>
  <c r="X59" i="18"/>
  <c r="AD30" i="23"/>
  <c r="T57" i="9"/>
  <c r="B57" i="9" s="1"/>
  <c r="AB57" i="9" s="1"/>
  <c r="L58" i="20"/>
  <c r="X58" i="20" s="1"/>
  <c r="T63" i="16"/>
  <c r="B63" i="16" s="1"/>
  <c r="AB63" i="16" s="1"/>
  <c r="T96" i="20"/>
  <c r="B96" i="20" s="1"/>
  <c r="AB96" i="20" s="1"/>
  <c r="T79" i="9"/>
  <c r="B79" i="9" s="1"/>
  <c r="AB79" i="9" s="1"/>
  <c r="T46" i="20"/>
  <c r="B46" i="20" s="1"/>
  <c r="AB46" i="20" s="1"/>
  <c r="AF56" i="9"/>
  <c r="P19" i="28"/>
  <c r="AF19" i="28" s="1"/>
  <c r="Q36" i="7"/>
  <c r="R36" i="7" s="1"/>
  <c r="Q4" i="26"/>
  <c r="R4" i="26" s="1"/>
  <c r="Y7" i="17"/>
  <c r="AO7" i="17" s="1"/>
  <c r="W6" i="10"/>
  <c r="T79" i="13"/>
  <c r="B79" i="13" s="1"/>
  <c r="AD79" i="13" s="1"/>
  <c r="AH9" i="17"/>
  <c r="AX9" i="17" s="1"/>
  <c r="AF11" i="10"/>
  <c r="L25" i="6"/>
  <c r="T25" i="6" s="1"/>
  <c r="B25" i="6" s="1"/>
  <c r="AD22" i="1"/>
  <c r="L81" i="9"/>
  <c r="P24" i="27"/>
  <c r="L24" i="27" s="1"/>
  <c r="P9" i="7"/>
  <c r="AF9" i="7" s="1"/>
  <c r="Y8" i="17"/>
  <c r="AO8" i="17" s="1"/>
  <c r="W8" i="10"/>
  <c r="AF92" i="18"/>
  <c r="T61" i="3"/>
  <c r="B61" i="3" s="1"/>
  <c r="AB61" i="3" s="1"/>
  <c r="T71" i="3"/>
  <c r="B71" i="3" s="1"/>
  <c r="AB71" i="3" s="1"/>
  <c r="AD7" i="17"/>
  <c r="AT7" i="17" s="1"/>
  <c r="AB6" i="10"/>
  <c r="AF71" i="9"/>
  <c r="T27" i="1"/>
  <c r="B27" i="1" s="1"/>
  <c r="AB27" i="1" s="1"/>
  <c r="AF73" i="20"/>
  <c r="T56" i="9"/>
  <c r="B56" i="9" s="1"/>
  <c r="AB56" i="9" s="1"/>
  <c r="Q5" i="25"/>
  <c r="R5" i="25" s="1"/>
  <c r="Q9" i="28"/>
  <c r="L36" i="9"/>
  <c r="T36" i="9" s="1"/>
  <c r="B36" i="9" s="1"/>
  <c r="L77" i="13"/>
  <c r="X77" i="13" s="1"/>
  <c r="AH10" i="17"/>
  <c r="AX10" i="17" s="1"/>
  <c r="AF9" i="10"/>
  <c r="L78" i="24"/>
  <c r="AF66" i="6"/>
  <c r="R5" i="13"/>
  <c r="AB11" i="10"/>
  <c r="AF27" i="24"/>
  <c r="T92" i="18"/>
  <c r="B92" i="18" s="1"/>
  <c r="AB92" i="18" s="1"/>
  <c r="AF15" i="9"/>
  <c r="U8" i="17"/>
  <c r="AK8" i="17" s="1"/>
  <c r="S8" i="10"/>
  <c r="T54" i="24"/>
  <c r="B54" i="24" s="1"/>
  <c r="AB54" i="24" s="1"/>
  <c r="T80" i="9"/>
  <c r="B80" i="9" s="1"/>
  <c r="AB80" i="9" s="1"/>
  <c r="L58" i="16"/>
  <c r="T58" i="16" s="1"/>
  <c r="B58" i="16" s="1"/>
  <c r="L20" i="18"/>
  <c r="T19" i="5"/>
  <c r="B19" i="5" s="1"/>
  <c r="AB19" i="5" s="1"/>
  <c r="D28" i="1"/>
  <c r="AF61" i="3"/>
  <c r="T72" i="13"/>
  <c r="B72" i="13" s="1"/>
  <c r="AB72" i="13" s="1"/>
  <c r="T59" i="20"/>
  <c r="B59" i="20" s="1"/>
  <c r="AB59" i="20" s="1"/>
  <c r="T89" i="1"/>
  <c r="B89" i="1" s="1"/>
  <c r="AB89" i="1" s="1"/>
  <c r="AF40" i="20"/>
  <c r="T49" i="24"/>
  <c r="B49" i="24" s="1"/>
  <c r="AB49" i="24" s="1"/>
  <c r="D38" i="1"/>
  <c r="L19" i="27"/>
  <c r="AF42" i="7"/>
  <c r="V7" i="17"/>
  <c r="AL7" i="17" s="1"/>
  <c r="T6" i="10"/>
  <c r="P9" i="25"/>
  <c r="L9" i="25" s="1"/>
  <c r="T6" i="9"/>
  <c r="B6" i="9" s="1"/>
  <c r="AD6" i="9" s="1"/>
  <c r="R8" i="20"/>
  <c r="P24" i="7"/>
  <c r="AF24" i="7" s="1"/>
  <c r="L97" i="20"/>
  <c r="X97" i="20" s="1"/>
  <c r="AC8" i="17"/>
  <c r="AS8" i="17" s="1"/>
  <c r="AA8" i="10"/>
  <c r="T47" i="23"/>
  <c r="B47" i="23" s="1"/>
  <c r="AB47" i="23" s="1"/>
  <c r="L97" i="9"/>
  <c r="T97" i="9" s="1"/>
  <c r="B97" i="9" s="1"/>
  <c r="AB97" i="9" s="1"/>
  <c r="AB7" i="17"/>
  <c r="AR7" i="17" s="1"/>
  <c r="R8" i="24"/>
  <c r="T72" i="16"/>
  <c r="B72" i="16" s="1"/>
  <c r="AB72" i="16" s="1"/>
  <c r="Z7" i="17"/>
  <c r="AP7" i="17" s="1"/>
  <c r="L48" i="20"/>
  <c r="T48" i="20" s="1"/>
  <c r="B48" i="20" s="1"/>
  <c r="AD8" i="17"/>
  <c r="AT8" i="17" s="1"/>
  <c r="AB8" i="10"/>
  <c r="AD28" i="1"/>
  <c r="AD24" i="23"/>
  <c r="AD38" i="1"/>
  <c r="P46" i="27"/>
  <c r="L46" i="27" s="1"/>
  <c r="P22" i="25"/>
  <c r="AF22" i="25" s="1"/>
  <c r="W8" i="17"/>
  <c r="AM8" i="17" s="1"/>
  <c r="U8" i="10"/>
  <c r="AD69" i="5"/>
  <c r="L77" i="3"/>
  <c r="X77" i="3" s="1"/>
  <c r="R8" i="21"/>
  <c r="U5" i="10"/>
  <c r="L5" i="16"/>
  <c r="X5" i="16" s="1"/>
  <c r="T35" i="18"/>
  <c r="B35" i="18" s="1"/>
  <c r="AB35" i="18" s="1"/>
  <c r="X35" i="18"/>
  <c r="T75" i="18"/>
  <c r="B75" i="18" s="1"/>
  <c r="AB75" i="18" s="1"/>
  <c r="X75" i="18"/>
  <c r="X22" i="18"/>
  <c r="T22" i="18"/>
  <c r="B22" i="18" s="1"/>
  <c r="AB22" i="18" s="1"/>
  <c r="T87" i="18"/>
  <c r="B87" i="18" s="1"/>
  <c r="AB87" i="18" s="1"/>
  <c r="X87" i="18"/>
  <c r="L54" i="18"/>
  <c r="X54" i="18" s="1"/>
  <c r="AF96" i="18"/>
  <c r="AF83" i="18"/>
  <c r="AF35" i="18"/>
  <c r="T41" i="18"/>
  <c r="B41" i="18" s="1"/>
  <c r="AB41" i="18" s="1"/>
  <c r="X41" i="18"/>
  <c r="T42" i="18"/>
  <c r="B42" i="18" s="1"/>
  <c r="AB42" i="18" s="1"/>
  <c r="X42" i="18"/>
  <c r="T37" i="18"/>
  <c r="B37" i="18" s="1"/>
  <c r="AB37" i="18" s="1"/>
  <c r="X37" i="18"/>
  <c r="T67" i="18"/>
  <c r="B67" i="18" s="1"/>
  <c r="AB67" i="18" s="1"/>
  <c r="X67" i="18"/>
  <c r="T24" i="18"/>
  <c r="B24" i="18" s="1"/>
  <c r="X24" i="18"/>
  <c r="T48" i="18"/>
  <c r="B48" i="18" s="1"/>
  <c r="AB48" i="18" s="1"/>
  <c r="X48" i="18"/>
  <c r="T74" i="18"/>
  <c r="B74" i="18" s="1"/>
  <c r="AB74" i="18" s="1"/>
  <c r="X74" i="18"/>
  <c r="T17" i="18"/>
  <c r="B17" i="18" s="1"/>
  <c r="X17" i="18"/>
  <c r="T96" i="18"/>
  <c r="B96" i="18" s="1"/>
  <c r="AB96" i="18" s="1"/>
  <c r="T38" i="18"/>
  <c r="B38" i="18" s="1"/>
  <c r="AB38" i="18" s="1"/>
  <c r="X38" i="18"/>
  <c r="T66" i="18"/>
  <c r="B66" i="18" s="1"/>
  <c r="AB66" i="18" s="1"/>
  <c r="T52" i="18"/>
  <c r="B52" i="18" s="1"/>
  <c r="AB52" i="18" s="1"/>
  <c r="T99" i="18"/>
  <c r="B99" i="18" s="1"/>
  <c r="AB99" i="18" s="1"/>
  <c r="T83" i="18"/>
  <c r="B83" i="18" s="1"/>
  <c r="AB83" i="18" s="1"/>
  <c r="T45" i="18"/>
  <c r="B45" i="18" s="1"/>
  <c r="AB45" i="18" s="1"/>
  <c r="X45" i="18"/>
  <c r="T61" i="18"/>
  <c r="B61" i="18" s="1"/>
  <c r="AB61" i="18" s="1"/>
  <c r="X61" i="18"/>
  <c r="AD70" i="18"/>
  <c r="AB70" i="18"/>
  <c r="L16" i="24"/>
  <c r="X16" i="24" s="1"/>
  <c r="AF54" i="24"/>
  <c r="AF71" i="24"/>
  <c r="T44" i="23"/>
  <c r="B44" i="23" s="1"/>
  <c r="AB44" i="23" s="1"/>
  <c r="X44" i="23"/>
  <c r="D19" i="23"/>
  <c r="T50" i="23"/>
  <c r="B50" i="23" s="1"/>
  <c r="AB50" i="23" s="1"/>
  <c r="X50" i="23"/>
  <c r="D13" i="23"/>
  <c r="AD19" i="23"/>
  <c r="T91" i="23"/>
  <c r="B91" i="23" s="1"/>
  <c r="AB91" i="23" s="1"/>
  <c r="X91" i="23"/>
  <c r="T87" i="23"/>
  <c r="B87" i="23" s="1"/>
  <c r="AB87" i="23" s="1"/>
  <c r="X87" i="23"/>
  <c r="T64" i="23"/>
  <c r="B64" i="23" s="1"/>
  <c r="AB64" i="23" s="1"/>
  <c r="X64" i="23"/>
  <c r="AD13" i="23"/>
  <c r="D30" i="23"/>
  <c r="T60" i="23"/>
  <c r="B60" i="23" s="1"/>
  <c r="AB60" i="23" s="1"/>
  <c r="X60" i="23"/>
  <c r="T67" i="23"/>
  <c r="B67" i="23" s="1"/>
  <c r="AB67" i="23" s="1"/>
  <c r="X67" i="23"/>
  <c r="T34" i="23"/>
  <c r="B34" i="23" s="1"/>
  <c r="AB34" i="23" s="1"/>
  <c r="X34" i="23"/>
  <c r="AB32" i="23"/>
  <c r="AD32" i="23"/>
  <c r="D32" i="23"/>
  <c r="T56" i="1"/>
  <c r="B56" i="1" s="1"/>
  <c r="AB56" i="1" s="1"/>
  <c r="X56" i="1"/>
  <c r="T100" i="1"/>
  <c r="B100" i="1" s="1"/>
  <c r="AB100" i="1" s="1"/>
  <c r="X100" i="1"/>
  <c r="T72" i="1"/>
  <c r="B72" i="1" s="1"/>
  <c r="AB72" i="1" s="1"/>
  <c r="X72" i="1"/>
  <c r="T79" i="1"/>
  <c r="B79" i="1" s="1"/>
  <c r="AB79" i="1" s="1"/>
  <c r="X79" i="1"/>
  <c r="T92" i="1"/>
  <c r="B92" i="1" s="1"/>
  <c r="AB92" i="1" s="1"/>
  <c r="X92" i="1"/>
  <c r="T76" i="1"/>
  <c r="B76" i="1" s="1"/>
  <c r="AB76" i="1" s="1"/>
  <c r="D44" i="1"/>
  <c r="T74" i="1"/>
  <c r="B74" i="1" s="1"/>
  <c r="AB74" i="1" s="1"/>
  <c r="AD44" i="1"/>
  <c r="T86" i="1"/>
  <c r="B86" i="1" s="1"/>
  <c r="AB86" i="1" s="1"/>
  <c r="X86" i="1"/>
  <c r="T90" i="1"/>
  <c r="B90" i="1" s="1"/>
  <c r="AB90" i="1" s="1"/>
  <c r="X90" i="1"/>
  <c r="T39" i="1"/>
  <c r="B39" i="1" s="1"/>
  <c r="AB39" i="1" s="1"/>
  <c r="X39" i="1"/>
  <c r="T88" i="1"/>
  <c r="B88" i="1" s="1"/>
  <c r="AB88" i="1" s="1"/>
  <c r="X88" i="1"/>
  <c r="T60" i="1"/>
  <c r="B60" i="1" s="1"/>
  <c r="AB60" i="1" s="1"/>
  <c r="X60" i="1"/>
  <c r="T43" i="1"/>
  <c r="B43" i="1" s="1"/>
  <c r="AB43" i="1" s="1"/>
  <c r="X43" i="1"/>
  <c r="T78" i="1"/>
  <c r="B78" i="1" s="1"/>
  <c r="AB78" i="1" s="1"/>
  <c r="X78" i="1"/>
  <c r="T99" i="13"/>
  <c r="B99" i="13" s="1"/>
  <c r="AB99" i="13" s="1"/>
  <c r="T97" i="13"/>
  <c r="B97" i="13" s="1"/>
  <c r="AB97" i="13" s="1"/>
  <c r="X97" i="13"/>
  <c r="T96" i="13"/>
  <c r="B96" i="13" s="1"/>
  <c r="AB96" i="13" s="1"/>
  <c r="X96" i="13"/>
  <c r="T37" i="13"/>
  <c r="B37" i="13" s="1"/>
  <c r="AB37" i="13" s="1"/>
  <c r="X37" i="13"/>
  <c r="T81" i="13"/>
  <c r="B81" i="13" s="1"/>
  <c r="AB81" i="13" s="1"/>
  <c r="X81" i="13"/>
  <c r="T86" i="13"/>
  <c r="B86" i="13" s="1"/>
  <c r="AB86" i="13" s="1"/>
  <c r="X86" i="13"/>
  <c r="T59" i="13"/>
  <c r="B59" i="13" s="1"/>
  <c r="AB59" i="13" s="1"/>
  <c r="X59" i="13"/>
  <c r="AF33" i="13"/>
  <c r="T33" i="13"/>
  <c r="B33" i="13" s="1"/>
  <c r="AB33" i="13" s="1"/>
  <c r="T32" i="16"/>
  <c r="B32" i="16" s="1"/>
  <c r="AB32" i="16" s="1"/>
  <c r="X32" i="16"/>
  <c r="T52" i="16"/>
  <c r="B52" i="16" s="1"/>
  <c r="AB52" i="16" s="1"/>
  <c r="X52" i="16"/>
  <c r="T51" i="16"/>
  <c r="B51" i="16" s="1"/>
  <c r="AB51" i="16" s="1"/>
  <c r="X51" i="16"/>
  <c r="T50" i="16"/>
  <c r="B50" i="16" s="1"/>
  <c r="AB50" i="16" s="1"/>
  <c r="X50" i="16"/>
  <c r="T66" i="16"/>
  <c r="B66" i="16" s="1"/>
  <c r="AB66" i="16" s="1"/>
  <c r="X66" i="16"/>
  <c r="T44" i="16"/>
  <c r="B44" i="16" s="1"/>
  <c r="AB44" i="16" s="1"/>
  <c r="X44" i="16"/>
  <c r="T88" i="16"/>
  <c r="B88" i="16" s="1"/>
  <c r="AB88" i="16" s="1"/>
  <c r="T69" i="6"/>
  <c r="B69" i="6" s="1"/>
  <c r="AB69" i="6" s="1"/>
  <c r="L51" i="6"/>
  <c r="T94" i="6"/>
  <c r="B94" i="6" s="1"/>
  <c r="AB94" i="6" s="1"/>
  <c r="L85" i="6"/>
  <c r="X85" i="6" s="1"/>
  <c r="L49" i="6"/>
  <c r="X49" i="6" s="1"/>
  <c r="T93" i="6"/>
  <c r="B93" i="6" s="1"/>
  <c r="AB93" i="6" s="1"/>
  <c r="X93" i="6"/>
  <c r="T83" i="6"/>
  <c r="B83" i="6" s="1"/>
  <c r="AB83" i="6" s="1"/>
  <c r="X83" i="6"/>
  <c r="T59" i="6"/>
  <c r="B59" i="6" s="1"/>
  <c r="AB59" i="6" s="1"/>
  <c r="X59" i="6"/>
  <c r="L46" i="6"/>
  <c r="T81" i="6"/>
  <c r="B81" i="6" s="1"/>
  <c r="AB81" i="6" s="1"/>
  <c r="X81" i="6"/>
  <c r="T40" i="6"/>
  <c r="B40" i="6" s="1"/>
  <c r="AB40" i="6" s="1"/>
  <c r="X40" i="6"/>
  <c r="T67" i="5"/>
  <c r="B67" i="5" s="1"/>
  <c r="AB67" i="5" s="1"/>
  <c r="X67" i="5"/>
  <c r="T43" i="5"/>
  <c r="B43" i="5" s="1"/>
  <c r="AB43" i="5" s="1"/>
  <c r="X43" i="5"/>
  <c r="AD26" i="5"/>
  <c r="T33" i="5"/>
  <c r="B33" i="5" s="1"/>
  <c r="AB33" i="5" s="1"/>
  <c r="X33" i="5"/>
  <c r="X92" i="5"/>
  <c r="T90" i="5"/>
  <c r="B90" i="5" s="1"/>
  <c r="AB90" i="5" s="1"/>
  <c r="X90" i="5"/>
  <c r="T65" i="5"/>
  <c r="B65" i="5" s="1"/>
  <c r="AB65" i="5" s="1"/>
  <c r="X65" i="5"/>
  <c r="X95" i="4"/>
  <c r="T34" i="4"/>
  <c r="B34" i="4" s="1"/>
  <c r="AB34" i="4" s="1"/>
  <c r="X34" i="4"/>
  <c r="T40" i="4"/>
  <c r="B40" i="4" s="1"/>
  <c r="AB40" i="4" s="1"/>
  <c r="X40" i="4"/>
  <c r="T100" i="4"/>
  <c r="B100" i="4" s="1"/>
  <c r="AB100" i="4" s="1"/>
  <c r="X100" i="4"/>
  <c r="T55" i="3"/>
  <c r="B55" i="3" s="1"/>
  <c r="AB55" i="3" s="1"/>
  <c r="X55" i="3"/>
  <c r="T82" i="3"/>
  <c r="B82" i="3" s="1"/>
  <c r="AB82" i="3" s="1"/>
  <c r="X82" i="3"/>
  <c r="T59" i="3"/>
  <c r="B59" i="3" s="1"/>
  <c r="AB59" i="3" s="1"/>
  <c r="T98" i="3"/>
  <c r="B98" i="3" s="1"/>
  <c r="AB98" i="3" s="1"/>
  <c r="X98" i="3"/>
  <c r="L49" i="3"/>
  <c r="T92" i="3"/>
  <c r="B92" i="3" s="1"/>
  <c r="AB92" i="3" s="1"/>
  <c r="L76" i="3"/>
  <c r="T88" i="3"/>
  <c r="B88" i="3" s="1"/>
  <c r="AB88" i="3" s="1"/>
  <c r="X88" i="3"/>
  <c r="T33" i="3"/>
  <c r="B33" i="3" s="1"/>
  <c r="AB33" i="3" s="1"/>
  <c r="X33" i="3"/>
  <c r="P3" i="28"/>
  <c r="L3" i="28" s="1"/>
  <c r="Q89" i="28"/>
  <c r="R89" i="28" s="1"/>
  <c r="Q4" i="28"/>
  <c r="P25" i="27"/>
  <c r="L25" i="27" s="1"/>
  <c r="Q10" i="27"/>
  <c r="R10" i="27" s="1"/>
  <c r="Q49" i="27"/>
  <c r="R49" i="27" s="1"/>
  <c r="Q76" i="27"/>
  <c r="R76" i="27" s="1"/>
  <c r="P76" i="27"/>
  <c r="L76" i="27" s="1"/>
  <c r="Q43" i="27"/>
  <c r="R43" i="27" s="1"/>
  <c r="P32" i="27"/>
  <c r="L32" i="27" s="1"/>
  <c r="L62" i="27"/>
  <c r="P100" i="27"/>
  <c r="L100" i="27" s="1"/>
  <c r="L5" i="27"/>
  <c r="P16" i="27"/>
  <c r="AF16" i="27" s="1"/>
  <c r="Q61" i="26"/>
  <c r="R61" i="26" s="1"/>
  <c r="Q25" i="26"/>
  <c r="R25" i="26" s="1"/>
  <c r="X29" i="26"/>
  <c r="P23" i="25"/>
  <c r="AF23" i="25" s="1"/>
  <c r="Q15" i="25"/>
  <c r="R15" i="25" s="1"/>
  <c r="P63" i="25"/>
  <c r="AF63" i="25" s="1"/>
  <c r="Q3" i="25"/>
  <c r="R3" i="25" s="1"/>
  <c r="P25" i="7"/>
  <c r="L25" i="7" s="1"/>
  <c r="Q12" i="7"/>
  <c r="Q30" i="7"/>
  <c r="P22" i="7"/>
  <c r="AF22" i="7" s="1"/>
  <c r="Q28" i="7"/>
  <c r="P90" i="7"/>
  <c r="L90" i="7" s="1"/>
  <c r="P5" i="7"/>
  <c r="L5" i="7" s="1"/>
  <c r="T68" i="21"/>
  <c r="B68" i="21" s="1"/>
  <c r="AB68" i="21" s="1"/>
  <c r="X68" i="21"/>
  <c r="T60" i="21"/>
  <c r="B60" i="21" s="1"/>
  <c r="AB60" i="21" s="1"/>
  <c r="X60" i="21"/>
  <c r="T72" i="21"/>
  <c r="B72" i="21" s="1"/>
  <c r="AB72" i="21" s="1"/>
  <c r="X72" i="21"/>
  <c r="T73" i="21"/>
  <c r="B73" i="21" s="1"/>
  <c r="AB73" i="21" s="1"/>
  <c r="X73" i="21"/>
  <c r="T13" i="21"/>
  <c r="B13" i="21" s="1"/>
  <c r="AB13" i="21" s="1"/>
  <c r="X13" i="21"/>
  <c r="T78" i="21"/>
  <c r="B78" i="21" s="1"/>
  <c r="AB78" i="21" s="1"/>
  <c r="X78" i="21"/>
  <c r="T39" i="21"/>
  <c r="B39" i="21" s="1"/>
  <c r="AB39" i="21" s="1"/>
  <c r="X39" i="21"/>
  <c r="T29" i="21"/>
  <c r="B29" i="21" s="1"/>
  <c r="AB29" i="21" s="1"/>
  <c r="X29" i="21"/>
  <c r="T8" i="21"/>
  <c r="B8" i="21" s="1"/>
  <c r="D8" i="21" s="1"/>
  <c r="X8" i="21"/>
  <c r="T84" i="21"/>
  <c r="B84" i="21" s="1"/>
  <c r="AB84" i="21" s="1"/>
  <c r="X84" i="21"/>
  <c r="T32" i="21"/>
  <c r="B32" i="21" s="1"/>
  <c r="AB32" i="21" s="1"/>
  <c r="X32" i="21"/>
  <c r="T6" i="21"/>
  <c r="B6" i="21" s="1"/>
  <c r="AD6" i="21" s="1"/>
  <c r="T31" i="21"/>
  <c r="B31" i="21" s="1"/>
  <c r="AB31" i="21" s="1"/>
  <c r="X31" i="21"/>
  <c r="T77" i="21"/>
  <c r="B77" i="21" s="1"/>
  <c r="AB77" i="21" s="1"/>
  <c r="X77" i="21"/>
  <c r="T11" i="21"/>
  <c r="B11" i="21" s="1"/>
  <c r="X11" i="21"/>
  <c r="T94" i="21"/>
  <c r="B94" i="21" s="1"/>
  <c r="AB94" i="21" s="1"/>
  <c r="X94" i="21"/>
  <c r="T54" i="21"/>
  <c r="B54" i="21" s="1"/>
  <c r="AB54" i="21" s="1"/>
  <c r="T17" i="21"/>
  <c r="B17" i="21" s="1"/>
  <c r="AB17" i="21" s="1"/>
  <c r="X17" i="21"/>
  <c r="T34" i="21"/>
  <c r="B34" i="21" s="1"/>
  <c r="AB34" i="21" s="1"/>
  <c r="X34" i="21"/>
  <c r="T52" i="21"/>
  <c r="B52" i="21" s="1"/>
  <c r="AB52" i="21" s="1"/>
  <c r="X52" i="21"/>
  <c r="T100" i="21"/>
  <c r="B100" i="21" s="1"/>
  <c r="AB100" i="21" s="1"/>
  <c r="X100" i="21"/>
  <c r="T76" i="20"/>
  <c r="B76" i="20" s="1"/>
  <c r="AB76" i="20" s="1"/>
  <c r="X76" i="20"/>
  <c r="T54" i="20"/>
  <c r="B54" i="20" s="1"/>
  <c r="AB54" i="20" s="1"/>
  <c r="X54" i="20"/>
  <c r="T94" i="20"/>
  <c r="B94" i="20" s="1"/>
  <c r="AB94" i="20" s="1"/>
  <c r="X94" i="20"/>
  <c r="T70" i="20"/>
  <c r="B70" i="20" s="1"/>
  <c r="AB70" i="20" s="1"/>
  <c r="X70" i="20"/>
  <c r="T40" i="20"/>
  <c r="B40" i="20" s="1"/>
  <c r="AB40" i="20" s="1"/>
  <c r="X40" i="20"/>
  <c r="T91" i="20"/>
  <c r="B91" i="20" s="1"/>
  <c r="AB91" i="20" s="1"/>
  <c r="X91" i="20"/>
  <c r="T81" i="20"/>
  <c r="B81" i="20" s="1"/>
  <c r="AB81" i="20" s="1"/>
  <c r="X81" i="20"/>
  <c r="T78" i="20"/>
  <c r="B78" i="20" s="1"/>
  <c r="AB78" i="20" s="1"/>
  <c r="AF91" i="20"/>
  <c r="T8" i="20"/>
  <c r="B8" i="20" s="1"/>
  <c r="X8" i="20"/>
  <c r="L62" i="20"/>
  <c r="L79" i="20"/>
  <c r="T61" i="20"/>
  <c r="B61" i="20" s="1"/>
  <c r="AB61" i="20" s="1"/>
  <c r="AF47" i="20"/>
  <c r="T35" i="20"/>
  <c r="B35" i="20" s="1"/>
  <c r="AB35" i="20" s="1"/>
  <c r="X35" i="20"/>
  <c r="L74" i="20"/>
  <c r="AF74" i="20"/>
  <c r="X98" i="9"/>
  <c r="T98" i="9"/>
  <c r="B98" i="9" s="1"/>
  <c r="AB98" i="9" s="1"/>
  <c r="T89" i="9"/>
  <c r="B89" i="9" s="1"/>
  <c r="AB89" i="9" s="1"/>
  <c r="X89" i="9"/>
  <c r="T71" i="9"/>
  <c r="B71" i="9" s="1"/>
  <c r="AB71" i="9" s="1"/>
  <c r="X71" i="9"/>
  <c r="D29" i="9"/>
  <c r="T32" i="9"/>
  <c r="B32" i="9" s="1"/>
  <c r="AB32" i="9" s="1"/>
  <c r="X32" i="9"/>
  <c r="L43" i="9"/>
  <c r="D67" i="9"/>
  <c r="T40" i="9"/>
  <c r="B40" i="9" s="1"/>
  <c r="AB40" i="9" s="1"/>
  <c r="L93" i="9"/>
  <c r="T52" i="9"/>
  <c r="B52" i="9" s="1"/>
  <c r="AB52" i="9" s="1"/>
  <c r="X52" i="9"/>
  <c r="L95" i="9"/>
  <c r="T34" i="9"/>
  <c r="B34" i="9" s="1"/>
  <c r="AB34" i="9" s="1"/>
  <c r="X34" i="9"/>
  <c r="T100" i="9"/>
  <c r="B100" i="9" s="1"/>
  <c r="AB100" i="9" s="1"/>
  <c r="X100" i="9"/>
  <c r="T84" i="9"/>
  <c r="B84" i="9" s="1"/>
  <c r="AB84" i="9" s="1"/>
  <c r="X84" i="9"/>
  <c r="T86" i="9"/>
  <c r="B86" i="9" s="1"/>
  <c r="AB86" i="9" s="1"/>
  <c r="X86" i="9"/>
  <c r="T78" i="9"/>
  <c r="B78" i="9" s="1"/>
  <c r="AB78" i="9" s="1"/>
  <c r="X78" i="9"/>
  <c r="T85" i="9"/>
  <c r="B85" i="9" s="1"/>
  <c r="AB85" i="9" s="1"/>
  <c r="X85" i="9"/>
  <c r="AD29" i="9"/>
  <c r="AF98" i="9"/>
  <c r="T55" i="9"/>
  <c r="B55" i="9" s="1"/>
  <c r="AB55" i="9" s="1"/>
  <c r="X55" i="9"/>
  <c r="T58" i="9"/>
  <c r="B58" i="9" s="1"/>
  <c r="AB58" i="9" s="1"/>
  <c r="X58" i="9"/>
  <c r="T47" i="9"/>
  <c r="B47" i="9" s="1"/>
  <c r="AB47" i="9" s="1"/>
  <c r="X47" i="9"/>
  <c r="AF10" i="3"/>
  <c r="S2" i="28"/>
  <c r="AG1" i="27"/>
  <c r="S2" i="25"/>
  <c r="P6" i="7"/>
  <c r="L6" i="7" s="1"/>
  <c r="Q23" i="28"/>
  <c r="AF16" i="18"/>
  <c r="L16" i="18"/>
  <c r="X16" i="18" s="1"/>
  <c r="P14" i="7"/>
  <c r="L14" i="7" s="1"/>
  <c r="Q28" i="26"/>
  <c r="R28" i="26" s="1"/>
  <c r="T15" i="21"/>
  <c r="B15" i="21" s="1"/>
  <c r="AB15" i="21" s="1"/>
  <c r="AF15" i="18"/>
  <c r="R3" i="6"/>
  <c r="T53" i="5"/>
  <c r="B53" i="5" s="1"/>
  <c r="AB53" i="5" s="1"/>
  <c r="AG1" i="28"/>
  <c r="AF4" i="27"/>
  <c r="AG1" i="26"/>
  <c r="AG1" i="25"/>
  <c r="AG1" i="7"/>
  <c r="AG4" i="7"/>
  <c r="T70" i="9"/>
  <c r="B70" i="9" s="1"/>
  <c r="AB70" i="9" s="1"/>
  <c r="AF81" i="6"/>
  <c r="T94" i="16"/>
  <c r="B94" i="16" s="1"/>
  <c r="AB94" i="16" s="1"/>
  <c r="L43" i="16"/>
  <c r="X43" i="16" s="1"/>
  <c r="P3" i="7"/>
  <c r="L3" i="7" s="1"/>
  <c r="S2" i="7"/>
  <c r="T46" i="23"/>
  <c r="B46" i="23" s="1"/>
  <c r="AB46" i="23" s="1"/>
  <c r="L71" i="18"/>
  <c r="X71" i="18" s="1"/>
  <c r="X64" i="8"/>
  <c r="P3" i="26"/>
  <c r="AF3" i="26" s="1"/>
  <c r="S2" i="26"/>
  <c r="L86" i="27"/>
  <c r="T55" i="16"/>
  <c r="B55" i="16" s="1"/>
  <c r="T42" i="1"/>
  <c r="B42" i="1" s="1"/>
  <c r="AB42" i="1" s="1"/>
  <c r="T97" i="23"/>
  <c r="B97" i="23" s="1"/>
  <c r="AD97" i="23" s="1"/>
  <c r="X76" i="8"/>
  <c r="X68" i="8"/>
  <c r="Q4" i="27"/>
  <c r="R4" i="27" s="1"/>
  <c r="L19" i="20"/>
  <c r="X19" i="20" s="1"/>
  <c r="P25" i="28"/>
  <c r="AF25" i="28" s="1"/>
  <c r="Q13" i="7"/>
  <c r="L97" i="6"/>
  <c r="X97" i="6" s="1"/>
  <c r="L35" i="6"/>
  <c r="AF11" i="18"/>
  <c r="L3" i="6"/>
  <c r="X3" i="6" s="1"/>
  <c r="AF48" i="18"/>
  <c r="Q3" i="27"/>
  <c r="R3" i="27" s="1"/>
  <c r="S2" i="27"/>
  <c r="AF96" i="28"/>
  <c r="AF83" i="6"/>
  <c r="X95" i="8"/>
  <c r="AF57" i="6"/>
  <c r="L99" i="16"/>
  <c r="X99" i="16" s="1"/>
  <c r="L28" i="6"/>
  <c r="T34" i="13"/>
  <c r="B34" i="13" s="1"/>
  <c r="AB34" i="13" s="1"/>
  <c r="T63" i="23"/>
  <c r="B63" i="23" s="1"/>
  <c r="AB63" i="23" s="1"/>
  <c r="Q35" i="26"/>
  <c r="R35" i="26" s="1"/>
  <c r="AF21" i="18"/>
  <c r="AH11" i="17"/>
  <c r="AD9" i="17"/>
  <c r="AT9" i="17" s="1"/>
  <c r="AC9" i="17"/>
  <c r="AS9" i="17" s="1"/>
  <c r="AB9" i="17"/>
  <c r="AR9" i="17" s="1"/>
  <c r="Y9" i="17"/>
  <c r="AO9" i="17" s="1"/>
  <c r="W9" i="17"/>
  <c r="AM9" i="17" s="1"/>
  <c r="V9" i="17"/>
  <c r="AL9" i="17" s="1"/>
  <c r="U9" i="17"/>
  <c r="AK9" i="17" s="1"/>
  <c r="I7" i="2"/>
  <c r="AA12" i="17"/>
  <c r="AQ12" i="17" s="1"/>
  <c r="BP11" i="17"/>
  <c r="AE12" i="17"/>
  <c r="AU12" i="17" s="1"/>
  <c r="C9" i="2"/>
  <c r="B10" i="2"/>
  <c r="C10" i="2" s="1"/>
  <c r="AF12" i="17"/>
  <c r="AV12" i="17" s="1"/>
  <c r="T14" i="17"/>
  <c r="AJ14" i="17" s="1"/>
  <c r="AG11" i="17"/>
  <c r="AW11" i="17" s="1"/>
  <c r="Z9" i="17"/>
  <c r="AP9" i="17" s="1"/>
  <c r="T12" i="18"/>
  <c r="B12" i="18" s="1"/>
  <c r="P73" i="27"/>
  <c r="L73" i="27" s="1"/>
  <c r="R7" i="18"/>
  <c r="T50" i="9"/>
  <c r="B50" i="9" s="1"/>
  <c r="AB50" i="9" s="1"/>
  <c r="AF63" i="9"/>
  <c r="Q18" i="7"/>
  <c r="Q22" i="28"/>
  <c r="R22" i="28" s="1"/>
  <c r="L13" i="27"/>
  <c r="R21" i="18"/>
  <c r="X87" i="8"/>
  <c r="X97" i="8"/>
  <c r="T41" i="20"/>
  <c r="B41" i="20" s="1"/>
  <c r="AD41" i="20" s="1"/>
  <c r="T62" i="16"/>
  <c r="B62" i="16" s="1"/>
  <c r="AF93" i="6"/>
  <c r="Q21" i="28"/>
  <c r="Q86" i="27"/>
  <c r="R86" i="27" s="1"/>
  <c r="Q33" i="25"/>
  <c r="R33" i="25" s="1"/>
  <c r="Q96" i="27"/>
  <c r="R96" i="27" s="1"/>
  <c r="L12" i="25"/>
  <c r="Q35" i="27"/>
  <c r="R35" i="27" s="1"/>
  <c r="L94" i="27"/>
  <c r="P17" i="7"/>
  <c r="AF17" i="7" s="1"/>
  <c r="Q28" i="28"/>
  <c r="T38" i="16"/>
  <c r="B38" i="16" s="1"/>
  <c r="AB38" i="16" s="1"/>
  <c r="AF9" i="18"/>
  <c r="L9" i="18"/>
  <c r="X9" i="18" s="1"/>
  <c r="L6" i="24"/>
  <c r="X6" i="24" s="1"/>
  <c r="T11" i="18"/>
  <c r="B11" i="18" s="1"/>
  <c r="R23" i="13"/>
  <c r="R15" i="18"/>
  <c r="AF51" i="9"/>
  <c r="L51" i="9"/>
  <c r="X51" i="9" s="1"/>
  <c r="X42" i="8"/>
  <c r="T63" i="9"/>
  <c r="B63" i="9" s="1"/>
  <c r="AB63" i="9" s="1"/>
  <c r="T95" i="1"/>
  <c r="B95" i="1" s="1"/>
  <c r="T39" i="18"/>
  <c r="B39" i="18" s="1"/>
  <c r="AB39" i="18" s="1"/>
  <c r="P11" i="27"/>
  <c r="R11" i="18"/>
  <c r="T40" i="8"/>
  <c r="AF83" i="3"/>
  <c r="P29" i="7"/>
  <c r="AF29" i="7" s="1"/>
  <c r="L58" i="13"/>
  <c r="Q3" i="7"/>
  <c r="Q89" i="7"/>
  <c r="R89" i="7" s="1"/>
  <c r="L62" i="24"/>
  <c r="AF10" i="24"/>
  <c r="R12" i="24"/>
  <c r="AF56" i="20"/>
  <c r="L56" i="20"/>
  <c r="X56" i="20" s="1"/>
  <c r="AF12" i="18"/>
  <c r="X78" i="8"/>
  <c r="Q13" i="25"/>
  <c r="R13" i="25" s="1"/>
  <c r="L46" i="3"/>
  <c r="X46" i="3" s="1"/>
  <c r="R16" i="24"/>
  <c r="Q6" i="27"/>
  <c r="R6" i="27" s="1"/>
  <c r="R9" i="18"/>
  <c r="L45" i="9"/>
  <c r="L81" i="3"/>
  <c r="AF94" i="16"/>
  <c r="L40" i="18"/>
  <c r="AF37" i="9"/>
  <c r="L37" i="9"/>
  <c r="X37" i="9" s="1"/>
  <c r="R12" i="18"/>
  <c r="L34" i="18"/>
  <c r="X34" i="18" s="1"/>
  <c r="T15" i="18"/>
  <c r="B15" i="18" s="1"/>
  <c r="AB15" i="18" s="1"/>
  <c r="T29" i="18"/>
  <c r="B29" i="18" s="1"/>
  <c r="AB29" i="18" s="1"/>
  <c r="T23" i="13"/>
  <c r="B23" i="13" s="1"/>
  <c r="AB23" i="13" s="1"/>
  <c r="AF98" i="18"/>
  <c r="L98" i="18"/>
  <c r="X98" i="18" s="1"/>
  <c r="T60" i="24"/>
  <c r="B60" i="24" s="1"/>
  <c r="AB60" i="24" s="1"/>
  <c r="AF7" i="18"/>
  <c r="L7" i="18"/>
  <c r="X7" i="18" s="1"/>
  <c r="L76" i="18"/>
  <c r="X76" i="18" s="1"/>
  <c r="AF46" i="24"/>
  <c r="AF62" i="27"/>
  <c r="T21" i="18"/>
  <c r="B21" i="18" s="1"/>
  <c r="AB21" i="18" s="1"/>
  <c r="R6" i="24"/>
  <c r="T28" i="18"/>
  <c r="B28" i="18" s="1"/>
  <c r="AB28" i="18" s="1"/>
  <c r="T13" i="6"/>
  <c r="B13" i="6" s="1"/>
  <c r="AB13" i="6" s="1"/>
  <c r="T48" i="16"/>
  <c r="B48" i="16" s="1"/>
  <c r="AB48" i="16" s="1"/>
  <c r="R12" i="6"/>
  <c r="R9" i="5"/>
  <c r="L3" i="1"/>
  <c r="X3" i="1" s="1"/>
  <c r="AF3" i="1"/>
  <c r="AF61" i="18"/>
  <c r="T68" i="23"/>
  <c r="B68" i="23" s="1"/>
  <c r="D68" i="23" s="1"/>
  <c r="Q5" i="27"/>
  <c r="R5" i="27" s="1"/>
  <c r="AF34" i="13"/>
  <c r="AF50" i="16"/>
  <c r="L9" i="5"/>
  <c r="X9" i="5" s="1"/>
  <c r="AF9" i="5"/>
  <c r="R27" i="18"/>
  <c r="R3" i="1"/>
  <c r="X73" i="8"/>
  <c r="T83" i="23"/>
  <c r="B83" i="23" s="1"/>
  <c r="AB83" i="23" s="1"/>
  <c r="T31" i="9"/>
  <c r="B31" i="9" s="1"/>
  <c r="AB31" i="9" s="1"/>
  <c r="AF40" i="25"/>
  <c r="Q21" i="25"/>
  <c r="R21" i="25" s="1"/>
  <c r="Q38" i="7"/>
  <c r="R38" i="7" s="1"/>
  <c r="P21" i="7"/>
  <c r="L21" i="7" s="1"/>
  <c r="AF38" i="16"/>
  <c r="AF14" i="18"/>
  <c r="L14" i="18"/>
  <c r="X14" i="18" s="1"/>
  <c r="AF28" i="18"/>
  <c r="L27" i="18"/>
  <c r="X27" i="18" s="1"/>
  <c r="AF27" i="18"/>
  <c r="L5" i="18"/>
  <c r="X5" i="18" s="1"/>
  <c r="AF5" i="18"/>
  <c r="L49" i="9"/>
  <c r="X49" i="9" s="1"/>
  <c r="AF12" i="6"/>
  <c r="R49" i="9"/>
  <c r="J49" i="9"/>
  <c r="P30" i="25"/>
  <c r="AF30" i="25" s="1"/>
  <c r="L24" i="21"/>
  <c r="X24" i="21" s="1"/>
  <c r="AF24" i="21"/>
  <c r="T42" i="9"/>
  <c r="B42" i="9" s="1"/>
  <c r="AD42" i="9" s="1"/>
  <c r="T69" i="20"/>
  <c r="B69" i="20" s="1"/>
  <c r="AB69" i="20" s="1"/>
  <c r="AD67" i="9"/>
  <c r="L34" i="27"/>
  <c r="Q11" i="7"/>
  <c r="T41" i="16"/>
  <c r="B41" i="16" s="1"/>
  <c r="R28" i="18"/>
  <c r="R10" i="3"/>
  <c r="X50" i="8"/>
  <c r="T78" i="23"/>
  <c r="B78" i="23" s="1"/>
  <c r="AB78" i="23" s="1"/>
  <c r="T64" i="21"/>
  <c r="B64" i="21" s="1"/>
  <c r="Q8" i="28"/>
  <c r="P20" i="28"/>
  <c r="L20" i="28" s="1"/>
  <c r="L4" i="21"/>
  <c r="X4" i="21" s="1"/>
  <c r="Q8" i="26"/>
  <c r="R8" i="26" s="1"/>
  <c r="AF37" i="27"/>
  <c r="P3" i="27"/>
  <c r="L3" i="27" s="1"/>
  <c r="Q22" i="26"/>
  <c r="R22" i="26" s="1"/>
  <c r="T13" i="9"/>
  <c r="B13" i="9" s="1"/>
  <c r="T75" i="5"/>
  <c r="B75" i="5" s="1"/>
  <c r="AB75" i="5" s="1"/>
  <c r="L86" i="6"/>
  <c r="X86" i="6" s="1"/>
  <c r="AF6" i="18"/>
  <c r="L6" i="18"/>
  <c r="X6" i="18" s="1"/>
  <c r="R8" i="18"/>
  <c r="L23" i="6"/>
  <c r="X23" i="6" s="1"/>
  <c r="AF23" i="6"/>
  <c r="T34" i="1"/>
  <c r="B34" i="1" s="1"/>
  <c r="AB34" i="1" s="1"/>
  <c r="T10" i="3"/>
  <c r="B10" i="3" s="1"/>
  <c r="R14" i="18"/>
  <c r="R5" i="18"/>
  <c r="R24" i="21"/>
  <c r="R23" i="6"/>
  <c r="R28" i="6"/>
  <c r="R6" i="18"/>
  <c r="R10" i="24"/>
  <c r="L36" i="24"/>
  <c r="X36" i="24" s="1"/>
  <c r="AF36" i="24"/>
  <c r="L8" i="18"/>
  <c r="X8" i="18" s="1"/>
  <c r="AF8" i="18"/>
  <c r="T85" i="18"/>
  <c r="B85" i="18" s="1"/>
  <c r="AB85" i="18" s="1"/>
  <c r="T91" i="3"/>
  <c r="B91" i="3" s="1"/>
  <c r="T60" i="9"/>
  <c r="B60" i="9" s="1"/>
  <c r="AB60" i="9" s="1"/>
  <c r="T100" i="20"/>
  <c r="B100" i="20" s="1"/>
  <c r="T65" i="9"/>
  <c r="B65" i="9" s="1"/>
  <c r="AB65" i="9" s="1"/>
  <c r="Q20" i="27"/>
  <c r="R20" i="27" s="1"/>
  <c r="P30" i="28"/>
  <c r="AF30" i="28" s="1"/>
  <c r="Q22" i="27"/>
  <c r="R22" i="27" s="1"/>
  <c r="L48" i="27"/>
  <c r="AF29" i="6"/>
  <c r="L29" i="6"/>
  <c r="X29" i="6" s="1"/>
  <c r="T84" i="23"/>
  <c r="B84" i="23" s="1"/>
  <c r="AF34" i="28"/>
  <c r="P27" i="25"/>
  <c r="L27" i="25" s="1"/>
  <c r="P8" i="25"/>
  <c r="AF8" i="25" s="1"/>
  <c r="T8" i="1"/>
  <c r="B8" i="1" s="1"/>
  <c r="N12" i="17" s="1"/>
  <c r="L15" i="6"/>
  <c r="X15" i="6" s="1"/>
  <c r="AF15" i="6"/>
  <c r="R15" i="6"/>
  <c r="L33" i="27"/>
  <c r="L4" i="9"/>
  <c r="R5" i="6"/>
  <c r="L5" i="6"/>
  <c r="X5" i="6" s="1"/>
  <c r="AF5" i="6"/>
  <c r="L9" i="28"/>
  <c r="L10" i="20"/>
  <c r="X10" i="20" s="1"/>
  <c r="X83" i="8"/>
  <c r="T41" i="1"/>
  <c r="B41" i="1" s="1"/>
  <c r="AB41" i="1" s="1"/>
  <c r="L11" i="26"/>
  <c r="L18" i="26"/>
  <c r="Q10" i="7"/>
  <c r="AF49" i="27"/>
  <c r="L60" i="27"/>
  <c r="X77" i="8"/>
  <c r="X82" i="8"/>
  <c r="T80" i="1"/>
  <c r="B80" i="1" s="1"/>
  <c r="AB80" i="1" s="1"/>
  <c r="X66" i="8"/>
  <c r="Q88" i="27"/>
  <c r="R88" i="27" s="1"/>
  <c r="AF3" i="25"/>
  <c r="Q27" i="28"/>
  <c r="R27" i="28" s="1"/>
  <c r="P36" i="27"/>
  <c r="L36" i="27" s="1"/>
  <c r="Q80" i="27"/>
  <c r="R80" i="27" s="1"/>
  <c r="T93" i="18"/>
  <c r="B93" i="18" s="1"/>
  <c r="X69" i="8"/>
  <c r="X93" i="8"/>
  <c r="L9" i="20"/>
  <c r="L31" i="25"/>
  <c r="Q19" i="25"/>
  <c r="R19" i="25" s="1"/>
  <c r="R4" i="13"/>
  <c r="L42" i="13"/>
  <c r="L4" i="13"/>
  <c r="X4" i="13" s="1"/>
  <c r="AF4" i="13"/>
  <c r="T39" i="16"/>
  <c r="B39" i="16" s="1"/>
  <c r="L40" i="26"/>
  <c r="L18" i="9"/>
  <c r="X18" i="9" s="1"/>
  <c r="L22" i="20"/>
  <c r="X22" i="20" s="1"/>
  <c r="AF26" i="4"/>
  <c r="T26" i="4"/>
  <c r="B26" i="4" s="1"/>
  <c r="AB26" i="4" s="1"/>
  <c r="R21" i="13"/>
  <c r="L21" i="13"/>
  <c r="X21" i="13" s="1"/>
  <c r="AF21" i="13"/>
  <c r="R26" i="4"/>
  <c r="R30" i="13"/>
  <c r="AF77" i="25"/>
  <c r="AF30" i="13"/>
  <c r="L30" i="13"/>
  <c r="X30" i="13" s="1"/>
  <c r="L33" i="25"/>
  <c r="L5" i="9"/>
  <c r="X5" i="9" s="1"/>
  <c r="X63" i="8"/>
  <c r="T88" i="13"/>
  <c r="B88" i="13" s="1"/>
  <c r="AB88" i="13" s="1"/>
  <c r="X96" i="8"/>
  <c r="X91" i="8"/>
  <c r="AF33" i="25"/>
  <c r="Q66" i="26"/>
  <c r="R66" i="26" s="1"/>
  <c r="P15" i="7"/>
  <c r="AF15" i="7" s="1"/>
  <c r="P10" i="28"/>
  <c r="AF10" i="28" s="1"/>
  <c r="P9" i="27"/>
  <c r="L9" i="27" s="1"/>
  <c r="Q14" i="25"/>
  <c r="R14" i="25" s="1"/>
  <c r="Q14" i="26"/>
  <c r="R14" i="26" s="1"/>
  <c r="P47" i="27"/>
  <c r="L47" i="27" s="1"/>
  <c r="Q90" i="27"/>
  <c r="R90" i="27" s="1"/>
  <c r="X34" i="8"/>
  <c r="L8" i="9"/>
  <c r="X8" i="9" s="1"/>
  <c r="L19" i="9"/>
  <c r="L84" i="27"/>
  <c r="L91" i="26"/>
  <c r="L19" i="25"/>
  <c r="L27" i="28"/>
  <c r="L24" i="20"/>
  <c r="X24" i="20" s="1"/>
  <c r="L26" i="9"/>
  <c r="T37" i="24"/>
  <c r="B37" i="24" s="1"/>
  <c r="R8" i="13"/>
  <c r="R16" i="13"/>
  <c r="AF16" i="13"/>
  <c r="L16" i="13"/>
  <c r="X16" i="13" s="1"/>
  <c r="AF8" i="13"/>
  <c r="L8" i="13"/>
  <c r="X8" i="13" s="1"/>
  <c r="T78" i="13"/>
  <c r="B78" i="13" s="1"/>
  <c r="AB78" i="13" s="1"/>
  <c r="R27" i="6"/>
  <c r="AF27" i="6"/>
  <c r="L27" i="6"/>
  <c r="X27" i="6" s="1"/>
  <c r="L27" i="9"/>
  <c r="L80" i="4"/>
  <c r="X80" i="4" s="1"/>
  <c r="AF80" i="4"/>
  <c r="R23" i="16"/>
  <c r="D39" i="23"/>
  <c r="AD39" i="23"/>
  <c r="L23" i="16"/>
  <c r="X23" i="16" s="1"/>
  <c r="AF23" i="16"/>
  <c r="L89" i="7"/>
  <c r="AF89" i="7"/>
  <c r="L77" i="25"/>
  <c r="Q95" i="7"/>
  <c r="R95" i="7" s="1"/>
  <c r="P95" i="7"/>
  <c r="L95" i="7" s="1"/>
  <c r="L3" i="20"/>
  <c r="X3" i="20" s="1"/>
  <c r="AF8" i="28"/>
  <c r="R14" i="16"/>
  <c r="AF14" i="16"/>
  <c r="L14" i="16"/>
  <c r="X14" i="16" s="1"/>
  <c r="Q72" i="7"/>
  <c r="R72" i="7" s="1"/>
  <c r="P72" i="7"/>
  <c r="T35" i="1"/>
  <c r="B35" i="1" s="1"/>
  <c r="AB35" i="1" s="1"/>
  <c r="R25" i="16"/>
  <c r="L25" i="16"/>
  <c r="X25" i="16" s="1"/>
  <c r="AF25" i="16"/>
  <c r="D32" i="13"/>
  <c r="AD32" i="13"/>
  <c r="L3" i="9"/>
  <c r="AF23" i="9"/>
  <c r="L10" i="16"/>
  <c r="X10" i="16" s="1"/>
  <c r="L29" i="13"/>
  <c r="L27" i="13"/>
  <c r="L68" i="4"/>
  <c r="AF42" i="4"/>
  <c r="L6" i="16"/>
  <c r="X6" i="16" s="1"/>
  <c r="AF83" i="4"/>
  <c r="L43" i="25"/>
  <c r="L15" i="4"/>
  <c r="X15" i="4" s="1"/>
  <c r="AF15" i="4"/>
  <c r="AF26" i="6"/>
  <c r="L26" i="6"/>
  <c r="X26" i="6" s="1"/>
  <c r="R27" i="13"/>
  <c r="L24" i="6"/>
  <c r="X24" i="6" s="1"/>
  <c r="AF24" i="6"/>
  <c r="L13" i="13"/>
  <c r="X13" i="13" s="1"/>
  <c r="AF13" i="13"/>
  <c r="AF11" i="16"/>
  <c r="L11" i="16"/>
  <c r="X11" i="16" s="1"/>
  <c r="R26" i="13"/>
  <c r="R30" i="16"/>
  <c r="L17" i="16"/>
  <c r="X17" i="16" s="1"/>
  <c r="AF17" i="16"/>
  <c r="R11" i="13"/>
  <c r="R24" i="16"/>
  <c r="R13" i="13"/>
  <c r="R11" i="16"/>
  <c r="L26" i="25"/>
  <c r="P42" i="27"/>
  <c r="L42" i="27" s="1"/>
  <c r="L30" i="16"/>
  <c r="X30" i="16" s="1"/>
  <c r="AF30" i="16"/>
  <c r="R17" i="16"/>
  <c r="L11" i="13"/>
  <c r="X11" i="13" s="1"/>
  <c r="AF11" i="13"/>
  <c r="R26" i="16"/>
  <c r="L24" i="16"/>
  <c r="X24" i="16" s="1"/>
  <c r="AF24" i="16"/>
  <c r="AF15" i="13"/>
  <c r="L15" i="13"/>
  <c r="X15" i="13" s="1"/>
  <c r="L18" i="6"/>
  <c r="X18" i="6" s="1"/>
  <c r="AF18" i="6"/>
  <c r="L66" i="26"/>
  <c r="AF100" i="16"/>
  <c r="L38" i="27"/>
  <c r="R15" i="4"/>
  <c r="R26" i="6"/>
  <c r="R24" i="6"/>
  <c r="AF26" i="16"/>
  <c r="L26" i="16"/>
  <c r="X26" i="16" s="1"/>
  <c r="AD36" i="1"/>
  <c r="D36" i="1"/>
  <c r="D38" i="23"/>
  <c r="R15" i="13"/>
  <c r="R18" i="6"/>
  <c r="AF26" i="13"/>
  <c r="L26" i="13"/>
  <c r="X26" i="13" s="1"/>
  <c r="AF45" i="27"/>
  <c r="L45" i="27"/>
  <c r="L51" i="28"/>
  <c r="R29" i="4"/>
  <c r="L12" i="4"/>
  <c r="X12" i="4" s="1"/>
  <c r="AF13" i="16"/>
  <c r="L13" i="16"/>
  <c r="X13" i="16" s="1"/>
  <c r="X48" i="8"/>
  <c r="Q43" i="25"/>
  <c r="R43" i="25" s="1"/>
  <c r="L23" i="27"/>
  <c r="Q3" i="26"/>
  <c r="R3" i="26" s="1"/>
  <c r="P12" i="28"/>
  <c r="L12" i="28" s="1"/>
  <c r="L35" i="27"/>
  <c r="Q45" i="27"/>
  <c r="R45" i="27" s="1"/>
  <c r="L90" i="27"/>
  <c r="AF75" i="13"/>
  <c r="R20" i="13"/>
  <c r="L29" i="4"/>
  <c r="X29" i="4" s="1"/>
  <c r="AF29" i="4"/>
  <c r="AF14" i="3"/>
  <c r="L14" i="3"/>
  <c r="X14" i="3" s="1"/>
  <c r="L16" i="4"/>
  <c r="X16" i="4" s="1"/>
  <c r="T52" i="3"/>
  <c r="B52" i="3" s="1"/>
  <c r="AB52" i="3" s="1"/>
  <c r="L49" i="27"/>
  <c r="L8" i="28"/>
  <c r="Q27" i="27"/>
  <c r="R27" i="27" s="1"/>
  <c r="P20" i="25"/>
  <c r="AF20" i="25" s="1"/>
  <c r="Q51" i="28"/>
  <c r="R51" i="28" s="1"/>
  <c r="P24" i="28"/>
  <c r="L24" i="28" s="1"/>
  <c r="Q38" i="27"/>
  <c r="R38" i="27" s="1"/>
  <c r="L32" i="4"/>
  <c r="AF3" i="4"/>
  <c r="L3" i="4"/>
  <c r="X3" i="4" s="1"/>
  <c r="R12" i="4"/>
  <c r="R29" i="16"/>
  <c r="R28" i="13"/>
  <c r="R9" i="13"/>
  <c r="R4" i="16"/>
  <c r="R29" i="13"/>
  <c r="R16" i="4"/>
  <c r="R14" i="3"/>
  <c r="R18" i="16"/>
  <c r="L35" i="26"/>
  <c r="L29" i="28"/>
  <c r="AF96" i="27"/>
  <c r="AF63" i="6"/>
  <c r="R3" i="4"/>
  <c r="Q68" i="7"/>
  <c r="R68" i="7" s="1"/>
  <c r="P68" i="7"/>
  <c r="L29" i="16"/>
  <c r="X29" i="16" s="1"/>
  <c r="AF29" i="16"/>
  <c r="L28" i="13"/>
  <c r="X28" i="13" s="1"/>
  <c r="AF28" i="13"/>
  <c r="L9" i="13"/>
  <c r="X9" i="13" s="1"/>
  <c r="AF9" i="13"/>
  <c r="AF4" i="16"/>
  <c r="L4" i="16"/>
  <c r="X4" i="16" s="1"/>
  <c r="AF18" i="16"/>
  <c r="L18" i="16"/>
  <c r="X18" i="16" s="1"/>
  <c r="L20" i="13"/>
  <c r="X20" i="13" s="1"/>
  <c r="R13" i="16"/>
  <c r="AF19" i="27"/>
  <c r="AF60" i="3"/>
  <c r="AF27" i="21"/>
  <c r="L62" i="4"/>
  <c r="X62" i="4" s="1"/>
  <c r="AF36" i="13"/>
  <c r="AF44" i="13"/>
  <c r="AF36" i="16"/>
  <c r="L36" i="16"/>
  <c r="X36" i="16" s="1"/>
  <c r="Q57" i="27"/>
  <c r="R57" i="27" s="1"/>
  <c r="P57" i="27"/>
  <c r="AF57" i="27" s="1"/>
  <c r="AF25" i="4"/>
  <c r="AF66" i="13"/>
  <c r="T66" i="13"/>
  <c r="B66" i="13" s="1"/>
  <c r="AB66" i="13" s="1"/>
  <c r="T44" i="6"/>
  <c r="B44" i="6" s="1"/>
  <c r="AB44" i="6" s="1"/>
  <c r="L17" i="13"/>
  <c r="X17" i="13" s="1"/>
  <c r="AF17" i="13"/>
  <c r="R4" i="6"/>
  <c r="T36" i="13"/>
  <c r="B36" i="13" s="1"/>
  <c r="AB36" i="13" s="1"/>
  <c r="L10" i="13"/>
  <c r="X10" i="13" s="1"/>
  <c r="AF10" i="13"/>
  <c r="R12" i="13"/>
  <c r="R9" i="16"/>
  <c r="R19" i="13"/>
  <c r="L49" i="13"/>
  <c r="X49" i="13" s="1"/>
  <c r="T52" i="24"/>
  <c r="B52" i="24" s="1"/>
  <c r="AB52" i="24" s="1"/>
  <c r="Q72" i="28"/>
  <c r="R72" i="28" s="1"/>
  <c r="P72" i="28"/>
  <c r="L72" i="28" s="1"/>
  <c r="L14" i="13"/>
  <c r="X14" i="13" s="1"/>
  <c r="AF14" i="13"/>
  <c r="L22" i="13"/>
  <c r="X22" i="13" s="1"/>
  <c r="L27" i="20"/>
  <c r="X27" i="20" s="1"/>
  <c r="AF14" i="9"/>
  <c r="AF94" i="27"/>
  <c r="AF23" i="20"/>
  <c r="AF48" i="27"/>
  <c r="R20" i="16"/>
  <c r="L76" i="13"/>
  <c r="X76" i="13" s="1"/>
  <c r="L61" i="16"/>
  <c r="X61" i="16" s="1"/>
  <c r="R17" i="13"/>
  <c r="Q70" i="7"/>
  <c r="R70" i="7" s="1"/>
  <c r="P70" i="7"/>
  <c r="R19" i="4"/>
  <c r="L19" i="16"/>
  <c r="X19" i="16" s="1"/>
  <c r="AF19" i="16"/>
  <c r="Q37" i="7"/>
  <c r="R37" i="7" s="1"/>
  <c r="P37" i="7"/>
  <c r="AF62" i="6"/>
  <c r="T63" i="6"/>
  <c r="B63" i="6" s="1"/>
  <c r="AB63" i="6" s="1"/>
  <c r="L36" i="6"/>
  <c r="X36" i="6" s="1"/>
  <c r="AF36" i="6"/>
  <c r="AF9" i="16"/>
  <c r="L9" i="16"/>
  <c r="X9" i="16" s="1"/>
  <c r="P98" i="7"/>
  <c r="Q98" i="7"/>
  <c r="R98" i="7" s="1"/>
  <c r="L19" i="13"/>
  <c r="X19" i="13" s="1"/>
  <c r="AF19" i="13"/>
  <c r="R7" i="16"/>
  <c r="L25" i="13"/>
  <c r="X25" i="13" s="1"/>
  <c r="AF25" i="13"/>
  <c r="R12" i="16"/>
  <c r="T44" i="13"/>
  <c r="B44" i="13" s="1"/>
  <c r="AB44" i="13" s="1"/>
  <c r="R10" i="16"/>
  <c r="AF27" i="16"/>
  <c r="L27" i="16"/>
  <c r="X27" i="16" s="1"/>
  <c r="Q47" i="7"/>
  <c r="R47" i="7" s="1"/>
  <c r="P47" i="7"/>
  <c r="Q59" i="7"/>
  <c r="R59" i="7" s="1"/>
  <c r="P59" i="7"/>
  <c r="AF59" i="7" s="1"/>
  <c r="R18" i="13"/>
  <c r="Q69" i="7"/>
  <c r="R69" i="7" s="1"/>
  <c r="P69" i="7"/>
  <c r="L8" i="16"/>
  <c r="X8" i="16" s="1"/>
  <c r="R14" i="13"/>
  <c r="AF21" i="20"/>
  <c r="AF7" i="9"/>
  <c r="L48" i="4"/>
  <c r="AF81" i="4"/>
  <c r="L20" i="16"/>
  <c r="X20" i="16" s="1"/>
  <c r="AF20" i="16"/>
  <c r="R16" i="16"/>
  <c r="R3" i="13"/>
  <c r="L39" i="13"/>
  <c r="X39" i="13" s="1"/>
  <c r="AF39" i="13"/>
  <c r="Q78" i="7"/>
  <c r="R78" i="7" s="1"/>
  <c r="P78" i="7"/>
  <c r="L15" i="16"/>
  <c r="X15" i="16" s="1"/>
  <c r="AF15" i="16"/>
  <c r="AF4" i="6"/>
  <c r="L6" i="13"/>
  <c r="X6" i="13" s="1"/>
  <c r="AF6" i="13"/>
  <c r="R19" i="16"/>
  <c r="R22" i="16"/>
  <c r="R22" i="13"/>
  <c r="T62" i="6"/>
  <c r="B62" i="6" s="1"/>
  <c r="AB62" i="6" s="1"/>
  <c r="Q74" i="7"/>
  <c r="R74" i="7" s="1"/>
  <c r="P74" i="7"/>
  <c r="AF74" i="7" s="1"/>
  <c r="R7" i="13"/>
  <c r="L7" i="16"/>
  <c r="X7" i="16" s="1"/>
  <c r="AF7" i="16"/>
  <c r="R25" i="13"/>
  <c r="L12" i="16"/>
  <c r="X12" i="16" s="1"/>
  <c r="AF12" i="16"/>
  <c r="Q96" i="7"/>
  <c r="R96" i="7" s="1"/>
  <c r="P96" i="7"/>
  <c r="R27" i="16"/>
  <c r="AF18" i="13"/>
  <c r="L18" i="13"/>
  <c r="X18" i="13" s="1"/>
  <c r="R24" i="13"/>
  <c r="T75" i="13"/>
  <c r="B75" i="13" s="1"/>
  <c r="AB75" i="13" s="1"/>
  <c r="L53" i="13"/>
  <c r="X53" i="13" s="1"/>
  <c r="AF53" i="13"/>
  <c r="L16" i="16"/>
  <c r="X16" i="16" s="1"/>
  <c r="AF16" i="16"/>
  <c r="L3" i="13"/>
  <c r="X3" i="13" s="1"/>
  <c r="AF3" i="13"/>
  <c r="R15" i="16"/>
  <c r="T4" i="6"/>
  <c r="B4" i="6" s="1"/>
  <c r="K8" i="17" s="1"/>
  <c r="R6" i="13"/>
  <c r="R10" i="13"/>
  <c r="L12" i="13"/>
  <c r="X12" i="13" s="1"/>
  <c r="AF12" i="13"/>
  <c r="AF22" i="16"/>
  <c r="L22" i="16"/>
  <c r="X22" i="16" s="1"/>
  <c r="R8" i="16"/>
  <c r="T61" i="13"/>
  <c r="B61" i="13" s="1"/>
  <c r="AB61" i="13" s="1"/>
  <c r="L7" i="13"/>
  <c r="X7" i="13" s="1"/>
  <c r="AF7" i="13"/>
  <c r="T41" i="13"/>
  <c r="B41" i="13" s="1"/>
  <c r="AB41" i="13" s="1"/>
  <c r="Q62" i="7"/>
  <c r="R62" i="7" s="1"/>
  <c r="P62" i="7"/>
  <c r="AF62" i="7" s="1"/>
  <c r="T100" i="16"/>
  <c r="B100" i="16" s="1"/>
  <c r="AB100" i="16" s="1"/>
  <c r="L24" i="13"/>
  <c r="X24" i="13" s="1"/>
  <c r="AF24" i="13"/>
  <c r="AD77" i="5"/>
  <c r="D77" i="5"/>
  <c r="T42" i="4"/>
  <c r="B42" i="4" s="1"/>
  <c r="AB42" i="4" s="1"/>
  <c r="T25" i="4"/>
  <c r="B25" i="4" s="1"/>
  <c r="AB25" i="4" s="1"/>
  <c r="AF36" i="3"/>
  <c r="L96" i="27"/>
  <c r="AF5" i="27"/>
  <c r="L10" i="21"/>
  <c r="X10" i="21" s="1"/>
  <c r="AF12" i="21"/>
  <c r="R17" i="20"/>
  <c r="R18" i="21"/>
  <c r="R3" i="3"/>
  <c r="R6" i="16"/>
  <c r="R26" i="3"/>
  <c r="P83" i="27"/>
  <c r="AF83" i="27" s="1"/>
  <c r="Q83" i="27"/>
  <c r="R83" i="27" s="1"/>
  <c r="R23" i="21"/>
  <c r="P86" i="7"/>
  <c r="AF86" i="7" s="1"/>
  <c r="Q86" i="7"/>
  <c r="R86" i="7" s="1"/>
  <c r="Q50" i="25"/>
  <c r="R50" i="25" s="1"/>
  <c r="P50" i="25"/>
  <c r="AF50" i="25" s="1"/>
  <c r="R21" i="3"/>
  <c r="R28" i="3"/>
  <c r="T91" i="16"/>
  <c r="B91" i="16" s="1"/>
  <c r="AB91" i="16" s="1"/>
  <c r="L39" i="3"/>
  <c r="X39" i="3" s="1"/>
  <c r="AF39" i="3"/>
  <c r="AF22" i="3"/>
  <c r="L22" i="3"/>
  <c r="X22" i="3" s="1"/>
  <c r="R27" i="3"/>
  <c r="AF16" i="3"/>
  <c r="L16" i="3"/>
  <c r="X16" i="3" s="1"/>
  <c r="AF60" i="27"/>
  <c r="L89" i="28"/>
  <c r="AF29" i="28"/>
  <c r="Q70" i="27"/>
  <c r="R70" i="27" s="1"/>
  <c r="P70" i="27"/>
  <c r="AF70" i="27" s="1"/>
  <c r="Q52" i="27"/>
  <c r="R52" i="27" s="1"/>
  <c r="P52" i="27"/>
  <c r="P77" i="27"/>
  <c r="AF77" i="27" s="1"/>
  <c r="Q77" i="27"/>
  <c r="R77" i="27" s="1"/>
  <c r="L17" i="20"/>
  <c r="X17" i="20" s="1"/>
  <c r="AF17" i="20"/>
  <c r="Q83" i="7"/>
  <c r="R83" i="7" s="1"/>
  <c r="P83" i="7"/>
  <c r="Q71" i="25"/>
  <c r="R71" i="25" s="1"/>
  <c r="P71" i="25"/>
  <c r="Q100" i="7"/>
  <c r="R100" i="7" s="1"/>
  <c r="P100" i="7"/>
  <c r="AF100" i="7" s="1"/>
  <c r="Q47" i="25"/>
  <c r="R47" i="25" s="1"/>
  <c r="P47" i="25"/>
  <c r="Q67" i="27"/>
  <c r="R67" i="27" s="1"/>
  <c r="P67" i="27"/>
  <c r="T33" i="16"/>
  <c r="B33" i="16" s="1"/>
  <c r="AB33" i="16" s="1"/>
  <c r="Q35" i="7"/>
  <c r="R35" i="7" s="1"/>
  <c r="P35" i="7"/>
  <c r="AF35" i="7" s="1"/>
  <c r="Q64" i="7"/>
  <c r="R64" i="7" s="1"/>
  <c r="P64" i="7"/>
  <c r="AF4" i="3"/>
  <c r="L4" i="3"/>
  <c r="X4" i="3" s="1"/>
  <c r="L98" i="16"/>
  <c r="X98" i="16" s="1"/>
  <c r="AF98" i="16"/>
  <c r="Q46" i="25"/>
  <c r="R46" i="25" s="1"/>
  <c r="P46" i="25"/>
  <c r="R21" i="16"/>
  <c r="Q99" i="27"/>
  <c r="R99" i="27" s="1"/>
  <c r="P99" i="27"/>
  <c r="AF99" i="27" s="1"/>
  <c r="AF23" i="21"/>
  <c r="L23" i="21"/>
  <c r="X23" i="21" s="1"/>
  <c r="L95" i="16"/>
  <c r="X95" i="16" s="1"/>
  <c r="L6" i="3"/>
  <c r="X6" i="3" s="1"/>
  <c r="Q45" i="7"/>
  <c r="R45" i="7" s="1"/>
  <c r="P45" i="7"/>
  <c r="AF45" i="7" s="1"/>
  <c r="Q75" i="25"/>
  <c r="R75" i="25" s="1"/>
  <c r="P75" i="25"/>
  <c r="AF75" i="25" s="1"/>
  <c r="Q83" i="25"/>
  <c r="R83" i="25" s="1"/>
  <c r="P83" i="25"/>
  <c r="AF7" i="3"/>
  <c r="L7" i="3"/>
  <c r="X7" i="3" s="1"/>
  <c r="L28" i="3"/>
  <c r="X28" i="3" s="1"/>
  <c r="AF28" i="3"/>
  <c r="Q91" i="7"/>
  <c r="R91" i="7" s="1"/>
  <c r="P91" i="7"/>
  <c r="AF91" i="7" s="1"/>
  <c r="R11" i="3"/>
  <c r="Q69" i="25"/>
  <c r="R69" i="25" s="1"/>
  <c r="P69" i="25"/>
  <c r="Q85" i="7"/>
  <c r="R85" i="7" s="1"/>
  <c r="P85" i="7"/>
  <c r="AF92" i="4"/>
  <c r="L92" i="4"/>
  <c r="X92" i="4" s="1"/>
  <c r="L27" i="3"/>
  <c r="X27" i="3" s="1"/>
  <c r="AF27" i="3"/>
  <c r="R16" i="3"/>
  <c r="AF12" i="9"/>
  <c r="AF28" i="20"/>
  <c r="AF33" i="27"/>
  <c r="Q53" i="27"/>
  <c r="R53" i="27" s="1"/>
  <c r="P53" i="27"/>
  <c r="L53" i="27" s="1"/>
  <c r="Q68" i="27"/>
  <c r="R68" i="27" s="1"/>
  <c r="P68" i="27"/>
  <c r="AF68" i="27" s="1"/>
  <c r="Q93" i="27"/>
  <c r="R93" i="27" s="1"/>
  <c r="P93" i="27"/>
  <c r="AF93" i="27" s="1"/>
  <c r="L15" i="3"/>
  <c r="X15" i="3" s="1"/>
  <c r="AF15" i="3"/>
  <c r="AF22" i="21"/>
  <c r="L22" i="21"/>
  <c r="X22" i="21" s="1"/>
  <c r="Q64" i="27"/>
  <c r="R64" i="27" s="1"/>
  <c r="P64" i="27"/>
  <c r="AF64" i="27" s="1"/>
  <c r="Q54" i="27"/>
  <c r="R54" i="27" s="1"/>
  <c r="P54" i="27"/>
  <c r="R6" i="3"/>
  <c r="R4" i="3"/>
  <c r="Q63" i="7"/>
  <c r="R63" i="7" s="1"/>
  <c r="P63" i="7"/>
  <c r="Q93" i="7"/>
  <c r="R93" i="7" s="1"/>
  <c r="P93" i="7"/>
  <c r="AF93" i="7" s="1"/>
  <c r="L21" i="16"/>
  <c r="X21" i="16" s="1"/>
  <c r="AF21" i="16"/>
  <c r="R28" i="16"/>
  <c r="Q31" i="7"/>
  <c r="P31" i="7"/>
  <c r="CT31" i="17" s="1"/>
  <c r="L8" i="3"/>
  <c r="X8" i="3" s="1"/>
  <c r="AF8" i="3"/>
  <c r="R7" i="3"/>
  <c r="Q61" i="7"/>
  <c r="R61" i="7" s="1"/>
  <c r="P61" i="7"/>
  <c r="L61" i="7" s="1"/>
  <c r="T83" i="4"/>
  <c r="B83" i="4" s="1"/>
  <c r="AB83" i="4" s="1"/>
  <c r="L11" i="3"/>
  <c r="X11" i="3" s="1"/>
  <c r="AF11" i="3"/>
  <c r="AF56" i="4"/>
  <c r="L56" i="4"/>
  <c r="X56" i="4" s="1"/>
  <c r="L20" i="3"/>
  <c r="X20" i="3" s="1"/>
  <c r="AF20" i="3"/>
  <c r="AF7" i="20"/>
  <c r="AF89" i="28"/>
  <c r="AF38" i="27"/>
  <c r="AF29" i="3"/>
  <c r="AF30" i="20"/>
  <c r="Q58" i="27"/>
  <c r="R58" i="27" s="1"/>
  <c r="P58" i="27"/>
  <c r="AF58" i="27" s="1"/>
  <c r="R15" i="3"/>
  <c r="Q54" i="7"/>
  <c r="R54" i="7" s="1"/>
  <c r="P54" i="7"/>
  <c r="AF54" i="7" s="1"/>
  <c r="R22" i="21"/>
  <c r="L18" i="21"/>
  <c r="X18" i="21" s="1"/>
  <c r="AF18" i="21"/>
  <c r="Q41" i="27"/>
  <c r="R41" i="27" s="1"/>
  <c r="P41" i="27"/>
  <c r="Q85" i="27"/>
  <c r="R85" i="27" s="1"/>
  <c r="P85" i="27"/>
  <c r="L85" i="27" s="1"/>
  <c r="L3" i="3"/>
  <c r="X3" i="3" s="1"/>
  <c r="AF3" i="3"/>
  <c r="Q56" i="25"/>
  <c r="R56" i="25" s="1"/>
  <c r="P56" i="25"/>
  <c r="L26" i="3"/>
  <c r="X26" i="3" s="1"/>
  <c r="AF26" i="3"/>
  <c r="L28" i="16"/>
  <c r="X28" i="16" s="1"/>
  <c r="AF28" i="16"/>
  <c r="L36" i="4"/>
  <c r="X36" i="4" s="1"/>
  <c r="AF36" i="4"/>
  <c r="R8" i="3"/>
  <c r="L86" i="4"/>
  <c r="X86" i="4" s="1"/>
  <c r="AF21" i="3"/>
  <c r="L21" i="3"/>
  <c r="X21" i="3" s="1"/>
  <c r="AF91" i="16"/>
  <c r="L27" i="4"/>
  <c r="X27" i="4" s="1"/>
  <c r="AF27" i="4"/>
  <c r="R25" i="4"/>
  <c r="R22" i="3"/>
  <c r="R20" i="3"/>
  <c r="T56" i="3"/>
  <c r="B56" i="3" s="1"/>
  <c r="AB56" i="3" s="1"/>
  <c r="T10" i="9"/>
  <c r="B10" i="9" s="1"/>
  <c r="T7" i="9"/>
  <c r="B7" i="9" s="1"/>
  <c r="T16" i="9"/>
  <c r="B16" i="9" s="1"/>
  <c r="AB16" i="9" s="1"/>
  <c r="T7" i="20"/>
  <c r="B7" i="20" s="1"/>
  <c r="T29" i="3"/>
  <c r="B29" i="3" s="1"/>
  <c r="AB29" i="3" s="1"/>
  <c r="T36" i="3"/>
  <c r="B36" i="3" s="1"/>
  <c r="AB36" i="3" s="1"/>
  <c r="T18" i="3"/>
  <c r="B18" i="3" s="1"/>
  <c r="AB18" i="3" s="1"/>
  <c r="P36" i="26"/>
  <c r="AF36" i="26" s="1"/>
  <c r="Q36" i="26"/>
  <c r="R36" i="26" s="1"/>
  <c r="AF56" i="3"/>
  <c r="Q82" i="25"/>
  <c r="R82" i="25" s="1"/>
  <c r="P82" i="25"/>
  <c r="L82" i="25" s="1"/>
  <c r="AF5" i="25"/>
  <c r="L5" i="25"/>
  <c r="Q17" i="25"/>
  <c r="R17" i="25" s="1"/>
  <c r="P17" i="25"/>
  <c r="L17" i="25" s="1"/>
  <c r="T31" i="3"/>
  <c r="B31" i="3" s="1"/>
  <c r="AB31" i="3" s="1"/>
  <c r="Q93" i="26"/>
  <c r="R93" i="26" s="1"/>
  <c r="P93" i="26"/>
  <c r="AF93" i="26" s="1"/>
  <c r="Q45" i="28"/>
  <c r="R45" i="28" s="1"/>
  <c r="P45" i="28"/>
  <c r="AF45" i="28" s="1"/>
  <c r="L5" i="20"/>
  <c r="X5" i="20" s="1"/>
  <c r="AF5" i="20"/>
  <c r="T29" i="20"/>
  <c r="B29" i="20" s="1"/>
  <c r="AB29" i="20" s="1"/>
  <c r="R18" i="3"/>
  <c r="P62" i="26"/>
  <c r="AF62" i="26" s="1"/>
  <c r="Q62" i="26"/>
  <c r="R62" i="26" s="1"/>
  <c r="Q7" i="26"/>
  <c r="R7" i="26" s="1"/>
  <c r="P7" i="26"/>
  <c r="AF7" i="26" s="1"/>
  <c r="P27" i="26"/>
  <c r="AF27" i="26" s="1"/>
  <c r="Q27" i="26"/>
  <c r="R27" i="26" s="1"/>
  <c r="Q13" i="28"/>
  <c r="P13" i="28"/>
  <c r="L13" i="28" s="1"/>
  <c r="R3" i="28"/>
  <c r="AF9" i="9"/>
  <c r="Q76" i="28"/>
  <c r="R76" i="28" s="1"/>
  <c r="P76" i="28"/>
  <c r="L76" i="28" s="1"/>
  <c r="Q90" i="28"/>
  <c r="R90" i="28" s="1"/>
  <c r="P90" i="28"/>
  <c r="L90" i="28" s="1"/>
  <c r="R12" i="3"/>
  <c r="J11" i="9"/>
  <c r="R11" i="9"/>
  <c r="Q7" i="27"/>
  <c r="R7" i="27" s="1"/>
  <c r="P7" i="27"/>
  <c r="AF7" i="27" s="1"/>
  <c r="P30" i="27"/>
  <c r="L30" i="27" s="1"/>
  <c r="Q30" i="27"/>
  <c r="R30" i="27" s="1"/>
  <c r="Q26" i="27"/>
  <c r="R26" i="27" s="1"/>
  <c r="P26" i="27"/>
  <c r="L26" i="27" s="1"/>
  <c r="T20" i="9"/>
  <c r="B20" i="9" s="1"/>
  <c r="AB20" i="9" s="1"/>
  <c r="Q73" i="25"/>
  <c r="R73" i="25" s="1"/>
  <c r="P73" i="25"/>
  <c r="AF73" i="25" s="1"/>
  <c r="Q95" i="27"/>
  <c r="R95" i="27" s="1"/>
  <c r="P95" i="27"/>
  <c r="Q71" i="7"/>
  <c r="R71" i="7" s="1"/>
  <c r="P71" i="7"/>
  <c r="AF71" i="7" s="1"/>
  <c r="Q79" i="28"/>
  <c r="R79" i="28" s="1"/>
  <c r="P79" i="28"/>
  <c r="AF79" i="28" s="1"/>
  <c r="Q55" i="7"/>
  <c r="R55" i="7" s="1"/>
  <c r="P55" i="7"/>
  <c r="Q94" i="26"/>
  <c r="R94" i="26" s="1"/>
  <c r="P94" i="26"/>
  <c r="AF94" i="26" s="1"/>
  <c r="Q67" i="28"/>
  <c r="R67" i="28" s="1"/>
  <c r="P67" i="28"/>
  <c r="P100" i="26"/>
  <c r="AF100" i="26" s="1"/>
  <c r="Q100" i="26"/>
  <c r="R100" i="26" s="1"/>
  <c r="R9" i="21"/>
  <c r="Q56" i="7"/>
  <c r="R56" i="7" s="1"/>
  <c r="P56" i="7"/>
  <c r="L56" i="7" s="1"/>
  <c r="R12" i="20"/>
  <c r="AF17" i="9"/>
  <c r="Q65" i="27"/>
  <c r="R65" i="27" s="1"/>
  <c r="P65" i="27"/>
  <c r="Q64" i="25"/>
  <c r="R64" i="25" s="1"/>
  <c r="P64" i="25"/>
  <c r="Q44" i="25"/>
  <c r="R44" i="25" s="1"/>
  <c r="P44" i="25"/>
  <c r="Q62" i="25"/>
  <c r="R62" i="25" s="1"/>
  <c r="P62" i="25"/>
  <c r="Q79" i="7"/>
  <c r="R79" i="7" s="1"/>
  <c r="P79" i="7"/>
  <c r="P47" i="26"/>
  <c r="Q47" i="26"/>
  <c r="R47" i="26" s="1"/>
  <c r="L4" i="20"/>
  <c r="X4" i="20" s="1"/>
  <c r="AF4" i="20"/>
  <c r="T26" i="20"/>
  <c r="B26" i="20" s="1"/>
  <c r="AB26" i="20" s="1"/>
  <c r="Q97" i="25"/>
  <c r="R97" i="25" s="1"/>
  <c r="P97" i="25"/>
  <c r="AF97" i="25" s="1"/>
  <c r="Q96" i="25"/>
  <c r="R96" i="25" s="1"/>
  <c r="P96" i="25"/>
  <c r="AF96" i="25" s="1"/>
  <c r="L29" i="25"/>
  <c r="AF29" i="25"/>
  <c r="Q95" i="25"/>
  <c r="R95" i="25" s="1"/>
  <c r="P95" i="25"/>
  <c r="L95" i="25" s="1"/>
  <c r="R13" i="3"/>
  <c r="Q9" i="26"/>
  <c r="R9" i="26" s="1"/>
  <c r="P9" i="26"/>
  <c r="L9" i="26" s="1"/>
  <c r="P5" i="28"/>
  <c r="L5" i="28" s="1"/>
  <c r="Q5" i="28"/>
  <c r="P16" i="28"/>
  <c r="L16" i="28" s="1"/>
  <c r="Q16" i="28"/>
  <c r="Q11" i="28"/>
  <c r="P11" i="28"/>
  <c r="L11" i="28" s="1"/>
  <c r="T21" i="20"/>
  <c r="B21" i="20" s="1"/>
  <c r="AB21" i="20" s="1"/>
  <c r="Q28" i="27"/>
  <c r="R28" i="27" s="1"/>
  <c r="P28" i="27"/>
  <c r="AF28" i="27" s="1"/>
  <c r="L18" i="27"/>
  <c r="AF18" i="27"/>
  <c r="R30" i="9"/>
  <c r="J30" i="9"/>
  <c r="Q33" i="7"/>
  <c r="R33" i="7" s="1"/>
  <c r="P33" i="7"/>
  <c r="Q89" i="27"/>
  <c r="R89" i="27" s="1"/>
  <c r="P89" i="27"/>
  <c r="AF89" i="27" s="1"/>
  <c r="Q89" i="26"/>
  <c r="R89" i="26" s="1"/>
  <c r="P89" i="26"/>
  <c r="AF89" i="26" s="1"/>
  <c r="L51" i="7"/>
  <c r="Q19" i="7"/>
  <c r="P19" i="7"/>
  <c r="L19" i="7" s="1"/>
  <c r="R28" i="21"/>
  <c r="Q69" i="27"/>
  <c r="R69" i="27" s="1"/>
  <c r="P69" i="27"/>
  <c r="L69" i="27" s="1"/>
  <c r="Q43" i="7"/>
  <c r="R43" i="7" s="1"/>
  <c r="P43" i="7"/>
  <c r="AF43" i="7" s="1"/>
  <c r="Q46" i="7"/>
  <c r="R46" i="7" s="1"/>
  <c r="P46" i="7"/>
  <c r="AF46" i="7" s="1"/>
  <c r="Q78" i="25"/>
  <c r="R78" i="25" s="1"/>
  <c r="P78" i="25"/>
  <c r="P61" i="25"/>
  <c r="AF61" i="25" s="1"/>
  <c r="Q61" i="25"/>
  <c r="R61" i="25" s="1"/>
  <c r="L13" i="25"/>
  <c r="AF13" i="25"/>
  <c r="L15" i="25"/>
  <c r="AF15" i="25"/>
  <c r="R24" i="9"/>
  <c r="J24" i="9"/>
  <c r="Q90" i="26"/>
  <c r="R90" i="26" s="1"/>
  <c r="P90" i="26"/>
  <c r="L90" i="26" s="1"/>
  <c r="Q70" i="26"/>
  <c r="R70" i="26" s="1"/>
  <c r="P70" i="26"/>
  <c r="R23" i="3"/>
  <c r="T14" i="9"/>
  <c r="B14" i="9" s="1"/>
  <c r="AB14" i="9" s="1"/>
  <c r="L61" i="26"/>
  <c r="AF61" i="26"/>
  <c r="P10" i="26"/>
  <c r="L10" i="26" s="1"/>
  <c r="Q10" i="26"/>
  <c r="R10" i="26" s="1"/>
  <c r="R24" i="28"/>
  <c r="R12" i="28"/>
  <c r="R10" i="28"/>
  <c r="Q59" i="26"/>
  <c r="R59" i="26" s="1"/>
  <c r="P59" i="26"/>
  <c r="Q78" i="26"/>
  <c r="R78" i="26" s="1"/>
  <c r="P78" i="26"/>
  <c r="L78" i="26" s="1"/>
  <c r="L34" i="3"/>
  <c r="X34" i="3" s="1"/>
  <c r="L11" i="9"/>
  <c r="X11" i="9" s="1"/>
  <c r="AF80" i="27"/>
  <c r="L80" i="27"/>
  <c r="P12" i="27"/>
  <c r="AF12" i="27" s="1"/>
  <c r="Q12" i="27"/>
  <c r="R12" i="27" s="1"/>
  <c r="R22" i="20"/>
  <c r="P78" i="27"/>
  <c r="AF78" i="27" s="1"/>
  <c r="Q78" i="27"/>
  <c r="R78" i="27" s="1"/>
  <c r="P92" i="26"/>
  <c r="AF92" i="26" s="1"/>
  <c r="Q92" i="26"/>
  <c r="R92" i="26" s="1"/>
  <c r="R10" i="20"/>
  <c r="R17" i="3"/>
  <c r="R9" i="20"/>
  <c r="Q66" i="7"/>
  <c r="R66" i="7" s="1"/>
  <c r="P66" i="7"/>
  <c r="Q87" i="7"/>
  <c r="R87" i="7" s="1"/>
  <c r="P87" i="7"/>
  <c r="Q75" i="7"/>
  <c r="R75" i="7" s="1"/>
  <c r="P75" i="7"/>
  <c r="L75" i="7" s="1"/>
  <c r="Q75" i="26"/>
  <c r="R75" i="26" s="1"/>
  <c r="P75" i="26"/>
  <c r="Q93" i="25"/>
  <c r="R93" i="25" s="1"/>
  <c r="P93" i="25"/>
  <c r="AF93" i="25" s="1"/>
  <c r="Q57" i="28"/>
  <c r="R57" i="28" s="1"/>
  <c r="P57" i="28"/>
  <c r="Q88" i="28"/>
  <c r="R88" i="28" s="1"/>
  <c r="P88" i="28"/>
  <c r="AF88" i="28" s="1"/>
  <c r="Q79" i="26"/>
  <c r="R79" i="26" s="1"/>
  <c r="P79" i="26"/>
  <c r="AF79" i="26" s="1"/>
  <c r="Q74" i="25"/>
  <c r="R74" i="25" s="1"/>
  <c r="P74" i="25"/>
  <c r="AF74" i="25" s="1"/>
  <c r="Q91" i="25"/>
  <c r="R91" i="25" s="1"/>
  <c r="P91" i="25"/>
  <c r="AF91" i="25" s="1"/>
  <c r="L7" i="25"/>
  <c r="AF7" i="25"/>
  <c r="L3" i="25"/>
  <c r="T30" i="20"/>
  <c r="B30" i="20" s="1"/>
  <c r="AB30" i="20" s="1"/>
  <c r="P16" i="25"/>
  <c r="L16" i="25" s="1"/>
  <c r="Q16" i="25"/>
  <c r="R16" i="25" s="1"/>
  <c r="Q85" i="26"/>
  <c r="R85" i="26" s="1"/>
  <c r="P85" i="26"/>
  <c r="AF85" i="26" s="1"/>
  <c r="Q100" i="28"/>
  <c r="R100" i="28" s="1"/>
  <c r="P100" i="28"/>
  <c r="R24" i="20"/>
  <c r="AF25" i="20"/>
  <c r="T5" i="21"/>
  <c r="B5" i="21" s="1"/>
  <c r="L5" i="3"/>
  <c r="X5" i="3" s="1"/>
  <c r="AF5" i="3"/>
  <c r="AF40" i="26"/>
  <c r="L25" i="26"/>
  <c r="AF25" i="26"/>
  <c r="P41" i="28"/>
  <c r="L41" i="28" s="1"/>
  <c r="Q41" i="28"/>
  <c r="R41" i="28" s="1"/>
  <c r="L14" i="28"/>
  <c r="AF14" i="28"/>
  <c r="L40" i="25"/>
  <c r="Q59" i="28"/>
  <c r="R59" i="28" s="1"/>
  <c r="P59" i="28"/>
  <c r="AF59" i="28" s="1"/>
  <c r="R15" i="20"/>
  <c r="L22" i="27"/>
  <c r="AF22" i="27"/>
  <c r="Q49" i="26"/>
  <c r="R49" i="26" s="1"/>
  <c r="P49" i="26"/>
  <c r="P53" i="7"/>
  <c r="AF53" i="7" s="1"/>
  <c r="Q53" i="7"/>
  <c r="R53" i="7" s="1"/>
  <c r="Q55" i="26"/>
  <c r="R55" i="26" s="1"/>
  <c r="P55" i="26"/>
  <c r="L19" i="3"/>
  <c r="X19" i="3" s="1"/>
  <c r="AF19" i="3"/>
  <c r="J28" i="9"/>
  <c r="R28" i="9"/>
  <c r="T26" i="21"/>
  <c r="B26" i="21" s="1"/>
  <c r="AB26" i="21" s="1"/>
  <c r="Q77" i="7"/>
  <c r="R77" i="7" s="1"/>
  <c r="P77" i="7"/>
  <c r="Q88" i="26"/>
  <c r="R88" i="26" s="1"/>
  <c r="P88" i="26"/>
  <c r="AF88" i="26" s="1"/>
  <c r="Q32" i="25"/>
  <c r="R32" i="25" s="1"/>
  <c r="P32" i="25"/>
  <c r="Q69" i="28"/>
  <c r="R69" i="28" s="1"/>
  <c r="P69" i="28"/>
  <c r="L11" i="20"/>
  <c r="X11" i="20" s="1"/>
  <c r="AF11" i="20"/>
  <c r="Q35" i="25"/>
  <c r="R35" i="25" s="1"/>
  <c r="P35" i="25"/>
  <c r="L35" i="25" s="1"/>
  <c r="Q81" i="25"/>
  <c r="R81" i="25" s="1"/>
  <c r="P81" i="25"/>
  <c r="Q11" i="25"/>
  <c r="R11" i="25" s="1"/>
  <c r="P11" i="25"/>
  <c r="AF11" i="25" s="1"/>
  <c r="R5" i="20"/>
  <c r="L24" i="3"/>
  <c r="X24" i="3" s="1"/>
  <c r="AF24" i="3"/>
  <c r="P21" i="26"/>
  <c r="AF21" i="26" s="1"/>
  <c r="Q21" i="26"/>
  <c r="R21" i="26" s="1"/>
  <c r="P30" i="26"/>
  <c r="AF30" i="26" s="1"/>
  <c r="Q30" i="26"/>
  <c r="R30" i="26" s="1"/>
  <c r="P20" i="26"/>
  <c r="L20" i="26" s="1"/>
  <c r="Q20" i="26"/>
  <c r="R20" i="26" s="1"/>
  <c r="P39" i="28"/>
  <c r="AF39" i="28" s="1"/>
  <c r="Q39" i="28"/>
  <c r="R39" i="28" s="1"/>
  <c r="AF26" i="28"/>
  <c r="L26" i="28"/>
  <c r="R15" i="28"/>
  <c r="T9" i="9"/>
  <c r="B9" i="9" s="1"/>
  <c r="Q74" i="26"/>
  <c r="R74" i="26" s="1"/>
  <c r="P74" i="26"/>
  <c r="AF74" i="26" s="1"/>
  <c r="Q67" i="26"/>
  <c r="R67" i="26" s="1"/>
  <c r="P67" i="26"/>
  <c r="AF67" i="26" s="1"/>
  <c r="Q57" i="25"/>
  <c r="R57" i="25" s="1"/>
  <c r="P57" i="25"/>
  <c r="L88" i="27"/>
  <c r="AF88" i="27"/>
  <c r="AF20" i="27"/>
  <c r="L20" i="27"/>
  <c r="L14" i="27"/>
  <c r="AF14" i="27"/>
  <c r="J20" i="9"/>
  <c r="R20" i="9"/>
  <c r="J21" i="9"/>
  <c r="R21" i="9"/>
  <c r="L18" i="20"/>
  <c r="X18" i="20" s="1"/>
  <c r="AF18" i="20"/>
  <c r="T17" i="9"/>
  <c r="B17" i="9" s="1"/>
  <c r="AB17" i="9" s="1"/>
  <c r="Q42" i="25"/>
  <c r="R42" i="25" s="1"/>
  <c r="P42" i="25"/>
  <c r="AF42" i="25" s="1"/>
  <c r="P79" i="27"/>
  <c r="AF79" i="27" s="1"/>
  <c r="Q79" i="27"/>
  <c r="R79" i="27" s="1"/>
  <c r="Q77" i="26"/>
  <c r="R77" i="26" s="1"/>
  <c r="P77" i="26"/>
  <c r="AF77" i="26" s="1"/>
  <c r="R4" i="20"/>
  <c r="R26" i="20"/>
  <c r="T20" i="21"/>
  <c r="B20" i="21" s="1"/>
  <c r="AB20" i="21" s="1"/>
  <c r="P28" i="25"/>
  <c r="L28" i="25" s="1"/>
  <c r="Q28" i="25"/>
  <c r="R28" i="25" s="1"/>
  <c r="Q78" i="28"/>
  <c r="R78" i="28" s="1"/>
  <c r="P78" i="28"/>
  <c r="AF78" i="28" s="1"/>
  <c r="Q70" i="25"/>
  <c r="R70" i="25" s="1"/>
  <c r="P70" i="25"/>
  <c r="AF70" i="25" s="1"/>
  <c r="AF13" i="3"/>
  <c r="L13" i="3"/>
  <c r="X13" i="3" s="1"/>
  <c r="P97" i="26"/>
  <c r="AF97" i="26" s="1"/>
  <c r="Q97" i="26"/>
  <c r="R97" i="26" s="1"/>
  <c r="AF35" i="26"/>
  <c r="P19" i="26"/>
  <c r="L19" i="26" s="1"/>
  <c r="Q19" i="26"/>
  <c r="R19" i="26" s="1"/>
  <c r="Q23" i="26"/>
  <c r="R23" i="26" s="1"/>
  <c r="P23" i="26"/>
  <c r="L23" i="26" s="1"/>
  <c r="P93" i="28"/>
  <c r="L93" i="28" s="1"/>
  <c r="Q93" i="28"/>
  <c r="R93" i="28" s="1"/>
  <c r="AF27" i="28"/>
  <c r="Q32" i="26"/>
  <c r="R32" i="26" s="1"/>
  <c r="P32" i="26"/>
  <c r="L32" i="26" s="1"/>
  <c r="Q42" i="26"/>
  <c r="R42" i="26" s="1"/>
  <c r="P42" i="26"/>
  <c r="L42" i="26" s="1"/>
  <c r="Q97" i="28"/>
  <c r="R97" i="28" s="1"/>
  <c r="P97" i="28"/>
  <c r="P52" i="26"/>
  <c r="AF52" i="26" s="1"/>
  <c r="Q52" i="26"/>
  <c r="R52" i="26" s="1"/>
  <c r="Q87" i="26"/>
  <c r="R87" i="26" s="1"/>
  <c r="P87" i="26"/>
  <c r="AF87" i="26" s="1"/>
  <c r="Q62" i="28"/>
  <c r="R62" i="28" s="1"/>
  <c r="P62" i="28"/>
  <c r="AF62" i="28" s="1"/>
  <c r="AF6" i="27"/>
  <c r="L6" i="27"/>
  <c r="AF43" i="27"/>
  <c r="L43" i="27"/>
  <c r="Q95" i="26"/>
  <c r="R95" i="26" s="1"/>
  <c r="P95" i="26"/>
  <c r="Q98" i="28"/>
  <c r="R98" i="28" s="1"/>
  <c r="P98" i="28"/>
  <c r="AF98" i="28" s="1"/>
  <c r="L42" i="7"/>
  <c r="R7" i="20"/>
  <c r="Q16" i="7"/>
  <c r="P16" i="7"/>
  <c r="AF16" i="7" s="1"/>
  <c r="Q98" i="27"/>
  <c r="R98" i="27" s="1"/>
  <c r="P98" i="27"/>
  <c r="AF98" i="27" s="1"/>
  <c r="Q84" i="25"/>
  <c r="R84" i="25" s="1"/>
  <c r="P84" i="25"/>
  <c r="AF84" i="25" s="1"/>
  <c r="Q66" i="27"/>
  <c r="R66" i="27" s="1"/>
  <c r="P66" i="27"/>
  <c r="AF66" i="27" s="1"/>
  <c r="Q59" i="25"/>
  <c r="R59" i="25" s="1"/>
  <c r="P59" i="25"/>
  <c r="L59" i="25" s="1"/>
  <c r="L42" i="3"/>
  <c r="X42" i="3" s="1"/>
  <c r="AF42" i="3"/>
  <c r="P67" i="25"/>
  <c r="Q67" i="25"/>
  <c r="R67" i="25" s="1"/>
  <c r="P50" i="26"/>
  <c r="Q50" i="26"/>
  <c r="R50" i="26" s="1"/>
  <c r="Q46" i="28"/>
  <c r="R46" i="28" s="1"/>
  <c r="P46" i="28"/>
  <c r="L23" i="3"/>
  <c r="X23" i="3" s="1"/>
  <c r="AF23" i="3"/>
  <c r="R16" i="20"/>
  <c r="P5" i="26"/>
  <c r="L5" i="26" s="1"/>
  <c r="Q5" i="26"/>
  <c r="R5" i="26" s="1"/>
  <c r="P49" i="28"/>
  <c r="AF49" i="28" s="1"/>
  <c r="Q49" i="28"/>
  <c r="R49" i="28" s="1"/>
  <c r="P18" i="28"/>
  <c r="L18" i="28" s="1"/>
  <c r="Q18" i="28"/>
  <c r="L23" i="28"/>
  <c r="AF23" i="28"/>
  <c r="R19" i="28"/>
  <c r="Q92" i="28"/>
  <c r="R92" i="28" s="1"/>
  <c r="P92" i="28"/>
  <c r="Q65" i="25"/>
  <c r="R65" i="25" s="1"/>
  <c r="P65" i="25"/>
  <c r="AF65" i="25" s="1"/>
  <c r="Q98" i="26"/>
  <c r="R98" i="26" s="1"/>
  <c r="P98" i="26"/>
  <c r="AF98" i="26" s="1"/>
  <c r="R10" i="21"/>
  <c r="R27" i="21"/>
  <c r="R7" i="9"/>
  <c r="J7" i="9"/>
  <c r="J4" i="9"/>
  <c r="R4" i="9"/>
  <c r="Q99" i="28"/>
  <c r="R99" i="28" s="1"/>
  <c r="P99" i="28"/>
  <c r="Q60" i="7"/>
  <c r="R60" i="7" s="1"/>
  <c r="P60" i="7"/>
  <c r="AF60" i="7" s="1"/>
  <c r="Q38" i="26"/>
  <c r="R38" i="26" s="1"/>
  <c r="P38" i="26"/>
  <c r="AF38" i="26" s="1"/>
  <c r="L17" i="3"/>
  <c r="X17" i="3" s="1"/>
  <c r="AF17" i="3"/>
  <c r="R23" i="20"/>
  <c r="L9" i="21"/>
  <c r="X9" i="21" s="1"/>
  <c r="AF26" i="7"/>
  <c r="L26" i="7"/>
  <c r="Q44" i="7"/>
  <c r="R44" i="7" s="1"/>
  <c r="P44" i="7"/>
  <c r="Q91" i="28"/>
  <c r="R91" i="28" s="1"/>
  <c r="P91" i="28"/>
  <c r="AF91" i="28" s="1"/>
  <c r="Q95" i="28"/>
  <c r="R95" i="28" s="1"/>
  <c r="P95" i="28"/>
  <c r="AF95" i="28" s="1"/>
  <c r="Q54" i="28"/>
  <c r="R54" i="28" s="1"/>
  <c r="P54" i="28"/>
  <c r="L54" i="28" s="1"/>
  <c r="L6" i="20"/>
  <c r="X6" i="20" s="1"/>
  <c r="R28" i="20"/>
  <c r="AF31" i="25"/>
  <c r="Q48" i="25"/>
  <c r="R48" i="25" s="1"/>
  <c r="P48" i="25"/>
  <c r="Q25" i="25"/>
  <c r="R25" i="25" s="1"/>
  <c r="P25" i="25"/>
  <c r="L25" i="25" s="1"/>
  <c r="Q10" i="25"/>
  <c r="R10" i="25" s="1"/>
  <c r="P10" i="25"/>
  <c r="AF10" i="25" s="1"/>
  <c r="Q87" i="28"/>
  <c r="R87" i="28" s="1"/>
  <c r="P87" i="28"/>
  <c r="AF87" i="28" s="1"/>
  <c r="T12" i="21"/>
  <c r="B12" i="21" s="1"/>
  <c r="T25" i="20"/>
  <c r="B25" i="20" s="1"/>
  <c r="AB25" i="20" s="1"/>
  <c r="AF11" i="26"/>
  <c r="AF18" i="26"/>
  <c r="D29" i="26"/>
  <c r="AD29" i="26"/>
  <c r="L28" i="28"/>
  <c r="AF28" i="28"/>
  <c r="R25" i="28"/>
  <c r="L22" i="28"/>
  <c r="AF22" i="28"/>
  <c r="Q60" i="26"/>
  <c r="R60" i="26" s="1"/>
  <c r="P60" i="26"/>
  <c r="Q48" i="26"/>
  <c r="R48" i="26" s="1"/>
  <c r="P48" i="26"/>
  <c r="AF48" i="26" s="1"/>
  <c r="AF15" i="20"/>
  <c r="L15" i="20"/>
  <c r="X15" i="20" s="1"/>
  <c r="P75" i="27"/>
  <c r="AF75" i="27" s="1"/>
  <c r="Q75" i="27"/>
  <c r="R75" i="27" s="1"/>
  <c r="L40" i="27"/>
  <c r="AF40" i="27"/>
  <c r="P96" i="26"/>
  <c r="AF96" i="26" s="1"/>
  <c r="Q96" i="26"/>
  <c r="R96" i="26" s="1"/>
  <c r="Q61" i="27"/>
  <c r="R61" i="27" s="1"/>
  <c r="P61" i="27"/>
  <c r="L61" i="27" s="1"/>
  <c r="Q90" i="25"/>
  <c r="R90" i="25" s="1"/>
  <c r="P90" i="25"/>
  <c r="Q60" i="28"/>
  <c r="R60" i="28" s="1"/>
  <c r="P60" i="28"/>
  <c r="Q99" i="25"/>
  <c r="R99" i="25" s="1"/>
  <c r="P99" i="25"/>
  <c r="R19" i="3"/>
  <c r="L28" i="9"/>
  <c r="X28" i="9" s="1"/>
  <c r="AF28" i="9"/>
  <c r="R4" i="21"/>
  <c r="R26" i="9"/>
  <c r="J26" i="9"/>
  <c r="Q59" i="27"/>
  <c r="R59" i="27" s="1"/>
  <c r="P59" i="27"/>
  <c r="Q76" i="25"/>
  <c r="R76" i="25" s="1"/>
  <c r="P76" i="25"/>
  <c r="AF76" i="25" s="1"/>
  <c r="L4" i="28"/>
  <c r="AF4" i="28"/>
  <c r="L4" i="26"/>
  <c r="AF4" i="26"/>
  <c r="R11" i="20"/>
  <c r="T23" i="9"/>
  <c r="B23" i="9" s="1"/>
  <c r="AB23" i="9" s="1"/>
  <c r="AF43" i="25"/>
  <c r="Q39" i="25"/>
  <c r="R39" i="25" s="1"/>
  <c r="P39" i="25"/>
  <c r="AF39" i="25" s="1"/>
  <c r="Q45" i="25"/>
  <c r="R45" i="25" s="1"/>
  <c r="P45" i="25"/>
  <c r="L45" i="25" s="1"/>
  <c r="Q80" i="28"/>
  <c r="R80" i="28" s="1"/>
  <c r="P80" i="28"/>
  <c r="R10" i="9"/>
  <c r="J10" i="9"/>
  <c r="R24" i="3"/>
  <c r="P34" i="26"/>
  <c r="AF34" i="26" s="1"/>
  <c r="Q34" i="26"/>
  <c r="R34" i="26" s="1"/>
  <c r="Q24" i="26"/>
  <c r="R24" i="26" s="1"/>
  <c r="P24" i="26"/>
  <c r="L24" i="26" s="1"/>
  <c r="L17" i="26"/>
  <c r="AF17" i="26"/>
  <c r="L21" i="28"/>
  <c r="AF21" i="28"/>
  <c r="Q76" i="26"/>
  <c r="R76" i="26" s="1"/>
  <c r="P76" i="26"/>
  <c r="AF76" i="26" s="1"/>
  <c r="L44" i="27"/>
  <c r="L27" i="27"/>
  <c r="AF27" i="27"/>
  <c r="J22" i="9"/>
  <c r="R22" i="9"/>
  <c r="Q67" i="7"/>
  <c r="R67" i="7" s="1"/>
  <c r="P67" i="7"/>
  <c r="AF67" i="7" s="1"/>
  <c r="Q68" i="26"/>
  <c r="R68" i="26" s="1"/>
  <c r="P68" i="26"/>
  <c r="Q31" i="27"/>
  <c r="R31" i="27" s="1"/>
  <c r="P31" i="27"/>
  <c r="R19" i="21"/>
  <c r="L21" i="9"/>
  <c r="X21" i="9" s="1"/>
  <c r="AF21" i="9"/>
  <c r="Q81" i="7"/>
  <c r="R81" i="7" s="1"/>
  <c r="P81" i="7"/>
  <c r="AF81" i="7" s="1"/>
  <c r="Q92" i="7"/>
  <c r="R92" i="7" s="1"/>
  <c r="P92" i="7"/>
  <c r="R18" i="20"/>
  <c r="Q72" i="27"/>
  <c r="R72" i="27" s="1"/>
  <c r="P72" i="27"/>
  <c r="AF72" i="27" s="1"/>
  <c r="R3" i="20"/>
  <c r="Q18" i="25"/>
  <c r="R18" i="25" s="1"/>
  <c r="P18" i="25"/>
  <c r="AF18" i="25" s="1"/>
  <c r="Q58" i="26"/>
  <c r="R58" i="26" s="1"/>
  <c r="P58" i="26"/>
  <c r="Q85" i="25"/>
  <c r="R85" i="25" s="1"/>
  <c r="P85" i="25"/>
  <c r="L85" i="25" s="1"/>
  <c r="Q32" i="28"/>
  <c r="R32" i="28" s="1"/>
  <c r="P32" i="28"/>
  <c r="P63" i="26"/>
  <c r="L63" i="26" s="1"/>
  <c r="Q63" i="26"/>
  <c r="R63" i="26" s="1"/>
  <c r="AF66" i="26"/>
  <c r="P44" i="28"/>
  <c r="L44" i="28" s="1"/>
  <c r="Q44" i="28"/>
  <c r="R44" i="28" s="1"/>
  <c r="P85" i="28"/>
  <c r="L85" i="28" s="1"/>
  <c r="Q85" i="28"/>
  <c r="R85" i="28" s="1"/>
  <c r="P53" i="28"/>
  <c r="AF53" i="28" s="1"/>
  <c r="Q53" i="28"/>
  <c r="R53" i="28" s="1"/>
  <c r="R12" i="9"/>
  <c r="J12" i="9"/>
  <c r="AF16" i="9"/>
  <c r="Q84" i="28"/>
  <c r="R84" i="28" s="1"/>
  <c r="P84" i="28"/>
  <c r="R21" i="20"/>
  <c r="R13" i="20"/>
  <c r="Q43" i="26"/>
  <c r="R43" i="26" s="1"/>
  <c r="P43" i="26"/>
  <c r="AF43" i="26" s="1"/>
  <c r="Q81" i="26"/>
  <c r="R81" i="26" s="1"/>
  <c r="P81" i="26"/>
  <c r="AF81" i="26" s="1"/>
  <c r="Q50" i="28"/>
  <c r="R50" i="28" s="1"/>
  <c r="P50" i="28"/>
  <c r="AF50" i="28" s="1"/>
  <c r="Q73" i="26"/>
  <c r="R73" i="26" s="1"/>
  <c r="P73" i="26"/>
  <c r="Q71" i="28"/>
  <c r="R71" i="28" s="1"/>
  <c r="P71" i="28"/>
  <c r="AF71" i="28" s="1"/>
  <c r="L9" i="3"/>
  <c r="X9" i="3" s="1"/>
  <c r="AF9" i="3"/>
  <c r="L25" i="3"/>
  <c r="X25" i="3" s="1"/>
  <c r="AF25" i="3"/>
  <c r="L14" i="20"/>
  <c r="X14" i="20" s="1"/>
  <c r="AF14" i="20"/>
  <c r="P57" i="7"/>
  <c r="Q57" i="7"/>
  <c r="R57" i="7" s="1"/>
  <c r="Q80" i="7"/>
  <c r="R80" i="7" s="1"/>
  <c r="P80" i="7"/>
  <c r="Q88" i="7"/>
  <c r="R88" i="7" s="1"/>
  <c r="P88" i="7"/>
  <c r="Q91" i="27"/>
  <c r="R91" i="27" s="1"/>
  <c r="P91" i="27"/>
  <c r="AF91" i="27" s="1"/>
  <c r="Q55" i="27"/>
  <c r="R55" i="27" s="1"/>
  <c r="P55" i="27"/>
  <c r="Q61" i="28"/>
  <c r="R61" i="28" s="1"/>
  <c r="P61" i="28"/>
  <c r="AF61" i="28" s="1"/>
  <c r="P49" i="7"/>
  <c r="L49" i="7" s="1"/>
  <c r="Q49" i="7"/>
  <c r="R49" i="7" s="1"/>
  <c r="P55" i="25"/>
  <c r="L55" i="25" s="1"/>
  <c r="Q55" i="25"/>
  <c r="R55" i="25" s="1"/>
  <c r="P51" i="26"/>
  <c r="AF51" i="26" s="1"/>
  <c r="Q51" i="26"/>
  <c r="R51" i="26" s="1"/>
  <c r="R30" i="3"/>
  <c r="J14" i="9"/>
  <c r="R14" i="9"/>
  <c r="L28" i="26"/>
  <c r="AF28" i="26"/>
  <c r="Q36" i="28"/>
  <c r="R36" i="28" s="1"/>
  <c r="P36" i="28"/>
  <c r="L36" i="28" s="1"/>
  <c r="P31" i="28"/>
  <c r="AF31" i="28" s="1"/>
  <c r="Q31" i="28"/>
  <c r="AF51" i="28"/>
  <c r="R19" i="9"/>
  <c r="J19" i="9"/>
  <c r="Q81" i="28"/>
  <c r="R81" i="28" s="1"/>
  <c r="P81" i="28"/>
  <c r="T27" i="21"/>
  <c r="B27" i="21" s="1"/>
  <c r="AB27" i="21" s="1"/>
  <c r="P39" i="27"/>
  <c r="AF39" i="27" s="1"/>
  <c r="Q39" i="27"/>
  <c r="R39" i="27" s="1"/>
  <c r="Q97" i="27"/>
  <c r="R97" i="27" s="1"/>
  <c r="P97" i="27"/>
  <c r="AF97" i="27" s="1"/>
  <c r="Q66" i="25"/>
  <c r="R66" i="25" s="1"/>
  <c r="P66" i="25"/>
  <c r="AF66" i="25" s="1"/>
  <c r="Q92" i="25"/>
  <c r="R92" i="25" s="1"/>
  <c r="P92" i="25"/>
  <c r="AF92" i="25" s="1"/>
  <c r="Q81" i="27"/>
  <c r="R81" i="27" s="1"/>
  <c r="P81" i="27"/>
  <c r="AF81" i="27" s="1"/>
  <c r="T23" i="20"/>
  <c r="B23" i="20" s="1"/>
  <c r="AB23" i="20" s="1"/>
  <c r="AF38" i="7"/>
  <c r="L38" i="7"/>
  <c r="R26" i="7"/>
  <c r="Q39" i="26"/>
  <c r="R39" i="26" s="1"/>
  <c r="P39" i="26"/>
  <c r="Q100" i="25"/>
  <c r="R100" i="25" s="1"/>
  <c r="P100" i="25"/>
  <c r="AF100" i="25" s="1"/>
  <c r="T25" i="9"/>
  <c r="B25" i="9" s="1"/>
  <c r="AB25" i="9" s="1"/>
  <c r="L4" i="27"/>
  <c r="Q52" i="25"/>
  <c r="R52" i="25" s="1"/>
  <c r="P52" i="25"/>
  <c r="AF52" i="25" s="1"/>
  <c r="R30" i="20"/>
  <c r="Q80" i="26"/>
  <c r="R80" i="26" s="1"/>
  <c r="P80" i="26"/>
  <c r="Q82" i="26"/>
  <c r="R82" i="26" s="1"/>
  <c r="P82" i="26"/>
  <c r="R25" i="20"/>
  <c r="AF5" i="21"/>
  <c r="L16" i="20"/>
  <c r="X16" i="20" s="1"/>
  <c r="L26" i="26"/>
  <c r="AF26" i="26"/>
  <c r="L14" i="26"/>
  <c r="AF14" i="26"/>
  <c r="Q45" i="26"/>
  <c r="R45" i="26" s="1"/>
  <c r="P45" i="26"/>
  <c r="L45" i="26" s="1"/>
  <c r="Q89" i="25"/>
  <c r="R89" i="25" s="1"/>
  <c r="P89" i="25"/>
  <c r="L89" i="25" s="1"/>
  <c r="Q66" i="28"/>
  <c r="R66" i="28" s="1"/>
  <c r="P66" i="28"/>
  <c r="AF66" i="28" s="1"/>
  <c r="Q43" i="28"/>
  <c r="R43" i="28" s="1"/>
  <c r="P43" i="28"/>
  <c r="AF43" i="28" s="1"/>
  <c r="L13" i="20"/>
  <c r="X13" i="20" s="1"/>
  <c r="R19" i="20"/>
  <c r="AF90" i="27"/>
  <c r="AF23" i="27"/>
  <c r="Q41" i="25"/>
  <c r="R41" i="25" s="1"/>
  <c r="P41" i="25"/>
  <c r="AF41" i="25" s="1"/>
  <c r="Q39" i="7"/>
  <c r="R39" i="7" s="1"/>
  <c r="P39" i="7"/>
  <c r="AF39" i="7" s="1"/>
  <c r="Q57" i="26"/>
  <c r="R57" i="26" s="1"/>
  <c r="P57" i="26"/>
  <c r="Q48" i="7"/>
  <c r="R48" i="7" s="1"/>
  <c r="P48" i="7"/>
  <c r="AF48" i="7" s="1"/>
  <c r="R26" i="21"/>
  <c r="AF36" i="7"/>
  <c r="L36" i="7"/>
  <c r="Q99" i="7"/>
  <c r="R99" i="7" s="1"/>
  <c r="P99" i="7"/>
  <c r="Q84" i="26"/>
  <c r="R84" i="26" s="1"/>
  <c r="P84" i="26"/>
  <c r="L84" i="26" s="1"/>
  <c r="Q64" i="28"/>
  <c r="R64" i="28" s="1"/>
  <c r="P64" i="28"/>
  <c r="AF64" i="28" s="1"/>
  <c r="Q54" i="26"/>
  <c r="R54" i="26" s="1"/>
  <c r="P54" i="26"/>
  <c r="AF54" i="26" s="1"/>
  <c r="Q82" i="7"/>
  <c r="R82" i="7" s="1"/>
  <c r="P82" i="7"/>
  <c r="Q63" i="27"/>
  <c r="R63" i="27" s="1"/>
  <c r="P63" i="27"/>
  <c r="R17" i="28"/>
  <c r="AF12" i="25"/>
  <c r="L45" i="3"/>
  <c r="X45" i="3" s="1"/>
  <c r="P12" i="26"/>
  <c r="L12" i="26" s="1"/>
  <c r="Q12" i="26"/>
  <c r="R12" i="26" s="1"/>
  <c r="J23" i="9"/>
  <c r="R23" i="9"/>
  <c r="P58" i="25"/>
  <c r="AF58" i="25" s="1"/>
  <c r="Q58" i="25"/>
  <c r="R58" i="25" s="1"/>
  <c r="P24" i="25"/>
  <c r="L24" i="25" s="1"/>
  <c r="Q24" i="25"/>
  <c r="R24" i="25" s="1"/>
  <c r="P6" i="25"/>
  <c r="L6" i="25" s="1"/>
  <c r="Q6" i="25"/>
  <c r="R6" i="25" s="1"/>
  <c r="Q34" i="25"/>
  <c r="R34" i="25" s="1"/>
  <c r="P34" i="25"/>
  <c r="AF34" i="25" s="1"/>
  <c r="Q71" i="26"/>
  <c r="R71" i="26" s="1"/>
  <c r="P71" i="26"/>
  <c r="Q86" i="26"/>
  <c r="R86" i="26" s="1"/>
  <c r="P86" i="26"/>
  <c r="AF86" i="26" s="1"/>
  <c r="Q70" i="28"/>
  <c r="R70" i="28" s="1"/>
  <c r="P70" i="28"/>
  <c r="AF70" i="28" s="1"/>
  <c r="Q80" i="25"/>
  <c r="R80" i="25" s="1"/>
  <c r="P80" i="25"/>
  <c r="L80" i="25" s="1"/>
  <c r="AF10" i="9"/>
  <c r="AF18" i="3"/>
  <c r="L65" i="26"/>
  <c r="AF65" i="26"/>
  <c r="Q37" i="26"/>
  <c r="R37" i="26" s="1"/>
  <c r="P37" i="26"/>
  <c r="L37" i="26" s="1"/>
  <c r="L15" i="26"/>
  <c r="AF15" i="26"/>
  <c r="P6" i="26"/>
  <c r="L6" i="26" s="1"/>
  <c r="Q6" i="26"/>
  <c r="R6" i="26" s="1"/>
  <c r="J9" i="9"/>
  <c r="R9" i="9"/>
  <c r="Q75" i="28"/>
  <c r="R75" i="28" s="1"/>
  <c r="P75" i="28"/>
  <c r="L12" i="3"/>
  <c r="X12" i="3" s="1"/>
  <c r="AF12" i="3"/>
  <c r="AF86" i="27"/>
  <c r="P92" i="27"/>
  <c r="AF92" i="27" s="1"/>
  <c r="Q92" i="27"/>
  <c r="R92" i="27" s="1"/>
  <c r="AF13" i="27"/>
  <c r="AF20" i="9"/>
  <c r="Q31" i="26"/>
  <c r="R31" i="26" s="1"/>
  <c r="P31" i="26"/>
  <c r="L31" i="26" s="1"/>
  <c r="Q40" i="7"/>
  <c r="R40" i="7" s="1"/>
  <c r="P40" i="7"/>
  <c r="Q58" i="7"/>
  <c r="R58" i="7" s="1"/>
  <c r="P58" i="7"/>
  <c r="AF58" i="7" s="1"/>
  <c r="Q72" i="26"/>
  <c r="R72" i="26" s="1"/>
  <c r="P72" i="26"/>
  <c r="AF72" i="26" s="1"/>
  <c r="Q56" i="27"/>
  <c r="R56" i="27" s="1"/>
  <c r="P56" i="27"/>
  <c r="Q37" i="28"/>
  <c r="R37" i="28" s="1"/>
  <c r="P37" i="28"/>
  <c r="L37" i="28" s="1"/>
  <c r="P34" i="7"/>
  <c r="L34" i="7" s="1"/>
  <c r="Q34" i="7"/>
  <c r="R34" i="7" s="1"/>
  <c r="L12" i="20"/>
  <c r="X12" i="20" s="1"/>
  <c r="AF12" i="20"/>
  <c r="R17" i="9"/>
  <c r="J17" i="9"/>
  <c r="Q49" i="25"/>
  <c r="R49" i="25" s="1"/>
  <c r="P49" i="25"/>
  <c r="Q87" i="25"/>
  <c r="R87" i="25" s="1"/>
  <c r="P87" i="25"/>
  <c r="AF87" i="25" s="1"/>
  <c r="Q99" i="26"/>
  <c r="R99" i="26" s="1"/>
  <c r="P99" i="26"/>
  <c r="Q83" i="28"/>
  <c r="R83" i="28" s="1"/>
  <c r="P83" i="28"/>
  <c r="Q86" i="28"/>
  <c r="R86" i="28" s="1"/>
  <c r="P86" i="28"/>
  <c r="AF26" i="20"/>
  <c r="R6" i="20"/>
  <c r="R27" i="9"/>
  <c r="J27" i="9"/>
  <c r="P38" i="25"/>
  <c r="L38" i="25" s="1"/>
  <c r="Q38" i="25"/>
  <c r="R38" i="25" s="1"/>
  <c r="AF21" i="25"/>
  <c r="L21" i="25"/>
  <c r="Q40" i="28"/>
  <c r="R40" i="28" s="1"/>
  <c r="P40" i="28"/>
  <c r="L40" i="28" s="1"/>
  <c r="Q56" i="26"/>
  <c r="R56" i="26" s="1"/>
  <c r="P56" i="26"/>
  <c r="AF56" i="26" s="1"/>
  <c r="Q33" i="26"/>
  <c r="R33" i="26" s="1"/>
  <c r="P33" i="26"/>
  <c r="Q68" i="28"/>
  <c r="R68" i="28" s="1"/>
  <c r="P68" i="28"/>
  <c r="L42" i="28"/>
  <c r="P16" i="26"/>
  <c r="AF16" i="26" s="1"/>
  <c r="Q16" i="26"/>
  <c r="R16" i="26" s="1"/>
  <c r="R20" i="28"/>
  <c r="R30" i="28"/>
  <c r="T12" i="9"/>
  <c r="B12" i="9" s="1"/>
  <c r="J16" i="9"/>
  <c r="R16" i="9"/>
  <c r="Q82" i="28"/>
  <c r="R82" i="28" s="1"/>
  <c r="P82" i="28"/>
  <c r="AF82" i="28" s="1"/>
  <c r="P71" i="27"/>
  <c r="AF71" i="27" s="1"/>
  <c r="Q71" i="27"/>
  <c r="R71" i="27" s="1"/>
  <c r="AF30" i="9"/>
  <c r="L30" i="9"/>
  <c r="X30" i="9" s="1"/>
  <c r="R18" i="9"/>
  <c r="J18" i="9"/>
  <c r="Q94" i="7"/>
  <c r="R94" i="7" s="1"/>
  <c r="P94" i="7"/>
  <c r="Q54" i="25"/>
  <c r="R54" i="25" s="1"/>
  <c r="P54" i="25"/>
  <c r="Q50" i="27"/>
  <c r="R50" i="27" s="1"/>
  <c r="P50" i="27"/>
  <c r="L50" i="27" s="1"/>
  <c r="Q69" i="26"/>
  <c r="R69" i="26" s="1"/>
  <c r="P69" i="26"/>
  <c r="AF69" i="26" s="1"/>
  <c r="Q47" i="28"/>
  <c r="R47" i="28" s="1"/>
  <c r="P47" i="28"/>
  <c r="AF47" i="28" s="1"/>
  <c r="R9" i="3"/>
  <c r="R25" i="3"/>
  <c r="R14" i="20"/>
  <c r="L28" i="21"/>
  <c r="X28" i="21" s="1"/>
  <c r="AF28" i="21"/>
  <c r="J8" i="9"/>
  <c r="R8" i="9"/>
  <c r="Q38" i="28"/>
  <c r="R38" i="28" s="1"/>
  <c r="P38" i="28"/>
  <c r="Q60" i="25"/>
  <c r="R60" i="25" s="1"/>
  <c r="P60" i="25"/>
  <c r="L60" i="25" s="1"/>
  <c r="Q41" i="26"/>
  <c r="R41" i="26" s="1"/>
  <c r="P41" i="26"/>
  <c r="L41" i="26" s="1"/>
  <c r="T7" i="21"/>
  <c r="B7" i="21" s="1"/>
  <c r="AF26" i="25"/>
  <c r="AF24" i="9"/>
  <c r="L24" i="9"/>
  <c r="X24" i="9" s="1"/>
  <c r="T15" i="9"/>
  <c r="B15" i="9" s="1"/>
  <c r="AB15" i="9" s="1"/>
  <c r="Q94" i="25"/>
  <c r="R94" i="25" s="1"/>
  <c r="P94" i="25"/>
  <c r="AF94" i="25" s="1"/>
  <c r="Q65" i="28"/>
  <c r="R65" i="28" s="1"/>
  <c r="P65" i="28"/>
  <c r="Q36" i="25"/>
  <c r="R36" i="25" s="1"/>
  <c r="P36" i="25"/>
  <c r="AF36" i="25" s="1"/>
  <c r="Q56" i="28"/>
  <c r="R56" i="28" s="1"/>
  <c r="P56" i="28"/>
  <c r="AF30" i="3"/>
  <c r="L30" i="3"/>
  <c r="X30" i="3" s="1"/>
  <c r="L8" i="26"/>
  <c r="AF8" i="26"/>
  <c r="AF33" i="28"/>
  <c r="Q7" i="28"/>
  <c r="P7" i="28"/>
  <c r="L7" i="28" s="1"/>
  <c r="Q63" i="28"/>
  <c r="R63" i="28" s="1"/>
  <c r="P63" i="28"/>
  <c r="AF63" i="28" s="1"/>
  <c r="Q52" i="28"/>
  <c r="R52" i="28" s="1"/>
  <c r="P52" i="28"/>
  <c r="AF52" i="28" s="1"/>
  <c r="T60" i="3"/>
  <c r="B60" i="3" s="1"/>
  <c r="AB60" i="3" s="1"/>
  <c r="J5" i="9"/>
  <c r="R5" i="9"/>
  <c r="AF35" i="27"/>
  <c r="P82" i="27"/>
  <c r="L82" i="27" s="1"/>
  <c r="Q82" i="27"/>
  <c r="R82" i="27" s="1"/>
  <c r="AF10" i="27"/>
  <c r="L10" i="27"/>
  <c r="Q74" i="27"/>
  <c r="R74" i="27" s="1"/>
  <c r="P74" i="27"/>
  <c r="Q72" i="25"/>
  <c r="R72" i="25" s="1"/>
  <c r="P72" i="25"/>
  <c r="Q94" i="28"/>
  <c r="R94" i="28" s="1"/>
  <c r="P94" i="28"/>
  <c r="AF94" i="28" s="1"/>
  <c r="Q48" i="28"/>
  <c r="R48" i="28" s="1"/>
  <c r="P48" i="28"/>
  <c r="R29" i="3"/>
  <c r="L19" i="21"/>
  <c r="X19" i="21" s="1"/>
  <c r="L37" i="27"/>
  <c r="Q77" i="28"/>
  <c r="R77" i="28" s="1"/>
  <c r="P77" i="28"/>
  <c r="Q51" i="25"/>
  <c r="R51" i="25" s="1"/>
  <c r="P51" i="25"/>
  <c r="AF51" i="25" s="1"/>
  <c r="Q97" i="7"/>
  <c r="R97" i="7" s="1"/>
  <c r="P97" i="7"/>
  <c r="Q44" i="26"/>
  <c r="R44" i="26" s="1"/>
  <c r="P44" i="26"/>
  <c r="T28" i="20"/>
  <c r="B28" i="20" s="1"/>
  <c r="AB28" i="20" s="1"/>
  <c r="L14" i="25"/>
  <c r="AF14" i="25"/>
  <c r="AF19" i="25"/>
  <c r="Q86" i="25"/>
  <c r="R86" i="25" s="1"/>
  <c r="P86" i="25"/>
  <c r="L86" i="25" s="1"/>
  <c r="Q88" i="25"/>
  <c r="R88" i="25" s="1"/>
  <c r="P88" i="25"/>
  <c r="L88" i="25" s="1"/>
  <c r="Q68" i="25"/>
  <c r="R68" i="25" s="1"/>
  <c r="P68" i="25"/>
  <c r="AF68" i="25" s="1"/>
  <c r="J3" i="9"/>
  <c r="R3" i="9"/>
  <c r="R27" i="20"/>
  <c r="R5" i="21"/>
  <c r="R12" i="21"/>
  <c r="R5" i="3"/>
  <c r="L22" i="26"/>
  <c r="AF22" i="26"/>
  <c r="AF29" i="26"/>
  <c r="P6" i="28"/>
  <c r="AF6" i="28" s="1"/>
  <c r="Q6" i="28"/>
  <c r="Q83" i="26"/>
  <c r="R83" i="26" s="1"/>
  <c r="P83" i="26"/>
  <c r="AF83" i="26" s="1"/>
  <c r="Q98" i="25"/>
  <c r="R98" i="25" s="1"/>
  <c r="P98" i="25"/>
  <c r="L44" i="3"/>
  <c r="X44" i="3" s="1"/>
  <c r="AF44" i="3"/>
  <c r="L29" i="27"/>
  <c r="AF29" i="27"/>
  <c r="L22" i="9"/>
  <c r="X22" i="9" s="1"/>
  <c r="Q79" i="25"/>
  <c r="R79" i="25" s="1"/>
  <c r="P79" i="25"/>
  <c r="L79" i="25" s="1"/>
  <c r="Q87" i="27"/>
  <c r="R87" i="27" s="1"/>
  <c r="P87" i="27"/>
  <c r="AF87" i="27" s="1"/>
  <c r="Q51" i="27"/>
  <c r="R51" i="27" s="1"/>
  <c r="P51" i="27"/>
  <c r="AF51" i="27" s="1"/>
  <c r="Q74" i="28"/>
  <c r="R74" i="28" s="1"/>
  <c r="P74" i="28"/>
  <c r="AF26" i="21"/>
  <c r="AF32" i="7"/>
  <c r="Q52" i="7"/>
  <c r="R52" i="7" s="1"/>
  <c r="P52" i="7"/>
  <c r="AF52" i="7" s="1"/>
  <c r="Q65" i="7"/>
  <c r="R65" i="7" s="1"/>
  <c r="P65" i="7"/>
  <c r="AF65" i="7" s="1"/>
  <c r="Q76" i="7"/>
  <c r="R76" i="7" s="1"/>
  <c r="P76" i="7"/>
  <c r="Q41" i="7"/>
  <c r="R41" i="7" s="1"/>
  <c r="P41" i="7"/>
  <c r="L41" i="7" s="1"/>
  <c r="Q58" i="28"/>
  <c r="R58" i="28" s="1"/>
  <c r="P58" i="28"/>
  <c r="P46" i="26"/>
  <c r="AF46" i="26" s="1"/>
  <c r="Q46" i="26"/>
  <c r="R46" i="26" s="1"/>
  <c r="Q73" i="28"/>
  <c r="R73" i="28" s="1"/>
  <c r="P73" i="28"/>
  <c r="L73" i="28" s="1"/>
  <c r="Q35" i="28"/>
  <c r="R35" i="28" s="1"/>
  <c r="P35" i="28"/>
  <c r="L35" i="28" s="1"/>
  <c r="L34" i="28"/>
  <c r="AF9" i="28"/>
  <c r="AF84" i="27"/>
  <c r="AD58" i="18"/>
  <c r="D58" i="18"/>
  <c r="AD32" i="18"/>
  <c r="D32" i="18"/>
  <c r="D56" i="21"/>
  <c r="T89" i="8"/>
  <c r="X89" i="8"/>
  <c r="AD72" i="9"/>
  <c r="D72" i="9"/>
  <c r="T38" i="8"/>
  <c r="X38" i="8"/>
  <c r="T69" i="1"/>
  <c r="B69" i="1" s="1"/>
  <c r="AB69" i="1" s="1"/>
  <c r="T42" i="5"/>
  <c r="B42" i="5" s="1"/>
  <c r="AB42" i="5" s="1"/>
  <c r="T51" i="1"/>
  <c r="B51" i="1" s="1"/>
  <c r="AB51" i="1" s="1"/>
  <c r="T80" i="8"/>
  <c r="X80" i="8"/>
  <c r="T91" i="9"/>
  <c r="B91" i="9" s="1"/>
  <c r="AB91" i="9" s="1"/>
  <c r="T79" i="8"/>
  <c r="X79" i="8"/>
  <c r="T87" i="3"/>
  <c r="B87" i="3" s="1"/>
  <c r="AB87" i="3" s="1"/>
  <c r="T32" i="8"/>
  <c r="X32" i="8"/>
  <c r="T55" i="5"/>
  <c r="B55" i="5" s="1"/>
  <c r="AB55" i="5" s="1"/>
  <c r="D97" i="18"/>
  <c r="AD97" i="18"/>
  <c r="T95" i="3"/>
  <c r="B95" i="3" s="1"/>
  <c r="AB95" i="3" s="1"/>
  <c r="T54" i="23"/>
  <c r="B54" i="23" s="1"/>
  <c r="AB54" i="23" s="1"/>
  <c r="T54" i="1"/>
  <c r="B54" i="1" s="1"/>
  <c r="AB54" i="1" s="1"/>
  <c r="T37" i="20"/>
  <c r="B37" i="20" s="1"/>
  <c r="AB37" i="20" s="1"/>
  <c r="T74" i="9"/>
  <c r="B74" i="9" s="1"/>
  <c r="AB74" i="9" s="1"/>
  <c r="T32" i="3"/>
  <c r="B32" i="3" s="1"/>
  <c r="AB32" i="3" s="1"/>
  <c r="AD33" i="18"/>
  <c r="D33" i="18"/>
  <c r="T53" i="23"/>
  <c r="B53" i="23" s="1"/>
  <c r="AB53" i="23" s="1"/>
  <c r="T65" i="20"/>
  <c r="B65" i="20" s="1"/>
  <c r="AB65" i="20" s="1"/>
  <c r="AD63" i="3"/>
  <c r="D63" i="3"/>
  <c r="AD49" i="21"/>
  <c r="D49" i="21"/>
  <c r="AD36" i="21"/>
  <c r="AD75" i="23"/>
  <c r="D75" i="23"/>
  <c r="D85" i="13"/>
  <c r="AD71" i="23"/>
  <c r="D71" i="23"/>
  <c r="AD61" i="1"/>
  <c r="D61" i="1"/>
  <c r="AD39" i="9"/>
  <c r="D39" i="9"/>
  <c r="AD76" i="9"/>
  <c r="D76" i="9"/>
  <c r="D46" i="21"/>
  <c r="AD46" i="21"/>
  <c r="AD88" i="21"/>
  <c r="D67" i="1"/>
  <c r="AD67" i="1"/>
  <c r="AD48" i="21"/>
  <c r="D48" i="21"/>
  <c r="AD70" i="13"/>
  <c r="D70" i="13"/>
  <c r="AD78" i="5"/>
  <c r="D78" i="5"/>
  <c r="AD89" i="13"/>
  <c r="D89" i="13"/>
  <c r="D73" i="1"/>
  <c r="AD73" i="1"/>
  <c r="AD63" i="13"/>
  <c r="D63" i="13"/>
  <c r="AD83" i="13"/>
  <c r="D83" i="13"/>
  <c r="AD47" i="1"/>
  <c r="D47" i="1"/>
  <c r="AD77" i="1"/>
  <c r="D77" i="1"/>
  <c r="D73" i="23"/>
  <c r="AD73" i="23"/>
  <c r="D48" i="1"/>
  <c r="AD48" i="1"/>
  <c r="AD44" i="9"/>
  <c r="D44" i="9"/>
  <c r="T49" i="1"/>
  <c r="B49" i="1" s="1"/>
  <c r="AB49" i="1" s="1"/>
  <c r="T64" i="9"/>
  <c r="B64" i="9" s="1"/>
  <c r="AB64" i="9" s="1"/>
  <c r="T74" i="5"/>
  <c r="B74" i="5" s="1"/>
  <c r="AB74" i="5" s="1"/>
  <c r="T63" i="20"/>
  <c r="B63" i="20" s="1"/>
  <c r="AB63" i="20" s="1"/>
  <c r="T82" i="5"/>
  <c r="B82" i="5" s="1"/>
  <c r="AB82" i="5" s="1"/>
  <c r="T67" i="13"/>
  <c r="B67" i="13" s="1"/>
  <c r="AB67" i="13" s="1"/>
  <c r="T71" i="13"/>
  <c r="B71" i="13" s="1"/>
  <c r="AB71" i="13" s="1"/>
  <c r="T71" i="8"/>
  <c r="X71" i="8"/>
  <c r="T70" i="21"/>
  <c r="B70" i="21" s="1"/>
  <c r="AB70" i="21" s="1"/>
  <c r="T56" i="8"/>
  <c r="X56" i="8"/>
  <c r="T93" i="20"/>
  <c r="B93" i="20" s="1"/>
  <c r="AB93" i="20" s="1"/>
  <c r="T88" i="9"/>
  <c r="B88" i="9" s="1"/>
  <c r="AB88" i="9" s="1"/>
  <c r="T74" i="8"/>
  <c r="X74" i="8"/>
  <c r="T73" i="16"/>
  <c r="B73" i="16" s="1"/>
  <c r="AB73" i="16" s="1"/>
  <c r="T92" i="8"/>
  <c r="X92" i="8"/>
  <c r="T90" i="8"/>
  <c r="X90" i="8"/>
  <c r="T47" i="8"/>
  <c r="X47" i="8"/>
  <c r="T51" i="20"/>
  <c r="B51" i="20" s="1"/>
  <c r="AB51" i="20" s="1"/>
  <c r="T53" i="8"/>
  <c r="X53" i="8"/>
  <c r="T75" i="21"/>
  <c r="B75" i="21" s="1"/>
  <c r="AB75" i="21" s="1"/>
  <c r="AD81" i="16"/>
  <c r="D81" i="16"/>
  <c r="AD81" i="1"/>
  <c r="D81" i="1"/>
  <c r="AD97" i="16"/>
  <c r="D97" i="16"/>
  <c r="D38" i="21"/>
  <c r="AD38" i="21"/>
  <c r="D98" i="1"/>
  <c r="AD98" i="1"/>
  <c r="D93" i="16"/>
  <c r="AD93" i="16"/>
  <c r="D89" i="21"/>
  <c r="AD89" i="21"/>
  <c r="AD63" i="21"/>
  <c r="D63" i="21"/>
  <c r="AD89" i="23"/>
  <c r="D89" i="23"/>
  <c r="AD97" i="1"/>
  <c r="D97" i="1"/>
  <c r="D46" i="5"/>
  <c r="AD46" i="5"/>
  <c r="AD99" i="9"/>
  <c r="D99" i="9"/>
  <c r="D85" i="20"/>
  <c r="AD51" i="21"/>
  <c r="D51" i="21"/>
  <c r="D74" i="13"/>
  <c r="AD74" i="13"/>
  <c r="AD68" i="1"/>
  <c r="D68" i="1"/>
  <c r="AD99" i="1"/>
  <c r="D99" i="1"/>
  <c r="AD71" i="21"/>
  <c r="D71" i="21"/>
  <c r="AD77" i="23"/>
  <c r="D77" i="23"/>
  <c r="AD69" i="21"/>
  <c r="D69" i="21"/>
  <c r="AD55" i="1"/>
  <c r="D55" i="1"/>
  <c r="AD81" i="23"/>
  <c r="D96" i="21"/>
  <c r="AD96" i="21"/>
  <c r="AD80" i="20"/>
  <c r="D80" i="20"/>
  <c r="T49" i="18"/>
  <c r="B49" i="18" s="1"/>
  <c r="AB49" i="18" s="1"/>
  <c r="T77" i="18"/>
  <c r="B77" i="18" s="1"/>
  <c r="AB77" i="18" s="1"/>
  <c r="T50" i="18"/>
  <c r="B50" i="18" s="1"/>
  <c r="AB50" i="18" s="1"/>
  <c r="T62" i="18"/>
  <c r="B62" i="18" s="1"/>
  <c r="AB62" i="18" s="1"/>
  <c r="T86" i="18"/>
  <c r="B86" i="18" s="1"/>
  <c r="AB86" i="18" s="1"/>
  <c r="D46" i="18"/>
  <c r="T82" i="18"/>
  <c r="B82" i="18" s="1"/>
  <c r="AB82" i="18" s="1"/>
  <c r="AD72" i="18"/>
  <c r="D72" i="18"/>
  <c r="AD46" i="18" l="1"/>
  <c r="AD38" i="23"/>
  <c r="T55" i="20"/>
  <c r="B55" i="20" s="1"/>
  <c r="AB55" i="20" s="1"/>
  <c r="X87" i="20"/>
  <c r="T90" i="6"/>
  <c r="B90" i="6" s="1"/>
  <c r="AB90" i="6" s="1"/>
  <c r="AF90" i="6"/>
  <c r="X35" i="21"/>
  <c r="T94" i="4"/>
  <c r="B94" i="4" s="1"/>
  <c r="AB94" i="4" s="1"/>
  <c r="AD95" i="21"/>
  <c r="D95" i="21"/>
  <c r="AD62" i="23"/>
  <c r="D80" i="23"/>
  <c r="D63" i="1"/>
  <c r="X75" i="16"/>
  <c r="D76" i="21"/>
  <c r="D62" i="23"/>
  <c r="AD80" i="23"/>
  <c r="AD63" i="1"/>
  <c r="AF94" i="4"/>
  <c r="T43" i="21"/>
  <c r="B43" i="21" s="1"/>
  <c r="AB43" i="21" s="1"/>
  <c r="X64" i="20"/>
  <c r="D81" i="23"/>
  <c r="D47" i="21"/>
  <c r="T70" i="5"/>
  <c r="B70" i="5" s="1"/>
  <c r="AB70" i="5" s="1"/>
  <c r="AD56" i="21"/>
  <c r="AF69" i="6"/>
  <c r="AF89" i="4"/>
  <c r="AF63" i="4"/>
  <c r="T96" i="16"/>
  <c r="B96" i="16" s="1"/>
  <c r="AB96" i="16" s="1"/>
  <c r="D21" i="23"/>
  <c r="T97" i="21"/>
  <c r="B97" i="21" s="1"/>
  <c r="AB97" i="21" s="1"/>
  <c r="T82" i="4"/>
  <c r="B82" i="4" s="1"/>
  <c r="AB82" i="4" s="1"/>
  <c r="AF94" i="6"/>
  <c r="T94" i="1"/>
  <c r="B94" i="1" s="1"/>
  <c r="AB94" i="1" s="1"/>
  <c r="T41" i="21"/>
  <c r="B41" i="21" s="1"/>
  <c r="AB41" i="21" s="1"/>
  <c r="AB11" i="1"/>
  <c r="AD53" i="20"/>
  <c r="D53" i="20"/>
  <c r="AD87" i="21"/>
  <c r="D65" i="13"/>
  <c r="T50" i="3"/>
  <c r="B50" i="3" s="1"/>
  <c r="AB50" i="3" s="1"/>
  <c r="AF19" i="4"/>
  <c r="L57" i="24"/>
  <c r="X57" i="24" s="1"/>
  <c r="T55" i="23"/>
  <c r="B55" i="23" s="1"/>
  <c r="AB55" i="23" s="1"/>
  <c r="L70" i="6"/>
  <c r="X70" i="6" s="1"/>
  <c r="D91" i="21"/>
  <c r="L92" i="24"/>
  <c r="X92" i="24" s="1"/>
  <c r="AD91" i="21"/>
  <c r="L19" i="4"/>
  <c r="X19" i="4" s="1"/>
  <c r="AD40" i="1"/>
  <c r="T93" i="13"/>
  <c r="B93" i="13" s="1"/>
  <c r="AB93" i="13" s="1"/>
  <c r="L88" i="4"/>
  <c r="X88" i="4" s="1"/>
  <c r="AF43" i="24"/>
  <c r="AD85" i="20"/>
  <c r="AD85" i="13"/>
  <c r="T73" i="4"/>
  <c r="B73" i="4" s="1"/>
  <c r="AB73" i="4" s="1"/>
  <c r="T87" i="9"/>
  <c r="B87" i="9" s="1"/>
  <c r="AB87" i="9" s="1"/>
  <c r="T100" i="5"/>
  <c r="B100" i="5" s="1"/>
  <c r="D43" i="20"/>
  <c r="D57" i="5"/>
  <c r="T76" i="5"/>
  <c r="B76" i="5" s="1"/>
  <c r="AB76" i="5" s="1"/>
  <c r="N15" i="17"/>
  <c r="AD11" i="1"/>
  <c r="D60" i="16"/>
  <c r="D90" i="21"/>
  <c r="D96" i="1"/>
  <c r="T64" i="13"/>
  <c r="B64" i="13" s="1"/>
  <c r="AB64" i="13" s="1"/>
  <c r="T43" i="24"/>
  <c r="B43" i="24" s="1"/>
  <c r="AB43" i="24" s="1"/>
  <c r="AD71" i="16"/>
  <c r="T66" i="23"/>
  <c r="B66" i="23" s="1"/>
  <c r="AB66" i="23" s="1"/>
  <c r="AD65" i="21"/>
  <c r="AD96" i="1"/>
  <c r="T89" i="6"/>
  <c r="B89" i="6" s="1"/>
  <c r="AB89" i="6" s="1"/>
  <c r="AD65" i="13"/>
  <c r="AD43" i="20"/>
  <c r="D36" i="21"/>
  <c r="X92" i="23"/>
  <c r="AD87" i="13"/>
  <c r="AD45" i="16"/>
  <c r="T32" i="20"/>
  <c r="B32" i="20" s="1"/>
  <c r="AB32" i="20" s="1"/>
  <c r="AD57" i="5"/>
  <c r="X58" i="21"/>
  <c r="X96" i="28"/>
  <c r="L95" i="6"/>
  <c r="X95" i="6" s="1"/>
  <c r="X89" i="20"/>
  <c r="X86" i="21"/>
  <c r="T45" i="23"/>
  <c r="B45" i="23" s="1"/>
  <c r="AB45" i="23" s="1"/>
  <c r="T83" i="24"/>
  <c r="B83" i="24" s="1"/>
  <c r="AB83" i="24" s="1"/>
  <c r="T87" i="1"/>
  <c r="B87" i="1" s="1"/>
  <c r="AD87" i="1" s="1"/>
  <c r="T95" i="23"/>
  <c r="B95" i="23" s="1"/>
  <c r="AB95" i="23" s="1"/>
  <c r="D68" i="5"/>
  <c r="D60" i="13"/>
  <c r="AD47" i="21"/>
  <c r="AD33" i="21"/>
  <c r="T84" i="13"/>
  <c r="B84" i="13" s="1"/>
  <c r="AD84" i="13" s="1"/>
  <c r="D40" i="1"/>
  <c r="AD69" i="23"/>
  <c r="L12" i="24"/>
  <c r="X12" i="24" s="1"/>
  <c r="T66" i="6"/>
  <c r="B66" i="6" s="1"/>
  <c r="AB66" i="6" s="1"/>
  <c r="D87" i="21"/>
  <c r="D69" i="23"/>
  <c r="D98" i="21"/>
  <c r="D45" i="16"/>
  <c r="AD87" i="5"/>
  <c r="T93" i="1"/>
  <c r="B93" i="1" s="1"/>
  <c r="AD93" i="1" s="1"/>
  <c r="AF12" i="24"/>
  <c r="L41" i="6"/>
  <c r="X41" i="6" s="1"/>
  <c r="AD98" i="21"/>
  <c r="AD50" i="21"/>
  <c r="AD52" i="23"/>
  <c r="D52" i="23"/>
  <c r="T84" i="5"/>
  <c r="B84" i="5" s="1"/>
  <c r="AD84" i="5" s="1"/>
  <c r="X90" i="16"/>
  <c r="T98" i="6"/>
  <c r="B98" i="6" s="1"/>
  <c r="AB98" i="6" s="1"/>
  <c r="T93" i="4"/>
  <c r="B93" i="4" s="1"/>
  <c r="AB93" i="4" s="1"/>
  <c r="AD76" i="21"/>
  <c r="D88" i="21"/>
  <c r="T88" i="18"/>
  <c r="B88" i="18" s="1"/>
  <c r="AB88" i="18" s="1"/>
  <c r="T89" i="18"/>
  <c r="B89" i="18" s="1"/>
  <c r="AB89" i="18" s="1"/>
  <c r="D87" i="5"/>
  <c r="T42" i="23"/>
  <c r="B42" i="23" s="1"/>
  <c r="AB42" i="23" s="1"/>
  <c r="AD21" i="23"/>
  <c r="AD50" i="5"/>
  <c r="X41" i="5"/>
  <c r="D50" i="21"/>
  <c r="L43" i="6"/>
  <c r="X43" i="6" s="1"/>
  <c r="AF42" i="6"/>
  <c r="D47" i="16"/>
  <c r="T34" i="5"/>
  <c r="B34" i="5" s="1"/>
  <c r="D34" i="5" s="1"/>
  <c r="T42" i="6"/>
  <c r="B42" i="6" s="1"/>
  <c r="AB42" i="6" s="1"/>
  <c r="D46" i="9"/>
  <c r="T34" i="20"/>
  <c r="B34" i="20" s="1"/>
  <c r="AB34" i="20" s="1"/>
  <c r="AD46" i="9"/>
  <c r="X66" i="5"/>
  <c r="D91" i="1"/>
  <c r="L48" i="6"/>
  <c r="X48" i="6" s="1"/>
  <c r="D87" i="13"/>
  <c r="D82" i="16"/>
  <c r="AD89" i="5"/>
  <c r="AD60" i="16"/>
  <c r="AD79" i="18"/>
  <c r="T67" i="21"/>
  <c r="B67" i="21" s="1"/>
  <c r="AB67" i="21" s="1"/>
  <c r="T32" i="6"/>
  <c r="B32" i="6" s="1"/>
  <c r="AB32" i="6" s="1"/>
  <c r="T84" i="16"/>
  <c r="B84" i="16" s="1"/>
  <c r="AB84" i="16" s="1"/>
  <c r="T68" i="9"/>
  <c r="B68" i="9" s="1"/>
  <c r="AB68" i="9" s="1"/>
  <c r="T42" i="20"/>
  <c r="B42" i="20" s="1"/>
  <c r="AB42" i="20" s="1"/>
  <c r="D57" i="16"/>
  <c r="D71" i="16"/>
  <c r="AD57" i="16"/>
  <c r="AD90" i="21"/>
  <c r="D57" i="13"/>
  <c r="AD68" i="5"/>
  <c r="AD100" i="13"/>
  <c r="AF83" i="24"/>
  <c r="AD82" i="16"/>
  <c r="D89" i="5"/>
  <c r="D79" i="18"/>
  <c r="D100" i="13"/>
  <c r="L87" i="24"/>
  <c r="T87" i="24" s="1"/>
  <c r="B87" i="24" s="1"/>
  <c r="AB87" i="24" s="1"/>
  <c r="T41" i="23"/>
  <c r="B41" i="23" s="1"/>
  <c r="AB41" i="23" s="1"/>
  <c r="AD57" i="13"/>
  <c r="AD48" i="13"/>
  <c r="AD37" i="16"/>
  <c r="U18" i="29"/>
  <c r="U20" i="29"/>
  <c r="U19" i="29"/>
  <c r="U21" i="29"/>
  <c r="U17" i="29"/>
  <c r="AD38" i="13"/>
  <c r="AD55" i="21"/>
  <c r="T90" i="20"/>
  <c r="B90" i="20" s="1"/>
  <c r="AD90" i="20" s="1"/>
  <c r="X74" i="21"/>
  <c r="D48" i="23"/>
  <c r="D54" i="6"/>
  <c r="T99" i="21"/>
  <c r="B99" i="21" s="1"/>
  <c r="AB99" i="21" s="1"/>
  <c r="D65" i="21"/>
  <c r="D55" i="21"/>
  <c r="AD91" i="1"/>
  <c r="T59" i="5"/>
  <c r="B59" i="5" s="1"/>
  <c r="AB59" i="5" s="1"/>
  <c r="T92" i="21"/>
  <c r="B92" i="21" s="1"/>
  <c r="AB92" i="21" s="1"/>
  <c r="AD48" i="23"/>
  <c r="T96" i="6"/>
  <c r="B96" i="6" s="1"/>
  <c r="D96" i="6" s="1"/>
  <c r="T98" i="24"/>
  <c r="B98" i="24" s="1"/>
  <c r="AB98" i="24" s="1"/>
  <c r="L45" i="6"/>
  <c r="T45" i="6" s="1"/>
  <c r="B45" i="6" s="1"/>
  <c r="L61" i="4"/>
  <c r="T61" i="4" s="1"/>
  <c r="B61" i="4" s="1"/>
  <c r="AD61" i="4" s="1"/>
  <c r="D62" i="1"/>
  <c r="X48" i="24"/>
  <c r="L58" i="24"/>
  <c r="X58" i="24" s="1"/>
  <c r="AD52" i="13"/>
  <c r="T97" i="5"/>
  <c r="B97" i="5" s="1"/>
  <c r="AB97" i="5" s="1"/>
  <c r="X61" i="23"/>
  <c r="T41" i="24"/>
  <c r="B41" i="24" s="1"/>
  <c r="AB41" i="24" s="1"/>
  <c r="T85" i="23"/>
  <c r="B85" i="23" s="1"/>
  <c r="AB85" i="23" s="1"/>
  <c r="T42" i="24"/>
  <c r="B42" i="24" s="1"/>
  <c r="AB42" i="24" s="1"/>
  <c r="AD40" i="5"/>
  <c r="D40" i="5"/>
  <c r="D37" i="16"/>
  <c r="D52" i="13"/>
  <c r="AD37" i="21"/>
  <c r="T35" i="5"/>
  <c r="B35" i="5" s="1"/>
  <c r="D35" i="5" s="1"/>
  <c r="X52" i="6"/>
  <c r="AD62" i="1"/>
  <c r="D38" i="13"/>
  <c r="D33" i="21"/>
  <c r="D48" i="13"/>
  <c r="D50" i="5"/>
  <c r="D37" i="21"/>
  <c r="T81" i="4"/>
  <c r="B81" i="4" s="1"/>
  <c r="AB81" i="4" s="1"/>
  <c r="T74" i="3"/>
  <c r="B74" i="3" s="1"/>
  <c r="AB74" i="3" s="1"/>
  <c r="D90" i="4"/>
  <c r="AF84" i="24"/>
  <c r="T84" i="24"/>
  <c r="B84" i="24" s="1"/>
  <c r="AB84" i="24" s="1"/>
  <c r="X82" i="21"/>
  <c r="X65" i="6"/>
  <c r="X44" i="24"/>
  <c r="AF3" i="7"/>
  <c r="D45" i="20"/>
  <c r="L100" i="6"/>
  <c r="X100" i="6" s="1"/>
  <c r="T61" i="6"/>
  <c r="B61" i="6" s="1"/>
  <c r="AB61" i="6" s="1"/>
  <c r="D36" i="5"/>
  <c r="L50" i="7"/>
  <c r="T50" i="7" s="1"/>
  <c r="B50" i="7" s="1"/>
  <c r="AB50" i="7" s="1"/>
  <c r="AD54" i="6"/>
  <c r="T62" i="5"/>
  <c r="B62" i="5" s="1"/>
  <c r="AB62" i="5" s="1"/>
  <c r="AD45" i="20"/>
  <c r="AD47" i="16"/>
  <c r="T83" i="5"/>
  <c r="B83" i="5" s="1"/>
  <c r="AD83" i="5" s="1"/>
  <c r="T63" i="24"/>
  <c r="B63" i="24" s="1"/>
  <c r="AB63" i="24" s="1"/>
  <c r="X54" i="6"/>
  <c r="D85" i="21"/>
  <c r="AD85" i="1"/>
  <c r="AD59" i="1"/>
  <c r="AF37" i="6"/>
  <c r="D85" i="1"/>
  <c r="L50" i="24"/>
  <c r="X50" i="24" s="1"/>
  <c r="T80" i="6"/>
  <c r="B80" i="6" s="1"/>
  <c r="AB80" i="6" s="1"/>
  <c r="T23" i="5"/>
  <c r="B23" i="5" s="1"/>
  <c r="AB23" i="5" s="1"/>
  <c r="D93" i="23"/>
  <c r="L69" i="24"/>
  <c r="X69" i="24" s="1"/>
  <c r="AD73" i="18"/>
  <c r="D73" i="18"/>
  <c r="X64" i="24"/>
  <c r="AF6" i="4"/>
  <c r="AD93" i="23"/>
  <c r="AD85" i="21"/>
  <c r="AD46" i="1"/>
  <c r="D59" i="1"/>
  <c r="T61" i="21"/>
  <c r="B61" i="21" s="1"/>
  <c r="D61" i="21" s="1"/>
  <c r="AD90" i="4"/>
  <c r="D37" i="5"/>
  <c r="AD41" i="9"/>
  <c r="D32" i="7"/>
  <c r="AF80" i="6"/>
  <c r="L92" i="6"/>
  <c r="AF92" i="6"/>
  <c r="AD60" i="13"/>
  <c r="X33" i="9"/>
  <c r="T33" i="9"/>
  <c r="B33" i="9" s="1"/>
  <c r="X32" i="7"/>
  <c r="AD37" i="5"/>
  <c r="AD45" i="1"/>
  <c r="D45" i="1"/>
  <c r="T33" i="4"/>
  <c r="B33" i="4" s="1"/>
  <c r="AB33" i="4" s="1"/>
  <c r="AD43" i="3"/>
  <c r="D43" i="3"/>
  <c r="AD32" i="7"/>
  <c r="AF79" i="4"/>
  <c r="L79" i="4"/>
  <c r="Z4" i="10"/>
  <c r="D46" i="1"/>
  <c r="D16" i="1"/>
  <c r="AD16" i="1"/>
  <c r="AD49" i="16"/>
  <c r="D49" i="16"/>
  <c r="AD36" i="5"/>
  <c r="T47" i="3"/>
  <c r="B47" i="3" s="1"/>
  <c r="AB47" i="3" s="1"/>
  <c r="Z10" i="10"/>
  <c r="AB23" i="18"/>
  <c r="AD23" i="18"/>
  <c r="D19" i="18"/>
  <c r="T11" i="6"/>
  <c r="B11" i="6" s="1"/>
  <c r="D11" i="6" s="1"/>
  <c r="T82" i="1"/>
  <c r="B82" i="1" s="1"/>
  <c r="AB82" i="1" s="1"/>
  <c r="D63" i="18"/>
  <c r="AE6" i="10"/>
  <c r="D4" i="23"/>
  <c r="AD4" i="23"/>
  <c r="AB4" i="23"/>
  <c r="AD21" i="1"/>
  <c r="D21" i="1"/>
  <c r="D4" i="1"/>
  <c r="AD4" i="1"/>
  <c r="AB4" i="1"/>
  <c r="Z9" i="10"/>
  <c r="X12" i="10"/>
  <c r="L30" i="7"/>
  <c r="T30" i="7" s="1"/>
  <c r="B30" i="7" s="1"/>
  <c r="AB30" i="7" s="1"/>
  <c r="AF28" i="7"/>
  <c r="AF17" i="24"/>
  <c r="L17" i="24"/>
  <c r="X17" i="24" s="1"/>
  <c r="T21" i="24"/>
  <c r="B21" i="24" s="1"/>
  <c r="AB21" i="24" s="1"/>
  <c r="CT4" i="17"/>
  <c r="DG4" i="17" s="1"/>
  <c r="DS4" i="17" s="1"/>
  <c r="AF4" i="7"/>
  <c r="T8" i="24"/>
  <c r="B8" i="24" s="1"/>
  <c r="P12" i="17" s="1"/>
  <c r="CC12" i="17" s="1"/>
  <c r="T31" i="5"/>
  <c r="B31" i="5" s="1"/>
  <c r="D31" i="5" s="1"/>
  <c r="AD19" i="18"/>
  <c r="AF11" i="7"/>
  <c r="D5" i="5"/>
  <c r="J9" i="17"/>
  <c r="BW9" i="17" s="1"/>
  <c r="AB5" i="5"/>
  <c r="T22" i="23"/>
  <c r="B22" i="23" s="1"/>
  <c r="AB22" i="23" s="1"/>
  <c r="DL32" i="17"/>
  <c r="DX32" i="17" s="1"/>
  <c r="DH31" i="17"/>
  <c r="DT31" i="17" s="1"/>
  <c r="CV32" i="17"/>
  <c r="DI32" i="17" s="1"/>
  <c r="DU32" i="17" s="1"/>
  <c r="L28" i="7"/>
  <c r="X28" i="7" s="1"/>
  <c r="D15" i="1"/>
  <c r="T5" i="13"/>
  <c r="B5" i="13" s="1"/>
  <c r="M9" i="17" s="1"/>
  <c r="AD15" i="1"/>
  <c r="T93" i="3"/>
  <c r="B93" i="3" s="1"/>
  <c r="AB93" i="3" s="1"/>
  <c r="D10" i="5"/>
  <c r="AD10" i="5"/>
  <c r="AF22" i="24"/>
  <c r="L22" i="24"/>
  <c r="X22" i="24" s="1"/>
  <c r="T11" i="23"/>
  <c r="B11" i="23" s="1"/>
  <c r="AB11" i="23" s="1"/>
  <c r="T16" i="5"/>
  <c r="B16" i="5" s="1"/>
  <c r="AB16" i="5" s="1"/>
  <c r="J14" i="17"/>
  <c r="T72" i="4"/>
  <c r="B72" i="4" s="1"/>
  <c r="AB72" i="4" s="1"/>
  <c r="F18" i="10"/>
  <c r="F24" i="10"/>
  <c r="CT8" i="17"/>
  <c r="DG8" i="17" s="1"/>
  <c r="DS8" i="17" s="1"/>
  <c r="CT10" i="17"/>
  <c r="DG10" i="17" s="1"/>
  <c r="DS10" i="17" s="1"/>
  <c r="T25" i="23"/>
  <c r="B25" i="23" s="1"/>
  <c r="AB25" i="23" s="1"/>
  <c r="X20" i="23"/>
  <c r="AF30" i="7"/>
  <c r="R5" i="7"/>
  <c r="AD5" i="1"/>
  <c r="N9" i="17"/>
  <c r="CA9" i="17" s="1"/>
  <c r="AD20" i="23"/>
  <c r="AG7" i="17"/>
  <c r="AW7" i="17" s="1"/>
  <c r="CT23" i="17"/>
  <c r="DG23" i="17" s="1"/>
  <c r="DS23" i="17" s="1"/>
  <c r="AD68" i="24"/>
  <c r="R8" i="6"/>
  <c r="L7" i="6"/>
  <c r="X7" i="6" s="1"/>
  <c r="X9" i="17"/>
  <c r="AN9" i="17" s="1"/>
  <c r="AB5" i="1"/>
  <c r="D20" i="23"/>
  <c r="T86" i="24"/>
  <c r="B86" i="24" s="1"/>
  <c r="AB86" i="24" s="1"/>
  <c r="X5" i="1"/>
  <c r="AD77" i="9"/>
  <c r="R21" i="7"/>
  <c r="R29" i="7"/>
  <c r="DC5" i="17"/>
  <c r="DP5" i="17" s="1"/>
  <c r="EB5" i="17" s="1"/>
  <c r="DC31" i="17"/>
  <c r="DP31" i="17" s="1"/>
  <c r="EB31" i="17" s="1"/>
  <c r="DC20" i="17"/>
  <c r="DP20" i="17" s="1"/>
  <c r="EB20" i="17" s="1"/>
  <c r="D77" i="9"/>
  <c r="AF18" i="7"/>
  <c r="CT19" i="17"/>
  <c r="DG19" i="17" s="1"/>
  <c r="DS19" i="17" s="1"/>
  <c r="CT17" i="17"/>
  <c r="DG17" i="17" s="1"/>
  <c r="DS17" i="17" s="1"/>
  <c r="R6" i="7"/>
  <c r="AF31" i="6"/>
  <c r="AF23" i="4"/>
  <c r="L6" i="6"/>
  <c r="X6" i="6" s="1"/>
  <c r="D66" i="1"/>
  <c r="AD66" i="1"/>
  <c r="AD60" i="20"/>
  <c r="AF12" i="7"/>
  <c r="L23" i="4"/>
  <c r="X23" i="4" s="1"/>
  <c r="X34" i="24"/>
  <c r="N14" i="17"/>
  <c r="D79" i="5"/>
  <c r="CX14" i="17"/>
  <c r="DK14" i="17" s="1"/>
  <c r="DW14" i="17" s="1"/>
  <c r="D60" i="20"/>
  <c r="AD56" i="13"/>
  <c r="L12" i="7"/>
  <c r="T12" i="7" s="1"/>
  <c r="B12" i="7" s="1"/>
  <c r="R9" i="7"/>
  <c r="AH12" i="17"/>
  <c r="AX12" i="17" s="1"/>
  <c r="AX11" i="17"/>
  <c r="L24" i="24"/>
  <c r="T24" i="24" s="1"/>
  <c r="B24" i="24" s="1"/>
  <c r="AB10" i="1"/>
  <c r="AD79" i="5"/>
  <c r="AE10" i="17"/>
  <c r="AU10" i="17" s="1"/>
  <c r="AU9" i="17"/>
  <c r="AF22" i="4"/>
  <c r="AF6" i="6"/>
  <c r="R25" i="7"/>
  <c r="T22" i="4"/>
  <c r="B22" i="4" s="1"/>
  <c r="AB22" i="4" s="1"/>
  <c r="T3" i="18"/>
  <c r="B3" i="18" s="1"/>
  <c r="AD3" i="18" s="1"/>
  <c r="L5" i="24"/>
  <c r="X5" i="24" s="1"/>
  <c r="D83" i="21"/>
  <c r="L10" i="7"/>
  <c r="X10" i="7" s="1"/>
  <c r="R8" i="7"/>
  <c r="R22" i="7"/>
  <c r="D10" i="1"/>
  <c r="D64" i="5"/>
  <c r="AD17" i="6"/>
  <c r="D17" i="6"/>
  <c r="AD29" i="5"/>
  <c r="CT15" i="17"/>
  <c r="DG15" i="17" s="1"/>
  <c r="DS15" i="17" s="1"/>
  <c r="CV9" i="17"/>
  <c r="DI9" i="17" s="1"/>
  <c r="DU9" i="17" s="1"/>
  <c r="CV21" i="17"/>
  <c r="DI21" i="17" s="1"/>
  <c r="DU21" i="17" s="1"/>
  <c r="X17" i="6"/>
  <c r="CT24" i="17"/>
  <c r="DG24" i="17" s="1"/>
  <c r="DS24" i="17" s="1"/>
  <c r="CX8" i="17"/>
  <c r="DK8" i="17" s="1"/>
  <c r="DW8" i="17" s="1"/>
  <c r="AD72" i="3"/>
  <c r="AF13" i="7"/>
  <c r="R23" i="24"/>
  <c r="L47" i="24"/>
  <c r="X47" i="24" s="1"/>
  <c r="DC3" i="17"/>
  <c r="DP3" i="17" s="1"/>
  <c r="EB3" i="17" s="1"/>
  <c r="CV22" i="17"/>
  <c r="DI22" i="17" s="1"/>
  <c r="DU22" i="17" s="1"/>
  <c r="AD76" i="16"/>
  <c r="L13" i="7"/>
  <c r="T13" i="7" s="1"/>
  <c r="B13" i="7" s="1"/>
  <c r="AB13" i="7" s="1"/>
  <c r="L21" i="4"/>
  <c r="X21" i="4" s="1"/>
  <c r="T7" i="1"/>
  <c r="B7" i="1" s="1"/>
  <c r="AB7" i="1" s="1"/>
  <c r="CX7" i="17"/>
  <c r="DK7" i="17" s="1"/>
  <c r="DW7" i="17" s="1"/>
  <c r="CT9" i="17"/>
  <c r="DG9" i="17" s="1"/>
  <c r="DS9" i="17" s="1"/>
  <c r="AF64" i="26"/>
  <c r="AD41" i="3"/>
  <c r="D41" i="3"/>
  <c r="L27" i="7"/>
  <c r="X27" i="7" s="1"/>
  <c r="X95" i="18"/>
  <c r="T17" i="5"/>
  <c r="B17" i="5" s="1"/>
  <c r="AD17" i="5" s="1"/>
  <c r="DC24" i="17"/>
  <c r="DP24" i="17" s="1"/>
  <c r="EB24" i="17" s="1"/>
  <c r="DK31" i="17"/>
  <c r="DW31" i="17" s="1"/>
  <c r="CX32" i="17"/>
  <c r="CT32" i="17"/>
  <c r="DG31" i="17"/>
  <c r="DS31" i="17" s="1"/>
  <c r="R4" i="4"/>
  <c r="CT6" i="17"/>
  <c r="DG6" i="17" s="1"/>
  <c r="DS6" i="17" s="1"/>
  <c r="DC28" i="17"/>
  <c r="DP28" i="17" s="1"/>
  <c r="EB28" i="17" s="1"/>
  <c r="D68" i="24"/>
  <c r="L18" i="7"/>
  <c r="T18" i="7" s="1"/>
  <c r="B18" i="7" s="1"/>
  <c r="AB18" i="7" s="1"/>
  <c r="L11" i="7"/>
  <c r="T11" i="7" s="1"/>
  <c r="B11" i="7" s="1"/>
  <c r="AF19" i="24"/>
  <c r="L31" i="6"/>
  <c r="X31" i="6" s="1"/>
  <c r="D29" i="5"/>
  <c r="X29" i="5"/>
  <c r="DB32" i="17"/>
  <c r="DO31" i="17"/>
  <c r="EA31" i="17" s="1"/>
  <c r="DC26" i="17"/>
  <c r="DP26" i="17" s="1"/>
  <c r="EB26" i="17" s="1"/>
  <c r="DC19" i="17"/>
  <c r="DP19" i="17" s="1"/>
  <c r="EB19" i="17" s="1"/>
  <c r="CT20" i="17"/>
  <c r="DG20" i="17" s="1"/>
  <c r="DS20" i="17" s="1"/>
  <c r="CV13" i="17"/>
  <c r="DI13" i="17" s="1"/>
  <c r="DU13" i="17" s="1"/>
  <c r="CT3" i="17"/>
  <c r="DG3" i="17" s="1"/>
  <c r="DS3" i="17" s="1"/>
  <c r="CV28" i="17"/>
  <c r="DI28" i="17" s="1"/>
  <c r="DU28" i="17" s="1"/>
  <c r="CV6" i="17"/>
  <c r="DI6" i="17" s="1"/>
  <c r="DU6" i="17" s="1"/>
  <c r="CV17" i="17"/>
  <c r="DI17" i="17" s="1"/>
  <c r="DU17" i="17" s="1"/>
  <c r="CV4" i="17"/>
  <c r="DI4" i="17" s="1"/>
  <c r="DU4" i="17" s="1"/>
  <c r="CT14" i="17"/>
  <c r="DG14" i="17" s="1"/>
  <c r="DS14" i="17" s="1"/>
  <c r="R24" i="7"/>
  <c r="CW33" i="17"/>
  <c r="DJ32" i="17"/>
  <c r="DV32" i="17" s="1"/>
  <c r="CX22" i="17"/>
  <c r="DK22" i="17" s="1"/>
  <c r="DW22" i="17" s="1"/>
  <c r="CV11" i="17"/>
  <c r="DI11" i="17" s="1"/>
  <c r="DU11" i="17" s="1"/>
  <c r="T57" i="1"/>
  <c r="B57" i="1" s="1"/>
  <c r="AB57" i="1" s="1"/>
  <c r="R14" i="7"/>
  <c r="AF27" i="7"/>
  <c r="R20" i="7"/>
  <c r="AF13" i="4"/>
  <c r="AF17" i="4"/>
  <c r="R26" i="24"/>
  <c r="X54" i="9"/>
  <c r="X87" i="4"/>
  <c r="CV14" i="17"/>
  <c r="DI14" i="17" s="1"/>
  <c r="DU14" i="17" s="1"/>
  <c r="CT25" i="17"/>
  <c r="DG25" i="17" s="1"/>
  <c r="DS25" i="17" s="1"/>
  <c r="CX16" i="17"/>
  <c r="DK16" i="17" s="1"/>
  <c r="DW16" i="17" s="1"/>
  <c r="CX19" i="17"/>
  <c r="DK19" i="17" s="1"/>
  <c r="DW19" i="17" s="1"/>
  <c r="CY34" i="17"/>
  <c r="DL33" i="17"/>
  <c r="DX33" i="17" s="1"/>
  <c r="CX10" i="17"/>
  <c r="DK10" i="17" s="1"/>
  <c r="DW10" i="17" s="1"/>
  <c r="CV8" i="17"/>
  <c r="DI8" i="17" s="1"/>
  <c r="DU8" i="17" s="1"/>
  <c r="CU33" i="17"/>
  <c r="DH32" i="17"/>
  <c r="DT32" i="17" s="1"/>
  <c r="DC18" i="17"/>
  <c r="DP18" i="17" s="1"/>
  <c r="EB18" i="17" s="1"/>
  <c r="DD32" i="17"/>
  <c r="DQ31" i="17"/>
  <c r="EC31" i="17" s="1"/>
  <c r="L28" i="4"/>
  <c r="X28" i="4" s="1"/>
  <c r="CZ34" i="17"/>
  <c r="DM33" i="17"/>
  <c r="DY33" i="17" s="1"/>
  <c r="T31" i="1"/>
  <c r="B31" i="1" s="1"/>
  <c r="AB31" i="1" s="1"/>
  <c r="CV24" i="17"/>
  <c r="DI24" i="17" s="1"/>
  <c r="DU24" i="17" s="1"/>
  <c r="R17" i="7"/>
  <c r="R15" i="7"/>
  <c r="AF23" i="7"/>
  <c r="AF10" i="4"/>
  <c r="AE5" i="10"/>
  <c r="T25" i="24"/>
  <c r="B25" i="24" s="1"/>
  <c r="AB25" i="24" s="1"/>
  <c r="DC13" i="17"/>
  <c r="DP13" i="17" s="1"/>
  <c r="EB13" i="17" s="1"/>
  <c r="CT29" i="17"/>
  <c r="DG29" i="17" s="1"/>
  <c r="DS29" i="17" s="1"/>
  <c r="DC23" i="17"/>
  <c r="DP23" i="17" s="1"/>
  <c r="EB23" i="17" s="1"/>
  <c r="DA32" i="17"/>
  <c r="DN31" i="17"/>
  <c r="DZ31" i="17" s="1"/>
  <c r="CT5" i="17"/>
  <c r="DG5" i="17" s="1"/>
  <c r="DS5" i="17" s="1"/>
  <c r="CV18" i="17"/>
  <c r="DI18" i="17" s="1"/>
  <c r="DU18" i="17" s="1"/>
  <c r="CX9" i="17"/>
  <c r="DK9" i="17" s="1"/>
  <c r="DW9" i="17" s="1"/>
  <c r="CV20" i="17"/>
  <c r="DI20" i="17" s="1"/>
  <c r="DU20" i="17" s="1"/>
  <c r="DC14" i="17"/>
  <c r="DP14" i="17" s="1"/>
  <c r="EB14" i="17" s="1"/>
  <c r="CT16" i="17"/>
  <c r="DG16" i="17" s="1"/>
  <c r="DS16" i="17" s="1"/>
  <c r="CT22" i="17"/>
  <c r="DG22" i="17" s="1"/>
  <c r="DS22" i="17" s="1"/>
  <c r="T77" i="20"/>
  <c r="B77" i="20" s="1"/>
  <c r="AB77" i="20" s="1"/>
  <c r="D56" i="13"/>
  <c r="R7" i="7"/>
  <c r="AD80" i="13"/>
  <c r="L10" i="4"/>
  <c r="X10" i="4" s="1"/>
  <c r="AE7" i="10"/>
  <c r="DC29" i="17"/>
  <c r="DP29" i="17" s="1"/>
  <c r="EB29" i="17" s="1"/>
  <c r="CT21" i="17"/>
  <c r="DG21" i="17" s="1"/>
  <c r="DS21" i="17" s="1"/>
  <c r="CV7" i="17"/>
  <c r="DI7" i="17" s="1"/>
  <c r="DU7" i="17" s="1"/>
  <c r="CT7" i="17"/>
  <c r="DG7" i="17" s="1"/>
  <c r="DS7" i="17" s="1"/>
  <c r="AD83" i="21"/>
  <c r="AD70" i="3"/>
  <c r="D84" i="18"/>
  <c r="D44" i="20"/>
  <c r="T38" i="4"/>
  <c r="B38" i="4" s="1"/>
  <c r="AB38" i="4" s="1"/>
  <c r="X94" i="24"/>
  <c r="D70" i="3"/>
  <c r="AD44" i="20"/>
  <c r="D37" i="23"/>
  <c r="AF38" i="4"/>
  <c r="X99" i="23"/>
  <c r="D59" i="21"/>
  <c r="X98" i="13"/>
  <c r="AD72" i="5"/>
  <c r="T46" i="24"/>
  <c r="B46" i="24" s="1"/>
  <c r="AB46" i="24" s="1"/>
  <c r="D68" i="20"/>
  <c r="AD68" i="20"/>
  <c r="D72" i="5"/>
  <c r="AD59" i="21"/>
  <c r="T43" i="13"/>
  <c r="B43" i="13" s="1"/>
  <c r="AB43" i="13" s="1"/>
  <c r="AD84" i="18"/>
  <c r="D76" i="16"/>
  <c r="X13" i="10"/>
  <c r="D64" i="18"/>
  <c r="AD64" i="18"/>
  <c r="D3" i="23"/>
  <c r="AD71" i="1"/>
  <c r="D71" i="1"/>
  <c r="T46" i="13"/>
  <c r="B46" i="13" s="1"/>
  <c r="AB46" i="13" s="1"/>
  <c r="T73" i="13"/>
  <c r="B73" i="13" s="1"/>
  <c r="AB73" i="13" s="1"/>
  <c r="X76" i="6"/>
  <c r="X88" i="6"/>
  <c r="T44" i="5"/>
  <c r="B44" i="5" s="1"/>
  <c r="AB44" i="5" s="1"/>
  <c r="AD64" i="5"/>
  <c r="AD85" i="4"/>
  <c r="T59" i="4"/>
  <c r="B59" i="4" s="1"/>
  <c r="AB59" i="4" s="1"/>
  <c r="T48" i="3"/>
  <c r="B48" i="3" s="1"/>
  <c r="AB48" i="3" s="1"/>
  <c r="D3" i="5"/>
  <c r="T52" i="4"/>
  <c r="B52" i="4" s="1"/>
  <c r="AB52" i="4" s="1"/>
  <c r="D72" i="3"/>
  <c r="D96" i="9"/>
  <c r="T67" i="6"/>
  <c r="B67" i="6" s="1"/>
  <c r="AB67" i="6" s="1"/>
  <c r="D56" i="23"/>
  <c r="AD59" i="23"/>
  <c r="T90" i="18"/>
  <c r="B90" i="18" s="1"/>
  <c r="AD90" i="18" s="1"/>
  <c r="T74" i="24"/>
  <c r="B74" i="24" s="1"/>
  <c r="AB74" i="24" s="1"/>
  <c r="T93" i="21"/>
  <c r="B93" i="21" s="1"/>
  <c r="AB93" i="21" s="1"/>
  <c r="T45" i="5"/>
  <c r="B45" i="5" s="1"/>
  <c r="AB45" i="5" s="1"/>
  <c r="D47" i="13"/>
  <c r="AD56" i="23"/>
  <c r="AD82" i="21"/>
  <c r="AD57" i="21"/>
  <c r="T38" i="20"/>
  <c r="B38" i="20" s="1"/>
  <c r="AB38" i="20" s="1"/>
  <c r="T82" i="6"/>
  <c r="B82" i="6" s="1"/>
  <c r="AB82" i="6" s="1"/>
  <c r="T53" i="21"/>
  <c r="B53" i="21" s="1"/>
  <c r="AB53" i="21" s="1"/>
  <c r="D59" i="23"/>
  <c r="D62" i="3"/>
  <c r="AD62" i="3"/>
  <c r="AD84" i="20"/>
  <c r="D57" i="21"/>
  <c r="T38" i="3"/>
  <c r="B38" i="3" s="1"/>
  <c r="AB38" i="3" s="1"/>
  <c r="T66" i="20"/>
  <c r="B66" i="20" s="1"/>
  <c r="AB66" i="20" s="1"/>
  <c r="T67" i="16"/>
  <c r="B67" i="16" s="1"/>
  <c r="AB67" i="16" s="1"/>
  <c r="AD80" i="18"/>
  <c r="D84" i="20"/>
  <c r="D84" i="6"/>
  <c r="AD47" i="13"/>
  <c r="T71" i="6"/>
  <c r="B71" i="6" s="1"/>
  <c r="AB71" i="6" s="1"/>
  <c r="D85" i="4"/>
  <c r="AD66" i="9"/>
  <c r="D57" i="18"/>
  <c r="AF75" i="24"/>
  <c r="X79" i="6"/>
  <c r="AB49" i="23"/>
  <c r="X74" i="23"/>
  <c r="AD43" i="24"/>
  <c r="AD66" i="21"/>
  <c r="AD80" i="21"/>
  <c r="T73" i="6"/>
  <c r="B73" i="6" s="1"/>
  <c r="AB73" i="6" s="1"/>
  <c r="AD57" i="18"/>
  <c r="T54" i="16"/>
  <c r="B54" i="16" s="1"/>
  <c r="AB54" i="16" s="1"/>
  <c r="AD49" i="23"/>
  <c r="R31" i="7"/>
  <c r="R8" i="28"/>
  <c r="R18" i="7"/>
  <c r="R13" i="7"/>
  <c r="R4" i="28"/>
  <c r="R29" i="28"/>
  <c r="V9" i="10"/>
  <c r="R28" i="28"/>
  <c r="R21" i="28"/>
  <c r="R23" i="28"/>
  <c r="R28" i="7"/>
  <c r="R9" i="28"/>
  <c r="R27" i="7"/>
  <c r="R23" i="7"/>
  <c r="R31" i="28"/>
  <c r="R30" i="7"/>
  <c r="X8" i="17"/>
  <c r="AN8" i="17" s="1"/>
  <c r="G24" i="10"/>
  <c r="AB87" i="4"/>
  <c r="D87" i="4"/>
  <c r="AD87" i="4"/>
  <c r="D89" i="16"/>
  <c r="AD100" i="23"/>
  <c r="AD72" i="13"/>
  <c r="AD96" i="9"/>
  <c r="D45" i="13"/>
  <c r="L79" i="26"/>
  <c r="T79" i="26" s="1"/>
  <c r="B79" i="26" s="1"/>
  <c r="AB79" i="26" s="1"/>
  <c r="D96" i="5"/>
  <c r="AD89" i="16"/>
  <c r="AD52" i="20"/>
  <c r="AD96" i="5"/>
  <c r="T69" i="9"/>
  <c r="B69" i="9" s="1"/>
  <c r="AB69" i="9" s="1"/>
  <c r="T96" i="23"/>
  <c r="B96" i="23" s="1"/>
  <c r="AB96" i="23" s="1"/>
  <c r="T55" i="24"/>
  <c r="B55" i="24" s="1"/>
  <c r="AB55" i="24" s="1"/>
  <c r="D70" i="16"/>
  <c r="D100" i="23"/>
  <c r="D33" i="20"/>
  <c r="T82" i="9"/>
  <c r="B82" i="9" s="1"/>
  <c r="AB82" i="9" s="1"/>
  <c r="T98" i="5"/>
  <c r="B98" i="5" s="1"/>
  <c r="AB98" i="5" s="1"/>
  <c r="L76" i="4"/>
  <c r="T76" i="4" s="1"/>
  <c r="B76" i="4" s="1"/>
  <c r="AB76" i="4" s="1"/>
  <c r="T91" i="5"/>
  <c r="B91" i="5" s="1"/>
  <c r="AB91" i="5" s="1"/>
  <c r="AD45" i="13"/>
  <c r="D66" i="9"/>
  <c r="D93" i="5"/>
  <c r="AE9" i="10"/>
  <c r="AD31" i="13"/>
  <c r="D31" i="13"/>
  <c r="X6" i="10"/>
  <c r="Z6" i="10"/>
  <c r="L24" i="4"/>
  <c r="X24" i="4" s="1"/>
  <c r="T12" i="6"/>
  <c r="B12" i="6" s="1"/>
  <c r="D12" i="6" s="1"/>
  <c r="T6" i="1"/>
  <c r="B6" i="1" s="1"/>
  <c r="N10" i="17" s="1"/>
  <c r="CA10" i="17" s="1"/>
  <c r="L3" i="24"/>
  <c r="T3" i="24" s="1"/>
  <c r="B3" i="24" s="1"/>
  <c r="AD80" i="16"/>
  <c r="T62" i="21"/>
  <c r="B62" i="21" s="1"/>
  <c r="AB62" i="21" s="1"/>
  <c r="AD93" i="5"/>
  <c r="D52" i="20"/>
  <c r="AD37" i="23"/>
  <c r="T42" i="21"/>
  <c r="B42" i="21" s="1"/>
  <c r="AB42" i="21" s="1"/>
  <c r="T49" i="5"/>
  <c r="B49" i="5" s="1"/>
  <c r="T64" i="1"/>
  <c r="B64" i="1" s="1"/>
  <c r="AD46" i="16"/>
  <c r="D46" i="16"/>
  <c r="T90" i="13"/>
  <c r="B90" i="13" s="1"/>
  <c r="AB90" i="13" s="1"/>
  <c r="D50" i="23"/>
  <c r="AD90" i="1"/>
  <c r="D88" i="5"/>
  <c r="AD57" i="23"/>
  <c r="T48" i="9"/>
  <c r="B48" i="9" s="1"/>
  <c r="AB48" i="9" s="1"/>
  <c r="T89" i="4"/>
  <c r="B89" i="4" s="1"/>
  <c r="AB89" i="4" s="1"/>
  <c r="D34" i="16"/>
  <c r="AD100" i="3"/>
  <c r="AF50" i="4"/>
  <c r="T50" i="13"/>
  <c r="B50" i="13" s="1"/>
  <c r="D66" i="21"/>
  <c r="D91" i="13"/>
  <c r="AD88" i="5"/>
  <c r="AD94" i="5"/>
  <c r="X82" i="20"/>
  <c r="X35" i="4"/>
  <c r="X42" i="16"/>
  <c r="T31" i="24"/>
  <c r="B31" i="24" s="1"/>
  <c r="AB31" i="24" s="1"/>
  <c r="T79" i="16"/>
  <c r="B79" i="16" s="1"/>
  <c r="AB79" i="16" s="1"/>
  <c r="D80" i="21"/>
  <c r="AD84" i="6"/>
  <c r="D94" i="5"/>
  <c r="D37" i="1"/>
  <c r="AF34" i="24"/>
  <c r="AF31" i="24"/>
  <c r="T78" i="4"/>
  <c r="B78" i="4" s="1"/>
  <c r="T92" i="16"/>
  <c r="B92" i="16" s="1"/>
  <c r="AB92" i="16" s="1"/>
  <c r="AE8" i="10"/>
  <c r="L29" i="24"/>
  <c r="X29" i="24" s="1"/>
  <c r="AD17" i="23"/>
  <c r="T3" i="16"/>
  <c r="B3" i="16" s="1"/>
  <c r="Z8" i="10"/>
  <c r="Z7" i="10"/>
  <c r="AF22" i="6"/>
  <c r="Z5" i="10"/>
  <c r="T30" i="5"/>
  <c r="B30" i="5" s="1"/>
  <c r="AB30" i="5" s="1"/>
  <c r="X27" i="5"/>
  <c r="X5" i="10"/>
  <c r="X4" i="10"/>
  <c r="L11" i="4"/>
  <c r="X11" i="4" s="1"/>
  <c r="X7" i="10"/>
  <c r="V7" i="10"/>
  <c r="V8" i="10"/>
  <c r="V11" i="10"/>
  <c r="V10" i="10"/>
  <c r="AF7" i="4"/>
  <c r="T26" i="1"/>
  <c r="B26" i="1" s="1"/>
  <c r="AD26" i="1" s="1"/>
  <c r="D17" i="23"/>
  <c r="AF23" i="24"/>
  <c r="AF20" i="4"/>
  <c r="L14" i="6"/>
  <c r="X14" i="6" s="1"/>
  <c r="L16" i="6"/>
  <c r="X16" i="6" s="1"/>
  <c r="AB7" i="23"/>
  <c r="D13" i="1"/>
  <c r="AD7" i="23"/>
  <c r="X14" i="10"/>
  <c r="T27" i="24"/>
  <c r="B27" i="24" s="1"/>
  <c r="AB27" i="24" s="1"/>
  <c r="D59" i="9"/>
  <c r="AD59" i="9"/>
  <c r="D81" i="21"/>
  <c r="D65" i="23"/>
  <c r="T53" i="9"/>
  <c r="B53" i="9" s="1"/>
  <c r="AB53" i="9" s="1"/>
  <c r="AD43" i="18"/>
  <c r="T39" i="5"/>
  <c r="B39" i="5" s="1"/>
  <c r="AB39" i="5" s="1"/>
  <c r="X73" i="7"/>
  <c r="AD64" i="13"/>
  <c r="D79" i="21"/>
  <c r="AD78" i="16"/>
  <c r="D96" i="3"/>
  <c r="AD81" i="21"/>
  <c r="AD70" i="23"/>
  <c r="AD68" i="21"/>
  <c r="D97" i="3"/>
  <c r="D92" i="5"/>
  <c r="T40" i="23"/>
  <c r="B40" i="23" s="1"/>
  <c r="AB40" i="23" s="1"/>
  <c r="T73" i="3"/>
  <c r="B73" i="3" s="1"/>
  <c r="AB73" i="3" s="1"/>
  <c r="L33" i="6"/>
  <c r="X33" i="6" s="1"/>
  <c r="X91" i="4"/>
  <c r="X74" i="6"/>
  <c r="X35" i="13"/>
  <c r="T100" i="24"/>
  <c r="B100" i="24" s="1"/>
  <c r="AB100" i="24" s="1"/>
  <c r="T22" i="5"/>
  <c r="B22" i="5" s="1"/>
  <c r="AB22" i="5" s="1"/>
  <c r="AD82" i="23"/>
  <c r="AD96" i="3"/>
  <c r="T58" i="6"/>
  <c r="B58" i="6" s="1"/>
  <c r="AB58" i="6" s="1"/>
  <c r="AD79" i="21"/>
  <c r="D78" i="16"/>
  <c r="T68" i="3"/>
  <c r="B68" i="3" s="1"/>
  <c r="AB68" i="3" s="1"/>
  <c r="AD80" i="5"/>
  <c r="AD65" i="3"/>
  <c r="D70" i="23"/>
  <c r="T51" i="5"/>
  <c r="B51" i="5" s="1"/>
  <c r="AB51" i="5" s="1"/>
  <c r="T49" i="4"/>
  <c r="B49" i="4" s="1"/>
  <c r="AB49" i="4" s="1"/>
  <c r="X88" i="23"/>
  <c r="O11" i="17"/>
  <c r="T63" i="4"/>
  <c r="B63" i="4" s="1"/>
  <c r="AB63" i="4" s="1"/>
  <c r="L51" i="24"/>
  <c r="X51" i="24" s="1"/>
  <c r="AD65" i="23"/>
  <c r="T67" i="3"/>
  <c r="B67" i="3" s="1"/>
  <c r="AD67" i="3" s="1"/>
  <c r="T74" i="4"/>
  <c r="B74" i="4" s="1"/>
  <c r="AB74" i="4" s="1"/>
  <c r="D76" i="23"/>
  <c r="AD73" i="9"/>
  <c r="AD45" i="4"/>
  <c r="T35" i="9"/>
  <c r="B35" i="9" s="1"/>
  <c r="AB35" i="9" s="1"/>
  <c r="T82" i="13"/>
  <c r="B82" i="13" s="1"/>
  <c r="AB82" i="13" s="1"/>
  <c r="D80" i="5"/>
  <c r="D65" i="3"/>
  <c r="D75" i="1"/>
  <c r="AF13" i="24"/>
  <c r="T69" i="4"/>
  <c r="B69" i="4" s="1"/>
  <c r="AB69" i="4" s="1"/>
  <c r="T49" i="20"/>
  <c r="B49" i="20" s="1"/>
  <c r="AB49" i="20" s="1"/>
  <c r="D73" i="24"/>
  <c r="X44" i="21"/>
  <c r="AD29" i="1"/>
  <c r="AF64" i="4"/>
  <c r="D43" i="18"/>
  <c r="D82" i="23"/>
  <c r="T84" i="3"/>
  <c r="B84" i="3" s="1"/>
  <c r="AB84" i="3" s="1"/>
  <c r="AD97" i="3"/>
  <c r="D58" i="23"/>
  <c r="D60" i="18"/>
  <c r="AD76" i="23"/>
  <c r="D73" i="9"/>
  <c r="D45" i="4"/>
  <c r="AD34" i="16"/>
  <c r="AD33" i="20"/>
  <c r="AD68" i="16"/>
  <c r="D80" i="16"/>
  <c r="AD75" i="1"/>
  <c r="D80" i="13"/>
  <c r="AD75" i="5"/>
  <c r="AD37" i="1"/>
  <c r="T69" i="16"/>
  <c r="B69" i="16" s="1"/>
  <c r="D69" i="16" s="1"/>
  <c r="AD73" i="24"/>
  <c r="L85" i="24"/>
  <c r="X85" i="24" s="1"/>
  <c r="T43" i="23"/>
  <c r="B43" i="23" s="1"/>
  <c r="AB43" i="23" s="1"/>
  <c r="T31" i="23"/>
  <c r="B31" i="23" s="1"/>
  <c r="AB31" i="23" s="1"/>
  <c r="T99" i="3"/>
  <c r="B99" i="3" s="1"/>
  <c r="D99" i="3" s="1"/>
  <c r="AG9" i="17"/>
  <c r="AW9" i="17" s="1"/>
  <c r="D66" i="18"/>
  <c r="AD65" i="18"/>
  <c r="AD56" i="16"/>
  <c r="AD99" i="5"/>
  <c r="AD92" i="13"/>
  <c r="D54" i="5"/>
  <c r="D92" i="18"/>
  <c r="D95" i="13"/>
  <c r="AD58" i="23"/>
  <c r="AD54" i="5"/>
  <c r="T65" i="4"/>
  <c r="B65" i="4" s="1"/>
  <c r="AB65" i="4" s="1"/>
  <c r="AD47" i="18"/>
  <c r="AD66" i="5"/>
  <c r="T77" i="16"/>
  <c r="B77" i="16" s="1"/>
  <c r="AB77" i="16" s="1"/>
  <c r="X94" i="23"/>
  <c r="T94" i="13"/>
  <c r="B94" i="13" s="1"/>
  <c r="AB94" i="13" s="1"/>
  <c r="T35" i="3"/>
  <c r="B35" i="3" s="1"/>
  <c r="AB35" i="3" s="1"/>
  <c r="D56" i="16"/>
  <c r="AD95" i="13"/>
  <c r="AD86" i="1"/>
  <c r="AD66" i="18"/>
  <c r="D53" i="1"/>
  <c r="T41" i="4"/>
  <c r="B41" i="4" s="1"/>
  <c r="AB41" i="4" s="1"/>
  <c r="AD55" i="18"/>
  <c r="AD82" i="4"/>
  <c r="AD90" i="23"/>
  <c r="T95" i="20"/>
  <c r="B95" i="20" s="1"/>
  <c r="AB95" i="20" s="1"/>
  <c r="AD78" i="3"/>
  <c r="D44" i="18"/>
  <c r="D57" i="20"/>
  <c r="D94" i="4"/>
  <c r="AD85" i="16"/>
  <c r="D61" i="9"/>
  <c r="AD36" i="20"/>
  <c r="AD54" i="3"/>
  <c r="D82" i="4"/>
  <c r="AF18" i="4"/>
  <c r="X39" i="20"/>
  <c r="D29" i="1"/>
  <c r="T61" i="5"/>
  <c r="B61" i="5" s="1"/>
  <c r="AB61" i="5" s="1"/>
  <c r="D15" i="5"/>
  <c r="D99" i="5"/>
  <c r="T98" i="20"/>
  <c r="B98" i="20" s="1"/>
  <c r="AB98" i="20" s="1"/>
  <c r="D55" i="18"/>
  <c r="D47" i="18"/>
  <c r="D51" i="23"/>
  <c r="AD57" i="20"/>
  <c r="AD94" i="4"/>
  <c r="AD53" i="1"/>
  <c r="AD70" i="16"/>
  <c r="T50" i="20"/>
  <c r="B50" i="20" s="1"/>
  <c r="AB50" i="20" s="1"/>
  <c r="D90" i="23"/>
  <c r="D78" i="3"/>
  <c r="AD44" i="18"/>
  <c r="AD91" i="13"/>
  <c r="D85" i="16"/>
  <c r="AD61" i="9"/>
  <c r="D54" i="3"/>
  <c r="T93" i="24"/>
  <c r="B93" i="24" s="1"/>
  <c r="AB93" i="24" s="1"/>
  <c r="X84" i="1"/>
  <c r="L26" i="24"/>
  <c r="X26" i="24" s="1"/>
  <c r="D23" i="23"/>
  <c r="AD23" i="23"/>
  <c r="AD25" i="1"/>
  <c r="T14" i="1"/>
  <c r="B14" i="1" s="1"/>
  <c r="AB14" i="1" s="1"/>
  <c r="Z11" i="10"/>
  <c r="Z13" i="10"/>
  <c r="Z14" i="10" s="1"/>
  <c r="Z15" i="10" s="1"/>
  <c r="Z12" i="10"/>
  <c r="AB6" i="5"/>
  <c r="L14" i="4"/>
  <c r="X14" i="4" s="1"/>
  <c r="AF9" i="4"/>
  <c r="AF4" i="4"/>
  <c r="T4" i="4"/>
  <c r="B4" i="4" s="1"/>
  <c r="I8" i="17" s="1"/>
  <c r="BV8" i="17" s="1"/>
  <c r="AF17" i="28"/>
  <c r="V5" i="10"/>
  <c r="S33" i="10"/>
  <c r="D31" i="16"/>
  <c r="T19" i="24"/>
  <c r="B19" i="24" s="1"/>
  <c r="AB19" i="24" s="1"/>
  <c r="AD21" i="5"/>
  <c r="AB12" i="1"/>
  <c r="J15" i="17"/>
  <c r="D6" i="23"/>
  <c r="O10" i="17"/>
  <c r="T19" i="1"/>
  <c r="B19" i="1" s="1"/>
  <c r="AB19" i="1" s="1"/>
  <c r="T10" i="23"/>
  <c r="B10" i="23" s="1"/>
  <c r="O14" i="17" s="1"/>
  <c r="D11" i="5"/>
  <c r="T31" i="4"/>
  <c r="B31" i="4" s="1"/>
  <c r="AB31" i="4" s="1"/>
  <c r="AD4" i="5"/>
  <c r="AD20" i="1"/>
  <c r="D20" i="1"/>
  <c r="AD11" i="5"/>
  <c r="T7" i="5"/>
  <c r="B7" i="5" s="1"/>
  <c r="AB7" i="5" s="1"/>
  <c r="AD15" i="5"/>
  <c r="R4" i="7"/>
  <c r="D25" i="1"/>
  <c r="AD31" i="16"/>
  <c r="E4" i="2"/>
  <c r="F4" i="2" s="1"/>
  <c r="N16" i="17"/>
  <c r="N17" i="17" s="1"/>
  <c r="T14" i="21"/>
  <c r="B14" i="21" s="1"/>
  <c r="AB14" i="21" s="1"/>
  <c r="AD27" i="23"/>
  <c r="AD13" i="1"/>
  <c r="AF13" i="26"/>
  <c r="L19" i="6"/>
  <c r="X19" i="6" s="1"/>
  <c r="AD12" i="1"/>
  <c r="D36" i="20"/>
  <c r="AB4" i="5"/>
  <c r="D4" i="5"/>
  <c r="D27" i="23"/>
  <c r="AD26" i="18"/>
  <c r="AB6" i="23"/>
  <c r="T31" i="20"/>
  <c r="B31" i="20" s="1"/>
  <c r="AB31" i="20" s="1"/>
  <c r="L7" i="7"/>
  <c r="T7" i="7" s="1"/>
  <c r="B7" i="7" s="1"/>
  <c r="L15" i="27"/>
  <c r="X15" i="27" s="1"/>
  <c r="T7" i="24"/>
  <c r="B7" i="24" s="1"/>
  <c r="P11" i="17" s="1"/>
  <c r="D21" i="5"/>
  <c r="T20" i="5"/>
  <c r="B20" i="5" s="1"/>
  <c r="AB20" i="5" s="1"/>
  <c r="T38" i="5"/>
  <c r="B38" i="5" s="1"/>
  <c r="AD38" i="5" s="1"/>
  <c r="T30" i="21"/>
  <c r="B30" i="21" s="1"/>
  <c r="AB30" i="21" s="1"/>
  <c r="AD35" i="16"/>
  <c r="AD36" i="18"/>
  <c r="D6" i="21"/>
  <c r="T4" i="18"/>
  <c r="B4" i="18" s="1"/>
  <c r="Q8" i="17" s="1"/>
  <c r="CD8" i="17" s="1"/>
  <c r="X33" i="28"/>
  <c r="AB26" i="18"/>
  <c r="AD18" i="23"/>
  <c r="AD26" i="23"/>
  <c r="X15" i="10"/>
  <c r="X16" i="10" s="1"/>
  <c r="X17" i="10" s="1"/>
  <c r="X18" i="10" s="1"/>
  <c r="X19" i="10" s="1"/>
  <c r="X20" i="10" s="1"/>
  <c r="X21" i="10" s="1"/>
  <c r="X22" i="10" s="1"/>
  <c r="X23" i="10" s="1"/>
  <c r="X24" i="10" s="1"/>
  <c r="X25" i="10" s="1"/>
  <c r="X26" i="10" s="1"/>
  <c r="X27" i="10" s="1"/>
  <c r="X28" i="10" s="1"/>
  <c r="X29" i="10" s="1"/>
  <c r="X30" i="10" s="1"/>
  <c r="X31" i="10" s="1"/>
  <c r="X32" i="10" s="1"/>
  <c r="X33" i="10" s="1"/>
  <c r="X34" i="10" s="1"/>
  <c r="X35" i="10" s="1"/>
  <c r="X36" i="10" s="1"/>
  <c r="X37" i="10" s="1"/>
  <c r="X38" i="10" s="1"/>
  <c r="X39" i="10" s="1"/>
  <c r="X40" i="10" s="1"/>
  <c r="X41" i="10" s="1"/>
  <c r="X42" i="10" s="1"/>
  <c r="X43" i="10" s="1"/>
  <c r="X44" i="10" s="1"/>
  <c r="X45" i="10" s="1"/>
  <c r="X46" i="10" s="1"/>
  <c r="X47" i="10" s="1"/>
  <c r="X48" i="10" s="1"/>
  <c r="X49" i="10" s="1"/>
  <c r="X50" i="10" s="1"/>
  <c r="X51" i="10" s="1"/>
  <c r="X52" i="10" s="1"/>
  <c r="X53" i="10" s="1"/>
  <c r="X54" i="10" s="1"/>
  <c r="X55" i="10" s="1"/>
  <c r="X56" i="10" s="1"/>
  <c r="X57" i="10" s="1"/>
  <c r="X58" i="10" s="1"/>
  <c r="X59" i="10" s="1"/>
  <c r="X60" i="10" s="1"/>
  <c r="X61" i="10" s="1"/>
  <c r="X62" i="10" s="1"/>
  <c r="X63" i="10" s="1"/>
  <c r="X64" i="10" s="1"/>
  <c r="X65" i="10" s="1"/>
  <c r="X66" i="10" s="1"/>
  <c r="X67" i="10" s="1"/>
  <c r="X68" i="10" s="1"/>
  <c r="X69" i="10" s="1"/>
  <c r="X70" i="10" s="1"/>
  <c r="X71" i="10" s="1"/>
  <c r="X72" i="10" s="1"/>
  <c r="X73" i="10" s="1"/>
  <c r="X74" i="10" s="1"/>
  <c r="X75" i="10" s="1"/>
  <c r="X76" i="10" s="1"/>
  <c r="X77" i="10" s="1"/>
  <c r="X78" i="10" s="1"/>
  <c r="X79" i="10" s="1"/>
  <c r="X80" i="10" s="1"/>
  <c r="X81" i="10" s="1"/>
  <c r="X82" i="10" s="1"/>
  <c r="X83" i="10" s="1"/>
  <c r="X84" i="10" s="1"/>
  <c r="X85" i="10" s="1"/>
  <c r="X86" i="10" s="1"/>
  <c r="X87" i="10" s="1"/>
  <c r="X88" i="10" s="1"/>
  <c r="X89" i="10" s="1"/>
  <c r="X90" i="10" s="1"/>
  <c r="X91" i="10" s="1"/>
  <c r="X92" i="10" s="1"/>
  <c r="X93" i="10" s="1"/>
  <c r="X94" i="10" s="1"/>
  <c r="X95" i="10" s="1"/>
  <c r="X96" i="10" s="1"/>
  <c r="X97" i="10" s="1"/>
  <c r="X98" i="10" s="1"/>
  <c r="X99" i="10" s="1"/>
  <c r="X100" i="10" s="1"/>
  <c r="T17" i="1"/>
  <c r="B17" i="1" s="1"/>
  <c r="AB17" i="1" s="1"/>
  <c r="AD40" i="21"/>
  <c r="D35" i="16"/>
  <c r="D40" i="21"/>
  <c r="AD33" i="23"/>
  <c r="L9" i="7"/>
  <c r="T9" i="7" s="1"/>
  <c r="B9" i="7" s="1"/>
  <c r="T8" i="5"/>
  <c r="B8" i="5" s="1"/>
  <c r="AD8" i="5" s="1"/>
  <c r="D37" i="18"/>
  <c r="D57" i="23"/>
  <c r="D100" i="21"/>
  <c r="AD39" i="1"/>
  <c r="D53" i="16"/>
  <c r="T71" i="20"/>
  <c r="B71" i="20" s="1"/>
  <c r="AB71" i="20" s="1"/>
  <c r="T40" i="13"/>
  <c r="B40" i="13" s="1"/>
  <c r="AB40" i="13" s="1"/>
  <c r="T58" i="1"/>
  <c r="B58" i="1" s="1"/>
  <c r="AB58" i="1" s="1"/>
  <c r="D91" i="18"/>
  <c r="AD66" i="16"/>
  <c r="D95" i="5"/>
  <c r="D64" i="16"/>
  <c r="AD48" i="5"/>
  <c r="D69" i="3"/>
  <c r="AD59" i="16"/>
  <c r="AD83" i="1"/>
  <c r="L61" i="24"/>
  <c r="T61" i="24" s="1"/>
  <c r="B61" i="24" s="1"/>
  <c r="AB61" i="24" s="1"/>
  <c r="L53" i="25"/>
  <c r="X53" i="25" s="1"/>
  <c r="X60" i="6"/>
  <c r="D18" i="1"/>
  <c r="D30" i="4"/>
  <c r="T90" i="24"/>
  <c r="B90" i="24" s="1"/>
  <c r="AD90" i="24" s="1"/>
  <c r="D72" i="20"/>
  <c r="AD53" i="16"/>
  <c r="AD95" i="18"/>
  <c r="AD37" i="3"/>
  <c r="L56" i="6"/>
  <c r="X56" i="6" s="1"/>
  <c r="AD13" i="18"/>
  <c r="T75" i="9"/>
  <c r="B75" i="9" s="1"/>
  <c r="AB75" i="9" s="1"/>
  <c r="T38" i="9"/>
  <c r="B38" i="9" s="1"/>
  <c r="AB38" i="9" s="1"/>
  <c r="X64" i="3"/>
  <c r="X72" i="23"/>
  <c r="L87" i="6"/>
  <c r="T8" i="23"/>
  <c r="B8" i="23" s="1"/>
  <c r="D8" i="23" s="1"/>
  <c r="L45" i="24"/>
  <c r="AD32" i="1"/>
  <c r="AB33" i="1"/>
  <c r="D33" i="1"/>
  <c r="D95" i="18"/>
  <c r="AD35" i="18"/>
  <c r="AD34" i="21"/>
  <c r="X62" i="9"/>
  <c r="AD60" i="18"/>
  <c r="AD65" i="5"/>
  <c r="AD72" i="21"/>
  <c r="AD95" i="5"/>
  <c r="AD79" i="1"/>
  <c r="AD69" i="3"/>
  <c r="L24" i="7"/>
  <c r="T24" i="7" s="1"/>
  <c r="B24" i="7" s="1"/>
  <c r="AB24" i="7" s="1"/>
  <c r="AD94" i="18"/>
  <c r="AD53" i="3"/>
  <c r="D74" i="16"/>
  <c r="D60" i="5"/>
  <c r="D86" i="16"/>
  <c r="X92" i="20"/>
  <c r="AD18" i="1"/>
  <c r="T58" i="5"/>
  <c r="B58" i="5" s="1"/>
  <c r="X9" i="10"/>
  <c r="D32" i="1"/>
  <c r="AD91" i="18"/>
  <c r="AD72" i="20"/>
  <c r="D79" i="3"/>
  <c r="AD60" i="5"/>
  <c r="AD86" i="16"/>
  <c r="AD69" i="18"/>
  <c r="D13" i="18"/>
  <c r="D54" i="13"/>
  <c r="D94" i="18"/>
  <c r="D69" i="18"/>
  <c r="AD54" i="13"/>
  <c r="D53" i="3"/>
  <c r="AD74" i="16"/>
  <c r="D92" i="13"/>
  <c r="AD51" i="23"/>
  <c r="D99" i="23"/>
  <c r="T94" i="3"/>
  <c r="B94" i="3" s="1"/>
  <c r="AB94" i="3" s="1"/>
  <c r="T38" i="24"/>
  <c r="B38" i="24" s="1"/>
  <c r="AB38" i="24" s="1"/>
  <c r="T10" i="18"/>
  <c r="B10" i="18" s="1"/>
  <c r="AB10" i="18" s="1"/>
  <c r="D36" i="18"/>
  <c r="T3" i="21"/>
  <c r="B3" i="21" s="1"/>
  <c r="AB3" i="21" s="1"/>
  <c r="D65" i="18"/>
  <c r="AD63" i="18"/>
  <c r="D50" i="1"/>
  <c r="AD66" i="3"/>
  <c r="AD100" i="18"/>
  <c r="T21" i="6"/>
  <c r="B21" i="6" s="1"/>
  <c r="AB21" i="6" s="1"/>
  <c r="T55" i="13"/>
  <c r="B55" i="13" s="1"/>
  <c r="AB55" i="13" s="1"/>
  <c r="T82" i="24"/>
  <c r="B82" i="24" s="1"/>
  <c r="AB82" i="24" s="1"/>
  <c r="L18" i="24"/>
  <c r="X18" i="24" s="1"/>
  <c r="T53" i="24"/>
  <c r="B53" i="24" s="1"/>
  <c r="AB53" i="24" s="1"/>
  <c r="D100" i="18"/>
  <c r="AF82" i="24"/>
  <c r="T62" i="13"/>
  <c r="B62" i="13" s="1"/>
  <c r="AB62" i="13" s="1"/>
  <c r="AD17" i="21"/>
  <c r="D51" i="13"/>
  <c r="T68" i="13"/>
  <c r="B68" i="13" s="1"/>
  <c r="AB68" i="13" s="1"/>
  <c r="T14" i="23"/>
  <c r="B14" i="23" s="1"/>
  <c r="AB14" i="23" s="1"/>
  <c r="T60" i="4"/>
  <c r="B60" i="4" s="1"/>
  <c r="AB60" i="4" s="1"/>
  <c r="AD50" i="1"/>
  <c r="AD98" i="23"/>
  <c r="T43" i="16"/>
  <c r="B43" i="16" s="1"/>
  <c r="AB43" i="16" s="1"/>
  <c r="T77" i="3"/>
  <c r="B77" i="3" s="1"/>
  <c r="AB77" i="3" s="1"/>
  <c r="T20" i="6"/>
  <c r="B20" i="6" s="1"/>
  <c r="AD20" i="6" s="1"/>
  <c r="X78" i="6"/>
  <c r="X69" i="13"/>
  <c r="L9" i="6"/>
  <c r="T9" i="6" s="1"/>
  <c r="B9" i="6" s="1"/>
  <c r="AD9" i="6" s="1"/>
  <c r="T99" i="20"/>
  <c r="B99" i="20" s="1"/>
  <c r="AB99" i="20" s="1"/>
  <c r="D72" i="23"/>
  <c r="T96" i="4"/>
  <c r="B96" i="4" s="1"/>
  <c r="AB96" i="4" s="1"/>
  <c r="D66" i="3"/>
  <c r="AD61" i="3"/>
  <c r="D75" i="3"/>
  <c r="D98" i="23"/>
  <c r="AD51" i="13"/>
  <c r="D48" i="18"/>
  <c r="AD40" i="9"/>
  <c r="D45" i="21"/>
  <c r="AD99" i="13"/>
  <c r="T5" i="4"/>
  <c r="B5" i="4" s="1"/>
  <c r="AB5" i="4" s="1"/>
  <c r="D53" i="5"/>
  <c r="T86" i="3"/>
  <c r="B86" i="3" s="1"/>
  <c r="AB86" i="3" s="1"/>
  <c r="X78" i="18"/>
  <c r="D79" i="23"/>
  <c r="AD52" i="5"/>
  <c r="D61" i="3"/>
  <c r="AD45" i="21"/>
  <c r="AD75" i="3"/>
  <c r="AD64" i="16"/>
  <c r="T75" i="6"/>
  <c r="B75" i="6" s="1"/>
  <c r="AB75" i="6" s="1"/>
  <c r="D68" i="16"/>
  <c r="AD67" i="5"/>
  <c r="D37" i="3"/>
  <c r="D33" i="23"/>
  <c r="AD53" i="5"/>
  <c r="T57" i="4"/>
  <c r="B57" i="4" s="1"/>
  <c r="AB57" i="4" s="1"/>
  <c r="D42" i="24"/>
  <c r="AF73" i="6"/>
  <c r="D53" i="18"/>
  <c r="L28" i="24"/>
  <c r="X28" i="24" s="1"/>
  <c r="AE11" i="10"/>
  <c r="AF14" i="24"/>
  <c r="D26" i="23"/>
  <c r="D18" i="23"/>
  <c r="X15" i="23"/>
  <c r="T15" i="23"/>
  <c r="B15" i="23" s="1"/>
  <c r="X3" i="23"/>
  <c r="L8" i="6"/>
  <c r="X8" i="6" s="1"/>
  <c r="R7" i="6"/>
  <c r="Z16" i="10"/>
  <c r="Z17" i="10" s="1"/>
  <c r="Z18" i="10" s="1"/>
  <c r="Z19" i="10" s="1"/>
  <c r="Z20" i="10" s="1"/>
  <c r="Z21" i="10" s="1"/>
  <c r="Z22" i="10" s="1"/>
  <c r="Z23" i="10" s="1"/>
  <c r="Z24" i="10" s="1"/>
  <c r="Z25" i="10" s="1"/>
  <c r="Z26" i="10" s="1"/>
  <c r="Z27" i="10" s="1"/>
  <c r="Z28" i="10" s="1"/>
  <c r="Z29" i="10" s="1"/>
  <c r="Z30" i="10" s="1"/>
  <c r="Z31" i="10" s="1"/>
  <c r="Z32" i="10" s="1"/>
  <c r="Z33" i="10" s="1"/>
  <c r="Z34" i="10" s="1"/>
  <c r="Z35" i="10" s="1"/>
  <c r="Z36" i="10" s="1"/>
  <c r="Z37" i="10" s="1"/>
  <c r="Z38" i="10" s="1"/>
  <c r="Z39" i="10" s="1"/>
  <c r="Z40" i="10" s="1"/>
  <c r="Z41" i="10" s="1"/>
  <c r="Z42" i="10" s="1"/>
  <c r="Z43" i="10" s="1"/>
  <c r="Z44" i="10" s="1"/>
  <c r="Z45" i="10" s="1"/>
  <c r="Z46" i="10" s="1"/>
  <c r="Z47" i="10" s="1"/>
  <c r="Z48" i="10" s="1"/>
  <c r="Z49" i="10" s="1"/>
  <c r="Z50" i="10" s="1"/>
  <c r="Z51" i="10" s="1"/>
  <c r="Z52" i="10" s="1"/>
  <c r="Z53" i="10" s="1"/>
  <c r="Z54" i="10" s="1"/>
  <c r="Z55" i="10" s="1"/>
  <c r="Z56" i="10" s="1"/>
  <c r="Z57" i="10" s="1"/>
  <c r="Z58" i="10" s="1"/>
  <c r="Z59" i="10" s="1"/>
  <c r="Z60" i="10" s="1"/>
  <c r="Z61" i="10" s="1"/>
  <c r="Z62" i="10" s="1"/>
  <c r="Z63" i="10" s="1"/>
  <c r="Z64" i="10" s="1"/>
  <c r="Z65" i="10" s="1"/>
  <c r="Z66" i="10" s="1"/>
  <c r="Z67" i="10" s="1"/>
  <c r="Z68" i="10" s="1"/>
  <c r="Z69" i="10" s="1"/>
  <c r="Z70" i="10" s="1"/>
  <c r="Z71" i="10" s="1"/>
  <c r="Z72" i="10" s="1"/>
  <c r="Z73" i="10" s="1"/>
  <c r="Z74" i="10" s="1"/>
  <c r="Z75" i="10" s="1"/>
  <c r="Z76" i="10" s="1"/>
  <c r="Z77" i="10" s="1"/>
  <c r="Z78" i="10" s="1"/>
  <c r="Z79" i="10" s="1"/>
  <c r="Z80" i="10" s="1"/>
  <c r="Z81" i="10" s="1"/>
  <c r="Z82" i="10" s="1"/>
  <c r="Z83" i="10" s="1"/>
  <c r="Z84" i="10" s="1"/>
  <c r="Z85" i="10" s="1"/>
  <c r="Z86" i="10" s="1"/>
  <c r="Z87" i="10" s="1"/>
  <c r="Z88" i="10" s="1"/>
  <c r="Z89" i="10" s="1"/>
  <c r="Z90" i="10" s="1"/>
  <c r="Z91" i="10" s="1"/>
  <c r="Z92" i="10" s="1"/>
  <c r="Z93" i="10" s="1"/>
  <c r="Z94" i="10" s="1"/>
  <c r="Z95" i="10" s="1"/>
  <c r="Z96" i="10" s="1"/>
  <c r="Z97" i="10" s="1"/>
  <c r="Z98" i="10" s="1"/>
  <c r="Z99" i="10" s="1"/>
  <c r="Z100" i="10" s="1"/>
  <c r="T57" i="6"/>
  <c r="B57" i="6" s="1"/>
  <c r="AB57" i="6" s="1"/>
  <c r="D28" i="5"/>
  <c r="AD28" i="5"/>
  <c r="X14" i="5"/>
  <c r="T14" i="5"/>
  <c r="B14" i="5" s="1"/>
  <c r="D6" i="5"/>
  <c r="J10" i="17"/>
  <c r="BW10" i="17" s="1"/>
  <c r="AD30" i="4"/>
  <c r="X11" i="10"/>
  <c r="X10" i="10"/>
  <c r="T58" i="3"/>
  <c r="B58" i="3" s="1"/>
  <c r="AB58" i="3" s="1"/>
  <c r="L55" i="28"/>
  <c r="T55" i="28" s="1"/>
  <c r="B55" i="28" s="1"/>
  <c r="AB55" i="28" s="1"/>
  <c r="L21" i="27"/>
  <c r="X21" i="27" s="1"/>
  <c r="AF17" i="27"/>
  <c r="AF53" i="26"/>
  <c r="AF25" i="7"/>
  <c r="L20" i="7"/>
  <c r="T20" i="7" s="1"/>
  <c r="B20" i="7" s="1"/>
  <c r="AB20" i="7" s="1"/>
  <c r="V12" i="10"/>
  <c r="AF6" i="7"/>
  <c r="AF5" i="7"/>
  <c r="V13" i="10"/>
  <c r="AB48" i="20"/>
  <c r="AD48" i="20"/>
  <c r="AF65" i="24"/>
  <c r="L65" i="24"/>
  <c r="T4" i="24"/>
  <c r="B4" i="24" s="1"/>
  <c r="X4" i="24"/>
  <c r="AB47" i="5"/>
  <c r="AD47" i="5"/>
  <c r="D47" i="5"/>
  <c r="AD79" i="23"/>
  <c r="D83" i="3"/>
  <c r="R24" i="24"/>
  <c r="AE10" i="10"/>
  <c r="D77" i="21"/>
  <c r="AD13" i="5"/>
  <c r="L32" i="24"/>
  <c r="AF32" i="24"/>
  <c r="X16" i="23"/>
  <c r="T16" i="23"/>
  <c r="B16" i="23" s="1"/>
  <c r="O20" i="17" s="1"/>
  <c r="O21" i="17" s="1"/>
  <c r="O22" i="17" s="1"/>
  <c r="O23" i="17" s="1"/>
  <c r="O24" i="17" s="1"/>
  <c r="O25" i="17" s="1"/>
  <c r="AD81" i="18"/>
  <c r="AD51" i="18"/>
  <c r="D90" i="3"/>
  <c r="D86" i="13"/>
  <c r="D52" i="5"/>
  <c r="D59" i="16"/>
  <c r="AD52" i="21"/>
  <c r="AD37" i="18"/>
  <c r="D34" i="4"/>
  <c r="R8" i="4"/>
  <c r="L37" i="25"/>
  <c r="X37" i="25" s="1"/>
  <c r="D83" i="1"/>
  <c r="V16" i="10"/>
  <c r="T70" i="4"/>
  <c r="B70" i="4" s="1"/>
  <c r="AB70" i="4" s="1"/>
  <c r="X97" i="9"/>
  <c r="X48" i="20"/>
  <c r="X89" i="3"/>
  <c r="T98" i="4"/>
  <c r="B98" i="4" s="1"/>
  <c r="X89" i="24"/>
  <c r="AF97" i="24"/>
  <c r="L97" i="24"/>
  <c r="X91" i="6"/>
  <c r="T91" i="6"/>
  <c r="B91" i="6" s="1"/>
  <c r="AD74" i="23"/>
  <c r="L8" i="7"/>
  <c r="T8" i="7" s="1"/>
  <c r="B8" i="7" s="1"/>
  <c r="G12" i="17" s="1"/>
  <c r="L88" i="24"/>
  <c r="AF88" i="24"/>
  <c r="D51" i="18"/>
  <c r="D81" i="5"/>
  <c r="X87" i="16"/>
  <c r="AD90" i="3"/>
  <c r="D91" i="20"/>
  <c r="D32" i="16"/>
  <c r="T28" i="23"/>
  <c r="B28" i="23" s="1"/>
  <c r="X28" i="23"/>
  <c r="D67" i="20"/>
  <c r="AD59" i="6"/>
  <c r="AD85" i="3"/>
  <c r="D40" i="16"/>
  <c r="L8" i="4"/>
  <c r="X8" i="4" s="1"/>
  <c r="T54" i="18"/>
  <c r="B54" i="18" s="1"/>
  <c r="AB54" i="18" s="1"/>
  <c r="AB3" i="5"/>
  <c r="X72" i="6"/>
  <c r="X8" i="10"/>
  <c r="X86" i="5"/>
  <c r="T86" i="5"/>
  <c r="B86" i="5" s="1"/>
  <c r="L99" i="6"/>
  <c r="AF99" i="6"/>
  <c r="AF84" i="4"/>
  <c r="L84" i="4"/>
  <c r="T79" i="24"/>
  <c r="B79" i="24" s="1"/>
  <c r="AB79" i="24" s="1"/>
  <c r="X23" i="1"/>
  <c r="T23" i="1"/>
  <c r="B23" i="1" s="1"/>
  <c r="D81" i="18"/>
  <c r="AD67" i="20"/>
  <c r="X35" i="24"/>
  <c r="X9" i="23"/>
  <c r="T9" i="23"/>
  <c r="B9" i="23" s="1"/>
  <c r="AF76" i="24"/>
  <c r="L76" i="24"/>
  <c r="AD3" i="5"/>
  <c r="D86" i="20"/>
  <c r="D81" i="20"/>
  <c r="D59" i="6"/>
  <c r="AD68" i="6"/>
  <c r="D85" i="3"/>
  <c r="D39" i="21"/>
  <c r="D60" i="6"/>
  <c r="AF15" i="28"/>
  <c r="AD64" i="23"/>
  <c r="T65" i="16"/>
  <c r="B65" i="16" s="1"/>
  <c r="AB65" i="16" s="1"/>
  <c r="AF10" i="6"/>
  <c r="T10" i="6"/>
  <c r="B10" i="6" s="1"/>
  <c r="AD10" i="6" s="1"/>
  <c r="AF100" i="27"/>
  <c r="J7" i="17"/>
  <c r="BW7" i="17" s="1"/>
  <c r="L59" i="24"/>
  <c r="X59" i="24" s="1"/>
  <c r="AB85" i="5"/>
  <c r="AD85" i="5"/>
  <c r="D85" i="5"/>
  <c r="D61" i="23"/>
  <c r="D94" i="23"/>
  <c r="T10" i="24"/>
  <c r="B10" i="24" s="1"/>
  <c r="P14" i="17" s="1"/>
  <c r="D80" i="18"/>
  <c r="D85" i="9"/>
  <c r="AD83" i="3"/>
  <c r="AF46" i="27"/>
  <c r="D13" i="5"/>
  <c r="AE12" i="10"/>
  <c r="L44" i="4"/>
  <c r="D46" i="20"/>
  <c r="AD51" i="3"/>
  <c r="AD27" i="1"/>
  <c r="D72" i="21"/>
  <c r="AD79" i="3"/>
  <c r="D51" i="3"/>
  <c r="D41" i="9"/>
  <c r="AD86" i="20"/>
  <c r="D33" i="3"/>
  <c r="D35" i="18"/>
  <c r="D68" i="6"/>
  <c r="D100" i="3"/>
  <c r="AD39" i="21"/>
  <c r="AD87" i="9"/>
  <c r="AD60" i="6"/>
  <c r="L20" i="24"/>
  <c r="X20" i="24" s="1"/>
  <c r="L39" i="6"/>
  <c r="T39" i="6" s="1"/>
  <c r="B39" i="6" s="1"/>
  <c r="T64" i="6"/>
  <c r="B64" i="6" s="1"/>
  <c r="AB64" i="6" s="1"/>
  <c r="L99" i="24"/>
  <c r="AF99" i="24"/>
  <c r="AB36" i="23"/>
  <c r="D36" i="23"/>
  <c r="AD36" i="23"/>
  <c r="X15" i="24"/>
  <c r="T15" i="24"/>
  <c r="B15" i="24" s="1"/>
  <c r="T24" i="1"/>
  <c r="B24" i="1" s="1"/>
  <c r="X24" i="1"/>
  <c r="L53" i="4"/>
  <c r="T40" i="24"/>
  <c r="B40" i="24" s="1"/>
  <c r="X40" i="24"/>
  <c r="L99" i="4"/>
  <c r="AF99" i="4"/>
  <c r="D55" i="20"/>
  <c r="AD55" i="6"/>
  <c r="L77" i="6"/>
  <c r="AF77" i="6"/>
  <c r="X80" i="24"/>
  <c r="T80" i="24"/>
  <c r="B80" i="24" s="1"/>
  <c r="L91" i="24"/>
  <c r="AF91" i="24"/>
  <c r="D66" i="5"/>
  <c r="AD34" i="4"/>
  <c r="T94" i="9"/>
  <c r="B94" i="9" s="1"/>
  <c r="AB94" i="9" s="1"/>
  <c r="L58" i="4"/>
  <c r="AF58" i="4"/>
  <c r="AB24" i="5"/>
  <c r="D24" i="5"/>
  <c r="AD24" i="5"/>
  <c r="AD45" i="18"/>
  <c r="AD34" i="24"/>
  <c r="D64" i="23"/>
  <c r="X5" i="23"/>
  <c r="T5" i="23"/>
  <c r="B5" i="23" s="1"/>
  <c r="X56" i="5"/>
  <c r="T56" i="5"/>
  <c r="B56" i="5" s="1"/>
  <c r="AF95" i="24"/>
  <c r="L95" i="24"/>
  <c r="X14" i="24"/>
  <c r="T14" i="24"/>
  <c r="B14" i="24" s="1"/>
  <c r="L39" i="24"/>
  <c r="D34" i="24"/>
  <c r="AD62" i="9"/>
  <c r="D61" i="20"/>
  <c r="D82" i="3"/>
  <c r="D79" i="1"/>
  <c r="AD83" i="9"/>
  <c r="D70" i="1"/>
  <c r="D92" i="1"/>
  <c r="D67" i="5"/>
  <c r="D88" i="23"/>
  <c r="D52" i="16"/>
  <c r="T31" i="18"/>
  <c r="B31" i="18" s="1"/>
  <c r="AB31" i="18" s="1"/>
  <c r="T21" i="21"/>
  <c r="B21" i="21" s="1"/>
  <c r="AB21" i="21" s="1"/>
  <c r="D34" i="23"/>
  <c r="T71" i="24"/>
  <c r="B71" i="24" s="1"/>
  <c r="AB71" i="24" s="1"/>
  <c r="T68" i="18"/>
  <c r="B68" i="18" s="1"/>
  <c r="AB68" i="18" s="1"/>
  <c r="AF50" i="6"/>
  <c r="L50" i="6"/>
  <c r="L43" i="4"/>
  <c r="AF43" i="4"/>
  <c r="L54" i="4"/>
  <c r="AF54" i="4"/>
  <c r="AF66" i="24"/>
  <c r="L66" i="24"/>
  <c r="AF46" i="4"/>
  <c r="L46" i="4"/>
  <c r="L81" i="24"/>
  <c r="L37" i="4"/>
  <c r="T63" i="5"/>
  <c r="B63" i="5" s="1"/>
  <c r="AB63" i="5" s="1"/>
  <c r="X35" i="23"/>
  <c r="T35" i="23"/>
  <c r="B35" i="23" s="1"/>
  <c r="L34" i="6"/>
  <c r="AF34" i="6"/>
  <c r="X50" i="4"/>
  <c r="T50" i="4"/>
  <c r="B50" i="4" s="1"/>
  <c r="AD70" i="20"/>
  <c r="D90" i="1"/>
  <c r="L77" i="4"/>
  <c r="AF77" i="4"/>
  <c r="L71" i="4"/>
  <c r="AF71" i="4"/>
  <c r="L33" i="24"/>
  <c r="AF33" i="24"/>
  <c r="AD48" i="18"/>
  <c r="D75" i="16"/>
  <c r="AD73" i="20"/>
  <c r="D83" i="9"/>
  <c r="AF67" i="4"/>
  <c r="L67" i="4"/>
  <c r="X97" i="4"/>
  <c r="T97" i="4"/>
  <c r="B97" i="4" s="1"/>
  <c r="L70" i="24"/>
  <c r="D48" i="5"/>
  <c r="D78" i="20"/>
  <c r="D60" i="1"/>
  <c r="AD96" i="13"/>
  <c r="AD98" i="3"/>
  <c r="D92" i="23"/>
  <c r="D51" i="16"/>
  <c r="AD83" i="16"/>
  <c r="AD80" i="9"/>
  <c r="T38" i="6"/>
  <c r="B38" i="6" s="1"/>
  <c r="AB38" i="6" s="1"/>
  <c r="D86" i="1"/>
  <c r="AD89" i="9"/>
  <c r="AD25" i="21"/>
  <c r="AF8" i="27"/>
  <c r="T16" i="21"/>
  <c r="B16" i="21" s="1"/>
  <c r="AB16" i="21" s="1"/>
  <c r="AF90" i="7"/>
  <c r="T30" i="18"/>
  <c r="B30" i="18" s="1"/>
  <c r="AB30" i="18" s="1"/>
  <c r="X25" i="6"/>
  <c r="T40" i="3"/>
  <c r="B40" i="3" s="1"/>
  <c r="AF67" i="24"/>
  <c r="L67" i="24"/>
  <c r="X88" i="20"/>
  <c r="T88" i="20"/>
  <c r="B88" i="20" s="1"/>
  <c r="X18" i="5"/>
  <c r="T18" i="5"/>
  <c r="B18" i="5" s="1"/>
  <c r="AF40" i="24"/>
  <c r="AF97" i="4"/>
  <c r="AF66" i="4"/>
  <c r="L66" i="4"/>
  <c r="L51" i="4"/>
  <c r="AF11" i="24"/>
  <c r="L11" i="24"/>
  <c r="AF72" i="24"/>
  <c r="L72" i="24"/>
  <c r="AF30" i="24"/>
  <c r="L30" i="24"/>
  <c r="AF53" i="6"/>
  <c r="L39" i="4"/>
  <c r="AF39" i="4"/>
  <c r="AF55" i="4"/>
  <c r="L55" i="4"/>
  <c r="AF47" i="4"/>
  <c r="L47" i="4"/>
  <c r="T96" i="24"/>
  <c r="B96" i="24" s="1"/>
  <c r="X96" i="24"/>
  <c r="X77" i="24"/>
  <c r="T77" i="24"/>
  <c r="B77" i="24" s="1"/>
  <c r="AF80" i="24"/>
  <c r="D86" i="9"/>
  <c r="T57" i="3"/>
  <c r="B57" i="3" s="1"/>
  <c r="AB57" i="3" s="1"/>
  <c r="L56" i="24"/>
  <c r="AD82" i="3"/>
  <c r="AD74" i="18"/>
  <c r="AD78" i="20"/>
  <c r="AD51" i="16"/>
  <c r="AD70" i="1"/>
  <c r="AD88" i="23"/>
  <c r="D32" i="9"/>
  <c r="D47" i="23"/>
  <c r="AF75" i="4"/>
  <c r="L75" i="4"/>
  <c r="AD46" i="20"/>
  <c r="D52" i="18"/>
  <c r="D27" i="1"/>
  <c r="AD47" i="9"/>
  <c r="AD85" i="9"/>
  <c r="AD60" i="1"/>
  <c r="D96" i="13"/>
  <c r="D83" i="16"/>
  <c r="AD49" i="24"/>
  <c r="D82" i="21"/>
  <c r="AD58" i="21"/>
  <c r="D89" i="9"/>
  <c r="AD78" i="6"/>
  <c r="L22" i="25"/>
  <c r="T22" i="25" s="1"/>
  <c r="B22" i="25" s="1"/>
  <c r="AB22" i="25" s="1"/>
  <c r="T4" i="21"/>
  <c r="B4" i="21" s="1"/>
  <c r="F8" i="17" s="1"/>
  <c r="BS8" i="17" s="1"/>
  <c r="D25" i="21"/>
  <c r="D94" i="16"/>
  <c r="AD59" i="13"/>
  <c r="AD92" i="5"/>
  <c r="T53" i="6"/>
  <c r="B53" i="6" s="1"/>
  <c r="AB53" i="6" s="1"/>
  <c r="AE13" i="10"/>
  <c r="AE14" i="10" s="1"/>
  <c r="AE15" i="10" s="1"/>
  <c r="AE16" i="10" s="1"/>
  <c r="AE17" i="10" s="1"/>
  <c r="AE18" i="10" s="1"/>
  <c r="AE19" i="10" s="1"/>
  <c r="AE20" i="10" s="1"/>
  <c r="AE21" i="10" s="1"/>
  <c r="AE22" i="10" s="1"/>
  <c r="AE23" i="10" s="1"/>
  <c r="AE24" i="10" s="1"/>
  <c r="AE25" i="10" s="1"/>
  <c r="AE26" i="10" s="1"/>
  <c r="AE27" i="10" s="1"/>
  <c r="AE28" i="10" s="1"/>
  <c r="AE29" i="10" s="1"/>
  <c r="AE30" i="10" s="1"/>
  <c r="AE31" i="10" s="1"/>
  <c r="AE32" i="10" s="1"/>
  <c r="AE33" i="10" s="1"/>
  <c r="AE34" i="10" s="1"/>
  <c r="AE35" i="10" s="1"/>
  <c r="AE36" i="10" s="1"/>
  <c r="AE37" i="10" s="1"/>
  <c r="AE38" i="10" s="1"/>
  <c r="AE39" i="10" s="1"/>
  <c r="AE40" i="10" s="1"/>
  <c r="AE41" i="10" s="1"/>
  <c r="AE42" i="10" s="1"/>
  <c r="AE43" i="10" s="1"/>
  <c r="AE44" i="10" s="1"/>
  <c r="AE45" i="10" s="1"/>
  <c r="AE46" i="10" s="1"/>
  <c r="AE47" i="10" s="1"/>
  <c r="AE48" i="10" s="1"/>
  <c r="AE49" i="10" s="1"/>
  <c r="AE50" i="10" s="1"/>
  <c r="AE51" i="10" s="1"/>
  <c r="AE52" i="10" s="1"/>
  <c r="AE53" i="10" s="1"/>
  <c r="AE54" i="10" s="1"/>
  <c r="AE55" i="10" s="1"/>
  <c r="AE56" i="10" s="1"/>
  <c r="AE57" i="10" s="1"/>
  <c r="AE58" i="10" s="1"/>
  <c r="AE59" i="10" s="1"/>
  <c r="AE60" i="10" s="1"/>
  <c r="AE61" i="10" s="1"/>
  <c r="AE62" i="10" s="1"/>
  <c r="AE63" i="10" s="1"/>
  <c r="AE64" i="10" s="1"/>
  <c r="AE65" i="10" s="1"/>
  <c r="AE66" i="10" s="1"/>
  <c r="AE67" i="10" s="1"/>
  <c r="AE68" i="10" s="1"/>
  <c r="AE69" i="10" s="1"/>
  <c r="AE70" i="10" s="1"/>
  <c r="AE71" i="10" s="1"/>
  <c r="AE72" i="10" s="1"/>
  <c r="AE73" i="10" s="1"/>
  <c r="AE74" i="10" s="1"/>
  <c r="AE75" i="10" s="1"/>
  <c r="AE76" i="10" s="1"/>
  <c r="AE77" i="10" s="1"/>
  <c r="AE78" i="10" s="1"/>
  <c r="AE79" i="10" s="1"/>
  <c r="AE80" i="10" s="1"/>
  <c r="AE81" i="10" s="1"/>
  <c r="AE82" i="10" s="1"/>
  <c r="AE83" i="10" s="1"/>
  <c r="AE84" i="10" s="1"/>
  <c r="AE85" i="10" s="1"/>
  <c r="AE86" i="10" s="1"/>
  <c r="AE87" i="10" s="1"/>
  <c r="AE88" i="10" s="1"/>
  <c r="AE89" i="10" s="1"/>
  <c r="AE90" i="10" s="1"/>
  <c r="AE91" i="10" s="1"/>
  <c r="AE92" i="10" s="1"/>
  <c r="AE93" i="10" s="1"/>
  <c r="AE94" i="10" s="1"/>
  <c r="AE95" i="10" s="1"/>
  <c r="AE96" i="10" s="1"/>
  <c r="AE97" i="10" s="1"/>
  <c r="AE98" i="10" s="1"/>
  <c r="AE99" i="10" s="1"/>
  <c r="AE100" i="10" s="1"/>
  <c r="R11" i="24"/>
  <c r="T25" i="5"/>
  <c r="B25" i="5" s="1"/>
  <c r="X25" i="5"/>
  <c r="X12" i="5"/>
  <c r="T12" i="5"/>
  <c r="B12" i="5" s="1"/>
  <c r="AF47" i="6"/>
  <c r="L47" i="6"/>
  <c r="AF38" i="24"/>
  <c r="AF27" i="25"/>
  <c r="AD3" i="23"/>
  <c r="AF3" i="28"/>
  <c r="AF4" i="25"/>
  <c r="AB36" i="9"/>
  <c r="AD36" i="9"/>
  <c r="D36" i="9"/>
  <c r="AB30" i="6"/>
  <c r="D30" i="6"/>
  <c r="AD30" i="6"/>
  <c r="AD86" i="21"/>
  <c r="D91" i="4"/>
  <c r="D67" i="18"/>
  <c r="AD59" i="20"/>
  <c r="AD52" i="18"/>
  <c r="AD67" i="18"/>
  <c r="D19" i="5"/>
  <c r="D73" i="20"/>
  <c r="AD63" i="9"/>
  <c r="D66" i="16"/>
  <c r="D75" i="20"/>
  <c r="D84" i="21"/>
  <c r="D72" i="13"/>
  <c r="AD31" i="21"/>
  <c r="AD75" i="16"/>
  <c r="D55" i="3"/>
  <c r="AD82" i="20"/>
  <c r="AD92" i="18"/>
  <c r="D57" i="9"/>
  <c r="D59" i="20"/>
  <c r="D68" i="21"/>
  <c r="D86" i="23"/>
  <c r="AD100" i="1"/>
  <c r="D48" i="20"/>
  <c r="D99" i="18"/>
  <c r="AD75" i="18"/>
  <c r="AF32" i="27"/>
  <c r="L23" i="25"/>
  <c r="X23" i="25" s="1"/>
  <c r="D99" i="13"/>
  <c r="AB81" i="5"/>
  <c r="D43" i="5"/>
  <c r="D44" i="21"/>
  <c r="D75" i="18"/>
  <c r="D69" i="6"/>
  <c r="AD78" i="9"/>
  <c r="D42" i="16"/>
  <c r="D62" i="9"/>
  <c r="D94" i="21"/>
  <c r="D76" i="20"/>
  <c r="AD92" i="23"/>
  <c r="AD100" i="21"/>
  <c r="AD78" i="23"/>
  <c r="D70" i="20"/>
  <c r="AD41" i="5"/>
  <c r="D87" i="20"/>
  <c r="AD83" i="6"/>
  <c r="D92" i="9"/>
  <c r="D97" i="13"/>
  <c r="D76" i="1"/>
  <c r="AD44" i="21"/>
  <c r="AD86" i="9"/>
  <c r="D97" i="9"/>
  <c r="R11" i="7"/>
  <c r="AF25" i="27"/>
  <c r="AF14" i="7"/>
  <c r="L84" i="7"/>
  <c r="T84" i="7" s="1"/>
  <c r="B84" i="7" s="1"/>
  <c r="AB84" i="7" s="1"/>
  <c r="X36" i="9"/>
  <c r="X80" i="3"/>
  <c r="T9" i="24"/>
  <c r="B9" i="24" s="1"/>
  <c r="AB9" i="24" s="1"/>
  <c r="T58" i="20"/>
  <c r="B58" i="20" s="1"/>
  <c r="AB58" i="20" s="1"/>
  <c r="AD54" i="9"/>
  <c r="D56" i="18"/>
  <c r="AD75" i="20"/>
  <c r="AD39" i="20"/>
  <c r="D31" i="21"/>
  <c r="AD99" i="18"/>
  <c r="D15" i="21"/>
  <c r="AD19" i="5"/>
  <c r="AD69" i="6"/>
  <c r="AD57" i="9"/>
  <c r="D41" i="5"/>
  <c r="AD97" i="13"/>
  <c r="AD56" i="9"/>
  <c r="AD54" i="20"/>
  <c r="D78" i="9"/>
  <c r="D44" i="23"/>
  <c r="AD94" i="21"/>
  <c r="AD76" i="20"/>
  <c r="T92" i="24"/>
  <c r="B92" i="24" s="1"/>
  <c r="AB92" i="24" s="1"/>
  <c r="AD87" i="20"/>
  <c r="D96" i="18"/>
  <c r="D83" i="6"/>
  <c r="AD92" i="9"/>
  <c r="AD76" i="1"/>
  <c r="D63" i="23"/>
  <c r="AD56" i="1"/>
  <c r="T85" i="6"/>
  <c r="B85" i="6" s="1"/>
  <c r="AB85" i="6" s="1"/>
  <c r="AD97" i="9"/>
  <c r="R12" i="7"/>
  <c r="AD100" i="4"/>
  <c r="X30" i="6"/>
  <c r="AD56" i="18"/>
  <c r="AD91" i="20"/>
  <c r="D39" i="20"/>
  <c r="D82" i="20"/>
  <c r="D55" i="9"/>
  <c r="AD86" i="23"/>
  <c r="AD91" i="4"/>
  <c r="D65" i="5"/>
  <c r="AD55" i="3"/>
  <c r="AD83" i="18"/>
  <c r="D64" i="3"/>
  <c r="D56" i="9"/>
  <c r="D54" i="20"/>
  <c r="AD44" i="23"/>
  <c r="AD61" i="20"/>
  <c r="AD33" i="3"/>
  <c r="AD53" i="18"/>
  <c r="AD40" i="16"/>
  <c r="D89" i="3"/>
  <c r="AD60" i="21"/>
  <c r="D56" i="1"/>
  <c r="AD34" i="9"/>
  <c r="AD32" i="9"/>
  <c r="D34" i="21"/>
  <c r="D100" i="4"/>
  <c r="D55" i="6"/>
  <c r="AB58" i="16"/>
  <c r="AD58" i="16"/>
  <c r="D58" i="16"/>
  <c r="AB35" i="24"/>
  <c r="AD35" i="24"/>
  <c r="D35" i="24"/>
  <c r="D92" i="3"/>
  <c r="AD78" i="1"/>
  <c r="AD47" i="23"/>
  <c r="X81" i="9"/>
  <c r="T81" i="9"/>
  <c r="B81" i="9" s="1"/>
  <c r="AD92" i="3"/>
  <c r="D98" i="9"/>
  <c r="D92" i="20"/>
  <c r="D95" i="4"/>
  <c r="AD63" i="23"/>
  <c r="D65" i="6"/>
  <c r="AD79" i="9"/>
  <c r="D52" i="9"/>
  <c r="AD71" i="3"/>
  <c r="AD65" i="6"/>
  <c r="AD44" i="16"/>
  <c r="X58" i="16"/>
  <c r="AD96" i="20"/>
  <c r="D63" i="16"/>
  <c r="AD80" i="3"/>
  <c r="D41" i="18"/>
  <c r="AD84" i="21"/>
  <c r="D89" i="24"/>
  <c r="AD78" i="18"/>
  <c r="D87" i="16"/>
  <c r="D69" i="20"/>
  <c r="D94" i="24"/>
  <c r="D98" i="13"/>
  <c r="D86" i="21"/>
  <c r="D94" i="6"/>
  <c r="D79" i="9"/>
  <c r="D54" i="24"/>
  <c r="D40" i="6"/>
  <c r="D89" i="1"/>
  <c r="AD91" i="23"/>
  <c r="AD52" i="9"/>
  <c r="D42" i="1"/>
  <c r="D94" i="20"/>
  <c r="AD84" i="1"/>
  <c r="AD90" i="6"/>
  <c r="L19" i="28"/>
  <c r="X19" i="28" s="1"/>
  <c r="AF9" i="25"/>
  <c r="AB10" i="9"/>
  <c r="D14" i="17"/>
  <c r="T62" i="4"/>
  <c r="B62" i="4" s="1"/>
  <c r="AB62" i="4" s="1"/>
  <c r="D44" i="16"/>
  <c r="T77" i="13"/>
  <c r="B77" i="13" s="1"/>
  <c r="AB77" i="13" s="1"/>
  <c r="R10" i="7"/>
  <c r="V4" i="10"/>
  <c r="AD42" i="16"/>
  <c r="D88" i="3"/>
  <c r="AB6" i="9"/>
  <c r="D10" i="17"/>
  <c r="D80" i="9"/>
  <c r="AD88" i="3"/>
  <c r="D71" i="3"/>
  <c r="D78" i="1"/>
  <c r="AB79" i="13"/>
  <c r="D79" i="13"/>
  <c r="D80" i="3"/>
  <c r="AD89" i="24"/>
  <c r="AD92" i="20"/>
  <c r="AD87" i="16"/>
  <c r="D72" i="16"/>
  <c r="D84" i="1"/>
  <c r="D6" i="9"/>
  <c r="D100" i="9"/>
  <c r="D96" i="20"/>
  <c r="AD41" i="18"/>
  <c r="D90" i="5"/>
  <c r="AD69" i="20"/>
  <c r="AD94" i="24"/>
  <c r="AD73" i="21"/>
  <c r="D96" i="28"/>
  <c r="AD79" i="6"/>
  <c r="AD54" i="24"/>
  <c r="D84" i="9"/>
  <c r="D87" i="23"/>
  <c r="D58" i="9"/>
  <c r="AD48" i="24"/>
  <c r="AD94" i="20"/>
  <c r="AD50" i="3"/>
  <c r="D88" i="6"/>
  <c r="D35" i="13"/>
  <c r="AB7" i="21"/>
  <c r="F11" i="17"/>
  <c r="D13" i="21"/>
  <c r="AD33" i="13"/>
  <c r="T97" i="20"/>
  <c r="B97" i="20" s="1"/>
  <c r="AB97" i="20" s="1"/>
  <c r="AB11" i="18"/>
  <c r="Q15" i="17"/>
  <c r="AB8" i="20"/>
  <c r="E12" i="17"/>
  <c r="AB6" i="21"/>
  <c r="F10" i="17"/>
  <c r="X78" i="24"/>
  <c r="T78" i="24"/>
  <c r="B78" i="24" s="1"/>
  <c r="AD95" i="4"/>
  <c r="AB7" i="20"/>
  <c r="E11" i="17"/>
  <c r="AB8" i="21"/>
  <c r="F12" i="17"/>
  <c r="AD72" i="16"/>
  <c r="D60" i="23"/>
  <c r="AB10" i="3"/>
  <c r="H14" i="17"/>
  <c r="X7" i="17"/>
  <c r="AN7" i="17" s="1"/>
  <c r="V6" i="10"/>
  <c r="AD98" i="9"/>
  <c r="AD63" i="16"/>
  <c r="AD94" i="6"/>
  <c r="AD89" i="1"/>
  <c r="D91" i="23"/>
  <c r="D54" i="21"/>
  <c r="AB7" i="9"/>
  <c r="D11" i="17"/>
  <c r="D47" i="20"/>
  <c r="AD64" i="24"/>
  <c r="D89" i="20"/>
  <c r="AD81" i="13"/>
  <c r="D73" i="21"/>
  <c r="AD96" i="28"/>
  <c r="D93" i="6"/>
  <c r="AD52" i="6"/>
  <c r="AD84" i="9"/>
  <c r="AD76" i="6"/>
  <c r="AD58" i="9"/>
  <c r="D48" i="24"/>
  <c r="D50" i="3"/>
  <c r="AD88" i="6"/>
  <c r="AD35" i="13"/>
  <c r="AF24" i="27"/>
  <c r="AD13" i="21"/>
  <c r="D33" i="13"/>
  <c r="AD8" i="21"/>
  <c r="AB9" i="9"/>
  <c r="D13" i="17"/>
  <c r="AB5" i="21"/>
  <c r="F9" i="17"/>
  <c r="T97" i="6"/>
  <c r="B97" i="6" s="1"/>
  <c r="AB97" i="6" s="1"/>
  <c r="AB11" i="21"/>
  <c r="F15" i="17"/>
  <c r="T19" i="27"/>
  <c r="B19" i="27" s="1"/>
  <c r="X19" i="27"/>
  <c r="AB12" i="9"/>
  <c r="D16" i="17"/>
  <c r="D17" i="17" s="1"/>
  <c r="D18" i="17" s="1"/>
  <c r="D19" i="17" s="1"/>
  <c r="D20" i="17" s="1"/>
  <c r="D21" i="17" s="1"/>
  <c r="AD38" i="18"/>
  <c r="T5" i="9"/>
  <c r="B5" i="9" s="1"/>
  <c r="D5" i="9" s="1"/>
  <c r="T22" i="20"/>
  <c r="B22" i="20" s="1"/>
  <c r="AB22" i="20" s="1"/>
  <c r="AD54" i="21"/>
  <c r="L17" i="7"/>
  <c r="X17" i="7" s="1"/>
  <c r="AB12" i="18"/>
  <c r="Q16" i="17"/>
  <c r="Q17" i="17" s="1"/>
  <c r="D78" i="18"/>
  <c r="AD42" i="1"/>
  <c r="AB12" i="21"/>
  <c r="F16" i="17"/>
  <c r="F17" i="17" s="1"/>
  <c r="AD47" i="20"/>
  <c r="D83" i="18"/>
  <c r="D45" i="18"/>
  <c r="D48" i="16"/>
  <c r="D64" i="24"/>
  <c r="AD89" i="20"/>
  <c r="D74" i="18"/>
  <c r="D81" i="13"/>
  <c r="D98" i="3"/>
  <c r="AD81" i="20"/>
  <c r="AD86" i="13"/>
  <c r="AD32" i="16"/>
  <c r="D49" i="24"/>
  <c r="D52" i="6"/>
  <c r="AD74" i="6"/>
  <c r="D76" i="6"/>
  <c r="AD90" i="16"/>
  <c r="AD72" i="6"/>
  <c r="D52" i="21"/>
  <c r="AD15" i="21"/>
  <c r="D75" i="5"/>
  <c r="AD29" i="21"/>
  <c r="D29" i="21"/>
  <c r="T5" i="16"/>
  <c r="B5" i="16" s="1"/>
  <c r="L9" i="17" s="1"/>
  <c r="X20" i="18"/>
  <c r="T20" i="18"/>
  <c r="B20" i="18" s="1"/>
  <c r="X90" i="9"/>
  <c r="T90" i="9"/>
  <c r="B90" i="9" s="1"/>
  <c r="D38" i="18"/>
  <c r="AD42" i="18"/>
  <c r="AD96" i="18"/>
  <c r="D61" i="18"/>
  <c r="D42" i="18"/>
  <c r="T40" i="18"/>
  <c r="B40" i="18" s="1"/>
  <c r="AB40" i="18" s="1"/>
  <c r="X40" i="18"/>
  <c r="D24" i="18"/>
  <c r="AB24" i="18"/>
  <c r="AD24" i="18"/>
  <c r="D93" i="18"/>
  <c r="AB93" i="18"/>
  <c r="AD39" i="18"/>
  <c r="AD61" i="18"/>
  <c r="AD22" i="18"/>
  <c r="D87" i="18"/>
  <c r="D39" i="18"/>
  <c r="D22" i="18"/>
  <c r="AD87" i="18"/>
  <c r="AB17" i="18"/>
  <c r="D17" i="18"/>
  <c r="AD17" i="18"/>
  <c r="AD37" i="24"/>
  <c r="AB37" i="24"/>
  <c r="AD44" i="24"/>
  <c r="T16" i="24"/>
  <c r="B16" i="24" s="1"/>
  <c r="AB16" i="24" s="1"/>
  <c r="T62" i="24"/>
  <c r="B62" i="24" s="1"/>
  <c r="X62" i="24"/>
  <c r="D44" i="24"/>
  <c r="AD67" i="23"/>
  <c r="AD68" i="23"/>
  <c r="AB68" i="23"/>
  <c r="AD94" i="23"/>
  <c r="AD87" i="23"/>
  <c r="D67" i="23"/>
  <c r="AD60" i="23"/>
  <c r="D97" i="23"/>
  <c r="AB97" i="23"/>
  <c r="AD61" i="23"/>
  <c r="AD50" i="23"/>
  <c r="D78" i="23"/>
  <c r="AD99" i="23"/>
  <c r="AD72" i="23"/>
  <c r="AD34" i="23"/>
  <c r="O7" i="17"/>
  <c r="CB7" i="17" s="1"/>
  <c r="AB3" i="23"/>
  <c r="AD84" i="23"/>
  <c r="AB84" i="23"/>
  <c r="D74" i="23"/>
  <c r="AD72" i="1"/>
  <c r="AD74" i="1"/>
  <c r="D95" i="1"/>
  <c r="AB95" i="1"/>
  <c r="D39" i="1"/>
  <c r="AD92" i="1"/>
  <c r="D74" i="1"/>
  <c r="D41" i="1"/>
  <c r="D100" i="1"/>
  <c r="CA12" i="17"/>
  <c r="AB8" i="1"/>
  <c r="D72" i="1"/>
  <c r="D88" i="1"/>
  <c r="D43" i="1"/>
  <c r="AD41" i="1"/>
  <c r="AD88" i="1"/>
  <c r="AD43" i="1"/>
  <c r="AD94" i="1"/>
  <c r="D94" i="1"/>
  <c r="AD95" i="1"/>
  <c r="D59" i="13"/>
  <c r="T27" i="13"/>
  <c r="B27" i="13" s="1"/>
  <c r="AB27" i="13" s="1"/>
  <c r="X27" i="13"/>
  <c r="T29" i="13"/>
  <c r="B29" i="13" s="1"/>
  <c r="AB29" i="13" s="1"/>
  <c r="X29" i="13"/>
  <c r="D37" i="13"/>
  <c r="AD98" i="13"/>
  <c r="D69" i="13"/>
  <c r="AD37" i="13"/>
  <c r="AD93" i="13"/>
  <c r="T42" i="13"/>
  <c r="B42" i="13" s="1"/>
  <c r="AB42" i="13" s="1"/>
  <c r="X42" i="13"/>
  <c r="T58" i="13"/>
  <c r="B58" i="13" s="1"/>
  <c r="AB58" i="13" s="1"/>
  <c r="X58" i="13"/>
  <c r="AD69" i="13"/>
  <c r="AD48" i="16"/>
  <c r="AD52" i="16"/>
  <c r="AD94" i="16"/>
  <c r="D41" i="16"/>
  <c r="AB41" i="16"/>
  <c r="D62" i="16"/>
  <c r="AB62" i="16"/>
  <c r="T99" i="16"/>
  <c r="B99" i="16" s="1"/>
  <c r="AB99" i="16" s="1"/>
  <c r="D39" i="16"/>
  <c r="AB39" i="16"/>
  <c r="AD88" i="16"/>
  <c r="AD50" i="16"/>
  <c r="AD55" i="16"/>
  <c r="AB55" i="16"/>
  <c r="D90" i="16"/>
  <c r="D88" i="16"/>
  <c r="D50" i="16"/>
  <c r="T35" i="6"/>
  <c r="B35" i="6" s="1"/>
  <c r="X35" i="6"/>
  <c r="T37" i="6"/>
  <c r="B37" i="6" s="1"/>
  <c r="X37" i="6"/>
  <c r="AB25" i="6"/>
  <c r="AD25" i="6"/>
  <c r="D25" i="6"/>
  <c r="AD93" i="6"/>
  <c r="D74" i="6"/>
  <c r="D72" i="6"/>
  <c r="T49" i="6"/>
  <c r="B49" i="6" s="1"/>
  <c r="AD49" i="6" s="1"/>
  <c r="T46" i="6"/>
  <c r="B46" i="6" s="1"/>
  <c r="X46" i="6"/>
  <c r="T51" i="6"/>
  <c r="B51" i="6" s="1"/>
  <c r="X51" i="6"/>
  <c r="AD81" i="6"/>
  <c r="D78" i="6"/>
  <c r="D79" i="6"/>
  <c r="AD40" i="6"/>
  <c r="D81" i="6"/>
  <c r="BX8" i="17"/>
  <c r="AB4" i="6"/>
  <c r="T28" i="6"/>
  <c r="B28" i="6" s="1"/>
  <c r="D28" i="6" s="1"/>
  <c r="X28" i="6"/>
  <c r="BW8" i="17"/>
  <c r="AD43" i="5"/>
  <c r="AD33" i="5"/>
  <c r="AB27" i="5"/>
  <c r="D27" i="5"/>
  <c r="AD27" i="5"/>
  <c r="D33" i="5"/>
  <c r="AD90" i="5"/>
  <c r="AD35" i="4"/>
  <c r="T32" i="4"/>
  <c r="B32" i="4" s="1"/>
  <c r="AB32" i="4" s="1"/>
  <c r="X32" i="4"/>
  <c r="T68" i="4"/>
  <c r="B68" i="4" s="1"/>
  <c r="AB68" i="4" s="1"/>
  <c r="X68" i="4"/>
  <c r="D35" i="4"/>
  <c r="T48" i="4"/>
  <c r="B48" i="4" s="1"/>
  <c r="AB48" i="4" s="1"/>
  <c r="X48" i="4"/>
  <c r="AD40" i="4"/>
  <c r="D40" i="4"/>
  <c r="T81" i="3"/>
  <c r="B81" i="3" s="1"/>
  <c r="AB81" i="3" s="1"/>
  <c r="X81" i="3"/>
  <c r="AD64" i="3"/>
  <c r="AD91" i="3"/>
  <c r="AB91" i="3"/>
  <c r="T76" i="3"/>
  <c r="B76" i="3" s="1"/>
  <c r="X76" i="3"/>
  <c r="AD59" i="3"/>
  <c r="T49" i="3"/>
  <c r="B49" i="3" s="1"/>
  <c r="X49" i="3"/>
  <c r="D59" i="3"/>
  <c r="AD89" i="3"/>
  <c r="T20" i="28"/>
  <c r="B20" i="28" s="1"/>
  <c r="AB20" i="28" s="1"/>
  <c r="X20" i="28"/>
  <c r="T21" i="28"/>
  <c r="B21" i="28" s="1"/>
  <c r="AB21" i="28" s="1"/>
  <c r="X21" i="28"/>
  <c r="T72" i="28"/>
  <c r="B72" i="28" s="1"/>
  <c r="AB72" i="28" s="1"/>
  <c r="X72" i="28"/>
  <c r="T37" i="28"/>
  <c r="B37" i="28" s="1"/>
  <c r="AB37" i="28" s="1"/>
  <c r="X37" i="28"/>
  <c r="AF20" i="28"/>
  <c r="T11" i="28"/>
  <c r="B11" i="28" s="1"/>
  <c r="AB11" i="28" s="1"/>
  <c r="X11" i="28"/>
  <c r="T27" i="28"/>
  <c r="B27" i="28" s="1"/>
  <c r="AB27" i="28" s="1"/>
  <c r="X27" i="28"/>
  <c r="T17" i="28"/>
  <c r="B17" i="28" s="1"/>
  <c r="AB17" i="28" s="1"/>
  <c r="X17" i="28"/>
  <c r="T22" i="28"/>
  <c r="B22" i="28" s="1"/>
  <c r="AB22" i="28" s="1"/>
  <c r="X22" i="28"/>
  <c r="T23" i="28"/>
  <c r="B23" i="28" s="1"/>
  <c r="AB23" i="28" s="1"/>
  <c r="X23" i="28"/>
  <c r="T36" i="28"/>
  <c r="B36" i="28" s="1"/>
  <c r="AB36" i="28" s="1"/>
  <c r="X36" i="28"/>
  <c r="T73" i="28"/>
  <c r="B73" i="28" s="1"/>
  <c r="AB73" i="28" s="1"/>
  <c r="X73" i="28"/>
  <c r="T42" i="28"/>
  <c r="B42" i="28" s="1"/>
  <c r="AB42" i="28" s="1"/>
  <c r="X42" i="28"/>
  <c r="T44" i="28"/>
  <c r="B44" i="28" s="1"/>
  <c r="AB44" i="28" s="1"/>
  <c r="X44" i="28"/>
  <c r="T28" i="28"/>
  <c r="B28" i="28" s="1"/>
  <c r="AB28" i="28" s="1"/>
  <c r="X28" i="28"/>
  <c r="T41" i="28"/>
  <c r="B41" i="28" s="1"/>
  <c r="AB41" i="28" s="1"/>
  <c r="X41" i="28"/>
  <c r="T90" i="28"/>
  <c r="B90" i="28" s="1"/>
  <c r="AB90" i="28" s="1"/>
  <c r="X90" i="28"/>
  <c r="T76" i="28"/>
  <c r="B76" i="28" s="1"/>
  <c r="AB76" i="28" s="1"/>
  <c r="X76" i="28"/>
  <c r="T24" i="28"/>
  <c r="B24" i="28" s="1"/>
  <c r="AB24" i="28" s="1"/>
  <c r="X24" i="28"/>
  <c r="T7" i="28"/>
  <c r="B7" i="28" s="1"/>
  <c r="AB7" i="28" s="1"/>
  <c r="X7" i="28"/>
  <c r="T34" i="28"/>
  <c r="B34" i="28" s="1"/>
  <c r="AB34" i="28" s="1"/>
  <c r="X34" i="28"/>
  <c r="T9" i="28"/>
  <c r="B9" i="28" s="1"/>
  <c r="AB9" i="28" s="1"/>
  <c r="X9" i="28"/>
  <c r="T3" i="28"/>
  <c r="B3" i="28" s="1"/>
  <c r="AB3" i="28" s="1"/>
  <c r="X3" i="28"/>
  <c r="T26" i="28"/>
  <c r="B26" i="28" s="1"/>
  <c r="AB26" i="28" s="1"/>
  <c r="X26" i="28"/>
  <c r="T29" i="28"/>
  <c r="B29" i="28" s="1"/>
  <c r="AB29" i="28" s="1"/>
  <c r="X29" i="28"/>
  <c r="T35" i="28"/>
  <c r="B35" i="28" s="1"/>
  <c r="AB35" i="28" s="1"/>
  <c r="X35" i="28"/>
  <c r="T85" i="28"/>
  <c r="B85" i="28" s="1"/>
  <c r="AB85" i="28" s="1"/>
  <c r="X85" i="28"/>
  <c r="T14" i="28"/>
  <c r="B14" i="28" s="1"/>
  <c r="AB14" i="28" s="1"/>
  <c r="X14" i="28"/>
  <c r="T5" i="28"/>
  <c r="B5" i="28" s="1"/>
  <c r="AB5" i="28" s="1"/>
  <c r="X5" i="28"/>
  <c r="T13" i="28"/>
  <c r="B13" i="28" s="1"/>
  <c r="AB13" i="28" s="1"/>
  <c r="X13" i="28"/>
  <c r="T8" i="28"/>
  <c r="B8" i="28" s="1"/>
  <c r="AB8" i="28" s="1"/>
  <c r="X8" i="28"/>
  <c r="T40" i="28"/>
  <c r="B40" i="28" s="1"/>
  <c r="AB40" i="28" s="1"/>
  <c r="X40" i="28"/>
  <c r="T4" i="28"/>
  <c r="B4" i="28" s="1"/>
  <c r="AB4" i="28" s="1"/>
  <c r="X4" i="28"/>
  <c r="T18" i="28"/>
  <c r="B18" i="28" s="1"/>
  <c r="AB18" i="28" s="1"/>
  <c r="X18" i="28"/>
  <c r="T12" i="28"/>
  <c r="B12" i="28" s="1"/>
  <c r="X12" i="28"/>
  <c r="T15" i="28"/>
  <c r="B15" i="28" s="1"/>
  <c r="AB15" i="28" s="1"/>
  <c r="X15" i="28"/>
  <c r="T54" i="28"/>
  <c r="B54" i="28" s="1"/>
  <c r="AB54" i="28" s="1"/>
  <c r="X54" i="28"/>
  <c r="T93" i="28"/>
  <c r="B93" i="28" s="1"/>
  <c r="AB93" i="28" s="1"/>
  <c r="X93" i="28"/>
  <c r="T16" i="28"/>
  <c r="B16" i="28" s="1"/>
  <c r="AB16" i="28" s="1"/>
  <c r="X16" i="28"/>
  <c r="T89" i="28"/>
  <c r="B89" i="28" s="1"/>
  <c r="D89" i="28" s="1"/>
  <c r="X89" i="28"/>
  <c r="T51" i="28"/>
  <c r="B51" i="28" s="1"/>
  <c r="AB51" i="28" s="1"/>
  <c r="X51" i="28"/>
  <c r="T76" i="27"/>
  <c r="B76" i="27" s="1"/>
  <c r="X76" i="27"/>
  <c r="T100" i="27"/>
  <c r="B100" i="27" s="1"/>
  <c r="AB100" i="27" s="1"/>
  <c r="X100" i="27"/>
  <c r="T32" i="27"/>
  <c r="B32" i="27" s="1"/>
  <c r="AB32" i="27" s="1"/>
  <c r="X32" i="27"/>
  <c r="T44" i="27"/>
  <c r="B44" i="27" s="1"/>
  <c r="AB44" i="27" s="1"/>
  <c r="X44" i="27"/>
  <c r="T18" i="27"/>
  <c r="B18" i="27" s="1"/>
  <c r="AB18" i="27" s="1"/>
  <c r="X18" i="27"/>
  <c r="AF76" i="27"/>
  <c r="T48" i="27"/>
  <c r="B48" i="27" s="1"/>
  <c r="AB48" i="27" s="1"/>
  <c r="X48" i="27"/>
  <c r="T25" i="27"/>
  <c r="B25" i="27" s="1"/>
  <c r="AB25" i="27" s="1"/>
  <c r="X25" i="27"/>
  <c r="T8" i="27"/>
  <c r="B8" i="27" s="1"/>
  <c r="AB8" i="27" s="1"/>
  <c r="X8" i="27"/>
  <c r="T34" i="27"/>
  <c r="B34" i="27" s="1"/>
  <c r="AD34" i="27" s="1"/>
  <c r="X34" i="27"/>
  <c r="T43" i="27"/>
  <c r="B43" i="27" s="1"/>
  <c r="AB43" i="27" s="1"/>
  <c r="X43" i="27"/>
  <c r="T20" i="27"/>
  <c r="B20" i="27" s="1"/>
  <c r="AB20" i="27" s="1"/>
  <c r="X20" i="27"/>
  <c r="T80" i="27"/>
  <c r="B80" i="27" s="1"/>
  <c r="AB80" i="27" s="1"/>
  <c r="X80" i="27"/>
  <c r="T30" i="27"/>
  <c r="B30" i="27" s="1"/>
  <c r="AB30" i="27" s="1"/>
  <c r="X30" i="27"/>
  <c r="T85" i="27"/>
  <c r="B85" i="27" s="1"/>
  <c r="AB85" i="27" s="1"/>
  <c r="X85" i="27"/>
  <c r="T96" i="27"/>
  <c r="B96" i="27" s="1"/>
  <c r="D96" i="27" s="1"/>
  <c r="X96" i="27"/>
  <c r="T23" i="27"/>
  <c r="B23" i="27" s="1"/>
  <c r="AB23" i="27" s="1"/>
  <c r="X23" i="27"/>
  <c r="L16" i="27"/>
  <c r="T47" i="27"/>
  <c r="B47" i="27" s="1"/>
  <c r="X47" i="27"/>
  <c r="T60" i="27"/>
  <c r="B60" i="27" s="1"/>
  <c r="AB60" i="27" s="1"/>
  <c r="X60" i="27"/>
  <c r="T94" i="27"/>
  <c r="B94" i="27" s="1"/>
  <c r="AB94" i="27" s="1"/>
  <c r="X94" i="27"/>
  <c r="T62" i="27"/>
  <c r="B62" i="27" s="1"/>
  <c r="AB62" i="27" s="1"/>
  <c r="X62" i="27"/>
  <c r="T90" i="27"/>
  <c r="B90" i="27" s="1"/>
  <c r="AB90" i="27" s="1"/>
  <c r="X90" i="27"/>
  <c r="T53" i="27"/>
  <c r="B53" i="27" s="1"/>
  <c r="AB53" i="27" s="1"/>
  <c r="X53" i="27"/>
  <c r="T45" i="27"/>
  <c r="B45" i="27" s="1"/>
  <c r="D45" i="27" s="1"/>
  <c r="X45" i="27"/>
  <c r="T26" i="27"/>
  <c r="B26" i="27" s="1"/>
  <c r="AB26" i="27" s="1"/>
  <c r="X26" i="27"/>
  <c r="T35" i="27"/>
  <c r="B35" i="27" s="1"/>
  <c r="AB35" i="27" s="1"/>
  <c r="X35" i="27"/>
  <c r="T42" i="27"/>
  <c r="B42" i="27" s="1"/>
  <c r="AB42" i="27" s="1"/>
  <c r="X42" i="27"/>
  <c r="T5" i="27"/>
  <c r="B5" i="27" s="1"/>
  <c r="AB5" i="27" s="1"/>
  <c r="X5" i="27"/>
  <c r="T50" i="27"/>
  <c r="B50" i="27" s="1"/>
  <c r="AB50" i="27" s="1"/>
  <c r="X50" i="27"/>
  <c r="T40" i="27"/>
  <c r="B40" i="27" s="1"/>
  <c r="AB40" i="27" s="1"/>
  <c r="X40" i="27"/>
  <c r="T46" i="27"/>
  <c r="B46" i="27" s="1"/>
  <c r="D46" i="27" s="1"/>
  <c r="X46" i="27"/>
  <c r="T33" i="27"/>
  <c r="B33" i="27" s="1"/>
  <c r="D33" i="27" s="1"/>
  <c r="X33" i="27"/>
  <c r="T86" i="27"/>
  <c r="B86" i="27" s="1"/>
  <c r="X86" i="27"/>
  <c r="T88" i="27"/>
  <c r="B88" i="27" s="1"/>
  <c r="AB88" i="27" s="1"/>
  <c r="X88" i="27"/>
  <c r="T9" i="27"/>
  <c r="B9" i="27" s="1"/>
  <c r="AB9" i="27" s="1"/>
  <c r="X9" i="27"/>
  <c r="T4" i="27"/>
  <c r="B4" i="27" s="1"/>
  <c r="AB4" i="27" s="1"/>
  <c r="X4" i="27"/>
  <c r="T27" i="27"/>
  <c r="B27" i="27" s="1"/>
  <c r="AB27" i="27" s="1"/>
  <c r="X27" i="27"/>
  <c r="T36" i="27"/>
  <c r="B36" i="27" s="1"/>
  <c r="AB36" i="27" s="1"/>
  <c r="X36" i="27"/>
  <c r="T13" i="27"/>
  <c r="B13" i="27" s="1"/>
  <c r="AB13" i="27" s="1"/>
  <c r="X13" i="27"/>
  <c r="T37" i="27"/>
  <c r="B37" i="27" s="1"/>
  <c r="AB37" i="27" s="1"/>
  <c r="X37" i="27"/>
  <c r="T24" i="27"/>
  <c r="B24" i="27" s="1"/>
  <c r="AB24" i="27" s="1"/>
  <c r="X24" i="27"/>
  <c r="T17" i="27"/>
  <c r="B17" i="27" s="1"/>
  <c r="AB17" i="27" s="1"/>
  <c r="X17" i="27"/>
  <c r="T22" i="27"/>
  <c r="B22" i="27" s="1"/>
  <c r="AB22" i="27" s="1"/>
  <c r="X22" i="27"/>
  <c r="T69" i="27"/>
  <c r="B69" i="27" s="1"/>
  <c r="AB69" i="27" s="1"/>
  <c r="X69" i="27"/>
  <c r="T3" i="27"/>
  <c r="B3" i="27" s="1"/>
  <c r="AB3" i="27" s="1"/>
  <c r="X3" i="27"/>
  <c r="T82" i="27"/>
  <c r="B82" i="27" s="1"/>
  <c r="AB82" i="27" s="1"/>
  <c r="X82" i="27"/>
  <c r="T14" i="27"/>
  <c r="B14" i="27" s="1"/>
  <c r="AB14" i="27" s="1"/>
  <c r="X14" i="27"/>
  <c r="T49" i="27"/>
  <c r="B49" i="27" s="1"/>
  <c r="AB49" i="27" s="1"/>
  <c r="X49" i="27"/>
  <c r="T29" i="27"/>
  <c r="B29" i="27" s="1"/>
  <c r="AB29" i="27" s="1"/>
  <c r="X29" i="27"/>
  <c r="T10" i="27"/>
  <c r="B10" i="27" s="1"/>
  <c r="AB10" i="27" s="1"/>
  <c r="X10" i="27"/>
  <c r="L78" i="27"/>
  <c r="T61" i="27"/>
  <c r="B61" i="27" s="1"/>
  <c r="AB61" i="27" s="1"/>
  <c r="X61" i="27"/>
  <c r="T6" i="27"/>
  <c r="B6" i="27" s="1"/>
  <c r="AB6" i="27" s="1"/>
  <c r="X6" i="27"/>
  <c r="T38" i="27"/>
  <c r="B38" i="27" s="1"/>
  <c r="AB38" i="27" s="1"/>
  <c r="X38" i="27"/>
  <c r="T84" i="27"/>
  <c r="B84" i="27" s="1"/>
  <c r="X84" i="27"/>
  <c r="T73" i="27"/>
  <c r="B73" i="27" s="1"/>
  <c r="AB73" i="27" s="1"/>
  <c r="X73" i="27"/>
  <c r="T6" i="26"/>
  <c r="B6" i="26" s="1"/>
  <c r="AB6" i="26" s="1"/>
  <c r="X6" i="26"/>
  <c r="T25" i="26"/>
  <c r="B25" i="26" s="1"/>
  <c r="AB25" i="26" s="1"/>
  <c r="X25" i="26"/>
  <c r="T8" i="26"/>
  <c r="B8" i="26" s="1"/>
  <c r="AB8" i="26" s="1"/>
  <c r="X8" i="26"/>
  <c r="T65" i="26"/>
  <c r="B65" i="26" s="1"/>
  <c r="AB65" i="26" s="1"/>
  <c r="X65" i="26"/>
  <c r="T26" i="26"/>
  <c r="B26" i="26" s="1"/>
  <c r="AB26" i="26" s="1"/>
  <c r="X26" i="26"/>
  <c r="T20" i="26"/>
  <c r="B20" i="26" s="1"/>
  <c r="AB20" i="26" s="1"/>
  <c r="X20" i="26"/>
  <c r="T5" i="26"/>
  <c r="B5" i="26" s="1"/>
  <c r="AB5" i="26" s="1"/>
  <c r="X5" i="26"/>
  <c r="T9" i="26"/>
  <c r="B9" i="26" s="1"/>
  <c r="AB9" i="26" s="1"/>
  <c r="X9" i="26"/>
  <c r="T41" i="26"/>
  <c r="B41" i="26" s="1"/>
  <c r="AB41" i="26" s="1"/>
  <c r="X41" i="26"/>
  <c r="T45" i="26"/>
  <c r="B45" i="26" s="1"/>
  <c r="AB45" i="26" s="1"/>
  <c r="X45" i="26"/>
  <c r="T40" i="26"/>
  <c r="B40" i="26" s="1"/>
  <c r="AB40" i="26" s="1"/>
  <c r="X40" i="26"/>
  <c r="T18" i="26"/>
  <c r="B18" i="26" s="1"/>
  <c r="AB18" i="26" s="1"/>
  <c r="X18" i="26"/>
  <c r="T22" i="26"/>
  <c r="B22" i="26" s="1"/>
  <c r="AB22" i="26" s="1"/>
  <c r="X22" i="26"/>
  <c r="T31" i="26"/>
  <c r="B31" i="26" s="1"/>
  <c r="AB31" i="26" s="1"/>
  <c r="X31" i="26"/>
  <c r="T37" i="26"/>
  <c r="B37" i="26" s="1"/>
  <c r="AB37" i="26" s="1"/>
  <c r="X37" i="26"/>
  <c r="T17" i="26"/>
  <c r="B17" i="26" s="1"/>
  <c r="AB17" i="26" s="1"/>
  <c r="X17" i="26"/>
  <c r="T78" i="26"/>
  <c r="B78" i="26" s="1"/>
  <c r="AB78" i="26" s="1"/>
  <c r="X78" i="26"/>
  <c r="T10" i="26"/>
  <c r="B10" i="26" s="1"/>
  <c r="AB10" i="26" s="1"/>
  <c r="X10" i="26"/>
  <c r="T11" i="26"/>
  <c r="B11" i="26" s="1"/>
  <c r="AB11" i="26" s="1"/>
  <c r="X11" i="26"/>
  <c r="T63" i="26"/>
  <c r="B63" i="26" s="1"/>
  <c r="AB63" i="26" s="1"/>
  <c r="X63" i="26"/>
  <c r="T4" i="26"/>
  <c r="B4" i="26" s="1"/>
  <c r="AB4" i="26" s="1"/>
  <c r="X4" i="26"/>
  <c r="T23" i="26"/>
  <c r="B23" i="26" s="1"/>
  <c r="AB23" i="26" s="1"/>
  <c r="X23" i="26"/>
  <c r="T90" i="26"/>
  <c r="B90" i="26" s="1"/>
  <c r="AB90" i="26" s="1"/>
  <c r="X90" i="26"/>
  <c r="T12" i="26"/>
  <c r="B12" i="26" s="1"/>
  <c r="AB12" i="26" s="1"/>
  <c r="X12" i="26"/>
  <c r="T14" i="26"/>
  <c r="B14" i="26" s="1"/>
  <c r="AB14" i="26" s="1"/>
  <c r="X14" i="26"/>
  <c r="T28" i="26"/>
  <c r="B28" i="26" s="1"/>
  <c r="AB28" i="26" s="1"/>
  <c r="X28" i="26"/>
  <c r="T13" i="26"/>
  <c r="B13" i="26" s="1"/>
  <c r="AB13" i="26" s="1"/>
  <c r="X13" i="26"/>
  <c r="T24" i="26"/>
  <c r="B24" i="26" s="1"/>
  <c r="AB24" i="26" s="1"/>
  <c r="X24" i="26"/>
  <c r="T32" i="26"/>
  <c r="B32" i="26" s="1"/>
  <c r="AB32" i="26" s="1"/>
  <c r="X32" i="26"/>
  <c r="T19" i="26"/>
  <c r="B19" i="26" s="1"/>
  <c r="AB19" i="26" s="1"/>
  <c r="X19" i="26"/>
  <c r="T64" i="26"/>
  <c r="B64" i="26" s="1"/>
  <c r="AB64" i="26" s="1"/>
  <c r="X64" i="26"/>
  <c r="T66" i="26"/>
  <c r="B66" i="26" s="1"/>
  <c r="AB66" i="26" s="1"/>
  <c r="X66" i="26"/>
  <c r="T15" i="26"/>
  <c r="B15" i="26" s="1"/>
  <c r="AB15" i="26" s="1"/>
  <c r="X15" i="26"/>
  <c r="T84" i="26"/>
  <c r="B84" i="26" s="1"/>
  <c r="AB84" i="26" s="1"/>
  <c r="X84" i="26"/>
  <c r="T42" i="26"/>
  <c r="B42" i="26" s="1"/>
  <c r="AB42" i="26" s="1"/>
  <c r="X42" i="26"/>
  <c r="T61" i="26"/>
  <c r="B61" i="26" s="1"/>
  <c r="AB61" i="26" s="1"/>
  <c r="X61" i="26"/>
  <c r="T35" i="26"/>
  <c r="B35" i="26" s="1"/>
  <c r="AD35" i="26" s="1"/>
  <c r="X35" i="26"/>
  <c r="T91" i="26"/>
  <c r="B91" i="26" s="1"/>
  <c r="X91" i="26"/>
  <c r="T53" i="26"/>
  <c r="B53" i="26" s="1"/>
  <c r="X53" i="26"/>
  <c r="T14" i="25"/>
  <c r="B14" i="25" s="1"/>
  <c r="AB14" i="25" s="1"/>
  <c r="X14" i="25"/>
  <c r="T28" i="25"/>
  <c r="B28" i="25" s="1"/>
  <c r="AB28" i="25" s="1"/>
  <c r="X28" i="25"/>
  <c r="T15" i="25"/>
  <c r="B15" i="25" s="1"/>
  <c r="AB15" i="25" s="1"/>
  <c r="X15" i="25"/>
  <c r="T27" i="25"/>
  <c r="B27" i="25" s="1"/>
  <c r="AB27" i="25" s="1"/>
  <c r="X27" i="25"/>
  <c r="T12" i="25"/>
  <c r="B12" i="25" s="1"/>
  <c r="AB12" i="25" s="1"/>
  <c r="X12" i="25"/>
  <c r="T38" i="25"/>
  <c r="B38" i="25" s="1"/>
  <c r="AB38" i="25" s="1"/>
  <c r="X38" i="25"/>
  <c r="T6" i="25"/>
  <c r="B6" i="25" s="1"/>
  <c r="AB6" i="25" s="1"/>
  <c r="X6" i="25"/>
  <c r="T4" i="25"/>
  <c r="B4" i="25" s="1"/>
  <c r="AB4" i="25" s="1"/>
  <c r="X4" i="25"/>
  <c r="T85" i="25"/>
  <c r="B85" i="25" s="1"/>
  <c r="AB85" i="25" s="1"/>
  <c r="X85" i="25"/>
  <c r="T7" i="25"/>
  <c r="B7" i="25" s="1"/>
  <c r="AB7" i="25" s="1"/>
  <c r="X7" i="25"/>
  <c r="T17" i="25"/>
  <c r="B17" i="25" s="1"/>
  <c r="AB17" i="25" s="1"/>
  <c r="X17" i="25"/>
  <c r="T43" i="25"/>
  <c r="B43" i="25" s="1"/>
  <c r="X43" i="25"/>
  <c r="T77" i="25"/>
  <c r="B77" i="25" s="1"/>
  <c r="AB77" i="25" s="1"/>
  <c r="X77" i="25"/>
  <c r="T60" i="25"/>
  <c r="B60" i="25" s="1"/>
  <c r="AB60" i="25" s="1"/>
  <c r="X60" i="25"/>
  <c r="T88" i="25"/>
  <c r="B88" i="25" s="1"/>
  <c r="AB88" i="25" s="1"/>
  <c r="X88" i="25"/>
  <c r="T13" i="25"/>
  <c r="B13" i="25" s="1"/>
  <c r="AB13" i="25" s="1"/>
  <c r="X13" i="25"/>
  <c r="L63" i="25"/>
  <c r="T26" i="25"/>
  <c r="B26" i="25" s="1"/>
  <c r="AB26" i="25" s="1"/>
  <c r="X26" i="25"/>
  <c r="T24" i="25"/>
  <c r="B24" i="25" s="1"/>
  <c r="AB24" i="25" s="1"/>
  <c r="X24" i="25"/>
  <c r="T55" i="25"/>
  <c r="B55" i="25" s="1"/>
  <c r="AB55" i="25" s="1"/>
  <c r="X55" i="25"/>
  <c r="T35" i="25"/>
  <c r="B35" i="25" s="1"/>
  <c r="AB35" i="25" s="1"/>
  <c r="X35" i="25"/>
  <c r="T40" i="25"/>
  <c r="B40" i="25" s="1"/>
  <c r="AB40" i="25" s="1"/>
  <c r="X40" i="25"/>
  <c r="T5" i="25"/>
  <c r="B5" i="25" s="1"/>
  <c r="AB5" i="25" s="1"/>
  <c r="X5" i="25"/>
  <c r="T33" i="25"/>
  <c r="B33" i="25" s="1"/>
  <c r="D33" i="25" s="1"/>
  <c r="X33" i="25"/>
  <c r="T9" i="25"/>
  <c r="B9" i="25" s="1"/>
  <c r="AB9" i="25" s="1"/>
  <c r="X9" i="25"/>
  <c r="T95" i="25"/>
  <c r="B95" i="25" s="1"/>
  <c r="AB95" i="25" s="1"/>
  <c r="X95" i="25"/>
  <c r="T45" i="25"/>
  <c r="B45" i="25" s="1"/>
  <c r="AB45" i="25" s="1"/>
  <c r="X45" i="25"/>
  <c r="T16" i="25"/>
  <c r="B16" i="25" s="1"/>
  <c r="AB16" i="25" s="1"/>
  <c r="X16" i="25"/>
  <c r="T19" i="25"/>
  <c r="B19" i="25" s="1"/>
  <c r="AB19" i="25" s="1"/>
  <c r="X19" i="25"/>
  <c r="T21" i="25"/>
  <c r="B21" i="25" s="1"/>
  <c r="AB21" i="25" s="1"/>
  <c r="X21" i="25"/>
  <c r="T80" i="25"/>
  <c r="B80" i="25" s="1"/>
  <c r="AB80" i="25" s="1"/>
  <c r="X80" i="25"/>
  <c r="T25" i="25"/>
  <c r="B25" i="25" s="1"/>
  <c r="AB25" i="25" s="1"/>
  <c r="X25" i="25"/>
  <c r="T31" i="25"/>
  <c r="B31" i="25" s="1"/>
  <c r="X31" i="25"/>
  <c r="T86" i="25"/>
  <c r="B86" i="25" s="1"/>
  <c r="AB86" i="25" s="1"/>
  <c r="X86" i="25"/>
  <c r="T89" i="25"/>
  <c r="B89" i="25" s="1"/>
  <c r="AB89" i="25" s="1"/>
  <c r="X89" i="25"/>
  <c r="T59" i="25"/>
  <c r="B59" i="25" s="1"/>
  <c r="AB59" i="25" s="1"/>
  <c r="X59" i="25"/>
  <c r="T82" i="25"/>
  <c r="B82" i="25" s="1"/>
  <c r="AB82" i="25" s="1"/>
  <c r="X82" i="25"/>
  <c r="T79" i="25"/>
  <c r="B79" i="25" s="1"/>
  <c r="AB79" i="25" s="1"/>
  <c r="X79" i="25"/>
  <c r="T3" i="25"/>
  <c r="B3" i="25" s="1"/>
  <c r="AB3" i="25" s="1"/>
  <c r="X3" i="25"/>
  <c r="T29" i="25"/>
  <c r="B29" i="25" s="1"/>
  <c r="AB29" i="25" s="1"/>
  <c r="X29" i="25"/>
  <c r="T6" i="7"/>
  <c r="B6" i="7" s="1"/>
  <c r="X6" i="7"/>
  <c r="T90" i="7"/>
  <c r="B90" i="7" s="1"/>
  <c r="AB90" i="7" s="1"/>
  <c r="X90" i="7"/>
  <c r="AB73" i="7"/>
  <c r="D73" i="7"/>
  <c r="AD73" i="7"/>
  <c r="T38" i="7"/>
  <c r="B38" i="7" s="1"/>
  <c r="AB38" i="7" s="1"/>
  <c r="X38" i="7"/>
  <c r="T61" i="7"/>
  <c r="B61" i="7" s="1"/>
  <c r="AB61" i="7" s="1"/>
  <c r="X61" i="7"/>
  <c r="T36" i="7"/>
  <c r="B36" i="7" s="1"/>
  <c r="AB36" i="7" s="1"/>
  <c r="X36" i="7"/>
  <c r="T49" i="7"/>
  <c r="B49" i="7" s="1"/>
  <c r="AB49" i="7" s="1"/>
  <c r="X49" i="7"/>
  <c r="T25" i="7"/>
  <c r="B25" i="7" s="1"/>
  <c r="AB25" i="7" s="1"/>
  <c r="X25" i="7"/>
  <c r="T23" i="7"/>
  <c r="B23" i="7" s="1"/>
  <c r="AB23" i="7" s="1"/>
  <c r="X23" i="7"/>
  <c r="T75" i="7"/>
  <c r="B75" i="7" s="1"/>
  <c r="AB75" i="7" s="1"/>
  <c r="X75" i="7"/>
  <c r="T51" i="7"/>
  <c r="B51" i="7" s="1"/>
  <c r="AB51" i="7" s="1"/>
  <c r="X51" i="7"/>
  <c r="T42" i="7"/>
  <c r="B42" i="7" s="1"/>
  <c r="AB42" i="7" s="1"/>
  <c r="X42" i="7"/>
  <c r="AF95" i="7"/>
  <c r="T3" i="7"/>
  <c r="B3" i="7" s="1"/>
  <c r="X3" i="7"/>
  <c r="T34" i="7"/>
  <c r="B34" i="7" s="1"/>
  <c r="AB34" i="7" s="1"/>
  <c r="X34" i="7"/>
  <c r="T14" i="7"/>
  <c r="B14" i="7" s="1"/>
  <c r="AB14" i="7" s="1"/>
  <c r="X14" i="7"/>
  <c r="T41" i="7"/>
  <c r="B41" i="7" s="1"/>
  <c r="AB41" i="7" s="1"/>
  <c r="X41" i="7"/>
  <c r="T5" i="7"/>
  <c r="B5" i="7" s="1"/>
  <c r="X5" i="7"/>
  <c r="T4" i="7"/>
  <c r="B4" i="7" s="1"/>
  <c r="G8" i="17" s="1"/>
  <c r="X4" i="7"/>
  <c r="T26" i="7"/>
  <c r="B26" i="7" s="1"/>
  <c r="AB26" i="7" s="1"/>
  <c r="X26" i="7"/>
  <c r="T89" i="7"/>
  <c r="B89" i="7" s="1"/>
  <c r="AB89" i="7" s="1"/>
  <c r="X89" i="7"/>
  <c r="L22" i="7"/>
  <c r="T21" i="7"/>
  <c r="B21" i="7" s="1"/>
  <c r="AB21" i="7" s="1"/>
  <c r="X21" i="7"/>
  <c r="T56" i="7"/>
  <c r="B56" i="7" s="1"/>
  <c r="AB56" i="7" s="1"/>
  <c r="X56" i="7"/>
  <c r="T19" i="7"/>
  <c r="B19" i="7" s="1"/>
  <c r="AB19" i="7" s="1"/>
  <c r="X19" i="7"/>
  <c r="T95" i="7"/>
  <c r="B95" i="7" s="1"/>
  <c r="AB95" i="7" s="1"/>
  <c r="X95" i="7"/>
  <c r="AD77" i="21"/>
  <c r="D32" i="21"/>
  <c r="D58" i="21"/>
  <c r="AD11" i="21"/>
  <c r="D60" i="21"/>
  <c r="AD32" i="21"/>
  <c r="D78" i="21"/>
  <c r="AD74" i="21"/>
  <c r="D11" i="21"/>
  <c r="D35" i="21"/>
  <c r="AD78" i="21"/>
  <c r="D74" i="21"/>
  <c r="D64" i="21"/>
  <c r="AB64" i="21"/>
  <c r="AD35" i="21"/>
  <c r="D17" i="21"/>
  <c r="AD64" i="20"/>
  <c r="AD100" i="20"/>
  <c r="AB100" i="20"/>
  <c r="D41" i="20"/>
  <c r="AB41" i="20"/>
  <c r="D64" i="20"/>
  <c r="D35" i="20"/>
  <c r="D40" i="20"/>
  <c r="D8" i="20"/>
  <c r="T62" i="20"/>
  <c r="B62" i="20" s="1"/>
  <c r="X62" i="20"/>
  <c r="AD40" i="20"/>
  <c r="AD35" i="20"/>
  <c r="AD8" i="20"/>
  <c r="T79" i="20"/>
  <c r="B79" i="20" s="1"/>
  <c r="X79" i="20"/>
  <c r="AD55" i="20"/>
  <c r="T9" i="20"/>
  <c r="B9" i="20" s="1"/>
  <c r="D9" i="20" s="1"/>
  <c r="X9" i="20"/>
  <c r="X74" i="20"/>
  <c r="T74" i="20"/>
  <c r="B74" i="20" s="1"/>
  <c r="D65" i="9"/>
  <c r="D42" i="9"/>
  <c r="AB42" i="9"/>
  <c r="D34" i="9"/>
  <c r="T27" i="9"/>
  <c r="B27" i="9" s="1"/>
  <c r="AB27" i="9" s="1"/>
  <c r="X27" i="9"/>
  <c r="X95" i="9"/>
  <c r="T95" i="9"/>
  <c r="B95" i="9" s="1"/>
  <c r="D40" i="9"/>
  <c r="T4" i="9"/>
  <c r="B4" i="9" s="1"/>
  <c r="D8" i="17" s="1"/>
  <c r="X4" i="9"/>
  <c r="T45" i="9"/>
  <c r="B45" i="9" s="1"/>
  <c r="AB45" i="9" s="1"/>
  <c r="X45" i="9"/>
  <c r="D47" i="9"/>
  <c r="D70" i="9"/>
  <c r="AD50" i="9"/>
  <c r="AD55" i="9"/>
  <c r="AD70" i="9"/>
  <c r="D31" i="9"/>
  <c r="AD71" i="9"/>
  <c r="T3" i="9"/>
  <c r="B3" i="9" s="1"/>
  <c r="D3" i="9" s="1"/>
  <c r="X3" i="9"/>
  <c r="T26" i="9"/>
  <c r="B26" i="9" s="1"/>
  <c r="AB26" i="9" s="1"/>
  <c r="X26" i="9"/>
  <c r="AD13" i="9"/>
  <c r="AB13" i="9"/>
  <c r="X43" i="9"/>
  <c r="T43" i="9"/>
  <c r="B43" i="9" s="1"/>
  <c r="D50" i="9"/>
  <c r="AD100" i="9"/>
  <c r="D71" i="9"/>
  <c r="D54" i="9"/>
  <c r="T19" i="9"/>
  <c r="B19" i="9" s="1"/>
  <c r="AB19" i="9" s="1"/>
  <c r="X19" i="9"/>
  <c r="T93" i="9"/>
  <c r="B93" i="9" s="1"/>
  <c r="X93" i="9"/>
  <c r="AD12" i="18"/>
  <c r="D55" i="16"/>
  <c r="AF9" i="27"/>
  <c r="L7" i="26"/>
  <c r="L8" i="25"/>
  <c r="T19" i="20"/>
  <c r="B19" i="20" s="1"/>
  <c r="AB19" i="20" s="1"/>
  <c r="T16" i="18"/>
  <c r="B16" i="18" s="1"/>
  <c r="AB16" i="18" s="1"/>
  <c r="L25" i="28"/>
  <c r="AF3" i="27"/>
  <c r="L3" i="26"/>
  <c r="L79" i="28"/>
  <c r="T3" i="6"/>
  <c r="B3" i="6" s="1"/>
  <c r="T71" i="18"/>
  <c r="B71" i="18" s="1"/>
  <c r="AB71" i="18" s="1"/>
  <c r="D34" i="13"/>
  <c r="AF47" i="27"/>
  <c r="AD34" i="13"/>
  <c r="D63" i="9"/>
  <c r="L70" i="25"/>
  <c r="D38" i="16"/>
  <c r="D12" i="18"/>
  <c r="D46" i="23"/>
  <c r="AD46" i="23"/>
  <c r="AD31" i="9"/>
  <c r="AD65" i="9"/>
  <c r="T76" i="18"/>
  <c r="B76" i="18" s="1"/>
  <c r="AB76" i="18" s="1"/>
  <c r="AD10" i="17"/>
  <c r="AT10" i="17" s="1"/>
  <c r="AC10" i="17"/>
  <c r="AS10" i="17" s="1"/>
  <c r="AB10" i="17"/>
  <c r="AR10" i="17" s="1"/>
  <c r="Y10" i="17"/>
  <c r="AO10" i="17" s="1"/>
  <c r="X10" i="17"/>
  <c r="AN10" i="17" s="1"/>
  <c r="R3" i="7"/>
  <c r="E3" i="2"/>
  <c r="G3" i="2" s="1"/>
  <c r="W10" i="17"/>
  <c r="AM10" i="17" s="1"/>
  <c r="V10" i="17"/>
  <c r="AL10" i="17" s="1"/>
  <c r="U10" i="17"/>
  <c r="AK10" i="17" s="1"/>
  <c r="I8" i="2"/>
  <c r="BP12" i="17"/>
  <c r="E5" i="2"/>
  <c r="E6" i="2" s="1"/>
  <c r="E7" i="2" s="1"/>
  <c r="E8" i="2" s="1"/>
  <c r="E9" i="2" s="1"/>
  <c r="F9" i="2" s="1"/>
  <c r="Z10" i="17"/>
  <c r="AP10" i="17" s="1"/>
  <c r="AG12" i="17"/>
  <c r="AW12" i="17" s="1"/>
  <c r="AH13" i="17"/>
  <c r="AX13" i="17" s="1"/>
  <c r="D10" i="2"/>
  <c r="B11" i="2"/>
  <c r="C11" i="2" s="1"/>
  <c r="AF13" i="17"/>
  <c r="AV13" i="17" s="1"/>
  <c r="AA13" i="17"/>
  <c r="AQ13" i="17" s="1"/>
  <c r="T15" i="17"/>
  <c r="AJ15" i="17" s="1"/>
  <c r="AE13" i="17"/>
  <c r="AU13" i="17" s="1"/>
  <c r="D95" i="23"/>
  <c r="D91" i="3"/>
  <c r="D83" i="23"/>
  <c r="L20" i="25"/>
  <c r="L84" i="25"/>
  <c r="T10" i="20"/>
  <c r="B10" i="20" s="1"/>
  <c r="AD10" i="20" s="1"/>
  <c r="T3" i="20"/>
  <c r="B3" i="20" s="1"/>
  <c r="D3" i="20" s="1"/>
  <c r="AD38" i="16"/>
  <c r="T23" i="24"/>
  <c r="B23" i="24" s="1"/>
  <c r="AB23" i="24" s="1"/>
  <c r="D60" i="24"/>
  <c r="AD60" i="24"/>
  <c r="AD15" i="18"/>
  <c r="D15" i="18"/>
  <c r="T56" i="20"/>
  <c r="B56" i="20" s="1"/>
  <c r="AB56" i="20" s="1"/>
  <c r="L29" i="7"/>
  <c r="L36" i="26"/>
  <c r="AD85" i="18"/>
  <c r="AD62" i="16"/>
  <c r="AD64" i="21"/>
  <c r="L21" i="26"/>
  <c r="AF21" i="7"/>
  <c r="AF73" i="27"/>
  <c r="T98" i="18"/>
  <c r="B98" i="18" s="1"/>
  <c r="AB98" i="18" s="1"/>
  <c r="T34" i="18"/>
  <c r="B34" i="18" s="1"/>
  <c r="AB34" i="18" s="1"/>
  <c r="AD23" i="13"/>
  <c r="D23" i="13"/>
  <c r="D100" i="20"/>
  <c r="AD11" i="18"/>
  <c r="D11" i="18"/>
  <c r="T10" i="16"/>
  <c r="B10" i="16" s="1"/>
  <c r="L14" i="17" s="1"/>
  <c r="AF11" i="27"/>
  <c r="L11" i="27"/>
  <c r="AD41" i="16"/>
  <c r="L30" i="25"/>
  <c r="T46" i="3"/>
  <c r="B46" i="3" s="1"/>
  <c r="AB46" i="3" s="1"/>
  <c r="T51" i="9"/>
  <c r="B51" i="9" s="1"/>
  <c r="AB51" i="9" s="1"/>
  <c r="D21" i="18"/>
  <c r="AD21" i="18"/>
  <c r="T7" i="18"/>
  <c r="B7" i="18" s="1"/>
  <c r="D29" i="18"/>
  <c r="AD29" i="18"/>
  <c r="T37" i="9"/>
  <c r="B37" i="9" s="1"/>
  <c r="AB37" i="9" s="1"/>
  <c r="T6" i="24"/>
  <c r="B6" i="24" s="1"/>
  <c r="T9" i="18"/>
  <c r="B9" i="18" s="1"/>
  <c r="L28" i="27"/>
  <c r="T18" i="9"/>
  <c r="B18" i="9" s="1"/>
  <c r="AB18" i="9" s="1"/>
  <c r="T13" i="24"/>
  <c r="B13" i="24" s="1"/>
  <c r="AB13" i="24" s="1"/>
  <c r="T9" i="5"/>
  <c r="B9" i="5" s="1"/>
  <c r="J13" i="17" s="1"/>
  <c r="T3" i="1"/>
  <c r="B3" i="1" s="1"/>
  <c r="T5" i="18"/>
  <c r="B5" i="18" s="1"/>
  <c r="Q9" i="17" s="1"/>
  <c r="D60" i="9"/>
  <c r="AD60" i="9"/>
  <c r="T8" i="18"/>
  <c r="B8" i="18" s="1"/>
  <c r="AD10" i="3"/>
  <c r="D10" i="3"/>
  <c r="T23" i="6"/>
  <c r="B23" i="6" s="1"/>
  <c r="AB23" i="6" s="1"/>
  <c r="T24" i="21"/>
  <c r="B24" i="21" s="1"/>
  <c r="AB24" i="21" s="1"/>
  <c r="D85" i="18"/>
  <c r="T6" i="16"/>
  <c r="B6" i="16" s="1"/>
  <c r="L10" i="17" s="1"/>
  <c r="T6" i="18"/>
  <c r="B6" i="18" s="1"/>
  <c r="T49" i="9"/>
  <c r="B49" i="9" s="1"/>
  <c r="AB49" i="9" s="1"/>
  <c r="AD39" i="16"/>
  <c r="L75" i="27"/>
  <c r="L10" i="25"/>
  <c r="D13" i="9"/>
  <c r="L53" i="7"/>
  <c r="T27" i="20"/>
  <c r="B27" i="20" s="1"/>
  <c r="T36" i="24"/>
  <c r="B36" i="24" s="1"/>
  <c r="AB36" i="24" s="1"/>
  <c r="D13" i="6"/>
  <c r="AD13" i="6"/>
  <c r="T86" i="6"/>
  <c r="B86" i="6" s="1"/>
  <c r="AB86" i="6" s="1"/>
  <c r="AD83" i="23"/>
  <c r="AF72" i="28"/>
  <c r="L7" i="27"/>
  <c r="T27" i="18"/>
  <c r="B27" i="18" s="1"/>
  <c r="AB27" i="18" s="1"/>
  <c r="D37" i="24"/>
  <c r="T14" i="18"/>
  <c r="B14" i="18" s="1"/>
  <c r="AB14" i="18" s="1"/>
  <c r="L10" i="28"/>
  <c r="L27" i="26"/>
  <c r="T75" i="24"/>
  <c r="B75" i="24" s="1"/>
  <c r="AB75" i="24" s="1"/>
  <c r="D34" i="1"/>
  <c r="AD34" i="1"/>
  <c r="D28" i="18"/>
  <c r="AD28" i="18"/>
  <c r="D88" i="13"/>
  <c r="D84" i="23"/>
  <c r="D80" i="1"/>
  <c r="D90" i="20"/>
  <c r="AF12" i="28"/>
  <c r="L71" i="7"/>
  <c r="AF36" i="27"/>
  <c r="AD88" i="13"/>
  <c r="AD80" i="1"/>
  <c r="L73" i="25"/>
  <c r="L45" i="28"/>
  <c r="L30" i="28"/>
  <c r="T29" i="6"/>
  <c r="B29" i="6" s="1"/>
  <c r="AB29" i="6" s="1"/>
  <c r="T15" i="6"/>
  <c r="B15" i="6" s="1"/>
  <c r="AB15" i="6" s="1"/>
  <c r="D8" i="1"/>
  <c r="AD8" i="1"/>
  <c r="T5" i="6"/>
  <c r="B5" i="6" s="1"/>
  <c r="L89" i="26"/>
  <c r="AD93" i="18"/>
  <c r="L96" i="25"/>
  <c r="L100" i="26"/>
  <c r="L15" i="7"/>
  <c r="T8" i="9"/>
  <c r="B8" i="9" s="1"/>
  <c r="T10" i="21"/>
  <c r="B10" i="21" s="1"/>
  <c r="F14" i="17" s="1"/>
  <c r="T64" i="4"/>
  <c r="B64" i="4" s="1"/>
  <c r="L85" i="26"/>
  <c r="L88" i="28"/>
  <c r="T4" i="13"/>
  <c r="B4" i="13" s="1"/>
  <c r="M8" i="17" s="1"/>
  <c r="T21" i="13"/>
  <c r="B21" i="13" s="1"/>
  <c r="AB21" i="13" s="1"/>
  <c r="D26" i="4"/>
  <c r="AD26" i="4"/>
  <c r="T30" i="13"/>
  <c r="B30" i="13" s="1"/>
  <c r="AB30" i="13" s="1"/>
  <c r="L59" i="7"/>
  <c r="L43" i="7"/>
  <c r="L97" i="26"/>
  <c r="AF24" i="28"/>
  <c r="L97" i="25"/>
  <c r="L79" i="27"/>
  <c r="T24" i="20"/>
  <c r="B24" i="20" s="1"/>
  <c r="AB24" i="20" s="1"/>
  <c r="AF42" i="27"/>
  <c r="L16" i="7"/>
  <c r="T16" i="13"/>
  <c r="B16" i="13" s="1"/>
  <c r="AB16" i="13" s="1"/>
  <c r="T8" i="13"/>
  <c r="B8" i="13" s="1"/>
  <c r="T27" i="6"/>
  <c r="B27" i="6" s="1"/>
  <c r="AB27" i="6" s="1"/>
  <c r="D78" i="13"/>
  <c r="AD78" i="13"/>
  <c r="L43" i="26"/>
  <c r="T7" i="4"/>
  <c r="B7" i="4" s="1"/>
  <c r="T80" i="4"/>
  <c r="B80" i="4" s="1"/>
  <c r="AB80" i="4" s="1"/>
  <c r="T23" i="16"/>
  <c r="B23" i="16" s="1"/>
  <c r="AB23" i="16" s="1"/>
  <c r="L91" i="7"/>
  <c r="L92" i="25"/>
  <c r="L72" i="27"/>
  <c r="L53" i="28"/>
  <c r="L97" i="27"/>
  <c r="L91" i="27"/>
  <c r="L71" i="28"/>
  <c r="L92" i="26"/>
  <c r="L98" i="26"/>
  <c r="T14" i="16"/>
  <c r="B14" i="16" s="1"/>
  <c r="AB14" i="16" s="1"/>
  <c r="AF85" i="28"/>
  <c r="L91" i="28"/>
  <c r="L59" i="28"/>
  <c r="L93" i="25"/>
  <c r="L46" i="7"/>
  <c r="L89" i="27"/>
  <c r="L94" i="26"/>
  <c r="L93" i="26"/>
  <c r="T25" i="16"/>
  <c r="B25" i="16" s="1"/>
  <c r="AB25" i="16" s="1"/>
  <c r="AD35" i="1"/>
  <c r="D35" i="1"/>
  <c r="L83" i="27"/>
  <c r="L57" i="27"/>
  <c r="AF72" i="7"/>
  <c r="L72" i="7"/>
  <c r="L74" i="25"/>
  <c r="L6" i="28"/>
  <c r="L86" i="7"/>
  <c r="T18" i="6"/>
  <c r="B18" i="6" s="1"/>
  <c r="AB18" i="6" s="1"/>
  <c r="T24" i="16"/>
  <c r="B24" i="16" s="1"/>
  <c r="AB24" i="16" s="1"/>
  <c r="T17" i="16"/>
  <c r="B17" i="16" s="1"/>
  <c r="AB17" i="16" s="1"/>
  <c r="T11" i="16"/>
  <c r="B11" i="16" s="1"/>
  <c r="T15" i="13"/>
  <c r="B15" i="13" s="1"/>
  <c r="AB15" i="13" s="1"/>
  <c r="T11" i="13"/>
  <c r="B11" i="13" s="1"/>
  <c r="T13" i="13"/>
  <c r="B13" i="13" s="1"/>
  <c r="AB13" i="13" s="1"/>
  <c r="L93" i="7"/>
  <c r="AF61" i="7"/>
  <c r="L50" i="25"/>
  <c r="L100" i="7"/>
  <c r="T26" i="13"/>
  <c r="B26" i="13" s="1"/>
  <c r="AB26" i="13" s="1"/>
  <c r="T26" i="16"/>
  <c r="B26" i="16" s="1"/>
  <c r="AB26" i="16" s="1"/>
  <c r="T30" i="16"/>
  <c r="B30" i="16" s="1"/>
  <c r="AB30" i="16" s="1"/>
  <c r="T15" i="4"/>
  <c r="B15" i="4" s="1"/>
  <c r="AB15" i="4" s="1"/>
  <c r="L76" i="26"/>
  <c r="L67" i="26"/>
  <c r="AF35" i="25"/>
  <c r="AF69" i="27"/>
  <c r="L45" i="7"/>
  <c r="L35" i="7"/>
  <c r="T24" i="6"/>
  <c r="B24" i="6" s="1"/>
  <c r="AB24" i="6" s="1"/>
  <c r="T26" i="6"/>
  <c r="B26" i="6" s="1"/>
  <c r="AB26" i="6" s="1"/>
  <c r="AF73" i="28"/>
  <c r="L66" i="27"/>
  <c r="L77" i="26"/>
  <c r="L87" i="26"/>
  <c r="L78" i="28"/>
  <c r="T28" i="13"/>
  <c r="B28" i="13" s="1"/>
  <c r="AB28" i="13" s="1"/>
  <c r="T18" i="4"/>
  <c r="B18" i="4" s="1"/>
  <c r="AB18" i="4" s="1"/>
  <c r="T3" i="4"/>
  <c r="B3" i="4" s="1"/>
  <c r="AD52" i="3"/>
  <c r="D52" i="3"/>
  <c r="T14" i="3"/>
  <c r="B14" i="3" s="1"/>
  <c r="AB14" i="3" s="1"/>
  <c r="T17" i="4"/>
  <c r="B17" i="4" s="1"/>
  <c r="AB17" i="4" s="1"/>
  <c r="L64" i="28"/>
  <c r="L48" i="26"/>
  <c r="L11" i="25"/>
  <c r="L61" i="25"/>
  <c r="L91" i="25"/>
  <c r="T20" i="13"/>
  <c r="B20" i="13" s="1"/>
  <c r="AB20" i="13" s="1"/>
  <c r="T13" i="16"/>
  <c r="B13" i="16" s="1"/>
  <c r="AB13" i="16" s="1"/>
  <c r="T12" i="4"/>
  <c r="B12" i="4" s="1"/>
  <c r="T18" i="16"/>
  <c r="B18" i="16" s="1"/>
  <c r="AB18" i="16" s="1"/>
  <c r="T9" i="13"/>
  <c r="B9" i="13" s="1"/>
  <c r="T29" i="16"/>
  <c r="B29" i="16" s="1"/>
  <c r="AB29" i="16" s="1"/>
  <c r="T41" i="6"/>
  <c r="B41" i="6" s="1"/>
  <c r="AB41" i="6" s="1"/>
  <c r="T16" i="4"/>
  <c r="B16" i="4" s="1"/>
  <c r="AB16" i="4" s="1"/>
  <c r="L38" i="26"/>
  <c r="L65" i="25"/>
  <c r="L98" i="27"/>
  <c r="L88" i="26"/>
  <c r="T4" i="16"/>
  <c r="B4" i="16" s="1"/>
  <c r="L8" i="17" s="1"/>
  <c r="AF68" i="7"/>
  <c r="L68" i="7"/>
  <c r="T29" i="4"/>
  <c r="B29" i="4" s="1"/>
  <c r="AB29" i="4" s="1"/>
  <c r="AF95" i="25"/>
  <c r="T36" i="16"/>
  <c r="B36" i="16" s="1"/>
  <c r="AB36" i="16" s="1"/>
  <c r="L54" i="26"/>
  <c r="L41" i="25"/>
  <c r="L43" i="28"/>
  <c r="L81" i="7"/>
  <c r="L76" i="25"/>
  <c r="L96" i="26"/>
  <c r="L95" i="28"/>
  <c r="L12" i="27"/>
  <c r="AF37" i="26"/>
  <c r="AF12" i="26"/>
  <c r="AF85" i="27"/>
  <c r="T24" i="13"/>
  <c r="B24" i="13" s="1"/>
  <c r="AB24" i="13" s="1"/>
  <c r="AD41" i="13"/>
  <c r="D41" i="13"/>
  <c r="D61" i="13"/>
  <c r="AD61" i="13"/>
  <c r="T12" i="13"/>
  <c r="B12" i="13" s="1"/>
  <c r="T16" i="16"/>
  <c r="B16" i="16" s="1"/>
  <c r="AB16" i="16" s="1"/>
  <c r="D75" i="13"/>
  <c r="AD75" i="13"/>
  <c r="T18" i="13"/>
  <c r="B18" i="13" s="1"/>
  <c r="AB18" i="13" s="1"/>
  <c r="T6" i="4"/>
  <c r="B6" i="4" s="1"/>
  <c r="T39" i="13"/>
  <c r="B39" i="13" s="1"/>
  <c r="AB39" i="13" s="1"/>
  <c r="T8" i="16"/>
  <c r="B8" i="16" s="1"/>
  <c r="T25" i="13"/>
  <c r="B25" i="13" s="1"/>
  <c r="AB25" i="13" s="1"/>
  <c r="D36" i="13"/>
  <c r="AD36" i="13"/>
  <c r="T17" i="13"/>
  <c r="B17" i="13" s="1"/>
  <c r="AB17" i="13" s="1"/>
  <c r="T7" i="13"/>
  <c r="B7" i="13" s="1"/>
  <c r="T22" i="16"/>
  <c r="B22" i="16" s="1"/>
  <c r="AB22" i="16" s="1"/>
  <c r="D4" i="6"/>
  <c r="AD4" i="6"/>
  <c r="T53" i="13"/>
  <c r="B53" i="13" s="1"/>
  <c r="AB53" i="13" s="1"/>
  <c r="T12" i="16"/>
  <c r="B12" i="16" s="1"/>
  <c r="T15" i="16"/>
  <c r="B15" i="16" s="1"/>
  <c r="AB15" i="16" s="1"/>
  <c r="AF69" i="7"/>
  <c r="L69" i="7"/>
  <c r="T27" i="16"/>
  <c r="B27" i="16" s="1"/>
  <c r="AB27" i="16" s="1"/>
  <c r="T19" i="13"/>
  <c r="B19" i="13" s="1"/>
  <c r="AB19" i="13" s="1"/>
  <c r="AF98" i="7"/>
  <c r="L98" i="7"/>
  <c r="T36" i="6"/>
  <c r="B36" i="6" s="1"/>
  <c r="AB36" i="6" s="1"/>
  <c r="T61" i="16"/>
  <c r="B61" i="16" s="1"/>
  <c r="AB61" i="16" s="1"/>
  <c r="T22" i="13"/>
  <c r="B22" i="13" s="1"/>
  <c r="AB22" i="13" s="1"/>
  <c r="T14" i="13"/>
  <c r="B14" i="13" s="1"/>
  <c r="AB14" i="13" s="1"/>
  <c r="AF41" i="28"/>
  <c r="AF5" i="28"/>
  <c r="L74" i="7"/>
  <c r="T22" i="6"/>
  <c r="B22" i="6" s="1"/>
  <c r="AB22" i="6" s="1"/>
  <c r="T3" i="13"/>
  <c r="B3" i="13" s="1"/>
  <c r="L96" i="7"/>
  <c r="AF96" i="7"/>
  <c r="T7" i="16"/>
  <c r="B7" i="16" s="1"/>
  <c r="AF78" i="7"/>
  <c r="L78" i="7"/>
  <c r="L62" i="7"/>
  <c r="T9" i="16"/>
  <c r="B9" i="16" s="1"/>
  <c r="D63" i="6"/>
  <c r="AD63" i="6"/>
  <c r="T19" i="16"/>
  <c r="B19" i="16" s="1"/>
  <c r="AB19" i="16" s="1"/>
  <c r="AF70" i="7"/>
  <c r="L70" i="7"/>
  <c r="T76" i="13"/>
  <c r="B76" i="13" s="1"/>
  <c r="AB76" i="13" s="1"/>
  <c r="D52" i="24"/>
  <c r="AD52" i="24"/>
  <c r="T49" i="13"/>
  <c r="B49" i="13" s="1"/>
  <c r="AB49" i="13" s="1"/>
  <c r="D66" i="13"/>
  <c r="AD66" i="13"/>
  <c r="AF40" i="28"/>
  <c r="AF6" i="26"/>
  <c r="AF55" i="25"/>
  <c r="AF28" i="25"/>
  <c r="AF10" i="26"/>
  <c r="D100" i="16"/>
  <c r="AD100" i="16"/>
  <c r="D62" i="6"/>
  <c r="AD62" i="6"/>
  <c r="T6" i="13"/>
  <c r="B6" i="13" s="1"/>
  <c r="T20" i="16"/>
  <c r="B20" i="16" s="1"/>
  <c r="AB20" i="16" s="1"/>
  <c r="L47" i="7"/>
  <c r="AF47" i="7"/>
  <c r="D44" i="13"/>
  <c r="AD44" i="13"/>
  <c r="T20" i="4"/>
  <c r="B20" i="4" s="1"/>
  <c r="AB20" i="4" s="1"/>
  <c r="L37" i="7"/>
  <c r="AF37" i="7"/>
  <c r="AD73" i="4"/>
  <c r="T10" i="13"/>
  <c r="B10" i="13" s="1"/>
  <c r="T13" i="4"/>
  <c r="B13" i="4" s="1"/>
  <c r="AB13" i="4" s="1"/>
  <c r="AD44" i="6"/>
  <c r="D44" i="6"/>
  <c r="AF86" i="25"/>
  <c r="AF34" i="7"/>
  <c r="AF6" i="25"/>
  <c r="AF24" i="25"/>
  <c r="AF36" i="28"/>
  <c r="AF61" i="27"/>
  <c r="AF9" i="26"/>
  <c r="AF13" i="28"/>
  <c r="T21" i="3"/>
  <c r="B21" i="3" s="1"/>
  <c r="AB21" i="3" s="1"/>
  <c r="L56" i="25"/>
  <c r="AF56" i="25"/>
  <c r="L41" i="27"/>
  <c r="AF41" i="27"/>
  <c r="T56" i="4"/>
  <c r="B56" i="4" s="1"/>
  <c r="AB56" i="4" s="1"/>
  <c r="T11" i="3"/>
  <c r="B11" i="3" s="1"/>
  <c r="AF31" i="7"/>
  <c r="L31" i="7"/>
  <c r="L99" i="27"/>
  <c r="AF63" i="7"/>
  <c r="L63" i="7"/>
  <c r="T22" i="21"/>
  <c r="B22" i="21" s="1"/>
  <c r="AB22" i="21" s="1"/>
  <c r="AF53" i="27"/>
  <c r="T92" i="4"/>
  <c r="B92" i="4" s="1"/>
  <c r="AB92" i="4" s="1"/>
  <c r="L93" i="27"/>
  <c r="T7" i="3"/>
  <c r="B7" i="3" s="1"/>
  <c r="L64" i="7"/>
  <c r="AF64" i="7"/>
  <c r="AD33" i="16"/>
  <c r="D33" i="16"/>
  <c r="T17" i="20"/>
  <c r="B17" i="20" s="1"/>
  <c r="AB17" i="20" s="1"/>
  <c r="T16" i="3"/>
  <c r="B16" i="3" s="1"/>
  <c r="AB16" i="3" s="1"/>
  <c r="T22" i="3"/>
  <c r="B22" i="3" s="1"/>
  <c r="AB22" i="3" s="1"/>
  <c r="AD91" i="16"/>
  <c r="D91" i="16"/>
  <c r="L54" i="7"/>
  <c r="L58" i="27"/>
  <c r="T8" i="3"/>
  <c r="B8" i="3" s="1"/>
  <c r="AF85" i="7"/>
  <c r="L85" i="7"/>
  <c r="T6" i="3"/>
  <c r="B6" i="3" s="1"/>
  <c r="T98" i="16"/>
  <c r="B98" i="16" s="1"/>
  <c r="AB98" i="16" s="1"/>
  <c r="L47" i="25"/>
  <c r="AF47" i="25"/>
  <c r="L71" i="25"/>
  <c r="AF71" i="25"/>
  <c r="AF83" i="7"/>
  <c r="L83" i="7"/>
  <c r="L39" i="28"/>
  <c r="AF18" i="28"/>
  <c r="AF19" i="26"/>
  <c r="AF19" i="7"/>
  <c r="L62" i="26"/>
  <c r="AF90" i="28"/>
  <c r="T27" i="4"/>
  <c r="B27" i="4" s="1"/>
  <c r="AB27" i="4" s="1"/>
  <c r="T86" i="4"/>
  <c r="B86" i="4" s="1"/>
  <c r="AB86" i="4" s="1"/>
  <c r="T36" i="4"/>
  <c r="B36" i="4" s="1"/>
  <c r="AB36" i="4" s="1"/>
  <c r="T26" i="3"/>
  <c r="B26" i="3" s="1"/>
  <c r="AB26" i="3" s="1"/>
  <c r="L77" i="27"/>
  <c r="D83" i="4"/>
  <c r="AD83" i="4"/>
  <c r="L75" i="25"/>
  <c r="L54" i="27"/>
  <c r="AF54" i="27"/>
  <c r="T28" i="3"/>
  <c r="B28" i="3" s="1"/>
  <c r="AB28" i="3" s="1"/>
  <c r="AF83" i="25"/>
  <c r="L83" i="25"/>
  <c r="T95" i="16"/>
  <c r="B95" i="16" s="1"/>
  <c r="AB95" i="16" s="1"/>
  <c r="L46" i="25"/>
  <c r="AF46" i="25"/>
  <c r="T4" i="3"/>
  <c r="B4" i="3" s="1"/>
  <c r="H8" i="17" s="1"/>
  <c r="L64" i="27"/>
  <c r="AF52" i="27"/>
  <c r="L52" i="27"/>
  <c r="T39" i="3"/>
  <c r="B39" i="3" s="1"/>
  <c r="AB39" i="3" s="1"/>
  <c r="L70" i="27"/>
  <c r="D25" i="4"/>
  <c r="AD25" i="4"/>
  <c r="AF41" i="7"/>
  <c r="AF7" i="28"/>
  <c r="AF60" i="25"/>
  <c r="AF84" i="26"/>
  <c r="AF49" i="7"/>
  <c r="AF24" i="26"/>
  <c r="AF54" i="28"/>
  <c r="AF11" i="28"/>
  <c r="AF26" i="27"/>
  <c r="T9" i="4"/>
  <c r="B9" i="4" s="1"/>
  <c r="T28" i="16"/>
  <c r="B28" i="16" s="1"/>
  <c r="AB28" i="16" s="1"/>
  <c r="T3" i="3"/>
  <c r="B3" i="3" s="1"/>
  <c r="T18" i="21"/>
  <c r="B18" i="21" s="1"/>
  <c r="AB18" i="21" s="1"/>
  <c r="T20" i="3"/>
  <c r="B20" i="3" s="1"/>
  <c r="AB20" i="3" s="1"/>
  <c r="T21" i="16"/>
  <c r="B21" i="16" s="1"/>
  <c r="AB21" i="16" s="1"/>
  <c r="T15" i="3"/>
  <c r="B15" i="3" s="1"/>
  <c r="AB15" i="3" s="1"/>
  <c r="T27" i="3"/>
  <c r="B27" i="3" s="1"/>
  <c r="AB27" i="3" s="1"/>
  <c r="L69" i="25"/>
  <c r="AF69" i="25"/>
  <c r="L68" i="27"/>
  <c r="T23" i="21"/>
  <c r="B23" i="21" s="1"/>
  <c r="AB23" i="21" s="1"/>
  <c r="L67" i="27"/>
  <c r="AF67" i="27"/>
  <c r="D42" i="4"/>
  <c r="AD42" i="4"/>
  <c r="AF35" i="28"/>
  <c r="L76" i="7"/>
  <c r="AF76" i="7"/>
  <c r="AF79" i="25"/>
  <c r="T22" i="9"/>
  <c r="B22" i="9" s="1"/>
  <c r="AB22" i="9" s="1"/>
  <c r="L98" i="25"/>
  <c r="AF98" i="25"/>
  <c r="L44" i="26"/>
  <c r="AF44" i="26"/>
  <c r="AF82" i="27"/>
  <c r="L56" i="28"/>
  <c r="AF56" i="28"/>
  <c r="L65" i="28"/>
  <c r="AF65" i="28"/>
  <c r="AF41" i="26"/>
  <c r="T28" i="21"/>
  <c r="B28" i="21" s="1"/>
  <c r="AB28" i="21" s="1"/>
  <c r="AF50" i="27"/>
  <c r="T30" i="9"/>
  <c r="B30" i="9" s="1"/>
  <c r="AB30" i="9" s="1"/>
  <c r="D12" i="9"/>
  <c r="AD12" i="9"/>
  <c r="L99" i="26"/>
  <c r="AF99" i="26"/>
  <c r="AF37" i="28"/>
  <c r="AF31" i="26"/>
  <c r="T12" i="3"/>
  <c r="B12" i="3" s="1"/>
  <c r="AF75" i="28"/>
  <c r="L75" i="28"/>
  <c r="T45" i="3"/>
  <c r="B45" i="3" s="1"/>
  <c r="AB45" i="3" s="1"/>
  <c r="AF89" i="25"/>
  <c r="AF45" i="26"/>
  <c r="L82" i="26"/>
  <c r="AF82" i="26"/>
  <c r="L39" i="26"/>
  <c r="AF39" i="26"/>
  <c r="L31" i="28"/>
  <c r="AF55" i="27"/>
  <c r="L55" i="27"/>
  <c r="L80" i="7"/>
  <c r="AF80" i="7"/>
  <c r="AF63" i="26"/>
  <c r="L32" i="28"/>
  <c r="AF32" i="28"/>
  <c r="AF85" i="25"/>
  <c r="AF45" i="25"/>
  <c r="AF59" i="27"/>
  <c r="L59" i="27"/>
  <c r="L48" i="25"/>
  <c r="AF48" i="25"/>
  <c r="T9" i="21"/>
  <c r="B9" i="21" s="1"/>
  <c r="AF99" i="28"/>
  <c r="L99" i="28"/>
  <c r="L92" i="28"/>
  <c r="AF92" i="28"/>
  <c r="AD33" i="28"/>
  <c r="D33" i="28"/>
  <c r="AF5" i="26"/>
  <c r="AF46" i="28"/>
  <c r="L46" i="28"/>
  <c r="L94" i="25"/>
  <c r="L67" i="25"/>
  <c r="AF67" i="25"/>
  <c r="AF59" i="25"/>
  <c r="R16" i="7"/>
  <c r="L50" i="28"/>
  <c r="AF42" i="26"/>
  <c r="AF32" i="26"/>
  <c r="AF93" i="28"/>
  <c r="AF23" i="26"/>
  <c r="T18" i="20"/>
  <c r="B18" i="20" s="1"/>
  <c r="AB18" i="20" s="1"/>
  <c r="L67" i="7"/>
  <c r="AD9" i="9"/>
  <c r="D9" i="9"/>
  <c r="L34" i="25"/>
  <c r="L52" i="7"/>
  <c r="T19" i="3"/>
  <c r="B19" i="3" s="1"/>
  <c r="AB19" i="3" s="1"/>
  <c r="L48" i="7"/>
  <c r="L83" i="26"/>
  <c r="T5" i="3"/>
  <c r="B5" i="3" s="1"/>
  <c r="L100" i="28"/>
  <c r="AF100" i="28"/>
  <c r="L100" i="25"/>
  <c r="L81" i="27"/>
  <c r="T34" i="3"/>
  <c r="B34" i="3" s="1"/>
  <c r="AB34" i="3" s="1"/>
  <c r="L59" i="26"/>
  <c r="AF59" i="26"/>
  <c r="D14" i="9"/>
  <c r="AD14" i="9"/>
  <c r="AF90" i="26"/>
  <c r="L78" i="25"/>
  <c r="AF78" i="25"/>
  <c r="L62" i="28"/>
  <c r="R11" i="28"/>
  <c r="AF79" i="7"/>
  <c r="L79" i="7"/>
  <c r="L44" i="25"/>
  <c r="AF44" i="25"/>
  <c r="L65" i="27"/>
  <c r="AF65" i="27"/>
  <c r="L95" i="27"/>
  <c r="AF95" i="27"/>
  <c r="AF30" i="27"/>
  <c r="D36" i="3"/>
  <c r="AD36" i="3"/>
  <c r="AD16" i="9"/>
  <c r="D16" i="9"/>
  <c r="L74" i="28"/>
  <c r="AF74" i="28"/>
  <c r="AF48" i="28"/>
  <c r="L48" i="28"/>
  <c r="L72" i="25"/>
  <c r="AF72" i="25"/>
  <c r="R7" i="28"/>
  <c r="L38" i="28"/>
  <c r="AF38" i="28"/>
  <c r="L94" i="7"/>
  <c r="AF94" i="7"/>
  <c r="L68" i="28"/>
  <c r="AF68" i="28"/>
  <c r="L83" i="28"/>
  <c r="AF83" i="28"/>
  <c r="T12" i="20"/>
  <c r="B12" i="20" s="1"/>
  <c r="L40" i="7"/>
  <c r="AF40" i="7"/>
  <c r="AF71" i="26"/>
  <c r="L71" i="26"/>
  <c r="L63" i="27"/>
  <c r="AF63" i="27"/>
  <c r="AF57" i="26"/>
  <c r="L57" i="26"/>
  <c r="T13" i="20"/>
  <c r="B13" i="20" s="1"/>
  <c r="AB13" i="20" s="1"/>
  <c r="T16" i="20"/>
  <c r="B16" i="20" s="1"/>
  <c r="AB16" i="20" s="1"/>
  <c r="L94" i="28"/>
  <c r="AD27" i="21"/>
  <c r="D27" i="21"/>
  <c r="AF81" i="28"/>
  <c r="L81" i="28"/>
  <c r="T14" i="20"/>
  <c r="B14" i="20" s="1"/>
  <c r="AB14" i="20" s="1"/>
  <c r="T9" i="3"/>
  <c r="B9" i="3" s="1"/>
  <c r="AF80" i="28"/>
  <c r="L80" i="28"/>
  <c r="L65" i="7"/>
  <c r="L87" i="27"/>
  <c r="AF90" i="25"/>
  <c r="L90" i="25"/>
  <c r="T15" i="20"/>
  <c r="B15" i="20" s="1"/>
  <c r="AB15" i="20" s="1"/>
  <c r="D25" i="20"/>
  <c r="AD25" i="20"/>
  <c r="T17" i="3"/>
  <c r="B17" i="3" s="1"/>
  <c r="AB17" i="3" s="1"/>
  <c r="L66" i="25"/>
  <c r="R18" i="28"/>
  <c r="L47" i="28"/>
  <c r="L81" i="26"/>
  <c r="L34" i="26"/>
  <c r="L58" i="25"/>
  <c r="T11" i="20"/>
  <c r="B11" i="20" s="1"/>
  <c r="L46" i="26"/>
  <c r="L77" i="7"/>
  <c r="AF77" i="7"/>
  <c r="L39" i="27"/>
  <c r="L39" i="7"/>
  <c r="L57" i="28"/>
  <c r="AF57" i="28"/>
  <c r="L75" i="26"/>
  <c r="AF75" i="26"/>
  <c r="L87" i="7"/>
  <c r="AF87" i="7"/>
  <c r="L51" i="26"/>
  <c r="L98" i="28"/>
  <c r="L52" i="26"/>
  <c r="T4" i="20"/>
  <c r="B4" i="20" s="1"/>
  <c r="E8" i="17" s="1"/>
  <c r="L55" i="7"/>
  <c r="AF55" i="7"/>
  <c r="D20" i="9"/>
  <c r="AD20" i="9"/>
  <c r="L74" i="26"/>
  <c r="AD29" i="20"/>
  <c r="D29" i="20"/>
  <c r="AD29" i="3"/>
  <c r="D29" i="3"/>
  <c r="AD7" i="20"/>
  <c r="D7" i="20"/>
  <c r="L58" i="28"/>
  <c r="AF58" i="28"/>
  <c r="T44" i="3"/>
  <c r="B44" i="3" s="1"/>
  <c r="AB44" i="3" s="1"/>
  <c r="R6" i="28"/>
  <c r="AF88" i="25"/>
  <c r="AF97" i="7"/>
  <c r="L97" i="7"/>
  <c r="T19" i="21"/>
  <c r="B19" i="21" s="1"/>
  <c r="AB19" i="21" s="1"/>
  <c r="L74" i="27"/>
  <c r="AF74" i="27"/>
  <c r="T30" i="3"/>
  <c r="B30" i="3" s="1"/>
  <c r="AB30" i="3" s="1"/>
  <c r="AD15" i="9"/>
  <c r="D15" i="9"/>
  <c r="D7" i="21"/>
  <c r="AD7" i="21"/>
  <c r="AF38" i="25"/>
  <c r="AF49" i="25"/>
  <c r="L49" i="25"/>
  <c r="AF80" i="25"/>
  <c r="L92" i="27"/>
  <c r="L80" i="26"/>
  <c r="AF80" i="26"/>
  <c r="AD25" i="9"/>
  <c r="D25" i="9"/>
  <c r="D23" i="20"/>
  <c r="AD23" i="20"/>
  <c r="L88" i="7"/>
  <c r="AF88" i="7"/>
  <c r="AF84" i="28"/>
  <c r="L84" i="28"/>
  <c r="AF44" i="28"/>
  <c r="L56" i="26"/>
  <c r="L58" i="26"/>
  <c r="AF58" i="26"/>
  <c r="L92" i="7"/>
  <c r="AF92" i="7"/>
  <c r="L68" i="26"/>
  <c r="AF68" i="26"/>
  <c r="AD23" i="9"/>
  <c r="D23" i="9"/>
  <c r="L51" i="27"/>
  <c r="L60" i="28"/>
  <c r="AF60" i="28"/>
  <c r="L60" i="26"/>
  <c r="AF60" i="26"/>
  <c r="L16" i="26"/>
  <c r="AF25" i="25"/>
  <c r="L51" i="25"/>
  <c r="L44" i="7"/>
  <c r="AF44" i="7"/>
  <c r="L52" i="28"/>
  <c r="L63" i="28"/>
  <c r="T42" i="3"/>
  <c r="B42" i="3" s="1"/>
  <c r="AB42" i="3" s="1"/>
  <c r="L69" i="26"/>
  <c r="L95" i="26"/>
  <c r="AF95" i="26"/>
  <c r="L97" i="28"/>
  <c r="AF97" i="28"/>
  <c r="L87" i="25"/>
  <c r="D17" i="9"/>
  <c r="AD17" i="9"/>
  <c r="AF57" i="25"/>
  <c r="L57" i="25"/>
  <c r="AF20" i="26"/>
  <c r="T24" i="3"/>
  <c r="B24" i="3" s="1"/>
  <c r="AB24" i="3" s="1"/>
  <c r="L70" i="28"/>
  <c r="AF32" i="25"/>
  <c r="L32" i="25"/>
  <c r="AD26" i="21"/>
  <c r="D26" i="21"/>
  <c r="L55" i="26"/>
  <c r="AF55" i="26"/>
  <c r="L66" i="28"/>
  <c r="AD5" i="21"/>
  <c r="D5" i="21"/>
  <c r="L87" i="28"/>
  <c r="AF16" i="25"/>
  <c r="D30" i="20"/>
  <c r="AD30" i="20"/>
  <c r="L52" i="25"/>
  <c r="AF75" i="7"/>
  <c r="AF78" i="26"/>
  <c r="L49" i="28"/>
  <c r="L70" i="26"/>
  <c r="AF70" i="26"/>
  <c r="AF33" i="7"/>
  <c r="L33" i="7"/>
  <c r="L30" i="26"/>
  <c r="L82" i="28"/>
  <c r="AF16" i="28"/>
  <c r="AD26" i="20"/>
  <c r="D26" i="20"/>
  <c r="L62" i="25"/>
  <c r="AF62" i="25"/>
  <c r="L64" i="25"/>
  <c r="AF64" i="25"/>
  <c r="L42" i="25"/>
  <c r="AF56" i="7"/>
  <c r="L58" i="7"/>
  <c r="AF76" i="28"/>
  <c r="R13" i="28"/>
  <c r="L39" i="25"/>
  <c r="AD31" i="3"/>
  <c r="D31" i="3"/>
  <c r="AF17" i="25"/>
  <c r="AF82" i="25"/>
  <c r="D18" i="3"/>
  <c r="AD18" i="3"/>
  <c r="AD10" i="9"/>
  <c r="D10" i="9"/>
  <c r="D28" i="20"/>
  <c r="AD28" i="20"/>
  <c r="L77" i="28"/>
  <c r="AF77" i="28"/>
  <c r="AD60" i="3"/>
  <c r="D60" i="3"/>
  <c r="T24" i="9"/>
  <c r="B24" i="9" s="1"/>
  <c r="AB24" i="9" s="1"/>
  <c r="L54" i="25"/>
  <c r="AF54" i="25"/>
  <c r="AF33" i="26"/>
  <c r="L33" i="26"/>
  <c r="AF86" i="28"/>
  <c r="L86" i="28"/>
  <c r="AF56" i="27"/>
  <c r="L56" i="27"/>
  <c r="L82" i="7"/>
  <c r="AF82" i="7"/>
  <c r="AF99" i="7"/>
  <c r="L99" i="7"/>
  <c r="L57" i="7"/>
  <c r="AF57" i="7"/>
  <c r="T25" i="3"/>
  <c r="B25" i="3" s="1"/>
  <c r="AB25" i="3" s="1"/>
  <c r="L73" i="26"/>
  <c r="AF73" i="26"/>
  <c r="T21" i="9"/>
  <c r="B21" i="9" s="1"/>
  <c r="AB21" i="9" s="1"/>
  <c r="L31" i="27"/>
  <c r="AF31" i="27"/>
  <c r="L71" i="27"/>
  <c r="T28" i="9"/>
  <c r="B28" i="9" s="1"/>
  <c r="AB28" i="9" s="1"/>
  <c r="AF99" i="25"/>
  <c r="L99" i="25"/>
  <c r="D12" i="21"/>
  <c r="AD12" i="21"/>
  <c r="T6" i="20"/>
  <c r="B6" i="20" s="1"/>
  <c r="T23" i="3"/>
  <c r="B23" i="3" s="1"/>
  <c r="AB23" i="3" s="1"/>
  <c r="L50" i="26"/>
  <c r="AF50" i="26"/>
  <c r="L61" i="28"/>
  <c r="T13" i="3"/>
  <c r="B13" i="3" s="1"/>
  <c r="AB13" i="3" s="1"/>
  <c r="D20" i="21"/>
  <c r="AD20" i="21"/>
  <c r="L72" i="26"/>
  <c r="L86" i="26"/>
  <c r="L81" i="25"/>
  <c r="AF81" i="25"/>
  <c r="L69" i="28"/>
  <c r="AF69" i="28"/>
  <c r="AF49" i="26"/>
  <c r="L49" i="26"/>
  <c r="L18" i="25"/>
  <c r="L68" i="25"/>
  <c r="L66" i="7"/>
  <c r="AF66" i="7"/>
  <c r="L60" i="7"/>
  <c r="T11" i="9"/>
  <c r="B11" i="9" s="1"/>
  <c r="L36" i="25"/>
  <c r="R19" i="7"/>
  <c r="AD21" i="20"/>
  <c r="D21" i="20"/>
  <c r="R16" i="28"/>
  <c r="R5" i="28"/>
  <c r="L47" i="26"/>
  <c r="AF47" i="26"/>
  <c r="L67" i="28"/>
  <c r="AF67" i="28"/>
  <c r="T5" i="20"/>
  <c r="B5" i="20" s="1"/>
  <c r="D7" i="9"/>
  <c r="AD7" i="9"/>
  <c r="D56" i="3"/>
  <c r="AD56" i="3"/>
  <c r="AD82" i="5"/>
  <c r="D82" i="5"/>
  <c r="D63" i="20"/>
  <c r="AD63" i="20"/>
  <c r="D43" i="21"/>
  <c r="AD43" i="21"/>
  <c r="D95" i="3"/>
  <c r="AD95" i="3"/>
  <c r="AD91" i="9"/>
  <c r="D91" i="9"/>
  <c r="AD32" i="20"/>
  <c r="D51" i="1"/>
  <c r="AD51" i="1"/>
  <c r="D70" i="5"/>
  <c r="AD70" i="5"/>
  <c r="AD75" i="21"/>
  <c r="D75" i="21"/>
  <c r="AD51" i="20"/>
  <c r="D51" i="20"/>
  <c r="D93" i="20"/>
  <c r="AD93" i="20"/>
  <c r="AD70" i="21"/>
  <c r="D70" i="21"/>
  <c r="AD74" i="5"/>
  <c r="D74" i="5"/>
  <c r="AD64" i="9"/>
  <c r="D64" i="9"/>
  <c r="D65" i="20"/>
  <c r="AD65" i="20"/>
  <c r="AD32" i="3"/>
  <c r="D32" i="3"/>
  <c r="D74" i="9"/>
  <c r="AD74" i="9"/>
  <c r="AD37" i="20"/>
  <c r="D37" i="20"/>
  <c r="D54" i="1"/>
  <c r="AD54" i="1"/>
  <c r="AD54" i="23"/>
  <c r="D54" i="23"/>
  <c r="AD55" i="5"/>
  <c r="D55" i="5"/>
  <c r="D87" i="3"/>
  <c r="AD87" i="3"/>
  <c r="D42" i="5"/>
  <c r="AD42" i="5"/>
  <c r="D69" i="1"/>
  <c r="AD69" i="1"/>
  <c r="D73" i="16"/>
  <c r="AD73" i="16"/>
  <c r="D88" i="9"/>
  <c r="AD88" i="9"/>
  <c r="D71" i="13"/>
  <c r="AD71" i="13"/>
  <c r="AD67" i="13"/>
  <c r="D67" i="13"/>
  <c r="AD49" i="1"/>
  <c r="D49" i="1"/>
  <c r="AD53" i="23"/>
  <c r="D53" i="23"/>
  <c r="AD82" i="18"/>
  <c r="D82" i="18"/>
  <c r="AD86" i="18"/>
  <c r="D86" i="18"/>
  <c r="D62" i="18"/>
  <c r="AD62" i="18"/>
  <c r="AD50" i="18"/>
  <c r="D50" i="18"/>
  <c r="AD77" i="18"/>
  <c r="D77" i="18"/>
  <c r="AD49" i="18"/>
  <c r="D49" i="18"/>
  <c r="AD66" i="23" l="1"/>
  <c r="D66" i="23"/>
  <c r="D89" i="6"/>
  <c r="D97" i="5"/>
  <c r="T19" i="4"/>
  <c r="B19" i="4" s="1"/>
  <c r="AB19" i="4" s="1"/>
  <c r="D93" i="1"/>
  <c r="AD89" i="6"/>
  <c r="D90" i="6"/>
  <c r="D97" i="21"/>
  <c r="AD97" i="21"/>
  <c r="AD88" i="18"/>
  <c r="AD41" i="21"/>
  <c r="D96" i="16"/>
  <c r="AD59" i="5"/>
  <c r="D93" i="13"/>
  <c r="D55" i="23"/>
  <c r="D64" i="13"/>
  <c r="D41" i="21"/>
  <c r="D93" i="4"/>
  <c r="AD96" i="16"/>
  <c r="D76" i="5"/>
  <c r="T70" i="6"/>
  <c r="B70" i="6" s="1"/>
  <c r="AB70" i="6" s="1"/>
  <c r="X50" i="7"/>
  <c r="T57" i="24"/>
  <c r="B57" i="24" s="1"/>
  <c r="AD57" i="24" s="1"/>
  <c r="AD55" i="23"/>
  <c r="AD42" i="20"/>
  <c r="T95" i="6"/>
  <c r="B95" i="6" s="1"/>
  <c r="AB95" i="6" s="1"/>
  <c r="D42" i="20"/>
  <c r="D34" i="20"/>
  <c r="AD98" i="6"/>
  <c r="AB84" i="13"/>
  <c r="T88" i="4"/>
  <c r="B88" i="4" s="1"/>
  <c r="AB88" i="4" s="1"/>
  <c r="AD95" i="23"/>
  <c r="T100" i="6"/>
  <c r="B100" i="6" s="1"/>
  <c r="AB100" i="6" s="1"/>
  <c r="T58" i="24"/>
  <c r="B58" i="24" s="1"/>
  <c r="AB58" i="24" s="1"/>
  <c r="D98" i="6"/>
  <c r="D100" i="5"/>
  <c r="AB100" i="5"/>
  <c r="AD100" i="5"/>
  <c r="D43" i="24"/>
  <c r="D83" i="5"/>
  <c r="D92" i="21"/>
  <c r="D83" i="24"/>
  <c r="AD83" i="24"/>
  <c r="D73" i="4"/>
  <c r="AD76" i="5"/>
  <c r="D32" i="20"/>
  <c r="T12" i="24"/>
  <c r="B12" i="24" s="1"/>
  <c r="P16" i="17" s="1"/>
  <c r="P17" i="17" s="1"/>
  <c r="P18" i="17" s="1"/>
  <c r="P19" i="17" s="1"/>
  <c r="P20" i="17" s="1"/>
  <c r="D87" i="9"/>
  <c r="AD87" i="24"/>
  <c r="D32" i="6"/>
  <c r="D84" i="13"/>
  <c r="AD34" i="5"/>
  <c r="D88" i="18"/>
  <c r="AD67" i="21"/>
  <c r="D67" i="21"/>
  <c r="AB87" i="1"/>
  <c r="AD42" i="23"/>
  <c r="D45" i="23"/>
  <c r="D89" i="18"/>
  <c r="X87" i="24"/>
  <c r="AD45" i="23"/>
  <c r="D87" i="1"/>
  <c r="AD96" i="6"/>
  <c r="AB93" i="1"/>
  <c r="D87" i="24"/>
  <c r="AB61" i="4"/>
  <c r="D66" i="6"/>
  <c r="D74" i="3"/>
  <c r="X61" i="4"/>
  <c r="AD62" i="5"/>
  <c r="D68" i="9"/>
  <c r="AD93" i="4"/>
  <c r="D42" i="23"/>
  <c r="AD66" i="6"/>
  <c r="AD61" i="21"/>
  <c r="D61" i="4"/>
  <c r="D84" i="16"/>
  <c r="AD89" i="18"/>
  <c r="D98" i="24"/>
  <c r="AB84" i="5"/>
  <c r="D84" i="5"/>
  <c r="AB35" i="5"/>
  <c r="AD84" i="16"/>
  <c r="AD34" i="20"/>
  <c r="T48" i="6"/>
  <c r="B48" i="6" s="1"/>
  <c r="AB48" i="6" s="1"/>
  <c r="T43" i="6"/>
  <c r="B43" i="6" s="1"/>
  <c r="AB43" i="6" s="1"/>
  <c r="AD42" i="6"/>
  <c r="AB34" i="5"/>
  <c r="X45" i="6"/>
  <c r="D42" i="6"/>
  <c r="AD32" i="6"/>
  <c r="AD41" i="23"/>
  <c r="D41" i="23"/>
  <c r="AD42" i="24"/>
  <c r="AD84" i="24"/>
  <c r="D59" i="5"/>
  <c r="D85" i="23"/>
  <c r="AD68" i="9"/>
  <c r="AD92" i="21"/>
  <c r="AD61" i="6"/>
  <c r="D61" i="6"/>
  <c r="AB90" i="20"/>
  <c r="AD85" i="23"/>
  <c r="AD74" i="3"/>
  <c r="T50" i="24"/>
  <c r="B50" i="24" s="1"/>
  <c r="AB50" i="24" s="1"/>
  <c r="D62" i="5"/>
  <c r="T69" i="24"/>
  <c r="B69" i="24" s="1"/>
  <c r="AB69" i="24" s="1"/>
  <c r="AD41" i="24"/>
  <c r="AD99" i="21"/>
  <c r="AB96" i="6"/>
  <c r="D41" i="24"/>
  <c r="D99" i="21"/>
  <c r="AD35" i="5"/>
  <c r="AD81" i="4"/>
  <c r="AD98" i="24"/>
  <c r="AD97" i="5"/>
  <c r="D81" i="4"/>
  <c r="AD23" i="5"/>
  <c r="D63" i="24"/>
  <c r="AD63" i="24"/>
  <c r="AB61" i="21"/>
  <c r="D80" i="6"/>
  <c r="D84" i="24"/>
  <c r="AD80" i="6"/>
  <c r="AB83" i="5"/>
  <c r="AD72" i="4"/>
  <c r="AD16" i="5"/>
  <c r="D82" i="1"/>
  <c r="D23" i="5"/>
  <c r="X92" i="6"/>
  <c r="T92" i="6"/>
  <c r="B92" i="6" s="1"/>
  <c r="D48" i="3"/>
  <c r="AD33" i="4"/>
  <c r="AB33" i="9"/>
  <c r="D33" i="9"/>
  <c r="AD33" i="9"/>
  <c r="AD93" i="3"/>
  <c r="D33" i="4"/>
  <c r="X79" i="4"/>
  <c r="T79" i="4"/>
  <c r="B79" i="4" s="1"/>
  <c r="AD47" i="3"/>
  <c r="D47" i="3"/>
  <c r="S34" i="10"/>
  <c r="K15" i="17"/>
  <c r="AB11" i="6"/>
  <c r="AD11" i="6"/>
  <c r="O26" i="17"/>
  <c r="O27" i="17" s="1"/>
  <c r="O28" i="17" s="1"/>
  <c r="AB3" i="18"/>
  <c r="AD82" i="1"/>
  <c r="X30" i="7"/>
  <c r="AD77" i="20"/>
  <c r="D72" i="4"/>
  <c r="D93" i="3"/>
  <c r="T28" i="7"/>
  <c r="B28" i="7" s="1"/>
  <c r="AB28" i="7" s="1"/>
  <c r="D21" i="24"/>
  <c r="D8" i="24"/>
  <c r="O29" i="17"/>
  <c r="O30" i="17" s="1"/>
  <c r="O31" i="17" s="1"/>
  <c r="D5" i="13"/>
  <c r="D16" i="5"/>
  <c r="CV33" i="17"/>
  <c r="DI33" i="17" s="1"/>
  <c r="DU33" i="17" s="1"/>
  <c r="X13" i="7"/>
  <c r="AB5" i="13"/>
  <c r="AD8" i="24"/>
  <c r="AB8" i="24"/>
  <c r="T27" i="7"/>
  <c r="B27" i="7" s="1"/>
  <c r="AB27" i="7" s="1"/>
  <c r="D3" i="18"/>
  <c r="AD21" i="24"/>
  <c r="T23" i="4"/>
  <c r="B23" i="4" s="1"/>
  <c r="AB23" i="4" s="1"/>
  <c r="AD5" i="13"/>
  <c r="AD31" i="5"/>
  <c r="T7" i="6"/>
  <c r="B7" i="6" s="1"/>
  <c r="AB7" i="6" s="1"/>
  <c r="T17" i="24"/>
  <c r="B17" i="24" s="1"/>
  <c r="AB17" i="24" s="1"/>
  <c r="AB31" i="5"/>
  <c r="Q7" i="17"/>
  <c r="CD7" i="17" s="1"/>
  <c r="AD7" i="1"/>
  <c r="D7" i="1"/>
  <c r="D17" i="5"/>
  <c r="X12" i="7"/>
  <c r="D22" i="23"/>
  <c r="AB17" i="5"/>
  <c r="N11" i="17"/>
  <c r="CA11" i="17" s="1"/>
  <c r="AD22" i="23"/>
  <c r="O15" i="17"/>
  <c r="D11" i="23"/>
  <c r="AD25" i="23"/>
  <c r="AD11" i="23"/>
  <c r="T28" i="4"/>
  <c r="B28" i="4" s="1"/>
  <c r="AB28" i="4" s="1"/>
  <c r="D25" i="23"/>
  <c r="T22" i="24"/>
  <c r="B22" i="24" s="1"/>
  <c r="AB22" i="24" s="1"/>
  <c r="D38" i="4"/>
  <c r="F25" i="10"/>
  <c r="D53" i="24"/>
  <c r="AD38" i="4"/>
  <c r="T10" i="7"/>
  <c r="B10" i="7" s="1"/>
  <c r="G14" i="17" s="1"/>
  <c r="X18" i="7"/>
  <c r="AD86" i="24"/>
  <c r="AD57" i="1"/>
  <c r="D42" i="21"/>
  <c r="AD68" i="13"/>
  <c r="D86" i="24"/>
  <c r="DC32" i="17"/>
  <c r="DC33" i="17" s="1"/>
  <c r="T6" i="6"/>
  <c r="B6" i="6" s="1"/>
  <c r="AB6" i="6" s="1"/>
  <c r="D77" i="20"/>
  <c r="X11" i="7"/>
  <c r="AD53" i="21"/>
  <c r="AD46" i="24"/>
  <c r="AD22" i="4"/>
  <c r="X24" i="24"/>
  <c r="D22" i="4"/>
  <c r="AD48" i="3"/>
  <c r="AD59" i="4"/>
  <c r="D59" i="4"/>
  <c r="T5" i="24"/>
  <c r="B5" i="24" s="1"/>
  <c r="P9" i="17" s="1"/>
  <c r="CC9" i="17" s="1"/>
  <c r="T47" i="24"/>
  <c r="B47" i="24" s="1"/>
  <c r="AB47" i="24" s="1"/>
  <c r="T21" i="4"/>
  <c r="B21" i="4" s="1"/>
  <c r="AB21" i="4" s="1"/>
  <c r="D57" i="1"/>
  <c r="AD44" i="5"/>
  <c r="X61" i="24"/>
  <c r="D44" i="5"/>
  <c r="D46" i="13"/>
  <c r="AD46" i="13"/>
  <c r="DO32" i="17"/>
  <c r="EA32" i="17" s="1"/>
  <c r="DB33" i="17"/>
  <c r="T10" i="4"/>
  <c r="B10" i="4" s="1"/>
  <c r="AB10" i="4" s="1"/>
  <c r="DJ33" i="17"/>
  <c r="DV33" i="17" s="1"/>
  <c r="CW34" i="17"/>
  <c r="T31" i="6"/>
  <c r="B31" i="6" s="1"/>
  <c r="AB31" i="6" s="1"/>
  <c r="D73" i="13"/>
  <c r="AD82" i="9"/>
  <c r="D98" i="5"/>
  <c r="AD67" i="16"/>
  <c r="AD31" i="1"/>
  <c r="D31" i="1"/>
  <c r="DG32" i="17"/>
  <c r="DS32" i="17" s="1"/>
  <c r="CT33" i="17"/>
  <c r="CZ35" i="17"/>
  <c r="DM34" i="17"/>
  <c r="DY34" i="17" s="1"/>
  <c r="AD73" i="13"/>
  <c r="AD25" i="24"/>
  <c r="CY35" i="17"/>
  <c r="DL34" i="17"/>
  <c r="DX34" i="17" s="1"/>
  <c r="CX33" i="17"/>
  <c r="DK32" i="17"/>
  <c r="DW32" i="17" s="1"/>
  <c r="CU34" i="17"/>
  <c r="DH33" i="17"/>
  <c r="DT33" i="17" s="1"/>
  <c r="D25" i="24"/>
  <c r="DA33" i="17"/>
  <c r="DN32" i="17"/>
  <c r="DZ32" i="17" s="1"/>
  <c r="DD33" i="17"/>
  <c r="DQ32" i="17"/>
  <c r="EC32" i="17" s="1"/>
  <c r="AD43" i="16"/>
  <c r="AD52" i="4"/>
  <c r="D43" i="13"/>
  <c r="D48" i="9"/>
  <c r="D67" i="16"/>
  <c r="AD50" i="20"/>
  <c r="D46" i="24"/>
  <c r="D52" i="4"/>
  <c r="AD43" i="13"/>
  <c r="AD64" i="6"/>
  <c r="AD41" i="4"/>
  <c r="AD69" i="9"/>
  <c r="AB3" i="24"/>
  <c r="D40" i="23"/>
  <c r="D99" i="16"/>
  <c r="AD99" i="16"/>
  <c r="AD67" i="6"/>
  <c r="AD82" i="6"/>
  <c r="AD98" i="5"/>
  <c r="AD45" i="5"/>
  <c r="D45" i="5"/>
  <c r="D53" i="21"/>
  <c r="AD66" i="20"/>
  <c r="D66" i="20"/>
  <c r="D43" i="16"/>
  <c r="AB3" i="16"/>
  <c r="D67" i="6"/>
  <c r="AB3" i="6"/>
  <c r="D53" i="9"/>
  <c r="AD93" i="21"/>
  <c r="AD74" i="24"/>
  <c r="D51" i="5"/>
  <c r="AD38" i="20"/>
  <c r="X79" i="26"/>
  <c r="D90" i="18"/>
  <c r="D38" i="3"/>
  <c r="AD38" i="3"/>
  <c r="T24" i="4"/>
  <c r="B24" i="4" s="1"/>
  <c r="AB24" i="4" s="1"/>
  <c r="AD71" i="6"/>
  <c r="D68" i="13"/>
  <c r="D54" i="18"/>
  <c r="D74" i="24"/>
  <c r="D38" i="20"/>
  <c r="D82" i="6"/>
  <c r="AB90" i="18"/>
  <c r="D71" i="6"/>
  <c r="D93" i="21"/>
  <c r="D54" i="16"/>
  <c r="AD89" i="4"/>
  <c r="AD98" i="20"/>
  <c r="AD54" i="18"/>
  <c r="AD76" i="4"/>
  <c r="AD54" i="16"/>
  <c r="D69" i="9"/>
  <c r="D63" i="4"/>
  <c r="D43" i="23"/>
  <c r="AD42" i="21"/>
  <c r="AD53" i="24"/>
  <c r="D82" i="9"/>
  <c r="X55" i="28"/>
  <c r="D55" i="24"/>
  <c r="AD92" i="16"/>
  <c r="AD94" i="13"/>
  <c r="D73" i="6"/>
  <c r="AD73" i="6"/>
  <c r="AD63" i="4"/>
  <c r="AJ6" i="10"/>
  <c r="AJ9" i="10"/>
  <c r="AJ5" i="10"/>
  <c r="V17" i="10"/>
  <c r="AJ16" i="10"/>
  <c r="V14" i="10"/>
  <c r="AJ13" i="10"/>
  <c r="AJ8" i="10"/>
  <c r="AJ7" i="10"/>
  <c r="AJ10" i="10"/>
  <c r="AJ12" i="10"/>
  <c r="AJ11" i="10"/>
  <c r="AJ4" i="10"/>
  <c r="G25" i="10"/>
  <c r="D35" i="9"/>
  <c r="D73" i="3"/>
  <c r="T51" i="24"/>
  <c r="B51" i="24" s="1"/>
  <c r="AB51" i="24" s="1"/>
  <c r="AD55" i="24"/>
  <c r="D58" i="6"/>
  <c r="AD43" i="23"/>
  <c r="AD90" i="13"/>
  <c r="AD91" i="5"/>
  <c r="AD93" i="24"/>
  <c r="AD58" i="3"/>
  <c r="D76" i="4"/>
  <c r="T85" i="24"/>
  <c r="B85" i="24" s="1"/>
  <c r="AB85" i="24" s="1"/>
  <c r="D96" i="23"/>
  <c r="X76" i="4"/>
  <c r="D93" i="24"/>
  <c r="D71" i="20"/>
  <c r="D67" i="3"/>
  <c r="AD58" i="6"/>
  <c r="D94" i="13"/>
  <c r="AD96" i="23"/>
  <c r="D41" i="4"/>
  <c r="AD73" i="3"/>
  <c r="AD40" i="23"/>
  <c r="D62" i="21"/>
  <c r="AD35" i="3"/>
  <c r="D91" i="5"/>
  <c r="D50" i="20"/>
  <c r="D92" i="24"/>
  <c r="D98" i="20"/>
  <c r="AD48" i="9"/>
  <c r="D92" i="16"/>
  <c r="D89" i="4"/>
  <c r="AD62" i="21"/>
  <c r="AI9" i="10"/>
  <c r="AD31" i="24"/>
  <c r="T29" i="24"/>
  <c r="B29" i="24" s="1"/>
  <c r="D29" i="24" s="1"/>
  <c r="AD27" i="24"/>
  <c r="D27" i="24"/>
  <c r="D3" i="24"/>
  <c r="AD3" i="24"/>
  <c r="D31" i="23"/>
  <c r="AD6" i="1"/>
  <c r="AB6" i="1"/>
  <c r="AI6" i="10"/>
  <c r="K16" i="17"/>
  <c r="K17" i="17" s="1"/>
  <c r="AB12" i="6"/>
  <c r="AD12" i="6"/>
  <c r="D6" i="1"/>
  <c r="D31" i="24"/>
  <c r="P7" i="17"/>
  <c r="CC7" i="17" s="1"/>
  <c r="X3" i="24"/>
  <c r="AB26" i="1"/>
  <c r="D94" i="3"/>
  <c r="D35" i="3"/>
  <c r="AD74" i="4"/>
  <c r="AB78" i="4"/>
  <c r="D78" i="4"/>
  <c r="AB49" i="5"/>
  <c r="AD49" i="5"/>
  <c r="D49" i="5"/>
  <c r="AD53" i="9"/>
  <c r="AD71" i="20"/>
  <c r="AD78" i="4"/>
  <c r="D74" i="4"/>
  <c r="AB50" i="13"/>
  <c r="AD50" i="13"/>
  <c r="D50" i="13"/>
  <c r="D69" i="4"/>
  <c r="AD69" i="4"/>
  <c r="AB67" i="3"/>
  <c r="AD51" i="5"/>
  <c r="AD35" i="9"/>
  <c r="D90" i="13"/>
  <c r="T53" i="25"/>
  <c r="B53" i="25" s="1"/>
  <c r="D53" i="25" s="1"/>
  <c r="T33" i="6"/>
  <c r="B33" i="6" s="1"/>
  <c r="AB33" i="6" s="1"/>
  <c r="AD61" i="24"/>
  <c r="AD82" i="13"/>
  <c r="T11" i="4"/>
  <c r="B11" i="4" s="1"/>
  <c r="AB11" i="4" s="1"/>
  <c r="AD79" i="16"/>
  <c r="D79" i="16"/>
  <c r="D26" i="1"/>
  <c r="AB64" i="1"/>
  <c r="AD64" i="1"/>
  <c r="D64" i="1"/>
  <c r="AB10" i="23"/>
  <c r="N18" i="17"/>
  <c r="N19" i="17" s="1"/>
  <c r="N20" i="17" s="1"/>
  <c r="D14" i="1"/>
  <c r="L7" i="17"/>
  <c r="BY7" i="17" s="1"/>
  <c r="AD3" i="16"/>
  <c r="D3" i="16"/>
  <c r="D30" i="5"/>
  <c r="AD30" i="5"/>
  <c r="AH5" i="10"/>
  <c r="AH4" i="10"/>
  <c r="T14" i="4"/>
  <c r="B14" i="4" s="1"/>
  <c r="AB14" i="4" s="1"/>
  <c r="AI7" i="10"/>
  <c r="AI8" i="10"/>
  <c r="AH7" i="10"/>
  <c r="T16" i="6"/>
  <c r="B16" i="6" s="1"/>
  <c r="AB16" i="6" s="1"/>
  <c r="AD19" i="24"/>
  <c r="T14" i="6"/>
  <c r="B14" i="6" s="1"/>
  <c r="AB14" i="6" s="1"/>
  <c r="D19" i="24"/>
  <c r="AD3" i="21"/>
  <c r="D22" i="5"/>
  <c r="AD22" i="5"/>
  <c r="D10" i="23"/>
  <c r="AD31" i="23"/>
  <c r="AD61" i="5"/>
  <c r="D65" i="4"/>
  <c r="AD68" i="3"/>
  <c r="D68" i="3"/>
  <c r="D39" i="5"/>
  <c r="AD38" i="24"/>
  <c r="D84" i="3"/>
  <c r="AB69" i="16"/>
  <c r="AD49" i="4"/>
  <c r="T56" i="6"/>
  <c r="B56" i="6" s="1"/>
  <c r="AB56" i="6" s="1"/>
  <c r="AD100" i="24"/>
  <c r="D61" i="5"/>
  <c r="AD65" i="4"/>
  <c r="AD84" i="3"/>
  <c r="AD69" i="16"/>
  <c r="D49" i="20"/>
  <c r="AD49" i="20"/>
  <c r="D49" i="4"/>
  <c r="D100" i="24"/>
  <c r="AD92" i="24"/>
  <c r="D82" i="13"/>
  <c r="AD39" i="5"/>
  <c r="AD94" i="3"/>
  <c r="D95" i="20"/>
  <c r="AD99" i="20"/>
  <c r="AD57" i="6"/>
  <c r="D4" i="4"/>
  <c r="AD94" i="9"/>
  <c r="AD77" i="16"/>
  <c r="D82" i="24"/>
  <c r="J11" i="17"/>
  <c r="BW11" i="17" s="1"/>
  <c r="D7" i="5"/>
  <c r="AB99" i="3"/>
  <c r="AD99" i="3"/>
  <c r="AB4" i="4"/>
  <c r="AD55" i="13"/>
  <c r="D58" i="1"/>
  <c r="D77" i="16"/>
  <c r="AD31" i="20"/>
  <c r="T26" i="24"/>
  <c r="B26" i="24" s="1"/>
  <c r="AB26" i="24" s="1"/>
  <c r="AD82" i="24"/>
  <c r="AD95" i="20"/>
  <c r="D99" i="20"/>
  <c r="D94" i="9"/>
  <c r="AD31" i="18"/>
  <c r="AB4" i="18"/>
  <c r="D14" i="23"/>
  <c r="AD10" i="23"/>
  <c r="AD19" i="1"/>
  <c r="D19" i="1"/>
  <c r="AD14" i="1"/>
  <c r="D21" i="6"/>
  <c r="AB20" i="6"/>
  <c r="X9" i="6"/>
  <c r="AD7" i="5"/>
  <c r="AD4" i="4"/>
  <c r="T21" i="27"/>
  <c r="B21" i="27" s="1"/>
  <c r="AB21" i="27" s="1"/>
  <c r="AI5" i="10"/>
  <c r="O18" i="17"/>
  <c r="D31" i="4"/>
  <c r="N21" i="17"/>
  <c r="N22" i="17" s="1"/>
  <c r="N23" i="17" s="1"/>
  <c r="N24" i="17" s="1"/>
  <c r="N25" i="17" s="1"/>
  <c r="N26" i="17" s="1"/>
  <c r="F7" i="17"/>
  <c r="BS7" i="17" s="1"/>
  <c r="AB10" i="24"/>
  <c r="AD31" i="4"/>
  <c r="D10" i="24"/>
  <c r="G4" i="2"/>
  <c r="T28" i="24"/>
  <c r="B28" i="24" s="1"/>
  <c r="AB28" i="24" s="1"/>
  <c r="K13" i="17"/>
  <c r="AB8" i="23"/>
  <c r="D31" i="20"/>
  <c r="D38" i="25"/>
  <c r="T8" i="6"/>
  <c r="B8" i="6" s="1"/>
  <c r="AD8" i="6" s="1"/>
  <c r="AD21" i="6"/>
  <c r="AD10" i="24"/>
  <c r="AD14" i="21"/>
  <c r="AD4" i="18"/>
  <c r="T19" i="28"/>
  <c r="B19" i="28" s="1"/>
  <c r="AB19" i="28" s="1"/>
  <c r="D17" i="1"/>
  <c r="AD19" i="26"/>
  <c r="F18" i="17"/>
  <c r="F19" i="17" s="1"/>
  <c r="D30" i="21"/>
  <c r="D4" i="18"/>
  <c r="AB9" i="6"/>
  <c r="AD17" i="1"/>
  <c r="AD20" i="5"/>
  <c r="AD38" i="25"/>
  <c r="D14" i="21"/>
  <c r="T8" i="4"/>
  <c r="B8" i="4" s="1"/>
  <c r="D8" i="4" s="1"/>
  <c r="AD30" i="21"/>
  <c r="T19" i="6"/>
  <c r="B19" i="6" s="1"/>
  <c r="AB19" i="6" s="1"/>
  <c r="AB8" i="5"/>
  <c r="AD4" i="21"/>
  <c r="D5" i="4"/>
  <c r="T37" i="25"/>
  <c r="B37" i="25" s="1"/>
  <c r="AD37" i="25" s="1"/>
  <c r="T15" i="27"/>
  <c r="B15" i="27" s="1"/>
  <c r="AD15" i="27" s="1"/>
  <c r="J12" i="17"/>
  <c r="BW12" i="17" s="1"/>
  <c r="AD40" i="13"/>
  <c r="AB7" i="24"/>
  <c r="AD7" i="24"/>
  <c r="D20" i="5"/>
  <c r="AD5" i="4"/>
  <c r="X9" i="7"/>
  <c r="X7" i="7"/>
  <c r="X20" i="7"/>
  <c r="I9" i="17"/>
  <c r="BV9" i="17" s="1"/>
  <c r="AD8" i="23"/>
  <c r="AB38" i="5"/>
  <c r="D38" i="5"/>
  <c r="O12" i="17"/>
  <c r="AD18" i="28"/>
  <c r="D4" i="21"/>
  <c r="D7" i="24"/>
  <c r="D8" i="5"/>
  <c r="AH9" i="10"/>
  <c r="X45" i="24"/>
  <c r="T45" i="24"/>
  <c r="B45" i="24" s="1"/>
  <c r="AD79" i="24"/>
  <c r="D62" i="13"/>
  <c r="D31" i="18"/>
  <c r="AD21" i="21"/>
  <c r="D30" i="18"/>
  <c r="AD14" i="23"/>
  <c r="D77" i="3"/>
  <c r="D38" i="24"/>
  <c r="AD58" i="1"/>
  <c r="D86" i="3"/>
  <c r="AD62" i="13"/>
  <c r="D55" i="25"/>
  <c r="AD38" i="9"/>
  <c r="AB58" i="5"/>
  <c r="D58" i="5"/>
  <c r="AD40" i="26"/>
  <c r="AB4" i="21"/>
  <c r="X24" i="7"/>
  <c r="X22" i="25"/>
  <c r="AD77" i="3"/>
  <c r="X39" i="6"/>
  <c r="AD10" i="18"/>
  <c r="AD58" i="5"/>
  <c r="D79" i="24"/>
  <c r="D10" i="18"/>
  <c r="Q14" i="17"/>
  <c r="X87" i="6"/>
  <c r="T87" i="6"/>
  <c r="B87" i="6" s="1"/>
  <c r="D75" i="9"/>
  <c r="D51" i="28"/>
  <c r="AD57" i="3"/>
  <c r="D57" i="4"/>
  <c r="D38" i="9"/>
  <c r="AD86" i="3"/>
  <c r="AB90" i="24"/>
  <c r="D90" i="24"/>
  <c r="AD75" i="9"/>
  <c r="AD51" i="28"/>
  <c r="D3" i="21"/>
  <c r="D40" i="13"/>
  <c r="D10" i="6"/>
  <c r="AD27" i="13"/>
  <c r="D22" i="17"/>
  <c r="D23" i="17" s="1"/>
  <c r="D24" i="17" s="1"/>
  <c r="D25" i="17" s="1"/>
  <c r="D19" i="25"/>
  <c r="D55" i="13"/>
  <c r="D60" i="4"/>
  <c r="D9" i="6"/>
  <c r="AD26" i="25"/>
  <c r="D70" i="4"/>
  <c r="AD53" i="6"/>
  <c r="AD71" i="24"/>
  <c r="AD70" i="4"/>
  <c r="D75" i="6"/>
  <c r="AD97" i="20"/>
  <c r="D38" i="27"/>
  <c r="AD96" i="4"/>
  <c r="AD57" i="4"/>
  <c r="T18" i="24"/>
  <c r="B18" i="24" s="1"/>
  <c r="AB18" i="24" s="1"/>
  <c r="D57" i="6"/>
  <c r="AD75" i="6"/>
  <c r="AD85" i="6"/>
  <c r="AD23" i="26"/>
  <c r="D96" i="4"/>
  <c r="AD60" i="4"/>
  <c r="D20" i="6"/>
  <c r="AD30" i="18"/>
  <c r="O32" i="17"/>
  <c r="O33" i="17" s="1"/>
  <c r="O34" i="17" s="1"/>
  <c r="O35" i="17" s="1"/>
  <c r="O36" i="17" s="1"/>
  <c r="O37" i="17" s="1"/>
  <c r="O38" i="17" s="1"/>
  <c r="O39" i="17" s="1"/>
  <c r="O40" i="17" s="1"/>
  <c r="O41" i="17" s="1"/>
  <c r="O42" i="17" s="1"/>
  <c r="O43" i="17" s="1"/>
  <c r="O44" i="17" s="1"/>
  <c r="O45" i="17" s="1"/>
  <c r="O46" i="17" s="1"/>
  <c r="O47" i="17" s="1"/>
  <c r="O48" i="17" s="1"/>
  <c r="O49" i="17" s="1"/>
  <c r="O50" i="17" s="1"/>
  <c r="O51" i="17" s="1"/>
  <c r="O52" i="17" s="1"/>
  <c r="O53" i="17" s="1"/>
  <c r="O54" i="17" s="1"/>
  <c r="O55" i="17" s="1"/>
  <c r="O56" i="17" s="1"/>
  <c r="O57" i="17" s="1"/>
  <c r="O58" i="17" s="1"/>
  <c r="O59" i="17" s="1"/>
  <c r="O60" i="17" s="1"/>
  <c r="O61" i="17" s="1"/>
  <c r="O62" i="17" s="1"/>
  <c r="O63" i="17" s="1"/>
  <c r="O64" i="17" s="1"/>
  <c r="O65" i="17" s="1"/>
  <c r="O66" i="17" s="1"/>
  <c r="O67" i="17" s="1"/>
  <c r="O68" i="17" s="1"/>
  <c r="O69" i="17" s="1"/>
  <c r="O70" i="17" s="1"/>
  <c r="O71" i="17" s="1"/>
  <c r="O72" i="17" s="1"/>
  <c r="O73" i="17" s="1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O84" i="17" s="1"/>
  <c r="O85" i="17" s="1"/>
  <c r="O86" i="17" s="1"/>
  <c r="O87" i="17" s="1"/>
  <c r="O88" i="17" s="1"/>
  <c r="O89" i="17" s="1"/>
  <c r="O90" i="17" s="1"/>
  <c r="O91" i="17" s="1"/>
  <c r="O92" i="17" s="1"/>
  <c r="O93" i="17" s="1"/>
  <c r="O94" i="17" s="1"/>
  <c r="O95" i="17" s="1"/>
  <c r="O96" i="17" s="1"/>
  <c r="O97" i="17" s="1"/>
  <c r="O98" i="17" s="1"/>
  <c r="O99" i="17" s="1"/>
  <c r="O100" i="17" s="1"/>
  <c r="O19" i="17"/>
  <c r="AB15" i="23"/>
  <c r="D15" i="23"/>
  <c r="AD15" i="23"/>
  <c r="D27" i="13"/>
  <c r="AB10" i="6"/>
  <c r="AB14" i="5"/>
  <c r="D14" i="5"/>
  <c r="AD14" i="5"/>
  <c r="AI10" i="10"/>
  <c r="D58" i="3"/>
  <c r="D29" i="28"/>
  <c r="D18" i="28"/>
  <c r="D5" i="28"/>
  <c r="AD5" i="28"/>
  <c r="D20" i="26"/>
  <c r="D25" i="25"/>
  <c r="D16" i="25"/>
  <c r="AD16" i="25"/>
  <c r="T17" i="7"/>
  <c r="B17" i="7" s="1"/>
  <c r="AB17" i="7" s="1"/>
  <c r="X8" i="7"/>
  <c r="D8" i="7"/>
  <c r="AB8" i="7"/>
  <c r="AD8" i="7"/>
  <c r="AH10" i="10"/>
  <c r="F20" i="17"/>
  <c r="F21" i="17" s="1"/>
  <c r="F22" i="17" s="1"/>
  <c r="F23" i="17" s="1"/>
  <c r="F24" i="17" s="1"/>
  <c r="F25" i="17" s="1"/>
  <c r="F26" i="17" s="1"/>
  <c r="F27" i="17" s="1"/>
  <c r="F28" i="17" s="1"/>
  <c r="F29" i="17" s="1"/>
  <c r="F30" i="17" s="1"/>
  <c r="F31" i="17" s="1"/>
  <c r="F32" i="17" s="1"/>
  <c r="F33" i="17" s="1"/>
  <c r="F34" i="17" s="1"/>
  <c r="F35" i="17" s="1"/>
  <c r="F36" i="17" s="1"/>
  <c r="F37" i="17" s="1"/>
  <c r="F38" i="17" s="1"/>
  <c r="F39" i="17" s="1"/>
  <c r="F40" i="17" s="1"/>
  <c r="F41" i="17" s="1"/>
  <c r="F42" i="17" s="1"/>
  <c r="F43" i="17" s="1"/>
  <c r="F44" i="17" s="1"/>
  <c r="F45" i="17" s="1"/>
  <c r="F46" i="17" s="1"/>
  <c r="F47" i="17" s="1"/>
  <c r="F48" i="17" s="1"/>
  <c r="F49" i="17" s="1"/>
  <c r="F50" i="17" s="1"/>
  <c r="F51" i="17" s="1"/>
  <c r="F52" i="17" s="1"/>
  <c r="F53" i="17" s="1"/>
  <c r="F54" i="17" s="1"/>
  <c r="F55" i="17" s="1"/>
  <c r="F56" i="17" s="1"/>
  <c r="F57" i="17" s="1"/>
  <c r="F58" i="17" s="1"/>
  <c r="F59" i="17" s="1"/>
  <c r="F60" i="17" s="1"/>
  <c r="F61" i="17" s="1"/>
  <c r="F62" i="17" s="1"/>
  <c r="F63" i="17" s="1"/>
  <c r="F64" i="17" s="1"/>
  <c r="F65" i="17" s="1"/>
  <c r="F66" i="17" s="1"/>
  <c r="F67" i="17" s="1"/>
  <c r="F68" i="17" s="1"/>
  <c r="F69" i="17" s="1"/>
  <c r="F70" i="17" s="1"/>
  <c r="F71" i="17" s="1"/>
  <c r="F72" i="17" s="1"/>
  <c r="F73" i="17" s="1"/>
  <c r="F74" i="17" s="1"/>
  <c r="F75" i="17" s="1"/>
  <c r="F76" i="17" s="1"/>
  <c r="F77" i="17" s="1"/>
  <c r="F78" i="17" s="1"/>
  <c r="F79" i="17" s="1"/>
  <c r="F80" i="17" s="1"/>
  <c r="F81" i="17" s="1"/>
  <c r="F82" i="17" s="1"/>
  <c r="F83" i="17" s="1"/>
  <c r="F84" i="17" s="1"/>
  <c r="F85" i="17" s="1"/>
  <c r="F86" i="17" s="1"/>
  <c r="F87" i="17" s="1"/>
  <c r="F88" i="17" s="1"/>
  <c r="F89" i="17" s="1"/>
  <c r="F90" i="17" s="1"/>
  <c r="F91" i="17" s="1"/>
  <c r="F92" i="17" s="1"/>
  <c r="F93" i="17" s="1"/>
  <c r="F94" i="17" s="1"/>
  <c r="F95" i="17" s="1"/>
  <c r="F96" i="17" s="1"/>
  <c r="F97" i="17" s="1"/>
  <c r="F98" i="17" s="1"/>
  <c r="F99" i="17" s="1"/>
  <c r="F100" i="17" s="1"/>
  <c r="D26" i="17"/>
  <c r="D27" i="17" s="1"/>
  <c r="D28" i="17" s="1"/>
  <c r="D29" i="17" s="1"/>
  <c r="D30" i="17" s="1"/>
  <c r="D31" i="17" s="1"/>
  <c r="D32" i="17" s="1"/>
  <c r="D33" i="17" s="1"/>
  <c r="D34" i="17" s="1"/>
  <c r="D35" i="17" s="1"/>
  <c r="D36" i="17" s="1"/>
  <c r="D37" i="17" s="1"/>
  <c r="D38" i="17" s="1"/>
  <c r="D39" i="17" s="1"/>
  <c r="D40" i="17" s="1"/>
  <c r="D41" i="17" s="1"/>
  <c r="D42" i="17" s="1"/>
  <c r="D43" i="17" s="1"/>
  <c r="D44" i="17" s="1"/>
  <c r="D45" i="17" s="1"/>
  <c r="D46" i="17" s="1"/>
  <c r="D47" i="17" s="1"/>
  <c r="D48" i="17" s="1"/>
  <c r="D49" i="17" s="1"/>
  <c r="D50" i="17" s="1"/>
  <c r="D51" i="17" s="1"/>
  <c r="D52" i="17" s="1"/>
  <c r="D53" i="17" s="1"/>
  <c r="D54" i="17" s="1"/>
  <c r="D55" i="17" s="1"/>
  <c r="D56" i="17" s="1"/>
  <c r="D57" i="17" s="1"/>
  <c r="D58" i="17" s="1"/>
  <c r="D59" i="17" s="1"/>
  <c r="D60" i="17" s="1"/>
  <c r="D61" i="17" s="1"/>
  <c r="D62" i="17" s="1"/>
  <c r="D63" i="17" s="1"/>
  <c r="D64" i="17" s="1"/>
  <c r="D65" i="17" s="1"/>
  <c r="D66" i="17" s="1"/>
  <c r="D67" i="17" s="1"/>
  <c r="D68" i="17" s="1"/>
  <c r="D69" i="17" s="1"/>
  <c r="D70" i="17" s="1"/>
  <c r="D71" i="17" s="1"/>
  <c r="D72" i="17" s="1"/>
  <c r="D73" i="17" s="1"/>
  <c r="D74" i="17" s="1"/>
  <c r="D75" i="17" s="1"/>
  <c r="D76" i="17" s="1"/>
  <c r="D77" i="17" s="1"/>
  <c r="D78" i="17" s="1"/>
  <c r="D79" i="17" s="1"/>
  <c r="D80" i="17" s="1"/>
  <c r="D81" i="17" s="1"/>
  <c r="D82" i="17" s="1"/>
  <c r="D83" i="17" s="1"/>
  <c r="D84" i="17" s="1"/>
  <c r="D85" i="17" s="1"/>
  <c r="D86" i="17" s="1"/>
  <c r="D87" i="17" s="1"/>
  <c r="D88" i="17" s="1"/>
  <c r="D89" i="17" s="1"/>
  <c r="D90" i="17" s="1"/>
  <c r="D91" i="17" s="1"/>
  <c r="D92" i="17" s="1"/>
  <c r="D93" i="17" s="1"/>
  <c r="D94" i="17" s="1"/>
  <c r="D95" i="17" s="1"/>
  <c r="D96" i="17" s="1"/>
  <c r="D97" i="17" s="1"/>
  <c r="D98" i="17" s="1"/>
  <c r="D99" i="17" s="1"/>
  <c r="D100" i="17" s="1"/>
  <c r="T53" i="4"/>
  <c r="B53" i="4" s="1"/>
  <c r="X53" i="4"/>
  <c r="X44" i="4"/>
  <c r="T44" i="4"/>
  <c r="B44" i="4" s="1"/>
  <c r="AB28" i="23"/>
  <c r="AD28" i="23"/>
  <c r="D28" i="23"/>
  <c r="AD38" i="6"/>
  <c r="AH8" i="10"/>
  <c r="D94" i="27"/>
  <c r="T23" i="25"/>
  <c r="B23" i="25" s="1"/>
  <c r="AB23" i="25" s="1"/>
  <c r="AB5" i="16"/>
  <c r="K14" i="17"/>
  <c r="D64" i="6"/>
  <c r="T84" i="4"/>
  <c r="B84" i="4" s="1"/>
  <c r="X84" i="4"/>
  <c r="D4" i="24"/>
  <c r="AD4" i="24"/>
  <c r="AB4" i="24"/>
  <c r="P8" i="17"/>
  <c r="CC8" i="17" s="1"/>
  <c r="AB15" i="24"/>
  <c r="D15" i="24"/>
  <c r="AD15" i="24"/>
  <c r="AB23" i="1"/>
  <c r="AD23" i="1"/>
  <c r="D23" i="1"/>
  <c r="AB91" i="6"/>
  <c r="AD91" i="6"/>
  <c r="D91" i="6"/>
  <c r="AB98" i="4"/>
  <c r="AD98" i="4"/>
  <c r="AD65" i="16"/>
  <c r="AB16" i="23"/>
  <c r="D16" i="23"/>
  <c r="AD16" i="23"/>
  <c r="X65" i="24"/>
  <c r="T65" i="24"/>
  <c r="B65" i="24" s="1"/>
  <c r="AD29" i="28"/>
  <c r="AD13" i="27"/>
  <c r="AD5" i="27"/>
  <c r="AD42" i="27"/>
  <c r="D65" i="16"/>
  <c r="D53" i="6"/>
  <c r="X88" i="24"/>
  <c r="T88" i="24"/>
  <c r="B88" i="24" s="1"/>
  <c r="X97" i="24"/>
  <c r="T97" i="24"/>
  <c r="B97" i="24" s="1"/>
  <c r="D38" i="6"/>
  <c r="D98" i="4"/>
  <c r="D4" i="9"/>
  <c r="D13" i="27"/>
  <c r="D5" i="27"/>
  <c r="AD16" i="21"/>
  <c r="D57" i="3"/>
  <c r="T59" i="24"/>
  <c r="B59" i="24" s="1"/>
  <c r="D59" i="24" s="1"/>
  <c r="X99" i="6"/>
  <c r="T99" i="6"/>
  <c r="B99" i="6" s="1"/>
  <c r="X99" i="24"/>
  <c r="T99" i="24"/>
  <c r="B99" i="24" s="1"/>
  <c r="D21" i="21"/>
  <c r="O13" i="17"/>
  <c r="AD9" i="23"/>
  <c r="D9" i="23"/>
  <c r="AB9" i="23"/>
  <c r="AD95" i="6"/>
  <c r="AD81" i="3"/>
  <c r="AD4" i="9"/>
  <c r="D16" i="21"/>
  <c r="AD32" i="4"/>
  <c r="T20" i="24"/>
  <c r="B20" i="24" s="1"/>
  <c r="AB20" i="24" s="1"/>
  <c r="Q18" i="17"/>
  <c r="Q19" i="17" s="1"/>
  <c r="Q20" i="17" s="1"/>
  <c r="Q21" i="17" s="1"/>
  <c r="Q22" i="17" s="1"/>
  <c r="Q23" i="17" s="1"/>
  <c r="Q24" i="17" s="1"/>
  <c r="Q25" i="17" s="1"/>
  <c r="Q26" i="17" s="1"/>
  <c r="Q27" i="17" s="1"/>
  <c r="Q28" i="17" s="1"/>
  <c r="Q29" i="17" s="1"/>
  <c r="Q30" i="17" s="1"/>
  <c r="Q31" i="17" s="1"/>
  <c r="Q32" i="17" s="1"/>
  <c r="Q33" i="17" s="1"/>
  <c r="Q34" i="17" s="1"/>
  <c r="Q35" i="17" s="1"/>
  <c r="Q36" i="17" s="1"/>
  <c r="Q37" i="17" s="1"/>
  <c r="Q38" i="17" s="1"/>
  <c r="Q39" i="17" s="1"/>
  <c r="Q40" i="17" s="1"/>
  <c r="Q41" i="17" s="1"/>
  <c r="Q42" i="17" s="1"/>
  <c r="Q43" i="17" s="1"/>
  <c r="Q44" i="17" s="1"/>
  <c r="Q45" i="17" s="1"/>
  <c r="Q46" i="17" s="1"/>
  <c r="Q47" i="17" s="1"/>
  <c r="Q48" i="17" s="1"/>
  <c r="Q49" i="17" s="1"/>
  <c r="Q50" i="17" s="1"/>
  <c r="Q51" i="17" s="1"/>
  <c r="Q52" i="17" s="1"/>
  <c r="Q53" i="17" s="1"/>
  <c r="Q54" i="17" s="1"/>
  <c r="Q55" i="17" s="1"/>
  <c r="Q56" i="17" s="1"/>
  <c r="Q57" i="17" s="1"/>
  <c r="Q58" i="17" s="1"/>
  <c r="Q59" i="17" s="1"/>
  <c r="Q60" i="17" s="1"/>
  <c r="Q61" i="17" s="1"/>
  <c r="Q62" i="17" s="1"/>
  <c r="Q63" i="17" s="1"/>
  <c r="Q64" i="17" s="1"/>
  <c r="Q65" i="17" s="1"/>
  <c r="Q66" i="17" s="1"/>
  <c r="Q67" i="17" s="1"/>
  <c r="Q68" i="17" s="1"/>
  <c r="Q69" i="17" s="1"/>
  <c r="Q70" i="17" s="1"/>
  <c r="Q71" i="17" s="1"/>
  <c r="Q72" i="17" s="1"/>
  <c r="Q73" i="17" s="1"/>
  <c r="Q74" i="17" s="1"/>
  <c r="Q75" i="17" s="1"/>
  <c r="Q76" i="17" s="1"/>
  <c r="Q77" i="17" s="1"/>
  <c r="Q78" i="17" s="1"/>
  <c r="Q79" i="17" s="1"/>
  <c r="Q80" i="17" s="1"/>
  <c r="Q81" i="17" s="1"/>
  <c r="Q82" i="17" s="1"/>
  <c r="Q83" i="17" s="1"/>
  <c r="Q84" i="17" s="1"/>
  <c r="Q85" i="17" s="1"/>
  <c r="Q86" i="17" s="1"/>
  <c r="Q87" i="17" s="1"/>
  <c r="Q88" i="17" s="1"/>
  <c r="Q89" i="17" s="1"/>
  <c r="Q90" i="17" s="1"/>
  <c r="Q91" i="17" s="1"/>
  <c r="Q92" i="17" s="1"/>
  <c r="Q93" i="17" s="1"/>
  <c r="Q94" i="17" s="1"/>
  <c r="Q95" i="17" s="1"/>
  <c r="Q96" i="17" s="1"/>
  <c r="Q97" i="17" s="1"/>
  <c r="Q98" i="17" s="1"/>
  <c r="Q99" i="17" s="1"/>
  <c r="Q100" i="17" s="1"/>
  <c r="AB24" i="1"/>
  <c r="D24" i="1"/>
  <c r="AD24" i="1"/>
  <c r="X76" i="24"/>
  <c r="T76" i="24"/>
  <c r="B76" i="24" s="1"/>
  <c r="AB86" i="5"/>
  <c r="D86" i="5"/>
  <c r="AD86" i="5"/>
  <c r="N27" i="17"/>
  <c r="N28" i="17" s="1"/>
  <c r="N29" i="17" s="1"/>
  <c r="N30" i="17" s="1"/>
  <c r="N31" i="17" s="1"/>
  <c r="N32" i="17" s="1"/>
  <c r="N33" i="17" s="1"/>
  <c r="N34" i="17" s="1"/>
  <c r="N35" i="17" s="1"/>
  <c r="N36" i="17" s="1"/>
  <c r="N37" i="17" s="1"/>
  <c r="N38" i="17" s="1"/>
  <c r="N39" i="17" s="1"/>
  <c r="N40" i="17" s="1"/>
  <c r="N41" i="17" s="1"/>
  <c r="N42" i="17" s="1"/>
  <c r="N43" i="17" s="1"/>
  <c r="N44" i="17" s="1"/>
  <c r="N45" i="17" s="1"/>
  <c r="N46" i="17" s="1"/>
  <c r="N47" i="17" s="1"/>
  <c r="N48" i="17" s="1"/>
  <c r="N49" i="17" s="1"/>
  <c r="N50" i="17" s="1"/>
  <c r="N51" i="17" s="1"/>
  <c r="N52" i="17" s="1"/>
  <c r="N53" i="17" s="1"/>
  <c r="N54" i="17" s="1"/>
  <c r="N55" i="17" s="1"/>
  <c r="N56" i="17" s="1"/>
  <c r="N57" i="17" s="1"/>
  <c r="N58" i="17" s="1"/>
  <c r="N59" i="17" s="1"/>
  <c r="N60" i="17" s="1"/>
  <c r="N61" i="17" s="1"/>
  <c r="N62" i="17" s="1"/>
  <c r="N63" i="17" s="1"/>
  <c r="N64" i="17" s="1"/>
  <c r="N65" i="17" s="1"/>
  <c r="N66" i="17" s="1"/>
  <c r="N67" i="17" s="1"/>
  <c r="N68" i="17" s="1"/>
  <c r="N69" i="17" s="1"/>
  <c r="N70" i="17" s="1"/>
  <c r="N71" i="17" s="1"/>
  <c r="N72" i="17" s="1"/>
  <c r="N73" i="17" s="1"/>
  <c r="N74" i="17" s="1"/>
  <c r="N75" i="17" s="1"/>
  <c r="N76" i="17" s="1"/>
  <c r="N77" i="17" s="1"/>
  <c r="N78" i="17" s="1"/>
  <c r="N79" i="17" s="1"/>
  <c r="N80" i="17" s="1"/>
  <c r="N81" i="17" s="1"/>
  <c r="N82" i="17" s="1"/>
  <c r="N83" i="17" s="1"/>
  <c r="N84" i="17" s="1"/>
  <c r="N85" i="17" s="1"/>
  <c r="N86" i="17" s="1"/>
  <c r="N87" i="17" s="1"/>
  <c r="N88" i="17" s="1"/>
  <c r="N89" i="17" s="1"/>
  <c r="N90" i="17" s="1"/>
  <c r="N91" i="17" s="1"/>
  <c r="N92" i="17" s="1"/>
  <c r="N93" i="17" s="1"/>
  <c r="N94" i="17" s="1"/>
  <c r="N95" i="17" s="1"/>
  <c r="N96" i="17" s="1"/>
  <c r="N97" i="17" s="1"/>
  <c r="N98" i="17" s="1"/>
  <c r="N99" i="17" s="1"/>
  <c r="N100" i="17" s="1"/>
  <c r="X32" i="24"/>
  <c r="T32" i="24"/>
  <c r="B32" i="24" s="1"/>
  <c r="AD5" i="16"/>
  <c r="D71" i="24"/>
  <c r="AD12" i="5"/>
  <c r="D12" i="5"/>
  <c r="J16" i="17"/>
  <c r="J17" i="17" s="1"/>
  <c r="J18" i="17" s="1"/>
  <c r="J19" i="17" s="1"/>
  <c r="J20" i="17" s="1"/>
  <c r="J21" i="17" s="1"/>
  <c r="J22" i="17" s="1"/>
  <c r="J23" i="17" s="1"/>
  <c r="J24" i="17" s="1"/>
  <c r="J25" i="17" s="1"/>
  <c r="J26" i="17" s="1"/>
  <c r="J27" i="17" s="1"/>
  <c r="J28" i="17" s="1"/>
  <c r="J29" i="17" s="1"/>
  <c r="J30" i="17" s="1"/>
  <c r="J31" i="17" s="1"/>
  <c r="J32" i="17" s="1"/>
  <c r="J33" i="17" s="1"/>
  <c r="J34" i="17" s="1"/>
  <c r="J35" i="17" s="1"/>
  <c r="J36" i="17" s="1"/>
  <c r="J37" i="17" s="1"/>
  <c r="J38" i="17" s="1"/>
  <c r="J39" i="17" s="1"/>
  <c r="J40" i="17" s="1"/>
  <c r="J41" i="17" s="1"/>
  <c r="J42" i="17" s="1"/>
  <c r="J43" i="17" s="1"/>
  <c r="J44" i="17" s="1"/>
  <c r="J45" i="17" s="1"/>
  <c r="J46" i="17" s="1"/>
  <c r="J47" i="17" s="1"/>
  <c r="J48" i="17" s="1"/>
  <c r="J49" i="17" s="1"/>
  <c r="J50" i="17" s="1"/>
  <c r="J51" i="17" s="1"/>
  <c r="J52" i="17" s="1"/>
  <c r="J53" i="17" s="1"/>
  <c r="J54" i="17" s="1"/>
  <c r="J55" i="17" s="1"/>
  <c r="J56" i="17" s="1"/>
  <c r="J57" i="17" s="1"/>
  <c r="J58" i="17" s="1"/>
  <c r="J59" i="17" s="1"/>
  <c r="J60" i="17" s="1"/>
  <c r="J61" i="17" s="1"/>
  <c r="J62" i="17" s="1"/>
  <c r="J63" i="17" s="1"/>
  <c r="J64" i="17" s="1"/>
  <c r="J65" i="17" s="1"/>
  <c r="J66" i="17" s="1"/>
  <c r="J67" i="17" s="1"/>
  <c r="J68" i="17" s="1"/>
  <c r="J69" i="17" s="1"/>
  <c r="J70" i="17" s="1"/>
  <c r="J71" i="17" s="1"/>
  <c r="J72" i="17" s="1"/>
  <c r="J73" i="17" s="1"/>
  <c r="J74" i="17" s="1"/>
  <c r="J75" i="17" s="1"/>
  <c r="J76" i="17" s="1"/>
  <c r="J77" i="17" s="1"/>
  <c r="J78" i="17" s="1"/>
  <c r="J79" i="17" s="1"/>
  <c r="J80" i="17" s="1"/>
  <c r="J81" i="17" s="1"/>
  <c r="J82" i="17" s="1"/>
  <c r="J83" i="17" s="1"/>
  <c r="J84" i="17" s="1"/>
  <c r="J85" i="17" s="1"/>
  <c r="J86" i="17" s="1"/>
  <c r="J87" i="17" s="1"/>
  <c r="J88" i="17" s="1"/>
  <c r="J89" i="17" s="1"/>
  <c r="J90" i="17" s="1"/>
  <c r="J91" i="17" s="1"/>
  <c r="J92" i="17" s="1"/>
  <c r="J93" i="17" s="1"/>
  <c r="J94" i="17" s="1"/>
  <c r="J95" i="17" s="1"/>
  <c r="J96" i="17" s="1"/>
  <c r="J97" i="17" s="1"/>
  <c r="J98" i="17" s="1"/>
  <c r="J99" i="17" s="1"/>
  <c r="J100" i="17" s="1"/>
  <c r="AB12" i="5"/>
  <c r="X47" i="4"/>
  <c r="T47" i="4"/>
  <c r="B47" i="4" s="1"/>
  <c r="AB40" i="3"/>
  <c r="AD40" i="3"/>
  <c r="D40" i="3"/>
  <c r="X67" i="4"/>
  <c r="T67" i="4"/>
  <c r="B67" i="4" s="1"/>
  <c r="AB56" i="5"/>
  <c r="D56" i="5"/>
  <c r="AD56" i="5"/>
  <c r="D81" i="3"/>
  <c r="D62" i="27"/>
  <c r="D5" i="16"/>
  <c r="T75" i="4"/>
  <c r="B75" i="4" s="1"/>
  <c r="X75" i="4"/>
  <c r="X72" i="24"/>
  <c r="T72" i="24"/>
  <c r="B72" i="24" s="1"/>
  <c r="X66" i="24"/>
  <c r="T66" i="24"/>
  <c r="B66" i="24" s="1"/>
  <c r="AB18" i="5"/>
  <c r="AD18" i="5"/>
  <c r="D18" i="5"/>
  <c r="X39" i="24"/>
  <c r="T39" i="24"/>
  <c r="B39" i="24" s="1"/>
  <c r="AB88" i="20"/>
  <c r="D88" i="20"/>
  <c r="AD88" i="20"/>
  <c r="X71" i="4"/>
  <c r="T71" i="4"/>
  <c r="B71" i="4" s="1"/>
  <c r="T54" i="4"/>
  <c r="B54" i="4" s="1"/>
  <c r="X54" i="4"/>
  <c r="AB14" i="24"/>
  <c r="D14" i="24"/>
  <c r="AD14" i="24"/>
  <c r="X58" i="4"/>
  <c r="T58" i="4"/>
  <c r="B58" i="4" s="1"/>
  <c r="AB80" i="24"/>
  <c r="AD80" i="24"/>
  <c r="D80" i="24"/>
  <c r="D49" i="27"/>
  <c r="AD19" i="20"/>
  <c r="D48" i="4"/>
  <c r="AD77" i="13"/>
  <c r="AD35" i="27"/>
  <c r="D68" i="18"/>
  <c r="X56" i="24"/>
  <c r="T56" i="24"/>
  <c r="B56" i="24" s="1"/>
  <c r="X39" i="4"/>
  <c r="T39" i="4"/>
  <c r="B39" i="4" s="1"/>
  <c r="X51" i="4"/>
  <c r="T51" i="4"/>
  <c r="B51" i="4" s="1"/>
  <c r="X70" i="24"/>
  <c r="T70" i="24"/>
  <c r="B70" i="24" s="1"/>
  <c r="T34" i="6"/>
  <c r="B34" i="6" s="1"/>
  <c r="X34" i="6"/>
  <c r="X37" i="4"/>
  <c r="T37" i="4"/>
  <c r="B37" i="4" s="1"/>
  <c r="X99" i="4"/>
  <c r="T99" i="4"/>
  <c r="B99" i="4" s="1"/>
  <c r="AD68" i="18"/>
  <c r="AB77" i="24"/>
  <c r="D77" i="24"/>
  <c r="AD77" i="24"/>
  <c r="X11" i="24"/>
  <c r="T11" i="24"/>
  <c r="B11" i="24" s="1"/>
  <c r="X91" i="24"/>
  <c r="T91" i="24"/>
  <c r="B91" i="24" s="1"/>
  <c r="AD63" i="5"/>
  <c r="AD27" i="28"/>
  <c r="AD48" i="4"/>
  <c r="D9" i="28"/>
  <c r="AD9" i="28"/>
  <c r="T47" i="6"/>
  <c r="B47" i="6" s="1"/>
  <c r="X47" i="6"/>
  <c r="AD96" i="24"/>
  <c r="AB96" i="24"/>
  <c r="D96" i="24"/>
  <c r="X66" i="4"/>
  <c r="T66" i="4"/>
  <c r="B66" i="4" s="1"/>
  <c r="T67" i="24"/>
  <c r="B67" i="24" s="1"/>
  <c r="X67" i="24"/>
  <c r="AB97" i="4"/>
  <c r="D97" i="4"/>
  <c r="AD97" i="4"/>
  <c r="X77" i="4"/>
  <c r="T77" i="4"/>
  <c r="B77" i="4" s="1"/>
  <c r="AB35" i="23"/>
  <c r="AD35" i="23"/>
  <c r="D35" i="23"/>
  <c r="X81" i="24"/>
  <c r="T81" i="24"/>
  <c r="B81" i="24" s="1"/>
  <c r="X43" i="4"/>
  <c r="T43" i="4"/>
  <c r="B43" i="4" s="1"/>
  <c r="X95" i="24"/>
  <c r="T95" i="24"/>
  <c r="B95" i="24" s="1"/>
  <c r="X55" i="4"/>
  <c r="T55" i="4"/>
  <c r="B55" i="4" s="1"/>
  <c r="T33" i="24"/>
  <c r="B33" i="24" s="1"/>
  <c r="X33" i="24"/>
  <c r="AB50" i="4"/>
  <c r="AD50" i="4"/>
  <c r="D50" i="4"/>
  <c r="AD5" i="23"/>
  <c r="AB5" i="23"/>
  <c r="O9" i="17"/>
  <c r="CB9" i="17" s="1"/>
  <c r="D5" i="23"/>
  <c r="AB25" i="5"/>
  <c r="AD25" i="5"/>
  <c r="D25" i="5"/>
  <c r="AD42" i="13"/>
  <c r="AD97" i="6"/>
  <c r="D77" i="13"/>
  <c r="D19" i="20"/>
  <c r="D63" i="5"/>
  <c r="AD13" i="28"/>
  <c r="AD94" i="27"/>
  <c r="D93" i="28"/>
  <c r="AD62" i="27"/>
  <c r="T30" i="24"/>
  <c r="B30" i="24" s="1"/>
  <c r="X30" i="24"/>
  <c r="X46" i="4"/>
  <c r="T46" i="4"/>
  <c r="B46" i="4" s="1"/>
  <c r="X50" i="6"/>
  <c r="T50" i="6"/>
  <c r="B50" i="6" s="1"/>
  <c r="X77" i="6"/>
  <c r="T77" i="6"/>
  <c r="B77" i="6" s="1"/>
  <c r="AB40" i="24"/>
  <c r="AD40" i="24"/>
  <c r="D40" i="24"/>
  <c r="D9" i="26"/>
  <c r="D5" i="26"/>
  <c r="D26" i="27"/>
  <c r="P13" i="17"/>
  <c r="CC13" i="17" s="1"/>
  <c r="D9" i="24"/>
  <c r="AD22" i="20"/>
  <c r="AD5" i="9"/>
  <c r="AD9" i="24"/>
  <c r="AD20" i="26"/>
  <c r="AD38" i="27"/>
  <c r="AB57" i="24"/>
  <c r="D58" i="13"/>
  <c r="D75" i="7"/>
  <c r="D97" i="6"/>
  <c r="AD3" i="9"/>
  <c r="AD58" i="13"/>
  <c r="AD10" i="26"/>
  <c r="D10" i="26"/>
  <c r="X84" i="7"/>
  <c r="AD75" i="7"/>
  <c r="D58" i="20"/>
  <c r="AD27" i="9"/>
  <c r="AD28" i="25"/>
  <c r="AD17" i="25"/>
  <c r="D23" i="26"/>
  <c r="D45" i="9"/>
  <c r="D85" i="6"/>
  <c r="AD58" i="20"/>
  <c r="D27" i="9"/>
  <c r="D28" i="25"/>
  <c r="D19" i="26"/>
  <c r="D17" i="25"/>
  <c r="AH6" i="10"/>
  <c r="AB6" i="7"/>
  <c r="G10" i="17"/>
  <c r="AB7" i="7"/>
  <c r="G11" i="17"/>
  <c r="AB10" i="13"/>
  <c r="M14" i="17"/>
  <c r="AB9" i="7"/>
  <c r="G13" i="17"/>
  <c r="AB12" i="13"/>
  <c r="M16" i="17"/>
  <c r="M17" i="17" s="1"/>
  <c r="M18" i="17" s="1"/>
  <c r="M19" i="17" s="1"/>
  <c r="M20" i="17" s="1"/>
  <c r="M21" i="17" s="1"/>
  <c r="M22" i="17" s="1"/>
  <c r="M23" i="17" s="1"/>
  <c r="M24" i="17" s="1"/>
  <c r="M25" i="17" s="1"/>
  <c r="M26" i="17" s="1"/>
  <c r="M27" i="17" s="1"/>
  <c r="M28" i="17" s="1"/>
  <c r="M29" i="17" s="1"/>
  <c r="M30" i="17" s="1"/>
  <c r="M31" i="17" s="1"/>
  <c r="M32" i="17" s="1"/>
  <c r="M33" i="17" s="1"/>
  <c r="M34" i="17" s="1"/>
  <c r="M35" i="17" s="1"/>
  <c r="M36" i="17" s="1"/>
  <c r="M37" i="17" s="1"/>
  <c r="M38" i="17" s="1"/>
  <c r="M39" i="17" s="1"/>
  <c r="M40" i="17" s="1"/>
  <c r="M41" i="17" s="1"/>
  <c r="M42" i="17" s="1"/>
  <c r="M43" i="17" s="1"/>
  <c r="M44" i="17" s="1"/>
  <c r="M45" i="17" s="1"/>
  <c r="M46" i="17" s="1"/>
  <c r="M47" i="17" s="1"/>
  <c r="M48" i="17" s="1"/>
  <c r="M49" i="17" s="1"/>
  <c r="M50" i="17" s="1"/>
  <c r="M51" i="17" s="1"/>
  <c r="M52" i="17" s="1"/>
  <c r="M53" i="17" s="1"/>
  <c r="M54" i="17" s="1"/>
  <c r="M55" i="17" s="1"/>
  <c r="M56" i="17" s="1"/>
  <c r="M57" i="17" s="1"/>
  <c r="M58" i="17" s="1"/>
  <c r="M59" i="17" s="1"/>
  <c r="M60" i="17" s="1"/>
  <c r="M61" i="17" s="1"/>
  <c r="M62" i="17" s="1"/>
  <c r="M63" i="17" s="1"/>
  <c r="M64" i="17" s="1"/>
  <c r="M65" i="17" s="1"/>
  <c r="M66" i="17" s="1"/>
  <c r="M67" i="17" s="1"/>
  <c r="M68" i="17" s="1"/>
  <c r="M69" i="17" s="1"/>
  <c r="M70" i="17" s="1"/>
  <c r="M71" i="17" s="1"/>
  <c r="M72" i="17" s="1"/>
  <c r="M73" i="17" s="1"/>
  <c r="M74" i="17" s="1"/>
  <c r="M75" i="17" s="1"/>
  <c r="M76" i="17" s="1"/>
  <c r="M77" i="17" s="1"/>
  <c r="M78" i="17" s="1"/>
  <c r="M79" i="17" s="1"/>
  <c r="M80" i="17" s="1"/>
  <c r="M81" i="17" s="1"/>
  <c r="M82" i="17" s="1"/>
  <c r="M83" i="17" s="1"/>
  <c r="M84" i="17" s="1"/>
  <c r="M85" i="17" s="1"/>
  <c r="M86" i="17" s="1"/>
  <c r="M87" i="17" s="1"/>
  <c r="M88" i="17" s="1"/>
  <c r="M89" i="17" s="1"/>
  <c r="M90" i="17" s="1"/>
  <c r="M91" i="17" s="1"/>
  <c r="M92" i="17" s="1"/>
  <c r="M93" i="17" s="1"/>
  <c r="M94" i="17" s="1"/>
  <c r="M95" i="17" s="1"/>
  <c r="M96" i="17" s="1"/>
  <c r="M97" i="17" s="1"/>
  <c r="M98" i="17" s="1"/>
  <c r="M99" i="17" s="1"/>
  <c r="M100" i="17" s="1"/>
  <c r="AD56" i="7"/>
  <c r="AB8" i="16"/>
  <c r="L12" i="17"/>
  <c r="D90" i="7"/>
  <c r="AB5" i="20"/>
  <c r="E9" i="17"/>
  <c r="D56" i="7"/>
  <c r="AB11" i="20"/>
  <c r="E15" i="17"/>
  <c r="AB9" i="3"/>
  <c r="H13" i="17"/>
  <c r="AB5" i="3"/>
  <c r="H9" i="17"/>
  <c r="AD24" i="25"/>
  <c r="AB7" i="3"/>
  <c r="H11" i="17"/>
  <c r="AB6" i="13"/>
  <c r="M10" i="17"/>
  <c r="AB7" i="13"/>
  <c r="M11" i="17"/>
  <c r="AB7" i="4"/>
  <c r="I11" i="17"/>
  <c r="AB8" i="13"/>
  <c r="M12" i="17"/>
  <c r="D90" i="27"/>
  <c r="AB5" i="6"/>
  <c r="K9" i="17"/>
  <c r="BX9" i="17" s="1"/>
  <c r="AB8" i="18"/>
  <c r="Q12" i="17"/>
  <c r="AB7" i="18"/>
  <c r="Q11" i="17"/>
  <c r="AB5" i="7"/>
  <c r="G9" i="17"/>
  <c r="AB5" i="9"/>
  <c r="D9" i="17"/>
  <c r="BQ9" i="17" s="1"/>
  <c r="AB12" i="4"/>
  <c r="I16" i="17"/>
  <c r="I17" i="17" s="1"/>
  <c r="AB6" i="24"/>
  <c r="P10" i="17"/>
  <c r="AB12" i="3"/>
  <c r="H16" i="17"/>
  <c r="H17" i="17" s="1"/>
  <c r="H18" i="17" s="1"/>
  <c r="H19" i="17" s="1"/>
  <c r="H20" i="17" s="1"/>
  <c r="H21" i="17" s="1"/>
  <c r="H22" i="17" s="1"/>
  <c r="H23" i="17" s="1"/>
  <c r="H24" i="17" s="1"/>
  <c r="H25" i="17" s="1"/>
  <c r="H26" i="17" s="1"/>
  <c r="H27" i="17" s="1"/>
  <c r="H28" i="17" s="1"/>
  <c r="H29" i="17" s="1"/>
  <c r="H30" i="17" s="1"/>
  <c r="H31" i="17" s="1"/>
  <c r="H32" i="17" s="1"/>
  <c r="H33" i="17" s="1"/>
  <c r="H34" i="17" s="1"/>
  <c r="H35" i="17" s="1"/>
  <c r="H36" i="17" s="1"/>
  <c r="H37" i="17" s="1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H65" i="17" s="1"/>
  <c r="H66" i="17" s="1"/>
  <c r="H67" i="17" s="1"/>
  <c r="H68" i="17" s="1"/>
  <c r="H69" i="17" s="1"/>
  <c r="H70" i="17" s="1"/>
  <c r="H71" i="17" s="1"/>
  <c r="H72" i="17" s="1"/>
  <c r="H73" i="17" s="1"/>
  <c r="H74" i="17" s="1"/>
  <c r="H75" i="17" s="1"/>
  <c r="H76" i="17" s="1"/>
  <c r="H77" i="17" s="1"/>
  <c r="H78" i="17" s="1"/>
  <c r="H79" i="17" s="1"/>
  <c r="H80" i="17" s="1"/>
  <c r="H81" i="17" s="1"/>
  <c r="H82" i="17" s="1"/>
  <c r="H83" i="17" s="1"/>
  <c r="H84" i="17" s="1"/>
  <c r="H85" i="17" s="1"/>
  <c r="H86" i="17" s="1"/>
  <c r="H87" i="17" s="1"/>
  <c r="H88" i="17" s="1"/>
  <c r="H89" i="17" s="1"/>
  <c r="H90" i="17" s="1"/>
  <c r="H91" i="17" s="1"/>
  <c r="H92" i="17" s="1"/>
  <c r="H93" i="17" s="1"/>
  <c r="H94" i="17" s="1"/>
  <c r="H95" i="17" s="1"/>
  <c r="H96" i="17" s="1"/>
  <c r="H97" i="17" s="1"/>
  <c r="H98" i="17" s="1"/>
  <c r="H99" i="17" s="1"/>
  <c r="H100" i="17" s="1"/>
  <c r="AD62" i="4"/>
  <c r="AB6" i="3"/>
  <c r="H10" i="17"/>
  <c r="D79" i="25"/>
  <c r="AB11" i="13"/>
  <c r="M15" i="17"/>
  <c r="D12" i="25"/>
  <c r="AB20" i="18"/>
  <c r="AD20" i="18"/>
  <c r="D20" i="18"/>
  <c r="AD30" i="27"/>
  <c r="AB6" i="20"/>
  <c r="E10" i="17"/>
  <c r="AB11" i="7"/>
  <c r="G15" i="17"/>
  <c r="AD24" i="26"/>
  <c r="AD6" i="26"/>
  <c r="AB8" i="3"/>
  <c r="H12" i="17"/>
  <c r="AB9" i="16"/>
  <c r="L13" i="17"/>
  <c r="AB6" i="4"/>
  <c r="I10" i="17"/>
  <c r="BV10" i="17" s="1"/>
  <c r="AB11" i="16"/>
  <c r="L15" i="17"/>
  <c r="D57" i="24"/>
  <c r="AB12" i="24"/>
  <c r="AB8" i="9"/>
  <c r="D12" i="17"/>
  <c r="AB90" i="9"/>
  <c r="AD90" i="9"/>
  <c r="D90" i="9"/>
  <c r="AB45" i="6"/>
  <c r="D45" i="6"/>
  <c r="AD45" i="6"/>
  <c r="AB81" i="9"/>
  <c r="D81" i="9"/>
  <c r="AD81" i="9"/>
  <c r="AD90" i="7"/>
  <c r="AB7" i="16"/>
  <c r="L11" i="17"/>
  <c r="AD40" i="18"/>
  <c r="AD12" i="25"/>
  <c r="AD19" i="9"/>
  <c r="AD18" i="26"/>
  <c r="D24" i="26"/>
  <c r="D66" i="26"/>
  <c r="AB9" i="21"/>
  <c r="F13" i="17"/>
  <c r="D6" i="26"/>
  <c r="AB9" i="13"/>
  <c r="M13" i="17"/>
  <c r="AD29" i="13"/>
  <c r="AB6" i="18"/>
  <c r="Q10" i="17"/>
  <c r="D97" i="20"/>
  <c r="AB9" i="20"/>
  <c r="E13" i="17"/>
  <c r="AB12" i="7"/>
  <c r="G16" i="17"/>
  <c r="G17" i="17" s="1"/>
  <c r="G18" i="17" s="1"/>
  <c r="AB78" i="24"/>
  <c r="AD78" i="24"/>
  <c r="D78" i="24"/>
  <c r="AB10" i="20"/>
  <c r="E14" i="17"/>
  <c r="AB19" i="27"/>
  <c r="AD19" i="27"/>
  <c r="D19" i="27"/>
  <c r="D10" i="20"/>
  <c r="AB12" i="20"/>
  <c r="E16" i="17"/>
  <c r="E17" i="17" s="1"/>
  <c r="E18" i="17" s="1"/>
  <c r="E19" i="17" s="1"/>
  <c r="E20" i="17" s="1"/>
  <c r="E21" i="17" s="1"/>
  <c r="E22" i="17" s="1"/>
  <c r="E23" i="17" s="1"/>
  <c r="E24" i="17" s="1"/>
  <c r="E25" i="17" s="1"/>
  <c r="E26" i="17" s="1"/>
  <c r="E27" i="17" s="1"/>
  <c r="E28" i="17" s="1"/>
  <c r="E29" i="17" s="1"/>
  <c r="E30" i="17" s="1"/>
  <c r="E31" i="17" s="1"/>
  <c r="E32" i="17" s="1"/>
  <c r="E33" i="17" s="1"/>
  <c r="E34" i="17" s="1"/>
  <c r="E35" i="17" s="1"/>
  <c r="E36" i="17" s="1"/>
  <c r="E37" i="17" s="1"/>
  <c r="E38" i="17" s="1"/>
  <c r="E39" i="17" s="1"/>
  <c r="E40" i="17" s="1"/>
  <c r="E41" i="17" s="1"/>
  <c r="E42" i="17" s="1"/>
  <c r="E43" i="17" s="1"/>
  <c r="E44" i="17" s="1"/>
  <c r="E45" i="17" s="1"/>
  <c r="E46" i="17" s="1"/>
  <c r="E47" i="17" s="1"/>
  <c r="E48" i="17" s="1"/>
  <c r="E49" i="17" s="1"/>
  <c r="E50" i="17" s="1"/>
  <c r="E51" i="17" s="1"/>
  <c r="E52" i="17" s="1"/>
  <c r="E53" i="17" s="1"/>
  <c r="E54" i="17" s="1"/>
  <c r="E55" i="17" s="1"/>
  <c r="E56" i="17" s="1"/>
  <c r="E57" i="17" s="1"/>
  <c r="E58" i="17" s="1"/>
  <c r="E59" i="17" s="1"/>
  <c r="E60" i="17" s="1"/>
  <c r="E61" i="17" s="1"/>
  <c r="E62" i="17" s="1"/>
  <c r="E63" i="17" s="1"/>
  <c r="E64" i="17" s="1"/>
  <c r="E65" i="17" s="1"/>
  <c r="E66" i="17" s="1"/>
  <c r="E67" i="17" s="1"/>
  <c r="E68" i="17" s="1"/>
  <c r="E69" i="17" s="1"/>
  <c r="E70" i="17" s="1"/>
  <c r="E71" i="17" s="1"/>
  <c r="E72" i="17" s="1"/>
  <c r="E73" i="17" s="1"/>
  <c r="E74" i="17" s="1"/>
  <c r="E75" i="17" s="1"/>
  <c r="E76" i="17" s="1"/>
  <c r="E77" i="17" s="1"/>
  <c r="E78" i="17" s="1"/>
  <c r="E79" i="17" s="1"/>
  <c r="E80" i="17" s="1"/>
  <c r="E81" i="17" s="1"/>
  <c r="E82" i="17" s="1"/>
  <c r="E83" i="17" s="1"/>
  <c r="E84" i="17" s="1"/>
  <c r="E85" i="17" s="1"/>
  <c r="E86" i="17" s="1"/>
  <c r="E87" i="17" s="1"/>
  <c r="E88" i="17" s="1"/>
  <c r="E89" i="17" s="1"/>
  <c r="E90" i="17" s="1"/>
  <c r="E91" i="17" s="1"/>
  <c r="E92" i="17" s="1"/>
  <c r="E93" i="17" s="1"/>
  <c r="E94" i="17" s="1"/>
  <c r="E95" i="17" s="1"/>
  <c r="E96" i="17" s="1"/>
  <c r="E97" i="17" s="1"/>
  <c r="E98" i="17" s="1"/>
  <c r="E99" i="17" s="1"/>
  <c r="E100" i="17" s="1"/>
  <c r="AD79" i="25"/>
  <c r="D62" i="4"/>
  <c r="D40" i="18"/>
  <c r="AB9" i="18"/>
  <c r="Q13" i="17"/>
  <c r="D82" i="25"/>
  <c r="AB11" i="9"/>
  <c r="D15" i="17"/>
  <c r="AD26" i="27"/>
  <c r="D30" i="27"/>
  <c r="AD49" i="27"/>
  <c r="D22" i="20"/>
  <c r="AD9" i="26"/>
  <c r="AD10" i="21"/>
  <c r="D19" i="9"/>
  <c r="D18" i="26"/>
  <c r="AD66" i="26"/>
  <c r="AD55" i="25"/>
  <c r="AB9" i="4"/>
  <c r="I13" i="17"/>
  <c r="AB11" i="3"/>
  <c r="H15" i="17"/>
  <c r="AB12" i="16"/>
  <c r="L16" i="17"/>
  <c r="L17" i="17" s="1"/>
  <c r="L18" i="17" s="1"/>
  <c r="L19" i="17" s="1"/>
  <c r="L20" i="17" s="1"/>
  <c r="L21" i="17" s="1"/>
  <c r="L22" i="17" s="1"/>
  <c r="L23" i="17" s="1"/>
  <c r="L24" i="17" s="1"/>
  <c r="L25" i="17" s="1"/>
  <c r="L26" i="17" s="1"/>
  <c r="L27" i="17" s="1"/>
  <c r="L28" i="17" s="1"/>
  <c r="L29" i="17" s="1"/>
  <c r="L30" i="17" s="1"/>
  <c r="L31" i="17" s="1"/>
  <c r="L32" i="17" s="1"/>
  <c r="L33" i="17" s="1"/>
  <c r="L34" i="17" s="1"/>
  <c r="L35" i="17" s="1"/>
  <c r="L36" i="17" s="1"/>
  <c r="L37" i="17" s="1"/>
  <c r="L38" i="17" s="1"/>
  <c r="L39" i="17" s="1"/>
  <c r="L40" i="17" s="1"/>
  <c r="L41" i="17" s="1"/>
  <c r="L42" i="17" s="1"/>
  <c r="L43" i="17" s="1"/>
  <c r="L44" i="17" s="1"/>
  <c r="L45" i="17" s="1"/>
  <c r="L46" i="17" s="1"/>
  <c r="L47" i="17" s="1"/>
  <c r="L48" i="17" s="1"/>
  <c r="L49" i="17" s="1"/>
  <c r="L50" i="17" s="1"/>
  <c r="L51" i="17" s="1"/>
  <c r="L52" i="17" s="1"/>
  <c r="L53" i="17" s="1"/>
  <c r="L54" i="17" s="1"/>
  <c r="L55" i="17" s="1"/>
  <c r="L56" i="17" s="1"/>
  <c r="L57" i="17" s="1"/>
  <c r="L58" i="17" s="1"/>
  <c r="L59" i="17" s="1"/>
  <c r="L60" i="17" s="1"/>
  <c r="L61" i="17" s="1"/>
  <c r="L62" i="17" s="1"/>
  <c r="L63" i="17" s="1"/>
  <c r="L64" i="17" s="1"/>
  <c r="L65" i="17" s="1"/>
  <c r="L66" i="17" s="1"/>
  <c r="L67" i="17" s="1"/>
  <c r="L68" i="17" s="1"/>
  <c r="L69" i="17" s="1"/>
  <c r="L70" i="17" s="1"/>
  <c r="L71" i="17" s="1"/>
  <c r="L72" i="17" s="1"/>
  <c r="L73" i="17" s="1"/>
  <c r="L74" i="17" s="1"/>
  <c r="L75" i="17" s="1"/>
  <c r="L76" i="17" s="1"/>
  <c r="L77" i="17" s="1"/>
  <c r="L78" i="17" s="1"/>
  <c r="L79" i="17" s="1"/>
  <c r="L80" i="17" s="1"/>
  <c r="L81" i="17" s="1"/>
  <c r="L82" i="17" s="1"/>
  <c r="L83" i="17" s="1"/>
  <c r="L84" i="17" s="1"/>
  <c r="L85" i="17" s="1"/>
  <c r="L86" i="17" s="1"/>
  <c r="L87" i="17" s="1"/>
  <c r="L88" i="17" s="1"/>
  <c r="L89" i="17" s="1"/>
  <c r="L90" i="17" s="1"/>
  <c r="L91" i="17" s="1"/>
  <c r="L92" i="17" s="1"/>
  <c r="L93" i="17" s="1"/>
  <c r="L94" i="17" s="1"/>
  <c r="L95" i="17" s="1"/>
  <c r="L96" i="17" s="1"/>
  <c r="L97" i="17" s="1"/>
  <c r="L98" i="17" s="1"/>
  <c r="L99" i="17" s="1"/>
  <c r="L100" i="17" s="1"/>
  <c r="D29" i="13"/>
  <c r="AD76" i="18"/>
  <c r="D76" i="18"/>
  <c r="AB5" i="18"/>
  <c r="AB62" i="24"/>
  <c r="AD62" i="24"/>
  <c r="D62" i="24"/>
  <c r="AD16" i="24"/>
  <c r="D16" i="24"/>
  <c r="D24" i="24"/>
  <c r="AB24" i="24"/>
  <c r="AD24" i="24"/>
  <c r="D61" i="24"/>
  <c r="N7" i="17"/>
  <c r="CA7" i="17" s="1"/>
  <c r="AB3" i="1"/>
  <c r="AB4" i="13"/>
  <c r="M7" i="17"/>
  <c r="BZ7" i="17" s="1"/>
  <c r="AB3" i="13"/>
  <c r="D42" i="13"/>
  <c r="D6" i="16"/>
  <c r="AB6" i="16"/>
  <c r="D10" i="16"/>
  <c r="AB10" i="16"/>
  <c r="AB4" i="16"/>
  <c r="AD37" i="6"/>
  <c r="AB37" i="6"/>
  <c r="D37" i="6"/>
  <c r="AD28" i="6"/>
  <c r="AB28" i="6"/>
  <c r="AB46" i="6"/>
  <c r="D46" i="6"/>
  <c r="AD46" i="6"/>
  <c r="AB51" i="6"/>
  <c r="AD51" i="6"/>
  <c r="D51" i="6"/>
  <c r="D35" i="6"/>
  <c r="AB35" i="6"/>
  <c r="AD35" i="6"/>
  <c r="AB39" i="6"/>
  <c r="AD39" i="6"/>
  <c r="D39" i="6"/>
  <c r="AB49" i="6"/>
  <c r="D49" i="6"/>
  <c r="AB9" i="5"/>
  <c r="AD64" i="4"/>
  <c r="AB64" i="4"/>
  <c r="D32" i="4"/>
  <c r="D68" i="4"/>
  <c r="I7" i="17"/>
  <c r="BV7" i="17" s="1"/>
  <c r="AB3" i="4"/>
  <c r="AD68" i="4"/>
  <c r="H7" i="17"/>
  <c r="BU7" i="17" s="1"/>
  <c r="AB3" i="3"/>
  <c r="AB49" i="3"/>
  <c r="D49" i="3"/>
  <c r="AD49" i="3"/>
  <c r="BU8" i="17"/>
  <c r="AB4" i="3"/>
  <c r="AB76" i="3"/>
  <c r="AD76" i="3"/>
  <c r="D76" i="3"/>
  <c r="AI4" i="10"/>
  <c r="D12" i="28"/>
  <c r="AB12" i="28"/>
  <c r="T77" i="28"/>
  <c r="B77" i="28" s="1"/>
  <c r="AB77" i="28" s="1"/>
  <c r="X77" i="28"/>
  <c r="T97" i="28"/>
  <c r="B97" i="28" s="1"/>
  <c r="AB97" i="28" s="1"/>
  <c r="X97" i="28"/>
  <c r="T59" i="28"/>
  <c r="B59" i="28" s="1"/>
  <c r="AB59" i="28" s="1"/>
  <c r="X59" i="28"/>
  <c r="T88" i="28"/>
  <c r="B88" i="28" s="1"/>
  <c r="AB88" i="28" s="1"/>
  <c r="X88" i="28"/>
  <c r="T74" i="28"/>
  <c r="B74" i="28" s="1"/>
  <c r="AB74" i="28" s="1"/>
  <c r="X74" i="28"/>
  <c r="T30" i="28"/>
  <c r="B30" i="28" s="1"/>
  <c r="D30" i="28" s="1"/>
  <c r="X30" i="28"/>
  <c r="T58" i="28"/>
  <c r="B58" i="28" s="1"/>
  <c r="AB58" i="28" s="1"/>
  <c r="X58" i="28"/>
  <c r="AD16" i="28"/>
  <c r="T56" i="28"/>
  <c r="B56" i="28" s="1"/>
  <c r="AB56" i="28" s="1"/>
  <c r="X56" i="28"/>
  <c r="T53" i="28"/>
  <c r="B53" i="28" s="1"/>
  <c r="AD53" i="28" s="1"/>
  <c r="X53" i="28"/>
  <c r="T25" i="28"/>
  <c r="B25" i="28" s="1"/>
  <c r="AB25" i="28" s="1"/>
  <c r="X25" i="28"/>
  <c r="T82" i="28"/>
  <c r="B82" i="28" s="1"/>
  <c r="AB82" i="28" s="1"/>
  <c r="X82" i="28"/>
  <c r="D41" i="28"/>
  <c r="T70" i="28"/>
  <c r="B70" i="28" s="1"/>
  <c r="AB70" i="28" s="1"/>
  <c r="X70" i="28"/>
  <c r="T63" i="28"/>
  <c r="B63" i="28" s="1"/>
  <c r="AB63" i="28" s="1"/>
  <c r="X63" i="28"/>
  <c r="D13" i="28"/>
  <c r="T80" i="28"/>
  <c r="B80" i="28" s="1"/>
  <c r="AB80" i="28" s="1"/>
  <c r="X80" i="28"/>
  <c r="T48" i="28"/>
  <c r="B48" i="28" s="1"/>
  <c r="AB48" i="28" s="1"/>
  <c r="X48" i="28"/>
  <c r="D16" i="28"/>
  <c r="T100" i="28"/>
  <c r="B100" i="28" s="1"/>
  <c r="AB100" i="28" s="1"/>
  <c r="X100" i="28"/>
  <c r="T32" i="28"/>
  <c r="B32" i="28" s="1"/>
  <c r="AB32" i="28" s="1"/>
  <c r="X32" i="28"/>
  <c r="AD7" i="28"/>
  <c r="T6" i="28"/>
  <c r="B6" i="28" s="1"/>
  <c r="D6" i="28" s="1"/>
  <c r="X6" i="28"/>
  <c r="T45" i="28"/>
  <c r="B45" i="28" s="1"/>
  <c r="AB45" i="28" s="1"/>
  <c r="X45" i="28"/>
  <c r="T68" i="28"/>
  <c r="B68" i="28" s="1"/>
  <c r="AB68" i="28" s="1"/>
  <c r="X68" i="28"/>
  <c r="T95" i="28"/>
  <c r="B95" i="28" s="1"/>
  <c r="AB95" i="28" s="1"/>
  <c r="X95" i="28"/>
  <c r="T81" i="28"/>
  <c r="B81" i="28" s="1"/>
  <c r="AB81" i="28" s="1"/>
  <c r="X81" i="28"/>
  <c r="T66" i="28"/>
  <c r="B66" i="28" s="1"/>
  <c r="AB66" i="28" s="1"/>
  <c r="X66" i="28"/>
  <c r="T47" i="28"/>
  <c r="B47" i="28" s="1"/>
  <c r="AB47" i="28" s="1"/>
  <c r="X47" i="28"/>
  <c r="D7" i="28"/>
  <c r="T67" i="28"/>
  <c r="B67" i="28" s="1"/>
  <c r="AB67" i="28" s="1"/>
  <c r="X67" i="28"/>
  <c r="D85" i="28"/>
  <c r="T62" i="28"/>
  <c r="B62" i="28" s="1"/>
  <c r="AB62" i="28" s="1"/>
  <c r="X62" i="28"/>
  <c r="T92" i="28"/>
  <c r="B92" i="28" s="1"/>
  <c r="AB92" i="28" s="1"/>
  <c r="X92" i="28"/>
  <c r="D27" i="28"/>
  <c r="AD36" i="28"/>
  <c r="T75" i="28"/>
  <c r="B75" i="28" s="1"/>
  <c r="AB75" i="28" s="1"/>
  <c r="X75" i="28"/>
  <c r="T43" i="28"/>
  <c r="B43" i="28" s="1"/>
  <c r="D43" i="28" s="1"/>
  <c r="X43" i="28"/>
  <c r="AD55" i="28"/>
  <c r="T61" i="28"/>
  <c r="B61" i="28" s="1"/>
  <c r="AB61" i="28" s="1"/>
  <c r="X61" i="28"/>
  <c r="T86" i="28"/>
  <c r="B86" i="28" s="1"/>
  <c r="AB86" i="28" s="1"/>
  <c r="X86" i="28"/>
  <c r="T91" i="28"/>
  <c r="B91" i="28" s="1"/>
  <c r="AB91" i="28" s="1"/>
  <c r="X91" i="28"/>
  <c r="AD41" i="28"/>
  <c r="T52" i="28"/>
  <c r="B52" i="28" s="1"/>
  <c r="AB52" i="28" s="1"/>
  <c r="X52" i="28"/>
  <c r="AD11" i="28"/>
  <c r="AD85" i="28"/>
  <c r="T49" i="28"/>
  <c r="B49" i="28" s="1"/>
  <c r="AB49" i="28" s="1"/>
  <c r="X49" i="28"/>
  <c r="T60" i="28"/>
  <c r="B60" i="28" s="1"/>
  <c r="AB60" i="28" s="1"/>
  <c r="X60" i="28"/>
  <c r="T84" i="28"/>
  <c r="B84" i="28" s="1"/>
  <c r="AB84" i="28" s="1"/>
  <c r="X84" i="28"/>
  <c r="T94" i="28"/>
  <c r="B94" i="28" s="1"/>
  <c r="AB94" i="28" s="1"/>
  <c r="X94" i="28"/>
  <c r="T38" i="28"/>
  <c r="B38" i="28" s="1"/>
  <c r="AB38" i="28" s="1"/>
  <c r="X38" i="28"/>
  <c r="T99" i="28"/>
  <c r="B99" i="28" s="1"/>
  <c r="AB99" i="28" s="1"/>
  <c r="X99" i="28"/>
  <c r="D36" i="28"/>
  <c r="T64" i="28"/>
  <c r="B64" i="28" s="1"/>
  <c r="AB64" i="28" s="1"/>
  <c r="X64" i="28"/>
  <c r="D55" i="28"/>
  <c r="T10" i="28"/>
  <c r="B10" i="28" s="1"/>
  <c r="AB10" i="28" s="1"/>
  <c r="X10" i="28"/>
  <c r="AD89" i="28"/>
  <c r="AB89" i="28"/>
  <c r="T65" i="28"/>
  <c r="B65" i="28" s="1"/>
  <c r="AB65" i="28" s="1"/>
  <c r="X65" i="28"/>
  <c r="T39" i="28"/>
  <c r="B39" i="28" s="1"/>
  <c r="X39" i="28"/>
  <c r="T69" i="28"/>
  <c r="B69" i="28" s="1"/>
  <c r="AB69" i="28" s="1"/>
  <c r="X69" i="28"/>
  <c r="T79" i="28"/>
  <c r="B79" i="28" s="1"/>
  <c r="AB79" i="28" s="1"/>
  <c r="X79" i="28"/>
  <c r="D11" i="28"/>
  <c r="T87" i="28"/>
  <c r="B87" i="28" s="1"/>
  <c r="AB87" i="28" s="1"/>
  <c r="X87" i="28"/>
  <c r="T98" i="28"/>
  <c r="B98" i="28" s="1"/>
  <c r="AB98" i="28" s="1"/>
  <c r="X98" i="28"/>
  <c r="T57" i="28"/>
  <c r="B57" i="28" s="1"/>
  <c r="AB57" i="28" s="1"/>
  <c r="X57" i="28"/>
  <c r="AD93" i="28"/>
  <c r="T83" i="28"/>
  <c r="B83" i="28" s="1"/>
  <c r="AB83" i="28" s="1"/>
  <c r="X83" i="28"/>
  <c r="T50" i="28"/>
  <c r="B50" i="28" s="1"/>
  <c r="AB50" i="28" s="1"/>
  <c r="X50" i="28"/>
  <c r="T46" i="28"/>
  <c r="B46" i="28" s="1"/>
  <c r="AB46" i="28" s="1"/>
  <c r="X46" i="28"/>
  <c r="T31" i="28"/>
  <c r="B31" i="28" s="1"/>
  <c r="AB31" i="28" s="1"/>
  <c r="X31" i="28"/>
  <c r="T78" i="28"/>
  <c r="B78" i="28" s="1"/>
  <c r="X78" i="28"/>
  <c r="T71" i="28"/>
  <c r="B71" i="28" s="1"/>
  <c r="AB71" i="28" s="1"/>
  <c r="X71" i="28"/>
  <c r="T54" i="27"/>
  <c r="B54" i="27" s="1"/>
  <c r="AB54" i="27" s="1"/>
  <c r="X54" i="27"/>
  <c r="T81" i="27"/>
  <c r="B81" i="27" s="1"/>
  <c r="AB81" i="27" s="1"/>
  <c r="X81" i="27"/>
  <c r="T93" i="27"/>
  <c r="B93" i="27" s="1"/>
  <c r="AB93" i="27" s="1"/>
  <c r="X93" i="27"/>
  <c r="T41" i="27"/>
  <c r="B41" i="27" s="1"/>
  <c r="AB41" i="27" s="1"/>
  <c r="X41" i="27"/>
  <c r="D42" i="27"/>
  <c r="T89" i="27"/>
  <c r="B89" i="27" s="1"/>
  <c r="AB89" i="27" s="1"/>
  <c r="X89" i="27"/>
  <c r="AB86" i="27"/>
  <c r="D86" i="27"/>
  <c r="AD86" i="27"/>
  <c r="AD47" i="27"/>
  <c r="AB47" i="27"/>
  <c r="T52" i="27"/>
  <c r="B52" i="27" s="1"/>
  <c r="AB52" i="27" s="1"/>
  <c r="X52" i="27"/>
  <c r="T98" i="27"/>
  <c r="B98" i="27" s="1"/>
  <c r="AB98" i="27" s="1"/>
  <c r="X98" i="27"/>
  <c r="AD90" i="27"/>
  <c r="D47" i="27"/>
  <c r="T16" i="27"/>
  <c r="B16" i="27" s="1"/>
  <c r="AB16" i="27" s="1"/>
  <c r="X16" i="27"/>
  <c r="D34" i="27"/>
  <c r="AB34" i="27"/>
  <c r="T56" i="27"/>
  <c r="B56" i="27" s="1"/>
  <c r="AB56" i="27" s="1"/>
  <c r="X56" i="27"/>
  <c r="AD96" i="27"/>
  <c r="AB96" i="27"/>
  <c r="T71" i="27"/>
  <c r="B71" i="27" s="1"/>
  <c r="AB71" i="27" s="1"/>
  <c r="X71" i="27"/>
  <c r="T12" i="27"/>
  <c r="B12" i="27" s="1"/>
  <c r="X12" i="27"/>
  <c r="T11" i="27"/>
  <c r="B11" i="27" s="1"/>
  <c r="AB11" i="27" s="1"/>
  <c r="X11" i="27"/>
  <c r="T55" i="27"/>
  <c r="B55" i="27" s="1"/>
  <c r="AB55" i="27" s="1"/>
  <c r="X55" i="27"/>
  <c r="T31" i="27"/>
  <c r="B31" i="27" s="1"/>
  <c r="AB31" i="27" s="1"/>
  <c r="X31" i="27"/>
  <c r="T63" i="27"/>
  <c r="B63" i="27" s="1"/>
  <c r="AB63" i="27" s="1"/>
  <c r="X63" i="27"/>
  <c r="T95" i="27"/>
  <c r="B95" i="27" s="1"/>
  <c r="AB95" i="27" s="1"/>
  <c r="X95" i="27"/>
  <c r="D32" i="27"/>
  <c r="T51" i="27"/>
  <c r="B51" i="27" s="1"/>
  <c r="AB51" i="27" s="1"/>
  <c r="X51" i="27"/>
  <c r="T74" i="27"/>
  <c r="B74" i="27" s="1"/>
  <c r="AB74" i="27" s="1"/>
  <c r="X74" i="27"/>
  <c r="T70" i="27"/>
  <c r="B70" i="27" s="1"/>
  <c r="AB70" i="27" s="1"/>
  <c r="X70" i="27"/>
  <c r="T64" i="27"/>
  <c r="B64" i="27" s="1"/>
  <c r="AB64" i="27" s="1"/>
  <c r="X64" i="27"/>
  <c r="T66" i="27"/>
  <c r="B66" i="27" s="1"/>
  <c r="X66" i="27"/>
  <c r="T83" i="27"/>
  <c r="B83" i="27" s="1"/>
  <c r="AB83" i="27" s="1"/>
  <c r="X83" i="27"/>
  <c r="T91" i="27"/>
  <c r="B91" i="27" s="1"/>
  <c r="AB91" i="27" s="1"/>
  <c r="X91" i="27"/>
  <c r="T7" i="27"/>
  <c r="B7" i="27" s="1"/>
  <c r="X7" i="27"/>
  <c r="D35" i="27"/>
  <c r="T92" i="27"/>
  <c r="B92" i="27" s="1"/>
  <c r="AB92" i="27" s="1"/>
  <c r="X92" i="27"/>
  <c r="T67" i="27"/>
  <c r="B67" i="27" s="1"/>
  <c r="AB67" i="27" s="1"/>
  <c r="X67" i="27"/>
  <c r="D84" i="27"/>
  <c r="AB84" i="27"/>
  <c r="T87" i="27"/>
  <c r="B87" i="27" s="1"/>
  <c r="AB87" i="27" s="1"/>
  <c r="X87" i="27"/>
  <c r="T59" i="27"/>
  <c r="B59" i="27" s="1"/>
  <c r="AB59" i="27" s="1"/>
  <c r="X59" i="27"/>
  <c r="T72" i="27"/>
  <c r="B72" i="27" s="1"/>
  <c r="AB72" i="27" s="1"/>
  <c r="X72" i="27"/>
  <c r="T99" i="27"/>
  <c r="B99" i="27" s="1"/>
  <c r="AB99" i="27" s="1"/>
  <c r="X99" i="27"/>
  <c r="T79" i="27"/>
  <c r="B79" i="27" s="1"/>
  <c r="AB79" i="27" s="1"/>
  <c r="X79" i="27"/>
  <c r="T75" i="27"/>
  <c r="B75" i="27" s="1"/>
  <c r="AD75" i="27" s="1"/>
  <c r="X75" i="27"/>
  <c r="T39" i="27"/>
  <c r="B39" i="27" s="1"/>
  <c r="AB39" i="27" s="1"/>
  <c r="X39" i="27"/>
  <c r="T68" i="27"/>
  <c r="B68" i="27" s="1"/>
  <c r="AB68" i="27" s="1"/>
  <c r="X68" i="27"/>
  <c r="T57" i="27"/>
  <c r="B57" i="27" s="1"/>
  <c r="AB57" i="27" s="1"/>
  <c r="X57" i="27"/>
  <c r="AD33" i="27"/>
  <c r="AB33" i="27"/>
  <c r="AD32" i="27"/>
  <c r="T65" i="27"/>
  <c r="B65" i="27" s="1"/>
  <c r="AB65" i="27" s="1"/>
  <c r="X65" i="27"/>
  <c r="T77" i="27"/>
  <c r="B77" i="27" s="1"/>
  <c r="AB77" i="27" s="1"/>
  <c r="X77" i="27"/>
  <c r="T58" i="27"/>
  <c r="B58" i="27" s="1"/>
  <c r="AB58" i="27" s="1"/>
  <c r="X58" i="27"/>
  <c r="T97" i="27"/>
  <c r="B97" i="27" s="1"/>
  <c r="AB97" i="27" s="1"/>
  <c r="X97" i="27"/>
  <c r="T28" i="27"/>
  <c r="B28" i="27" s="1"/>
  <c r="AD28" i="27" s="1"/>
  <c r="X28" i="27"/>
  <c r="AD84" i="27"/>
  <c r="T78" i="27"/>
  <c r="B78" i="27" s="1"/>
  <c r="X78" i="27"/>
  <c r="AD46" i="27"/>
  <c r="AB46" i="27"/>
  <c r="AD45" i="27"/>
  <c r="AB45" i="27"/>
  <c r="D76" i="27"/>
  <c r="AB76" i="27"/>
  <c r="AD76" i="27"/>
  <c r="D91" i="26"/>
  <c r="AB91" i="26"/>
  <c r="AD91" i="26"/>
  <c r="T77" i="26"/>
  <c r="B77" i="26" s="1"/>
  <c r="AB77" i="26" s="1"/>
  <c r="X77" i="26"/>
  <c r="T59" i="26"/>
  <c r="B59" i="26" s="1"/>
  <c r="AB59" i="26" s="1"/>
  <c r="X59" i="26"/>
  <c r="T49" i="26"/>
  <c r="B49" i="26" s="1"/>
  <c r="AB49" i="26" s="1"/>
  <c r="X49" i="26"/>
  <c r="T50" i="26"/>
  <c r="B50" i="26" s="1"/>
  <c r="AB50" i="26" s="1"/>
  <c r="X50" i="26"/>
  <c r="T95" i="26"/>
  <c r="B95" i="26" s="1"/>
  <c r="AB95" i="26" s="1"/>
  <c r="X95" i="26"/>
  <c r="T68" i="26"/>
  <c r="B68" i="26" s="1"/>
  <c r="AB68" i="26" s="1"/>
  <c r="X68" i="26"/>
  <c r="T80" i="26"/>
  <c r="B80" i="26" s="1"/>
  <c r="AB80" i="26" s="1"/>
  <c r="X80" i="26"/>
  <c r="T57" i="26"/>
  <c r="B57" i="26" s="1"/>
  <c r="AB57" i="26" s="1"/>
  <c r="X57" i="26"/>
  <c r="T39" i="26"/>
  <c r="B39" i="26" s="1"/>
  <c r="AB39" i="26" s="1"/>
  <c r="X39" i="26"/>
  <c r="T38" i="26"/>
  <c r="B38" i="26" s="1"/>
  <c r="X38" i="26"/>
  <c r="T87" i="26"/>
  <c r="B87" i="26" s="1"/>
  <c r="AB87" i="26" s="1"/>
  <c r="X87" i="26"/>
  <c r="T97" i="26"/>
  <c r="B97" i="26" s="1"/>
  <c r="D97" i="26" s="1"/>
  <c r="X97" i="26"/>
  <c r="T7" i="26"/>
  <c r="B7" i="26" s="1"/>
  <c r="AB7" i="26" s="1"/>
  <c r="X7" i="26"/>
  <c r="T86" i="26"/>
  <c r="B86" i="26" s="1"/>
  <c r="AB86" i="26" s="1"/>
  <c r="X86" i="26"/>
  <c r="T69" i="26"/>
  <c r="B69" i="26" s="1"/>
  <c r="AB69" i="26" s="1"/>
  <c r="X69" i="26"/>
  <c r="T60" i="26"/>
  <c r="B60" i="26" s="1"/>
  <c r="AB60" i="26" s="1"/>
  <c r="X60" i="26"/>
  <c r="T75" i="26"/>
  <c r="B75" i="26" s="1"/>
  <c r="AB75" i="26" s="1"/>
  <c r="X75" i="26"/>
  <c r="T83" i="26"/>
  <c r="B83" i="26" s="1"/>
  <c r="AB83" i="26" s="1"/>
  <c r="X83" i="26"/>
  <c r="T93" i="26"/>
  <c r="B93" i="26" s="1"/>
  <c r="X93" i="26"/>
  <c r="T43" i="26"/>
  <c r="B43" i="26" s="1"/>
  <c r="AB43" i="26" s="1"/>
  <c r="X43" i="26"/>
  <c r="AD64" i="26"/>
  <c r="AB53" i="26"/>
  <c r="D53" i="26"/>
  <c r="AD53" i="26"/>
  <c r="T94" i="26"/>
  <c r="B94" i="26" s="1"/>
  <c r="AB94" i="26" s="1"/>
  <c r="X94" i="26"/>
  <c r="T36" i="26"/>
  <c r="B36" i="26" s="1"/>
  <c r="AB36" i="26" s="1"/>
  <c r="X36" i="26"/>
  <c r="T74" i="26"/>
  <c r="B74" i="26" s="1"/>
  <c r="AB74" i="26" s="1"/>
  <c r="X74" i="26"/>
  <c r="T72" i="26"/>
  <c r="B72" i="26" s="1"/>
  <c r="AB72" i="26" s="1"/>
  <c r="X72" i="26"/>
  <c r="T73" i="26"/>
  <c r="B73" i="26" s="1"/>
  <c r="AB73" i="26" s="1"/>
  <c r="X73" i="26"/>
  <c r="T92" i="26"/>
  <c r="B92" i="26" s="1"/>
  <c r="AB92" i="26" s="1"/>
  <c r="X92" i="26"/>
  <c r="T85" i="26"/>
  <c r="B85" i="26" s="1"/>
  <c r="AB85" i="26" s="1"/>
  <c r="X85" i="26"/>
  <c r="T56" i="26"/>
  <c r="B56" i="26" s="1"/>
  <c r="AB56" i="26" s="1"/>
  <c r="X56" i="26"/>
  <c r="T46" i="26"/>
  <c r="B46" i="26" s="1"/>
  <c r="AB46" i="26" s="1"/>
  <c r="X46" i="26"/>
  <c r="T71" i="26"/>
  <c r="B71" i="26" s="1"/>
  <c r="AB71" i="26" s="1"/>
  <c r="X71" i="26"/>
  <c r="T44" i="26"/>
  <c r="B44" i="26" s="1"/>
  <c r="AB44" i="26" s="1"/>
  <c r="X44" i="26"/>
  <c r="T88" i="26"/>
  <c r="B88" i="26" s="1"/>
  <c r="AB88" i="26" s="1"/>
  <c r="X88" i="26"/>
  <c r="T48" i="26"/>
  <c r="B48" i="26" s="1"/>
  <c r="AB48" i="26" s="1"/>
  <c r="X48" i="26"/>
  <c r="T76" i="26"/>
  <c r="B76" i="26" s="1"/>
  <c r="AB76" i="26" s="1"/>
  <c r="X76" i="26"/>
  <c r="D64" i="26"/>
  <c r="D35" i="26"/>
  <c r="AB35" i="26"/>
  <c r="T100" i="26"/>
  <c r="B100" i="26" s="1"/>
  <c r="AB100" i="26" s="1"/>
  <c r="X100" i="26"/>
  <c r="T82" i="26"/>
  <c r="B82" i="26" s="1"/>
  <c r="AB82" i="26" s="1"/>
  <c r="X82" i="26"/>
  <c r="T99" i="26"/>
  <c r="B99" i="26" s="1"/>
  <c r="AB99" i="26" s="1"/>
  <c r="X99" i="26"/>
  <c r="T54" i="26"/>
  <c r="B54" i="26" s="1"/>
  <c r="X54" i="26"/>
  <c r="T98" i="26"/>
  <c r="B98" i="26" s="1"/>
  <c r="AB98" i="26" s="1"/>
  <c r="X98" i="26"/>
  <c r="T89" i="26"/>
  <c r="B89" i="26" s="1"/>
  <c r="X89" i="26"/>
  <c r="T3" i="26"/>
  <c r="B3" i="26" s="1"/>
  <c r="AB3" i="26" s="1"/>
  <c r="X3" i="26"/>
  <c r="AD5" i="26"/>
  <c r="T33" i="26"/>
  <c r="B33" i="26" s="1"/>
  <c r="AB33" i="26" s="1"/>
  <c r="X33" i="26"/>
  <c r="T58" i="26"/>
  <c r="B58" i="26" s="1"/>
  <c r="AB58" i="26" s="1"/>
  <c r="X58" i="26"/>
  <c r="T52" i="26"/>
  <c r="B52" i="26" s="1"/>
  <c r="AB52" i="26" s="1"/>
  <c r="X52" i="26"/>
  <c r="T34" i="26"/>
  <c r="B34" i="26" s="1"/>
  <c r="AB34" i="26" s="1"/>
  <c r="X34" i="26"/>
  <c r="T67" i="26"/>
  <c r="B67" i="26" s="1"/>
  <c r="X67" i="26"/>
  <c r="T30" i="26"/>
  <c r="B30" i="26" s="1"/>
  <c r="AB30" i="26" s="1"/>
  <c r="X30" i="26"/>
  <c r="T70" i="26"/>
  <c r="B70" i="26" s="1"/>
  <c r="AB70" i="26" s="1"/>
  <c r="X70" i="26"/>
  <c r="T55" i="26"/>
  <c r="B55" i="26" s="1"/>
  <c r="AB55" i="26" s="1"/>
  <c r="X55" i="26"/>
  <c r="T51" i="26"/>
  <c r="B51" i="26" s="1"/>
  <c r="AB51" i="26" s="1"/>
  <c r="X51" i="26"/>
  <c r="T96" i="26"/>
  <c r="B96" i="26" s="1"/>
  <c r="AB96" i="26" s="1"/>
  <c r="X96" i="26"/>
  <c r="T27" i="26"/>
  <c r="B27" i="26" s="1"/>
  <c r="AB27" i="26" s="1"/>
  <c r="X27" i="26"/>
  <c r="T21" i="26"/>
  <c r="B21" i="26" s="1"/>
  <c r="X21" i="26"/>
  <c r="T81" i="26"/>
  <c r="B81" i="26" s="1"/>
  <c r="AB81" i="26" s="1"/>
  <c r="X81" i="26"/>
  <c r="T62" i="26"/>
  <c r="B62" i="26" s="1"/>
  <c r="X62" i="26"/>
  <c r="T47" i="26"/>
  <c r="B47" i="26" s="1"/>
  <c r="AB47" i="26" s="1"/>
  <c r="X47" i="26"/>
  <c r="T16" i="26"/>
  <c r="B16" i="26" s="1"/>
  <c r="AB16" i="26" s="1"/>
  <c r="X16" i="26"/>
  <c r="D40" i="26"/>
  <c r="T70" i="25"/>
  <c r="B70" i="25" s="1"/>
  <c r="AB70" i="25" s="1"/>
  <c r="X70" i="25"/>
  <c r="T83" i="25"/>
  <c r="B83" i="25" s="1"/>
  <c r="AB83" i="25" s="1"/>
  <c r="X83" i="25"/>
  <c r="T91" i="25"/>
  <c r="B91" i="25" s="1"/>
  <c r="AB91" i="25" s="1"/>
  <c r="X91" i="25"/>
  <c r="T72" i="25"/>
  <c r="B72" i="25" s="1"/>
  <c r="AB72" i="25" s="1"/>
  <c r="X72" i="25"/>
  <c r="D6" i="25"/>
  <c r="T61" i="25"/>
  <c r="B61" i="25" s="1"/>
  <c r="D61" i="25" s="1"/>
  <c r="X61" i="25"/>
  <c r="T74" i="25"/>
  <c r="B74" i="25" s="1"/>
  <c r="AB74" i="25" s="1"/>
  <c r="X74" i="25"/>
  <c r="T92" i="25"/>
  <c r="B92" i="25" s="1"/>
  <c r="AB92" i="25" s="1"/>
  <c r="X92" i="25"/>
  <c r="T10" i="25"/>
  <c r="B10" i="25" s="1"/>
  <c r="AD10" i="25" s="1"/>
  <c r="X10" i="25"/>
  <c r="T30" i="25"/>
  <c r="B30" i="25" s="1"/>
  <c r="AB30" i="25" s="1"/>
  <c r="X30" i="25"/>
  <c r="AD31" i="25"/>
  <c r="AB31" i="25"/>
  <c r="T68" i="25"/>
  <c r="B68" i="25" s="1"/>
  <c r="AB68" i="25" s="1"/>
  <c r="X68" i="25"/>
  <c r="T87" i="25"/>
  <c r="B87" i="25" s="1"/>
  <c r="AB87" i="25" s="1"/>
  <c r="X87" i="25"/>
  <c r="D26" i="25"/>
  <c r="T58" i="25"/>
  <c r="B58" i="25" s="1"/>
  <c r="AB58" i="25" s="1"/>
  <c r="X58" i="25"/>
  <c r="T44" i="25"/>
  <c r="B44" i="25" s="1"/>
  <c r="AB44" i="25" s="1"/>
  <c r="X44" i="25"/>
  <c r="T67" i="25"/>
  <c r="B67" i="25" s="1"/>
  <c r="AB67" i="25" s="1"/>
  <c r="X67" i="25"/>
  <c r="AD6" i="25"/>
  <c r="T69" i="25"/>
  <c r="B69" i="25" s="1"/>
  <c r="AB69" i="25" s="1"/>
  <c r="X69" i="25"/>
  <c r="T63" i="25"/>
  <c r="B63" i="25" s="1"/>
  <c r="X63" i="25"/>
  <c r="T41" i="25"/>
  <c r="B41" i="25" s="1"/>
  <c r="AB41" i="25" s="1"/>
  <c r="X41" i="25"/>
  <c r="T42" i="25"/>
  <c r="B42" i="25" s="1"/>
  <c r="AB42" i="25" s="1"/>
  <c r="X42" i="25"/>
  <c r="T64" i="25"/>
  <c r="B64" i="25" s="1"/>
  <c r="AB64" i="25" s="1"/>
  <c r="X64" i="25"/>
  <c r="T71" i="25"/>
  <c r="B71" i="25" s="1"/>
  <c r="AB71" i="25" s="1"/>
  <c r="X71" i="25"/>
  <c r="T11" i="25"/>
  <c r="B11" i="25" s="1"/>
  <c r="X11" i="25"/>
  <c r="T52" i="25"/>
  <c r="B52" i="25" s="1"/>
  <c r="AB52" i="25" s="1"/>
  <c r="X52" i="25"/>
  <c r="T57" i="25"/>
  <c r="B57" i="25" s="1"/>
  <c r="AB57" i="25" s="1"/>
  <c r="X57" i="25"/>
  <c r="T51" i="25"/>
  <c r="B51" i="25" s="1"/>
  <c r="AB51" i="25" s="1"/>
  <c r="X51" i="25"/>
  <c r="T98" i="25"/>
  <c r="B98" i="25" s="1"/>
  <c r="AB98" i="25" s="1"/>
  <c r="X98" i="25"/>
  <c r="T93" i="25"/>
  <c r="B93" i="25" s="1"/>
  <c r="AB93" i="25" s="1"/>
  <c r="X93" i="25"/>
  <c r="D31" i="25"/>
  <c r="AD43" i="25"/>
  <c r="AB43" i="25"/>
  <c r="D43" i="25"/>
  <c r="T39" i="25"/>
  <c r="B39" i="25" s="1"/>
  <c r="AB39" i="25" s="1"/>
  <c r="X39" i="25"/>
  <c r="T81" i="25"/>
  <c r="B81" i="25" s="1"/>
  <c r="AB81" i="25" s="1"/>
  <c r="X81" i="25"/>
  <c r="D24" i="25"/>
  <c r="T50" i="25"/>
  <c r="B50" i="25" s="1"/>
  <c r="X50" i="25"/>
  <c r="T54" i="25"/>
  <c r="B54" i="25" s="1"/>
  <c r="AB54" i="25" s="1"/>
  <c r="X54" i="25"/>
  <c r="T90" i="25"/>
  <c r="B90" i="25" s="1"/>
  <c r="AB90" i="25" s="1"/>
  <c r="X90" i="25"/>
  <c r="T18" i="25"/>
  <c r="B18" i="25" s="1"/>
  <c r="AB18" i="25" s="1"/>
  <c r="X18" i="25"/>
  <c r="T99" i="25"/>
  <c r="B99" i="25" s="1"/>
  <c r="AB99" i="25" s="1"/>
  <c r="X99" i="25"/>
  <c r="T62" i="25"/>
  <c r="B62" i="25" s="1"/>
  <c r="AB62" i="25" s="1"/>
  <c r="X62" i="25"/>
  <c r="T66" i="25"/>
  <c r="B66" i="25" s="1"/>
  <c r="AB66" i="25" s="1"/>
  <c r="X66" i="25"/>
  <c r="D35" i="25"/>
  <c r="T48" i="25"/>
  <c r="B48" i="25" s="1"/>
  <c r="AB48" i="25" s="1"/>
  <c r="X48" i="25"/>
  <c r="T46" i="25"/>
  <c r="B46" i="25" s="1"/>
  <c r="AB46" i="25" s="1"/>
  <c r="X46" i="25"/>
  <c r="T47" i="25"/>
  <c r="B47" i="25" s="1"/>
  <c r="AB47" i="25" s="1"/>
  <c r="X47" i="25"/>
  <c r="T76" i="25"/>
  <c r="B76" i="25" s="1"/>
  <c r="AB76" i="25" s="1"/>
  <c r="X76" i="25"/>
  <c r="T84" i="25"/>
  <c r="B84" i="25" s="1"/>
  <c r="AB84" i="25" s="1"/>
  <c r="X84" i="25"/>
  <c r="AD33" i="25"/>
  <c r="AB33" i="25"/>
  <c r="T100" i="25"/>
  <c r="B100" i="25" s="1"/>
  <c r="AB100" i="25" s="1"/>
  <c r="X100" i="25"/>
  <c r="T34" i="25"/>
  <c r="B34" i="25" s="1"/>
  <c r="AB34" i="25" s="1"/>
  <c r="X34" i="25"/>
  <c r="T73" i="25"/>
  <c r="B73" i="25" s="1"/>
  <c r="AB73" i="25" s="1"/>
  <c r="X73" i="25"/>
  <c r="T36" i="25"/>
  <c r="B36" i="25" s="1"/>
  <c r="AB36" i="25" s="1"/>
  <c r="X36" i="25"/>
  <c r="T94" i="25"/>
  <c r="B94" i="25" s="1"/>
  <c r="AB94" i="25" s="1"/>
  <c r="X94" i="25"/>
  <c r="T56" i="25"/>
  <c r="B56" i="25" s="1"/>
  <c r="AB56" i="25" s="1"/>
  <c r="X56" i="25"/>
  <c r="AD82" i="25"/>
  <c r="T32" i="25"/>
  <c r="B32" i="25" s="1"/>
  <c r="AB32" i="25" s="1"/>
  <c r="X32" i="25"/>
  <c r="T49" i="25"/>
  <c r="B49" i="25" s="1"/>
  <c r="AB49" i="25" s="1"/>
  <c r="X49" i="25"/>
  <c r="T78" i="25"/>
  <c r="B78" i="25" s="1"/>
  <c r="AB78" i="25" s="1"/>
  <c r="X78" i="25"/>
  <c r="AD35" i="25"/>
  <c r="AD25" i="25"/>
  <c r="AD19" i="25"/>
  <c r="T75" i="25"/>
  <c r="B75" i="25" s="1"/>
  <c r="AB75" i="25" s="1"/>
  <c r="X75" i="25"/>
  <c r="T65" i="25"/>
  <c r="B65" i="25" s="1"/>
  <c r="AB65" i="25" s="1"/>
  <c r="X65" i="25"/>
  <c r="T97" i="25"/>
  <c r="B97" i="25" s="1"/>
  <c r="AB97" i="25" s="1"/>
  <c r="X97" i="25"/>
  <c r="T96" i="25"/>
  <c r="B96" i="25" s="1"/>
  <c r="AB96" i="25" s="1"/>
  <c r="X96" i="25"/>
  <c r="T20" i="25"/>
  <c r="B20" i="25" s="1"/>
  <c r="AB20" i="25" s="1"/>
  <c r="X20" i="25"/>
  <c r="T8" i="25"/>
  <c r="B8" i="25" s="1"/>
  <c r="AB8" i="25" s="1"/>
  <c r="X8" i="25"/>
  <c r="T69" i="7"/>
  <c r="B69" i="7" s="1"/>
  <c r="AB69" i="7" s="1"/>
  <c r="X69" i="7"/>
  <c r="T55" i="7"/>
  <c r="B55" i="7" s="1"/>
  <c r="AB55" i="7" s="1"/>
  <c r="X55" i="7"/>
  <c r="T79" i="7"/>
  <c r="B79" i="7" s="1"/>
  <c r="AB79" i="7" s="1"/>
  <c r="X79" i="7"/>
  <c r="T99" i="7"/>
  <c r="B99" i="7" s="1"/>
  <c r="AB99" i="7" s="1"/>
  <c r="X99" i="7"/>
  <c r="AB4" i="7"/>
  <c r="T63" i="7"/>
  <c r="B63" i="7" s="1"/>
  <c r="AB63" i="7" s="1"/>
  <c r="X63" i="7"/>
  <c r="T93" i="7"/>
  <c r="B93" i="7" s="1"/>
  <c r="AB93" i="7" s="1"/>
  <c r="X93" i="7"/>
  <c r="T87" i="7"/>
  <c r="B87" i="7" s="1"/>
  <c r="AB87" i="7" s="1"/>
  <c r="X87" i="7"/>
  <c r="T57" i="7"/>
  <c r="B57" i="7" s="1"/>
  <c r="AB57" i="7" s="1"/>
  <c r="X57" i="7"/>
  <c r="T33" i="7"/>
  <c r="B33" i="7" s="1"/>
  <c r="AB33" i="7" s="1"/>
  <c r="X33" i="7"/>
  <c r="T77" i="7"/>
  <c r="B77" i="7" s="1"/>
  <c r="AB77" i="7" s="1"/>
  <c r="X77" i="7"/>
  <c r="T65" i="7"/>
  <c r="B65" i="7" s="1"/>
  <c r="AB65" i="7" s="1"/>
  <c r="X65" i="7"/>
  <c r="T67" i="7"/>
  <c r="B67" i="7" s="1"/>
  <c r="AB67" i="7" s="1"/>
  <c r="X67" i="7"/>
  <c r="T83" i="7"/>
  <c r="B83" i="7" s="1"/>
  <c r="AB83" i="7" s="1"/>
  <c r="X83" i="7"/>
  <c r="T46" i="7"/>
  <c r="B46" i="7" s="1"/>
  <c r="AB46" i="7" s="1"/>
  <c r="X46" i="7"/>
  <c r="T94" i="7"/>
  <c r="B94" i="7" s="1"/>
  <c r="AB94" i="7" s="1"/>
  <c r="X94" i="7"/>
  <c r="T48" i="7"/>
  <c r="B48" i="7" s="1"/>
  <c r="AB48" i="7" s="1"/>
  <c r="X48" i="7"/>
  <c r="T74" i="7"/>
  <c r="B74" i="7" s="1"/>
  <c r="AB74" i="7" s="1"/>
  <c r="X74" i="7"/>
  <c r="T71" i="7"/>
  <c r="B71" i="7" s="1"/>
  <c r="AB71" i="7" s="1"/>
  <c r="X71" i="7"/>
  <c r="T29" i="7"/>
  <c r="B29" i="7" s="1"/>
  <c r="X29" i="7"/>
  <c r="T92" i="7"/>
  <c r="B92" i="7" s="1"/>
  <c r="AB92" i="7" s="1"/>
  <c r="X92" i="7"/>
  <c r="T40" i="7"/>
  <c r="B40" i="7" s="1"/>
  <c r="AB40" i="7" s="1"/>
  <c r="X40" i="7"/>
  <c r="T64" i="7"/>
  <c r="B64" i="7" s="1"/>
  <c r="AB64" i="7" s="1"/>
  <c r="X64" i="7"/>
  <c r="T15" i="7"/>
  <c r="B15" i="7" s="1"/>
  <c r="X15" i="7"/>
  <c r="T60" i="7"/>
  <c r="B60" i="7" s="1"/>
  <c r="AB60" i="7" s="1"/>
  <c r="X60" i="7"/>
  <c r="T82" i="7"/>
  <c r="B82" i="7" s="1"/>
  <c r="AB82" i="7" s="1"/>
  <c r="X82" i="7"/>
  <c r="T88" i="7"/>
  <c r="B88" i="7" s="1"/>
  <c r="AB88" i="7" s="1"/>
  <c r="X88" i="7"/>
  <c r="T97" i="7"/>
  <c r="B97" i="7" s="1"/>
  <c r="AB97" i="7" s="1"/>
  <c r="X97" i="7"/>
  <c r="T80" i="7"/>
  <c r="B80" i="7" s="1"/>
  <c r="AB80" i="7" s="1"/>
  <c r="X80" i="7"/>
  <c r="AD34" i="7"/>
  <c r="T76" i="7"/>
  <c r="B76" i="7" s="1"/>
  <c r="AB76" i="7" s="1"/>
  <c r="X76" i="7"/>
  <c r="T31" i="7"/>
  <c r="B31" i="7" s="1"/>
  <c r="AB31" i="7" s="1"/>
  <c r="X31" i="7"/>
  <c r="T47" i="7"/>
  <c r="B47" i="7" s="1"/>
  <c r="AB47" i="7" s="1"/>
  <c r="X47" i="7"/>
  <c r="T78" i="7"/>
  <c r="B78" i="7" s="1"/>
  <c r="AB78" i="7" s="1"/>
  <c r="X78" i="7"/>
  <c r="T86" i="7"/>
  <c r="B86" i="7" s="1"/>
  <c r="X86" i="7"/>
  <c r="T22" i="7"/>
  <c r="B22" i="7" s="1"/>
  <c r="X22" i="7"/>
  <c r="T70" i="7"/>
  <c r="B70" i="7" s="1"/>
  <c r="AB70" i="7" s="1"/>
  <c r="X70" i="7"/>
  <c r="T52" i="7"/>
  <c r="B52" i="7" s="1"/>
  <c r="AB52" i="7" s="1"/>
  <c r="X52" i="7"/>
  <c r="T72" i="7"/>
  <c r="B72" i="7" s="1"/>
  <c r="AB72" i="7" s="1"/>
  <c r="X72" i="7"/>
  <c r="D19" i="7"/>
  <c r="D34" i="7"/>
  <c r="T85" i="7"/>
  <c r="B85" i="7" s="1"/>
  <c r="AB85" i="7" s="1"/>
  <c r="X85" i="7"/>
  <c r="T37" i="7"/>
  <c r="B37" i="7" s="1"/>
  <c r="AB37" i="7" s="1"/>
  <c r="X37" i="7"/>
  <c r="T81" i="7"/>
  <c r="B81" i="7" s="1"/>
  <c r="X81" i="7"/>
  <c r="T35" i="7"/>
  <c r="B35" i="7" s="1"/>
  <c r="AB35" i="7" s="1"/>
  <c r="X35" i="7"/>
  <c r="T43" i="7"/>
  <c r="B43" i="7" s="1"/>
  <c r="AB43" i="7" s="1"/>
  <c r="X43" i="7"/>
  <c r="T39" i="7"/>
  <c r="B39" i="7" s="1"/>
  <c r="AB39" i="7" s="1"/>
  <c r="X39" i="7"/>
  <c r="T68" i="7"/>
  <c r="B68" i="7" s="1"/>
  <c r="AB68" i="7" s="1"/>
  <c r="X68" i="7"/>
  <c r="T44" i="7"/>
  <c r="B44" i="7" s="1"/>
  <c r="AB44" i="7" s="1"/>
  <c r="X44" i="7"/>
  <c r="T62" i="7"/>
  <c r="B62" i="7" s="1"/>
  <c r="AB62" i="7" s="1"/>
  <c r="X62" i="7"/>
  <c r="T54" i="7"/>
  <c r="B54" i="7" s="1"/>
  <c r="AB54" i="7" s="1"/>
  <c r="X54" i="7"/>
  <c r="T96" i="7"/>
  <c r="B96" i="7" s="1"/>
  <c r="AB96" i="7" s="1"/>
  <c r="X96" i="7"/>
  <c r="T53" i="7"/>
  <c r="B53" i="7" s="1"/>
  <c r="AB53" i="7" s="1"/>
  <c r="X53" i="7"/>
  <c r="T66" i="7"/>
  <c r="B66" i="7" s="1"/>
  <c r="AB66" i="7" s="1"/>
  <c r="X66" i="7"/>
  <c r="T58" i="7"/>
  <c r="B58" i="7" s="1"/>
  <c r="AB58" i="7" s="1"/>
  <c r="X58" i="7"/>
  <c r="AD19" i="7"/>
  <c r="G7" i="17"/>
  <c r="BT7" i="17" s="1"/>
  <c r="AB3" i="7"/>
  <c r="T98" i="7"/>
  <c r="B98" i="7" s="1"/>
  <c r="AB98" i="7" s="1"/>
  <c r="X98" i="7"/>
  <c r="T45" i="7"/>
  <c r="B45" i="7" s="1"/>
  <c r="AB45" i="7" s="1"/>
  <c r="X45" i="7"/>
  <c r="T100" i="7"/>
  <c r="B100" i="7" s="1"/>
  <c r="AB100" i="7" s="1"/>
  <c r="X100" i="7"/>
  <c r="T91" i="7"/>
  <c r="B91" i="7" s="1"/>
  <c r="AB91" i="7" s="1"/>
  <c r="X91" i="7"/>
  <c r="T16" i="7"/>
  <c r="B16" i="7" s="1"/>
  <c r="AB16" i="7" s="1"/>
  <c r="X16" i="7"/>
  <c r="T59" i="7"/>
  <c r="B59" i="7" s="1"/>
  <c r="AB59" i="7" s="1"/>
  <c r="X59" i="7"/>
  <c r="D10" i="21"/>
  <c r="AB10" i="21"/>
  <c r="AB74" i="20"/>
  <c r="AD74" i="20"/>
  <c r="D74" i="20"/>
  <c r="E7" i="17"/>
  <c r="BR7" i="17" s="1"/>
  <c r="AB3" i="20"/>
  <c r="AD9" i="20"/>
  <c r="D24" i="20"/>
  <c r="AB62" i="20"/>
  <c r="D62" i="20"/>
  <c r="AD62" i="20"/>
  <c r="D27" i="20"/>
  <c r="AB27" i="20"/>
  <c r="AD3" i="20"/>
  <c r="BR8" i="17"/>
  <c r="AB4" i="20"/>
  <c r="AD24" i="20"/>
  <c r="AB79" i="20"/>
  <c r="D79" i="20"/>
  <c r="AD79" i="20"/>
  <c r="AD45" i="9"/>
  <c r="D7" i="17"/>
  <c r="BQ7" i="17" s="1"/>
  <c r="AB3" i="9"/>
  <c r="D26" i="9"/>
  <c r="AB93" i="9"/>
  <c r="D93" i="9"/>
  <c r="AD93" i="9"/>
  <c r="AB95" i="9"/>
  <c r="AD95" i="9"/>
  <c r="D95" i="9"/>
  <c r="BQ8" i="17"/>
  <c r="AB4" i="9"/>
  <c r="AD26" i="9"/>
  <c r="AB43" i="9"/>
  <c r="AD43" i="9"/>
  <c r="D43" i="9"/>
  <c r="AD6" i="16"/>
  <c r="F8" i="2"/>
  <c r="AD16" i="18"/>
  <c r="D16" i="18"/>
  <c r="AD100" i="6"/>
  <c r="D100" i="6"/>
  <c r="D71" i="18"/>
  <c r="AD71" i="18"/>
  <c r="K7" i="17"/>
  <c r="BX7" i="17" s="1"/>
  <c r="D3" i="6"/>
  <c r="AD3" i="6"/>
  <c r="BS9" i="17"/>
  <c r="AD70" i="6"/>
  <c r="CD9" i="17"/>
  <c r="CB10" i="17"/>
  <c r="BZ8" i="17"/>
  <c r="AD11" i="17"/>
  <c r="AT11" i="17" s="1"/>
  <c r="BY8" i="17"/>
  <c r="AC11" i="17"/>
  <c r="AS11" i="17" s="1"/>
  <c r="AB11" i="17"/>
  <c r="AR11" i="17" s="1"/>
  <c r="Y11" i="17"/>
  <c r="AO11" i="17" s="1"/>
  <c r="X11" i="17"/>
  <c r="AN11" i="17" s="1"/>
  <c r="BT8" i="17"/>
  <c r="F3" i="2"/>
  <c r="W11" i="17"/>
  <c r="AM11" i="17" s="1"/>
  <c r="V11" i="17"/>
  <c r="AL11" i="17" s="1"/>
  <c r="U11" i="17"/>
  <c r="AK11" i="17" s="1"/>
  <c r="F5" i="2"/>
  <c r="G6" i="2"/>
  <c r="F7" i="2"/>
  <c r="F6" i="2"/>
  <c r="G7" i="2"/>
  <c r="G5" i="2"/>
  <c r="G8" i="2"/>
  <c r="CC14" i="17"/>
  <c r="AH14" i="17"/>
  <c r="AX14" i="17" s="1"/>
  <c r="BW13" i="17"/>
  <c r="BP13" i="17"/>
  <c r="AA14" i="17"/>
  <c r="AQ14" i="17" s="1"/>
  <c r="D11" i="2"/>
  <c r="B12" i="2"/>
  <c r="C12" i="2" s="1"/>
  <c r="AG13" i="17"/>
  <c r="AW13" i="17" s="1"/>
  <c r="Z11" i="17"/>
  <c r="AP11" i="17" s="1"/>
  <c r="CA13" i="17"/>
  <c r="AE14" i="17"/>
  <c r="AU14" i="17" s="1"/>
  <c r="T16" i="17"/>
  <c r="AJ16" i="17" s="1"/>
  <c r="AF14" i="17"/>
  <c r="AV14" i="17" s="1"/>
  <c r="AI11" i="10"/>
  <c r="G9" i="2"/>
  <c r="E10" i="2"/>
  <c r="F10" i="2" s="1"/>
  <c r="D7" i="18"/>
  <c r="AD7" i="18"/>
  <c r="D98" i="18"/>
  <c r="AD98" i="18"/>
  <c r="D51" i="9"/>
  <c r="AD51" i="9"/>
  <c r="D9" i="18"/>
  <c r="AD9" i="18"/>
  <c r="AD27" i="20"/>
  <c r="D37" i="9"/>
  <c r="AD37" i="9"/>
  <c r="D18" i="9"/>
  <c r="D46" i="3"/>
  <c r="AD46" i="3"/>
  <c r="AD56" i="20"/>
  <c r="D56" i="20"/>
  <c r="AD18" i="9"/>
  <c r="AD10" i="16"/>
  <c r="D6" i="24"/>
  <c r="AD6" i="24"/>
  <c r="AD34" i="18"/>
  <c r="D34" i="18"/>
  <c r="D23" i="24"/>
  <c r="AD23" i="24"/>
  <c r="D73" i="27"/>
  <c r="AD12" i="28"/>
  <c r="AD73" i="27"/>
  <c r="AD13" i="24"/>
  <c r="D13" i="24"/>
  <c r="AD75" i="24"/>
  <c r="D75" i="24"/>
  <c r="D6" i="18"/>
  <c r="AD6" i="18"/>
  <c r="AD5" i="18"/>
  <c r="D5" i="18"/>
  <c r="AG5" i="28"/>
  <c r="D8" i="18"/>
  <c r="AD8" i="18"/>
  <c r="AD23" i="6"/>
  <c r="D23" i="6"/>
  <c r="AG5" i="27"/>
  <c r="AD86" i="6"/>
  <c r="D86" i="6"/>
  <c r="AD3" i="1"/>
  <c r="D3" i="1"/>
  <c r="D9" i="25"/>
  <c r="AD9" i="25"/>
  <c r="D64" i="4"/>
  <c r="AD49" i="9"/>
  <c r="D49" i="9"/>
  <c r="D14" i="18"/>
  <c r="AD14" i="18"/>
  <c r="D27" i="18"/>
  <c r="AD27" i="18"/>
  <c r="AD36" i="24"/>
  <c r="D36" i="24"/>
  <c r="D24" i="21"/>
  <c r="AD24" i="21"/>
  <c r="D9" i="5"/>
  <c r="AD9" i="5"/>
  <c r="AD48" i="27"/>
  <c r="D48" i="27"/>
  <c r="AD29" i="6"/>
  <c r="D29" i="6"/>
  <c r="D15" i="6"/>
  <c r="AD15" i="6"/>
  <c r="AD5" i="6"/>
  <c r="D5" i="6"/>
  <c r="D8" i="9"/>
  <c r="AD8" i="9"/>
  <c r="D11" i="26"/>
  <c r="AD11" i="26"/>
  <c r="D60" i="27"/>
  <c r="AD60" i="27"/>
  <c r="AD4" i="13"/>
  <c r="D4" i="13"/>
  <c r="AD21" i="13"/>
  <c r="D21" i="13"/>
  <c r="D30" i="13"/>
  <c r="AD30" i="13"/>
  <c r="AD9" i="7"/>
  <c r="D9" i="7"/>
  <c r="AD100" i="27"/>
  <c r="D100" i="27"/>
  <c r="AD8" i="13"/>
  <c r="D8" i="13"/>
  <c r="D16" i="13"/>
  <c r="AD16" i="13"/>
  <c r="D27" i="6"/>
  <c r="AD27" i="6"/>
  <c r="D80" i="4"/>
  <c r="AD80" i="4"/>
  <c r="D7" i="4"/>
  <c r="AD7" i="4"/>
  <c r="AD23" i="16"/>
  <c r="D23" i="16"/>
  <c r="D77" i="25"/>
  <c r="AD77" i="25"/>
  <c r="D89" i="7"/>
  <c r="AD89" i="7"/>
  <c r="D95" i="7"/>
  <c r="AD95" i="7"/>
  <c r="AD14" i="16"/>
  <c r="D14" i="16"/>
  <c r="D25" i="16"/>
  <c r="AD25" i="16"/>
  <c r="AD88" i="4"/>
  <c r="D88" i="4"/>
  <c r="AD30" i="16"/>
  <c r="D30" i="16"/>
  <c r="D11" i="13"/>
  <c r="AD11" i="13"/>
  <c r="D17" i="16"/>
  <c r="AD17" i="16"/>
  <c r="D24" i="16"/>
  <c r="AD24" i="16"/>
  <c r="AD26" i="13"/>
  <c r="D26" i="13"/>
  <c r="AD15" i="13"/>
  <c r="D15" i="13"/>
  <c r="AD11" i="16"/>
  <c r="D11" i="16"/>
  <c r="D24" i="6"/>
  <c r="AD24" i="6"/>
  <c r="AD15" i="4"/>
  <c r="D15" i="4"/>
  <c r="D26" i="16"/>
  <c r="AD26" i="16"/>
  <c r="D13" i="13"/>
  <c r="AD13" i="13"/>
  <c r="D18" i="6"/>
  <c r="AD18" i="6"/>
  <c r="AG5" i="26"/>
  <c r="AD26" i="6"/>
  <c r="D26" i="6"/>
  <c r="AD4" i="16"/>
  <c r="D4" i="16"/>
  <c r="D23" i="27"/>
  <c r="AD23" i="27"/>
  <c r="D18" i="16"/>
  <c r="AD18" i="16"/>
  <c r="AD13" i="16"/>
  <c r="D13" i="16"/>
  <c r="D14" i="3"/>
  <c r="AD14" i="3"/>
  <c r="D29" i="4"/>
  <c r="AD29" i="4"/>
  <c r="AD8" i="28"/>
  <c r="D8" i="28"/>
  <c r="D12" i="4"/>
  <c r="AD12" i="4"/>
  <c r="D3" i="4"/>
  <c r="AD3" i="4"/>
  <c r="AD28" i="13"/>
  <c r="D28" i="13"/>
  <c r="AD41" i="6"/>
  <c r="D41" i="6"/>
  <c r="D9" i="13"/>
  <c r="AD9" i="13"/>
  <c r="AD20" i="13"/>
  <c r="D20" i="13"/>
  <c r="AD17" i="4"/>
  <c r="D17" i="4"/>
  <c r="AD18" i="4"/>
  <c r="D18" i="4"/>
  <c r="D16" i="4"/>
  <c r="AD16" i="4"/>
  <c r="D29" i="16"/>
  <c r="AD29" i="16"/>
  <c r="D36" i="16"/>
  <c r="AD36" i="16"/>
  <c r="D13" i="4"/>
  <c r="AD13" i="4"/>
  <c r="AD84" i="7"/>
  <c r="D84" i="7"/>
  <c r="AD61" i="16"/>
  <c r="D61" i="16"/>
  <c r="AD27" i="16"/>
  <c r="D27" i="16"/>
  <c r="AD53" i="13"/>
  <c r="D53" i="13"/>
  <c r="AD17" i="13"/>
  <c r="D17" i="13"/>
  <c r="D16" i="16"/>
  <c r="AD16" i="16"/>
  <c r="AD20" i="16"/>
  <c r="D20" i="16"/>
  <c r="D14" i="13"/>
  <c r="AD14" i="13"/>
  <c r="D15" i="16"/>
  <c r="AD15" i="16"/>
  <c r="D25" i="13"/>
  <c r="AD25" i="13"/>
  <c r="AD6" i="4"/>
  <c r="D6" i="4"/>
  <c r="AD20" i="4"/>
  <c r="D20" i="4"/>
  <c r="AD49" i="13"/>
  <c r="D49" i="13"/>
  <c r="D19" i="16"/>
  <c r="AD19" i="16"/>
  <c r="D3" i="13"/>
  <c r="AD3" i="13"/>
  <c r="D22" i="13"/>
  <c r="AD22" i="13"/>
  <c r="D12" i="16"/>
  <c r="AD12" i="16"/>
  <c r="D22" i="16"/>
  <c r="AD22" i="16"/>
  <c r="D8" i="16"/>
  <c r="AD8" i="16"/>
  <c r="D10" i="13"/>
  <c r="AD10" i="13"/>
  <c r="AD6" i="13"/>
  <c r="D6" i="13"/>
  <c r="AD76" i="13"/>
  <c r="D76" i="13"/>
  <c r="D9" i="16"/>
  <c r="AD9" i="16"/>
  <c r="D7" i="16"/>
  <c r="AD7" i="16"/>
  <c r="AD22" i="6"/>
  <c r="D22" i="6"/>
  <c r="D36" i="6"/>
  <c r="AD36" i="6"/>
  <c r="AD19" i="13"/>
  <c r="D19" i="13"/>
  <c r="D7" i="13"/>
  <c r="AD7" i="13"/>
  <c r="AD39" i="13"/>
  <c r="D39" i="13"/>
  <c r="AD18" i="13"/>
  <c r="D18" i="13"/>
  <c r="AD12" i="13"/>
  <c r="D12" i="13"/>
  <c r="AD24" i="13"/>
  <c r="D24" i="13"/>
  <c r="AG5" i="25"/>
  <c r="D27" i="3"/>
  <c r="AD27" i="3"/>
  <c r="AD85" i="27"/>
  <c r="D85" i="27"/>
  <c r="AD27" i="4"/>
  <c r="D27" i="4"/>
  <c r="AD98" i="16"/>
  <c r="D98" i="16"/>
  <c r="D22" i="3"/>
  <c r="AD22" i="3"/>
  <c r="AD17" i="20"/>
  <c r="D17" i="20"/>
  <c r="AD61" i="7"/>
  <c r="D61" i="7"/>
  <c r="AD56" i="4"/>
  <c r="D56" i="4"/>
  <c r="D18" i="21"/>
  <c r="AD18" i="21"/>
  <c r="D9" i="4"/>
  <c r="AD9" i="4"/>
  <c r="D39" i="3"/>
  <c r="AD39" i="3"/>
  <c r="AD8" i="3"/>
  <c r="D8" i="3"/>
  <c r="D16" i="3"/>
  <c r="AD16" i="3"/>
  <c r="D22" i="21"/>
  <c r="AD22" i="21"/>
  <c r="AD11" i="3"/>
  <c r="D11" i="3"/>
  <c r="AD15" i="3"/>
  <c r="D15" i="3"/>
  <c r="D21" i="16"/>
  <c r="AD21" i="16"/>
  <c r="D20" i="3"/>
  <c r="AD20" i="3"/>
  <c r="AD28" i="16"/>
  <c r="D28" i="16"/>
  <c r="AD26" i="3"/>
  <c r="D26" i="3"/>
  <c r="AD86" i="4"/>
  <c r="D86" i="4"/>
  <c r="AD92" i="4"/>
  <c r="D92" i="4"/>
  <c r="AD21" i="3"/>
  <c r="D21" i="3"/>
  <c r="AD23" i="21"/>
  <c r="D23" i="21"/>
  <c r="AD3" i="3"/>
  <c r="D3" i="3"/>
  <c r="D4" i="3"/>
  <c r="AD4" i="3"/>
  <c r="D95" i="16"/>
  <c r="AD95" i="16"/>
  <c r="AD28" i="3"/>
  <c r="D28" i="3"/>
  <c r="AD36" i="4"/>
  <c r="D36" i="4"/>
  <c r="D6" i="3"/>
  <c r="AD6" i="3"/>
  <c r="AD53" i="27"/>
  <c r="D53" i="27"/>
  <c r="AD7" i="3"/>
  <c r="D7" i="3"/>
  <c r="AD14" i="28"/>
  <c r="D14" i="28"/>
  <c r="AD13" i="3"/>
  <c r="D13" i="3"/>
  <c r="AD6" i="20"/>
  <c r="D6" i="20"/>
  <c r="AD21" i="28"/>
  <c r="D21" i="28"/>
  <c r="AD27" i="27"/>
  <c r="D27" i="27"/>
  <c r="AD25" i="3"/>
  <c r="D25" i="3"/>
  <c r="AD80" i="25"/>
  <c r="D80" i="25"/>
  <c r="AD88" i="25"/>
  <c r="D88" i="25"/>
  <c r="AD17" i="28"/>
  <c r="D17" i="28"/>
  <c r="D95" i="25"/>
  <c r="AD95" i="25"/>
  <c r="AD27" i="25"/>
  <c r="D27" i="25"/>
  <c r="D23" i="28"/>
  <c r="AD23" i="28"/>
  <c r="D4" i="28"/>
  <c r="AD4" i="28"/>
  <c r="AD44" i="3"/>
  <c r="D44" i="3"/>
  <c r="D18" i="27"/>
  <c r="AD18" i="27"/>
  <c r="D15" i="25"/>
  <c r="AD15" i="25"/>
  <c r="AD80" i="27"/>
  <c r="D80" i="27"/>
  <c r="AD7" i="25"/>
  <c r="D7" i="25"/>
  <c r="D40" i="25"/>
  <c r="AD40" i="25"/>
  <c r="AD26" i="28"/>
  <c r="D26" i="28"/>
  <c r="D17" i="3"/>
  <c r="AD17" i="3"/>
  <c r="AD16" i="20"/>
  <c r="D16" i="20"/>
  <c r="D13" i="20"/>
  <c r="AD13" i="20"/>
  <c r="D3" i="28"/>
  <c r="AD3" i="28"/>
  <c r="AD7" i="7"/>
  <c r="D7" i="7"/>
  <c r="AD18" i="20"/>
  <c r="D18" i="20"/>
  <c r="AD4" i="26"/>
  <c r="D4" i="26"/>
  <c r="D45" i="3"/>
  <c r="AD45" i="3"/>
  <c r="D12" i="3"/>
  <c r="AD12" i="3"/>
  <c r="D42" i="28"/>
  <c r="AD42" i="28"/>
  <c r="AD22" i="26"/>
  <c r="D22" i="26"/>
  <c r="AD41" i="7"/>
  <c r="D41" i="7"/>
  <c r="D73" i="28"/>
  <c r="AD73" i="28"/>
  <c r="AD5" i="20"/>
  <c r="D5" i="20"/>
  <c r="D3" i="25"/>
  <c r="AD3" i="25"/>
  <c r="AD23" i="3"/>
  <c r="D23" i="3"/>
  <c r="AD28" i="28"/>
  <c r="D28" i="28"/>
  <c r="AD15" i="28"/>
  <c r="D15" i="28"/>
  <c r="D5" i="7"/>
  <c r="AD5" i="7"/>
  <c r="D24" i="27"/>
  <c r="AD24" i="27"/>
  <c r="AD50" i="7"/>
  <c r="D50" i="7"/>
  <c r="AD40" i="27"/>
  <c r="D40" i="27"/>
  <c r="D4" i="27"/>
  <c r="AD4" i="27"/>
  <c r="D86" i="25"/>
  <c r="AD86" i="25"/>
  <c r="AD76" i="28"/>
  <c r="D76" i="28"/>
  <c r="AD4" i="20"/>
  <c r="D4" i="20"/>
  <c r="D90" i="26"/>
  <c r="AD90" i="26"/>
  <c r="D78" i="26"/>
  <c r="AD78" i="26"/>
  <c r="D8" i="27"/>
  <c r="AD8" i="27"/>
  <c r="AD21" i="7"/>
  <c r="D21" i="7"/>
  <c r="AD9" i="3"/>
  <c r="D9" i="3"/>
  <c r="D4" i="7"/>
  <c r="AD4" i="7"/>
  <c r="AD8" i="26"/>
  <c r="D8" i="26"/>
  <c r="AD37" i="27"/>
  <c r="D37" i="27"/>
  <c r="D3" i="7"/>
  <c r="AD3" i="7"/>
  <c r="D34" i="28"/>
  <c r="AD34" i="28"/>
  <c r="AD34" i="3"/>
  <c r="D34" i="3"/>
  <c r="D5" i="3"/>
  <c r="AD5" i="3"/>
  <c r="D26" i="7"/>
  <c r="AD26" i="7"/>
  <c r="AD4" i="25"/>
  <c r="D4" i="25"/>
  <c r="AH11" i="10"/>
  <c r="D26" i="26"/>
  <c r="AD26" i="26"/>
  <c r="D30" i="9"/>
  <c r="AD30" i="9"/>
  <c r="D28" i="21"/>
  <c r="AD28" i="21"/>
  <c r="D60" i="25"/>
  <c r="AD60" i="25"/>
  <c r="D85" i="25"/>
  <c r="AD85" i="25"/>
  <c r="D35" i="28"/>
  <c r="AD35" i="28"/>
  <c r="AD89" i="25"/>
  <c r="D89" i="25"/>
  <c r="AD37" i="28"/>
  <c r="D37" i="28"/>
  <c r="AD44" i="28"/>
  <c r="D44" i="28"/>
  <c r="AD42" i="26"/>
  <c r="D42" i="26"/>
  <c r="D12" i="26"/>
  <c r="AD12" i="26"/>
  <c r="D5" i="25"/>
  <c r="AD5" i="25"/>
  <c r="D29" i="25"/>
  <c r="AD29" i="25"/>
  <c r="D51" i="7"/>
  <c r="AD51" i="7"/>
  <c r="AD13" i="7"/>
  <c r="D13" i="7"/>
  <c r="AD36" i="27"/>
  <c r="D36" i="27"/>
  <c r="AD25" i="27"/>
  <c r="D25" i="27"/>
  <c r="D23" i="7"/>
  <c r="AD23" i="7"/>
  <c r="AD17" i="26"/>
  <c r="D17" i="26"/>
  <c r="AD21" i="9"/>
  <c r="D21" i="9"/>
  <c r="D11" i="7"/>
  <c r="AD11" i="7"/>
  <c r="AD24" i="3"/>
  <c r="D24" i="3"/>
  <c r="D12" i="7"/>
  <c r="AD12" i="7"/>
  <c r="AD42" i="3"/>
  <c r="D42" i="3"/>
  <c r="D18" i="7"/>
  <c r="AD18" i="7"/>
  <c r="D38" i="7"/>
  <c r="AD38" i="7"/>
  <c r="D72" i="28"/>
  <c r="AD72" i="28"/>
  <c r="D36" i="7"/>
  <c r="AD36" i="7"/>
  <c r="AD15" i="26"/>
  <c r="D15" i="26"/>
  <c r="D25" i="7"/>
  <c r="AD25" i="7"/>
  <c r="D25" i="26"/>
  <c r="AD25" i="26"/>
  <c r="D59" i="25"/>
  <c r="AD59" i="25"/>
  <c r="AD45" i="25"/>
  <c r="D45" i="25"/>
  <c r="AD13" i="26"/>
  <c r="D13" i="26"/>
  <c r="AD6" i="7"/>
  <c r="D6" i="7"/>
  <c r="AD42" i="7"/>
  <c r="D42" i="7"/>
  <c r="AD61" i="27"/>
  <c r="D61" i="27"/>
  <c r="AD40" i="28"/>
  <c r="D40" i="28"/>
  <c r="D9" i="27"/>
  <c r="AD9" i="27"/>
  <c r="AD63" i="26"/>
  <c r="D63" i="26"/>
  <c r="D13" i="25"/>
  <c r="AD13" i="25"/>
  <c r="D11" i="9"/>
  <c r="AD11" i="9"/>
  <c r="D14" i="7"/>
  <c r="AD14" i="7"/>
  <c r="AD22" i="27"/>
  <c r="D22" i="27"/>
  <c r="D20" i="27"/>
  <c r="AD20" i="27"/>
  <c r="AD32" i="26"/>
  <c r="D32" i="26"/>
  <c r="AD17" i="27"/>
  <c r="D17" i="27"/>
  <c r="AD22" i="28"/>
  <c r="D22" i="28"/>
  <c r="D28" i="9"/>
  <c r="AD28" i="9"/>
  <c r="D65" i="26"/>
  <c r="AD65" i="26"/>
  <c r="AD21" i="25"/>
  <c r="D21" i="25"/>
  <c r="AD24" i="9"/>
  <c r="D24" i="9"/>
  <c r="D14" i="25"/>
  <c r="AD14" i="25"/>
  <c r="D29" i="27"/>
  <c r="AD29" i="27"/>
  <c r="AD30" i="7"/>
  <c r="D30" i="7"/>
  <c r="D90" i="28"/>
  <c r="AD90" i="28"/>
  <c r="D69" i="27"/>
  <c r="AD69" i="27"/>
  <c r="D61" i="26"/>
  <c r="AD61" i="26"/>
  <c r="AD14" i="27"/>
  <c r="D14" i="27"/>
  <c r="D43" i="27"/>
  <c r="AD43" i="27"/>
  <c r="AD20" i="28"/>
  <c r="D20" i="28"/>
  <c r="AD30" i="3"/>
  <c r="D30" i="3"/>
  <c r="AD37" i="26"/>
  <c r="D37" i="26"/>
  <c r="D19" i="21"/>
  <c r="AD19" i="21"/>
  <c r="AD11" i="20"/>
  <c r="D11" i="20"/>
  <c r="D15" i="20"/>
  <c r="AD15" i="20"/>
  <c r="D44" i="27"/>
  <c r="AD44" i="27"/>
  <c r="D14" i="20"/>
  <c r="AD14" i="20"/>
  <c r="AD28" i="26"/>
  <c r="D28" i="26"/>
  <c r="D14" i="26"/>
  <c r="AD14" i="26"/>
  <c r="D12" i="20"/>
  <c r="AD12" i="20"/>
  <c r="D24" i="28"/>
  <c r="AD24" i="28"/>
  <c r="AD22" i="25"/>
  <c r="D22" i="25"/>
  <c r="D19" i="3"/>
  <c r="AD19" i="3"/>
  <c r="D88" i="27"/>
  <c r="AD88" i="27"/>
  <c r="D6" i="27"/>
  <c r="AD6" i="27"/>
  <c r="AD3" i="27"/>
  <c r="D3" i="27"/>
  <c r="AD9" i="21"/>
  <c r="D9" i="21"/>
  <c r="D54" i="28"/>
  <c r="AD54" i="28"/>
  <c r="D49" i="7"/>
  <c r="AD49" i="7"/>
  <c r="AD79" i="26"/>
  <c r="D79" i="26"/>
  <c r="D20" i="7"/>
  <c r="AD20" i="7"/>
  <c r="D10" i="27"/>
  <c r="AD10" i="27"/>
  <c r="D22" i="9"/>
  <c r="AD22" i="9"/>
  <c r="AD24" i="7"/>
  <c r="D24" i="7"/>
  <c r="D41" i="26"/>
  <c r="AD41" i="26"/>
  <c r="AD84" i="26"/>
  <c r="D84" i="26"/>
  <c r="AD82" i="27"/>
  <c r="D82" i="27"/>
  <c r="D50" i="27"/>
  <c r="AD50" i="27"/>
  <c r="D45" i="26"/>
  <c r="AD45" i="26"/>
  <c r="D31" i="26"/>
  <c r="AD31" i="26"/>
  <c r="AI1" i="18"/>
  <c r="D70" i="6" l="1"/>
  <c r="D19" i="4"/>
  <c r="AD19" i="4"/>
  <c r="AD28" i="7"/>
  <c r="D95" i="6"/>
  <c r="AD58" i="24"/>
  <c r="D28" i="7"/>
  <c r="D69" i="24"/>
  <c r="AD12" i="24"/>
  <c r="D12" i="24"/>
  <c r="D58" i="24"/>
  <c r="D48" i="6"/>
  <c r="AD48" i="6"/>
  <c r="AD69" i="24"/>
  <c r="D50" i="24"/>
  <c r="AD50" i="24"/>
  <c r="D43" i="6"/>
  <c r="AD43" i="6"/>
  <c r="AB10" i="7"/>
  <c r="AB92" i="6"/>
  <c r="AD92" i="6"/>
  <c r="D92" i="6"/>
  <c r="AB79" i="4"/>
  <c r="AD79" i="4"/>
  <c r="D79" i="4"/>
  <c r="S35" i="10"/>
  <c r="AD5" i="24"/>
  <c r="K11" i="17"/>
  <c r="D7" i="6"/>
  <c r="AD7" i="6"/>
  <c r="D6" i="6"/>
  <c r="K10" i="17"/>
  <c r="BX10" i="17" s="1"/>
  <c r="AD6" i="6"/>
  <c r="AD28" i="4"/>
  <c r="AD23" i="4"/>
  <c r="CV34" i="17"/>
  <c r="CV35" i="17" s="1"/>
  <c r="D10" i="7"/>
  <c r="AD10" i="7"/>
  <c r="D28" i="4"/>
  <c r="P21" i="17"/>
  <c r="AD17" i="24"/>
  <c r="AD27" i="7"/>
  <c r="D17" i="24"/>
  <c r="D27" i="7"/>
  <c r="DP32" i="17"/>
  <c r="EB32" i="17" s="1"/>
  <c r="D23" i="4"/>
  <c r="D5" i="24"/>
  <c r="AD22" i="24"/>
  <c r="D47" i="24"/>
  <c r="AB5" i="24"/>
  <c r="D22" i="24"/>
  <c r="F26" i="10"/>
  <c r="AD21" i="4"/>
  <c r="D10" i="4"/>
  <c r="I14" i="17"/>
  <c r="AD47" i="24"/>
  <c r="D21" i="4"/>
  <c r="D31" i="6"/>
  <c r="AD31" i="6"/>
  <c r="AD10" i="4"/>
  <c r="CU35" i="17"/>
  <c r="DH34" i="17"/>
  <c r="DT34" i="17" s="1"/>
  <c r="CZ36" i="17"/>
  <c r="DM35" i="17"/>
  <c r="DY35" i="17" s="1"/>
  <c r="DA34" i="17"/>
  <c r="DN33" i="17"/>
  <c r="DZ33" i="17" s="1"/>
  <c r="CT34" i="17"/>
  <c r="DG33" i="17"/>
  <c r="DS33" i="17" s="1"/>
  <c r="DL35" i="17"/>
  <c r="DX35" i="17" s="1"/>
  <c r="CY36" i="17"/>
  <c r="DJ34" i="17"/>
  <c r="DV34" i="17" s="1"/>
  <c r="CW35" i="17"/>
  <c r="DO33" i="17"/>
  <c r="EA33" i="17" s="1"/>
  <c r="DB34" i="17"/>
  <c r="DD34" i="17"/>
  <c r="DQ33" i="17"/>
  <c r="EC33" i="17" s="1"/>
  <c r="CX34" i="17"/>
  <c r="DK33" i="17"/>
  <c r="DW33" i="17" s="1"/>
  <c r="DC34" i="17"/>
  <c r="DP33" i="17"/>
  <c r="EB33" i="17" s="1"/>
  <c r="D24" i="4"/>
  <c r="AD24" i="4"/>
  <c r="AB53" i="25"/>
  <c r="AD56" i="6"/>
  <c r="D56" i="6"/>
  <c r="AD53" i="25"/>
  <c r="AD33" i="6"/>
  <c r="AB29" i="24"/>
  <c r="V15" i="10"/>
  <c r="AJ15" i="10" s="1"/>
  <c r="AJ14" i="10"/>
  <c r="V18" i="10"/>
  <c r="AJ17" i="10"/>
  <c r="G26" i="10"/>
  <c r="D85" i="24"/>
  <c r="AD85" i="24"/>
  <c r="AD51" i="24"/>
  <c r="D51" i="24"/>
  <c r="AD73" i="25"/>
  <c r="AD29" i="24"/>
  <c r="D11" i="4"/>
  <c r="AD11" i="4"/>
  <c r="I15" i="17"/>
  <c r="D33" i="6"/>
  <c r="AD79" i="28"/>
  <c r="D16" i="6"/>
  <c r="AD16" i="6"/>
  <c r="K18" i="17"/>
  <c r="K19" i="17" s="1"/>
  <c r="K20" i="17" s="1"/>
  <c r="K21" i="17" s="1"/>
  <c r="K22" i="17" s="1"/>
  <c r="D14" i="6"/>
  <c r="AD14" i="6"/>
  <c r="D14" i="4"/>
  <c r="AD14" i="4"/>
  <c r="I18" i="17"/>
  <c r="I19" i="17" s="1"/>
  <c r="I20" i="17" s="1"/>
  <c r="I21" i="17" s="1"/>
  <c r="I22" i="17" s="1"/>
  <c r="I23" i="17" s="1"/>
  <c r="I24" i="17" s="1"/>
  <c r="I25" i="17" s="1"/>
  <c r="I26" i="17" s="1"/>
  <c r="I27" i="17" s="1"/>
  <c r="I28" i="17" s="1"/>
  <c r="I29" i="17" s="1"/>
  <c r="I30" i="17" s="1"/>
  <c r="I31" i="17" s="1"/>
  <c r="I32" i="17" s="1"/>
  <c r="I33" i="17" s="1"/>
  <c r="I34" i="17" s="1"/>
  <c r="I35" i="17" s="1"/>
  <c r="I36" i="17" s="1"/>
  <c r="I37" i="17" s="1"/>
  <c r="I38" i="17" s="1"/>
  <c r="I39" i="17" s="1"/>
  <c r="I40" i="17" s="1"/>
  <c r="I41" i="17" s="1"/>
  <c r="I42" i="17" s="1"/>
  <c r="I43" i="17" s="1"/>
  <c r="I44" i="17" s="1"/>
  <c r="I45" i="17" s="1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I63" i="17" s="1"/>
  <c r="I64" i="17" s="1"/>
  <c r="I65" i="17" s="1"/>
  <c r="I66" i="17" s="1"/>
  <c r="I67" i="17" s="1"/>
  <c r="I68" i="17" s="1"/>
  <c r="I69" i="17" s="1"/>
  <c r="I70" i="17" s="1"/>
  <c r="I71" i="17" s="1"/>
  <c r="I72" i="17" s="1"/>
  <c r="I73" i="17" s="1"/>
  <c r="I74" i="17" s="1"/>
  <c r="I75" i="17" s="1"/>
  <c r="I76" i="17" s="1"/>
  <c r="I77" i="17" s="1"/>
  <c r="I78" i="17" s="1"/>
  <c r="I79" i="17" s="1"/>
  <c r="I80" i="17" s="1"/>
  <c r="I81" i="17" s="1"/>
  <c r="I82" i="17" s="1"/>
  <c r="I83" i="17" s="1"/>
  <c r="I84" i="17" s="1"/>
  <c r="I85" i="17" s="1"/>
  <c r="I86" i="17" s="1"/>
  <c r="I87" i="17" s="1"/>
  <c r="I88" i="17" s="1"/>
  <c r="I89" i="17" s="1"/>
  <c r="I90" i="17" s="1"/>
  <c r="I91" i="17" s="1"/>
  <c r="I92" i="17" s="1"/>
  <c r="I93" i="17" s="1"/>
  <c r="I94" i="17" s="1"/>
  <c r="I95" i="17" s="1"/>
  <c r="I96" i="17" s="1"/>
  <c r="I97" i="17" s="1"/>
  <c r="I98" i="17" s="1"/>
  <c r="I99" i="17" s="1"/>
  <c r="I100" i="17" s="1"/>
  <c r="AD26" i="24"/>
  <c r="D26" i="24"/>
  <c r="AD28" i="24"/>
  <c r="D28" i="24"/>
  <c r="AD21" i="27"/>
  <c r="AB15" i="27"/>
  <c r="D21" i="27"/>
  <c r="B12" i="10"/>
  <c r="D15" i="27"/>
  <c r="AD19" i="6"/>
  <c r="K23" i="17"/>
  <c r="K24" i="17" s="1"/>
  <c r="K25" i="17" s="1"/>
  <c r="K26" i="17" s="1"/>
  <c r="K27" i="17" s="1"/>
  <c r="K28" i="17" s="1"/>
  <c r="K29" i="17" s="1"/>
  <c r="K30" i="17" s="1"/>
  <c r="K31" i="17" s="1"/>
  <c r="K32" i="17" s="1"/>
  <c r="K33" i="17" s="1"/>
  <c r="K34" i="17" s="1"/>
  <c r="K35" i="17" s="1"/>
  <c r="K36" i="17" s="1"/>
  <c r="K37" i="17" s="1"/>
  <c r="K38" i="17" s="1"/>
  <c r="K39" i="17" s="1"/>
  <c r="K40" i="17" s="1"/>
  <c r="K41" i="17" s="1"/>
  <c r="K42" i="17" s="1"/>
  <c r="K43" i="17" s="1"/>
  <c r="K44" i="17" s="1"/>
  <c r="K45" i="17" s="1"/>
  <c r="K46" i="17" s="1"/>
  <c r="K47" i="17" s="1"/>
  <c r="K48" i="17" s="1"/>
  <c r="K49" i="17" s="1"/>
  <c r="K50" i="17" s="1"/>
  <c r="K51" i="17" s="1"/>
  <c r="K52" i="17" s="1"/>
  <c r="K53" i="17" s="1"/>
  <c r="K54" i="17" s="1"/>
  <c r="K55" i="17" s="1"/>
  <c r="K56" i="17" s="1"/>
  <c r="K57" i="17" s="1"/>
  <c r="K58" i="17" s="1"/>
  <c r="K59" i="17" s="1"/>
  <c r="K60" i="17" s="1"/>
  <c r="K61" i="17" s="1"/>
  <c r="K62" i="17" s="1"/>
  <c r="K63" i="17" s="1"/>
  <c r="K64" i="17" s="1"/>
  <c r="K65" i="17" s="1"/>
  <c r="K66" i="17" s="1"/>
  <c r="K67" i="17" s="1"/>
  <c r="K68" i="17" s="1"/>
  <c r="K69" i="17" s="1"/>
  <c r="K70" i="17" s="1"/>
  <c r="K71" i="17" s="1"/>
  <c r="K72" i="17" s="1"/>
  <c r="K73" i="17" s="1"/>
  <c r="K74" i="17" s="1"/>
  <c r="K75" i="17" s="1"/>
  <c r="K76" i="17" s="1"/>
  <c r="K77" i="17" s="1"/>
  <c r="K78" i="17" s="1"/>
  <c r="K79" i="17" s="1"/>
  <c r="K80" i="17" s="1"/>
  <c r="K81" i="17" s="1"/>
  <c r="K82" i="17" s="1"/>
  <c r="K83" i="17" s="1"/>
  <c r="K84" i="17" s="1"/>
  <c r="K85" i="17" s="1"/>
  <c r="K86" i="17" s="1"/>
  <c r="K87" i="17" s="1"/>
  <c r="K88" i="17" s="1"/>
  <c r="K89" i="17" s="1"/>
  <c r="K90" i="17" s="1"/>
  <c r="K91" i="17" s="1"/>
  <c r="K92" i="17" s="1"/>
  <c r="K93" i="17" s="1"/>
  <c r="K94" i="17" s="1"/>
  <c r="K95" i="17" s="1"/>
  <c r="K96" i="17" s="1"/>
  <c r="K97" i="17" s="1"/>
  <c r="K98" i="17" s="1"/>
  <c r="K99" i="17" s="1"/>
  <c r="K100" i="17" s="1"/>
  <c r="AD19" i="28"/>
  <c r="D19" i="28"/>
  <c r="D23" i="25"/>
  <c r="AD8" i="4"/>
  <c r="K12" i="17"/>
  <c r="I12" i="17"/>
  <c r="AB8" i="6"/>
  <c r="AB8" i="4"/>
  <c r="D8" i="6"/>
  <c r="D19" i="6"/>
  <c r="AD18" i="24"/>
  <c r="D18" i="24"/>
  <c r="AB37" i="25"/>
  <c r="D37" i="25"/>
  <c r="D92" i="26"/>
  <c r="D100" i="26"/>
  <c r="AB87" i="6"/>
  <c r="D87" i="6"/>
  <c r="AD87" i="6"/>
  <c r="AI1" i="23"/>
  <c r="V29" i="29" s="1"/>
  <c r="AD96" i="26"/>
  <c r="AB45" i="24"/>
  <c r="AD45" i="24"/>
  <c r="D45" i="24"/>
  <c r="AD72" i="27"/>
  <c r="P22" i="17"/>
  <c r="P23" i="17" s="1"/>
  <c r="AD46" i="7"/>
  <c r="D17" i="7"/>
  <c r="AD93" i="7"/>
  <c r="D93" i="7"/>
  <c r="AI1" i="1"/>
  <c r="V28" i="29" s="1"/>
  <c r="AD71" i="7"/>
  <c r="AD17" i="7"/>
  <c r="AD76" i="26"/>
  <c r="D76" i="25"/>
  <c r="AD76" i="25"/>
  <c r="AI1" i="5"/>
  <c r="V24" i="29" s="1"/>
  <c r="AD23" i="25"/>
  <c r="D8" i="25"/>
  <c r="G19" i="17"/>
  <c r="G20" i="17" s="1"/>
  <c r="G21" i="17" s="1"/>
  <c r="G22" i="17" s="1"/>
  <c r="G23" i="17" s="1"/>
  <c r="G24" i="17" s="1"/>
  <c r="G25" i="17" s="1"/>
  <c r="G26" i="17" s="1"/>
  <c r="G27" i="17" s="1"/>
  <c r="G28" i="17" s="1"/>
  <c r="G29" i="17" s="1"/>
  <c r="G30" i="17" s="1"/>
  <c r="G31" i="17" s="1"/>
  <c r="G32" i="17" s="1"/>
  <c r="G33" i="17" s="1"/>
  <c r="G34" i="17" s="1"/>
  <c r="G35" i="17" s="1"/>
  <c r="G36" i="17" s="1"/>
  <c r="G37" i="17" s="1"/>
  <c r="G38" i="17" s="1"/>
  <c r="G39" i="17" s="1"/>
  <c r="G40" i="17" s="1"/>
  <c r="G41" i="17" s="1"/>
  <c r="G42" i="17" s="1"/>
  <c r="G43" i="17" s="1"/>
  <c r="G44" i="17" s="1"/>
  <c r="G45" i="17" s="1"/>
  <c r="G46" i="17" s="1"/>
  <c r="G47" i="17" s="1"/>
  <c r="G48" i="17" s="1"/>
  <c r="G49" i="17" s="1"/>
  <c r="G50" i="17" s="1"/>
  <c r="G51" i="17" s="1"/>
  <c r="G52" i="17" s="1"/>
  <c r="G53" i="17" s="1"/>
  <c r="G54" i="17" s="1"/>
  <c r="G55" i="17" s="1"/>
  <c r="G56" i="17" s="1"/>
  <c r="G57" i="17" s="1"/>
  <c r="G58" i="17" s="1"/>
  <c r="G59" i="17" s="1"/>
  <c r="G60" i="17" s="1"/>
  <c r="G61" i="17" s="1"/>
  <c r="G62" i="17" s="1"/>
  <c r="G63" i="17" s="1"/>
  <c r="G64" i="17" s="1"/>
  <c r="G65" i="17" s="1"/>
  <c r="G66" i="17" s="1"/>
  <c r="G67" i="17" s="1"/>
  <c r="G68" i="17" s="1"/>
  <c r="G69" i="17" s="1"/>
  <c r="G70" i="17" s="1"/>
  <c r="G71" i="17" s="1"/>
  <c r="G72" i="17" s="1"/>
  <c r="G73" i="17" s="1"/>
  <c r="G74" i="17" s="1"/>
  <c r="G75" i="17" s="1"/>
  <c r="G76" i="17" s="1"/>
  <c r="G77" i="17" s="1"/>
  <c r="G78" i="17" s="1"/>
  <c r="G79" i="17" s="1"/>
  <c r="G80" i="17" s="1"/>
  <c r="G81" i="17" s="1"/>
  <c r="G82" i="17" s="1"/>
  <c r="G83" i="17" s="1"/>
  <c r="G84" i="17" s="1"/>
  <c r="G85" i="17" s="1"/>
  <c r="G86" i="17" s="1"/>
  <c r="G87" i="17" s="1"/>
  <c r="G88" i="17" s="1"/>
  <c r="G89" i="17" s="1"/>
  <c r="G90" i="17" s="1"/>
  <c r="G91" i="17" s="1"/>
  <c r="G92" i="17" s="1"/>
  <c r="G93" i="17" s="1"/>
  <c r="G94" i="17" s="1"/>
  <c r="G95" i="17" s="1"/>
  <c r="G96" i="17" s="1"/>
  <c r="G97" i="17" s="1"/>
  <c r="G98" i="17" s="1"/>
  <c r="G99" i="17" s="1"/>
  <c r="G100" i="17" s="1"/>
  <c r="AD20" i="24"/>
  <c r="D20" i="24"/>
  <c r="P24" i="17"/>
  <c r="P25" i="17" s="1"/>
  <c r="P26" i="17" s="1"/>
  <c r="P27" i="17" s="1"/>
  <c r="P28" i="17" s="1"/>
  <c r="P29" i="17" s="1"/>
  <c r="P30" i="17" s="1"/>
  <c r="P31" i="17" s="1"/>
  <c r="P32" i="17" s="1"/>
  <c r="P33" i="17" s="1"/>
  <c r="P34" i="17" s="1"/>
  <c r="P35" i="17" s="1"/>
  <c r="P36" i="17" s="1"/>
  <c r="P37" i="17" s="1"/>
  <c r="P38" i="17" s="1"/>
  <c r="P39" i="17" s="1"/>
  <c r="P40" i="17" s="1"/>
  <c r="P41" i="17" s="1"/>
  <c r="P42" i="17" s="1"/>
  <c r="P43" i="17" s="1"/>
  <c r="P44" i="17" s="1"/>
  <c r="P45" i="17" s="1"/>
  <c r="P46" i="17" s="1"/>
  <c r="P47" i="17" s="1"/>
  <c r="P48" i="17" s="1"/>
  <c r="P49" i="17" s="1"/>
  <c r="P50" i="17" s="1"/>
  <c r="P51" i="17" s="1"/>
  <c r="P52" i="17" s="1"/>
  <c r="P53" i="17" s="1"/>
  <c r="P54" i="17" s="1"/>
  <c r="P55" i="17" s="1"/>
  <c r="P56" i="17" s="1"/>
  <c r="P57" i="17" s="1"/>
  <c r="P58" i="17" s="1"/>
  <c r="P59" i="17" s="1"/>
  <c r="P60" i="17" s="1"/>
  <c r="P61" i="17" s="1"/>
  <c r="P62" i="17" s="1"/>
  <c r="P63" i="17" s="1"/>
  <c r="P64" i="17" s="1"/>
  <c r="P65" i="17" s="1"/>
  <c r="P66" i="17" s="1"/>
  <c r="P67" i="17" s="1"/>
  <c r="P68" i="17" s="1"/>
  <c r="P69" i="17" s="1"/>
  <c r="P70" i="17" s="1"/>
  <c r="P71" i="17" s="1"/>
  <c r="P72" i="17" s="1"/>
  <c r="P73" i="17" s="1"/>
  <c r="P74" i="17" s="1"/>
  <c r="P75" i="17" s="1"/>
  <c r="P76" i="17" s="1"/>
  <c r="P77" i="17" s="1"/>
  <c r="P78" i="17" s="1"/>
  <c r="P79" i="17" s="1"/>
  <c r="P80" i="17" s="1"/>
  <c r="P81" i="17" s="1"/>
  <c r="P82" i="17" s="1"/>
  <c r="P83" i="17" s="1"/>
  <c r="P84" i="17" s="1"/>
  <c r="P85" i="17" s="1"/>
  <c r="P86" i="17" s="1"/>
  <c r="P87" i="17" s="1"/>
  <c r="P88" i="17" s="1"/>
  <c r="P89" i="17" s="1"/>
  <c r="P90" i="17" s="1"/>
  <c r="P91" i="17" s="1"/>
  <c r="P92" i="17" s="1"/>
  <c r="P93" i="17" s="1"/>
  <c r="P94" i="17" s="1"/>
  <c r="P95" i="17" s="1"/>
  <c r="P96" i="17" s="1"/>
  <c r="P97" i="17" s="1"/>
  <c r="P98" i="17" s="1"/>
  <c r="P99" i="17" s="1"/>
  <c r="P100" i="17" s="1"/>
  <c r="AD59" i="24"/>
  <c r="AB88" i="24"/>
  <c r="AD88" i="24"/>
  <c r="D88" i="24"/>
  <c r="AD65" i="25"/>
  <c r="D79" i="28"/>
  <c r="AB59" i="24"/>
  <c r="AB32" i="24"/>
  <c r="AD32" i="24"/>
  <c r="D32" i="24"/>
  <c r="AB65" i="24"/>
  <c r="D65" i="24"/>
  <c r="AD65" i="24"/>
  <c r="AB97" i="24"/>
  <c r="AD97" i="24"/>
  <c r="D97" i="24"/>
  <c r="AB99" i="24"/>
  <c r="D99" i="24"/>
  <c r="AD99" i="24"/>
  <c r="AD98" i="27"/>
  <c r="D2" i="1"/>
  <c r="D2" i="23"/>
  <c r="AB53" i="4"/>
  <c r="AD53" i="4"/>
  <c r="D53" i="4"/>
  <c r="D7" i="26"/>
  <c r="AB99" i="6"/>
  <c r="AD99" i="6"/>
  <c r="D99" i="6"/>
  <c r="AB76" i="24"/>
  <c r="D76" i="24"/>
  <c r="AD76" i="24"/>
  <c r="AB84" i="4"/>
  <c r="D84" i="4"/>
  <c r="AD84" i="4"/>
  <c r="D100" i="7"/>
  <c r="AB44" i="4"/>
  <c r="AD44" i="4"/>
  <c r="D44" i="4"/>
  <c r="AD43" i="26"/>
  <c r="D76" i="26"/>
  <c r="AD27" i="26"/>
  <c r="AB56" i="24"/>
  <c r="D56" i="24"/>
  <c r="AD56" i="24"/>
  <c r="AD8" i="25"/>
  <c r="AB91" i="24"/>
  <c r="AD91" i="24"/>
  <c r="D91" i="24"/>
  <c r="AD97" i="27"/>
  <c r="AB55" i="4"/>
  <c r="D55" i="4"/>
  <c r="AD55" i="4"/>
  <c r="AB66" i="24"/>
  <c r="D66" i="24"/>
  <c r="AD66" i="24"/>
  <c r="AB67" i="4"/>
  <c r="AD67" i="4"/>
  <c r="D67" i="4"/>
  <c r="AD59" i="7"/>
  <c r="AB67" i="24"/>
  <c r="AD67" i="24"/>
  <c r="D67" i="24"/>
  <c r="AB58" i="4"/>
  <c r="D58" i="4"/>
  <c r="AD58" i="4"/>
  <c r="AD10" i="28"/>
  <c r="AD91" i="25"/>
  <c r="AD45" i="7"/>
  <c r="D59" i="7"/>
  <c r="D36" i="26"/>
  <c r="AB30" i="24"/>
  <c r="AD30" i="24"/>
  <c r="D30" i="24"/>
  <c r="D95" i="24"/>
  <c r="AB95" i="24"/>
  <c r="AD95" i="24"/>
  <c r="AB66" i="4"/>
  <c r="D66" i="4"/>
  <c r="AD66" i="4"/>
  <c r="AB99" i="4"/>
  <c r="AD99" i="4"/>
  <c r="D99" i="4"/>
  <c r="AB51" i="4"/>
  <c r="AD51" i="4"/>
  <c r="D51" i="4"/>
  <c r="AB54" i="4"/>
  <c r="D54" i="4"/>
  <c r="AD54" i="4"/>
  <c r="AB72" i="24"/>
  <c r="AD72" i="24"/>
  <c r="D72" i="24"/>
  <c r="AB50" i="6"/>
  <c r="D50" i="6"/>
  <c r="AD50" i="6"/>
  <c r="AB75" i="4"/>
  <c r="D75" i="4"/>
  <c r="AD75" i="4"/>
  <c r="D89" i="27"/>
  <c r="AB81" i="24"/>
  <c r="D81" i="24"/>
  <c r="AD81" i="24"/>
  <c r="AB33" i="24"/>
  <c r="AD33" i="24"/>
  <c r="D33" i="24"/>
  <c r="AB34" i="6"/>
  <c r="AD34" i="6"/>
  <c r="D34" i="6"/>
  <c r="D91" i="27"/>
  <c r="AB47" i="6"/>
  <c r="D47" i="6"/>
  <c r="AD47" i="6"/>
  <c r="AB70" i="24"/>
  <c r="AD70" i="24"/>
  <c r="D70" i="24"/>
  <c r="AB39" i="24"/>
  <c r="D39" i="24"/>
  <c r="AD39" i="24"/>
  <c r="D10" i="28"/>
  <c r="D91" i="28"/>
  <c r="D93" i="25"/>
  <c r="D45" i="7"/>
  <c r="D2" i="5"/>
  <c r="AD36" i="26"/>
  <c r="AB77" i="6"/>
  <c r="D77" i="6"/>
  <c r="AD77" i="6"/>
  <c r="AB77" i="4"/>
  <c r="D77" i="4"/>
  <c r="AD77" i="4"/>
  <c r="AB71" i="4"/>
  <c r="AD71" i="4"/>
  <c r="D71" i="4"/>
  <c r="AB47" i="4"/>
  <c r="AD47" i="4"/>
  <c r="D47" i="4"/>
  <c r="AD92" i="26"/>
  <c r="D43" i="26"/>
  <c r="AB46" i="4"/>
  <c r="AD46" i="4"/>
  <c r="D46" i="4"/>
  <c r="D71" i="7"/>
  <c r="D65" i="25"/>
  <c r="D72" i="27"/>
  <c r="AD91" i="28"/>
  <c r="AD93" i="25"/>
  <c r="AB43" i="4"/>
  <c r="D43" i="4"/>
  <c r="AD43" i="4"/>
  <c r="D11" i="24"/>
  <c r="AB11" i="24"/>
  <c r="P15" i="17"/>
  <c r="CC15" i="17" s="1"/>
  <c r="AD11" i="24"/>
  <c r="AB37" i="4"/>
  <c r="AD37" i="4"/>
  <c r="D37" i="4"/>
  <c r="AB39" i="4"/>
  <c r="AD39" i="4"/>
  <c r="D39" i="4"/>
  <c r="D27" i="26"/>
  <c r="D85" i="26"/>
  <c r="AD71" i="28"/>
  <c r="D95" i="28"/>
  <c r="D91" i="25"/>
  <c r="D98" i="27"/>
  <c r="D59" i="28"/>
  <c r="D70" i="25"/>
  <c r="D92" i="25"/>
  <c r="AD45" i="28"/>
  <c r="AD91" i="7"/>
  <c r="D91" i="7"/>
  <c r="AD84" i="25"/>
  <c r="AD3" i="26"/>
  <c r="D45" i="28"/>
  <c r="AD98" i="26"/>
  <c r="D2" i="21"/>
  <c r="AD59" i="28"/>
  <c r="AD70" i="25"/>
  <c r="D84" i="25"/>
  <c r="D46" i="7"/>
  <c r="AD88" i="28"/>
  <c r="D88" i="28"/>
  <c r="AD85" i="26"/>
  <c r="D16" i="7"/>
  <c r="D98" i="26"/>
  <c r="AD100" i="7"/>
  <c r="AI1" i="20"/>
  <c r="V15" i="29" s="1"/>
  <c r="AD83" i="27"/>
  <c r="AD94" i="26"/>
  <c r="AD20" i="25"/>
  <c r="AD35" i="7"/>
  <c r="AD16" i="7"/>
  <c r="AI1" i="21"/>
  <c r="V16" i="29" s="1"/>
  <c r="AD92" i="25"/>
  <c r="D41" i="25"/>
  <c r="AD25" i="28"/>
  <c r="D20" i="25"/>
  <c r="D35" i="7"/>
  <c r="AI1" i="9"/>
  <c r="V14" i="29" s="1"/>
  <c r="AD100" i="26"/>
  <c r="AD41" i="25"/>
  <c r="D96" i="26"/>
  <c r="AD78" i="28"/>
  <c r="AB78" i="28"/>
  <c r="D78" i="28"/>
  <c r="D39" i="28"/>
  <c r="AB39" i="28"/>
  <c r="AD64" i="28"/>
  <c r="D25" i="28"/>
  <c r="AD30" i="28"/>
  <c r="AB30" i="28"/>
  <c r="D71" i="28"/>
  <c r="D64" i="28"/>
  <c r="AD39" i="28"/>
  <c r="AD6" i="28"/>
  <c r="AB6" i="28"/>
  <c r="AD43" i="28"/>
  <c r="AB43" i="28"/>
  <c r="D53" i="28"/>
  <c r="AB53" i="28"/>
  <c r="AD95" i="28"/>
  <c r="AB78" i="27"/>
  <c r="AD78" i="27"/>
  <c r="D78" i="27"/>
  <c r="D16" i="27"/>
  <c r="D79" i="27"/>
  <c r="AD16" i="27"/>
  <c r="D66" i="27"/>
  <c r="AB66" i="27"/>
  <c r="AD79" i="27"/>
  <c r="AB28" i="27"/>
  <c r="D28" i="27"/>
  <c r="D7" i="27"/>
  <c r="AB7" i="27"/>
  <c r="AD57" i="27"/>
  <c r="D57" i="27"/>
  <c r="D97" i="27"/>
  <c r="AD89" i="27"/>
  <c r="AD91" i="27"/>
  <c r="D83" i="27"/>
  <c r="D75" i="27"/>
  <c r="AB75" i="27"/>
  <c r="D12" i="27"/>
  <c r="AB12" i="27"/>
  <c r="AD12" i="27"/>
  <c r="AB93" i="26"/>
  <c r="AD93" i="26"/>
  <c r="D67" i="26"/>
  <c r="AB67" i="26"/>
  <c r="AB38" i="26"/>
  <c r="AD38" i="26"/>
  <c r="AD21" i="26"/>
  <c r="AB21" i="26"/>
  <c r="D21" i="26"/>
  <c r="D62" i="26"/>
  <c r="AB62" i="26"/>
  <c r="D94" i="26"/>
  <c r="AD7" i="26"/>
  <c r="D3" i="26"/>
  <c r="D87" i="26"/>
  <c r="AD77" i="26"/>
  <c r="D48" i="26"/>
  <c r="AD62" i="26"/>
  <c r="AD97" i="26"/>
  <c r="AB97" i="26"/>
  <c r="D54" i="26"/>
  <c r="AB54" i="26"/>
  <c r="AD89" i="26"/>
  <c r="AB89" i="26"/>
  <c r="D77" i="26"/>
  <c r="AD87" i="26"/>
  <c r="AD48" i="26"/>
  <c r="AB50" i="25"/>
  <c r="AD50" i="25"/>
  <c r="D50" i="25"/>
  <c r="AD96" i="25"/>
  <c r="D97" i="25"/>
  <c r="AD63" i="25"/>
  <c r="AB63" i="25"/>
  <c r="D63" i="25"/>
  <c r="AD11" i="25"/>
  <c r="AB11" i="25"/>
  <c r="AD30" i="25"/>
  <c r="D10" i="25"/>
  <c r="AB10" i="25"/>
  <c r="AD61" i="25"/>
  <c r="AB61" i="25"/>
  <c r="D73" i="25"/>
  <c r="AD74" i="25"/>
  <c r="D74" i="25"/>
  <c r="D30" i="25"/>
  <c r="D96" i="25"/>
  <c r="AD97" i="25"/>
  <c r="AD15" i="7"/>
  <c r="AB15" i="7"/>
  <c r="B13" i="10" s="1"/>
  <c r="D81" i="7"/>
  <c r="AB81" i="7"/>
  <c r="AD81" i="7"/>
  <c r="AB86" i="7"/>
  <c r="D86" i="7"/>
  <c r="AD86" i="7"/>
  <c r="AB22" i="7"/>
  <c r="D22" i="7"/>
  <c r="AD22" i="7"/>
  <c r="AD43" i="7"/>
  <c r="D43" i="7"/>
  <c r="D53" i="7"/>
  <c r="AD29" i="7"/>
  <c r="AB29" i="7"/>
  <c r="AD53" i="7"/>
  <c r="D2" i="18"/>
  <c r="CC11" i="17"/>
  <c r="CC10" i="17"/>
  <c r="D2" i="16"/>
  <c r="AI1" i="16"/>
  <c r="V26" i="29" s="1"/>
  <c r="AD7" i="27"/>
  <c r="AD54" i="26"/>
  <c r="D2" i="20"/>
  <c r="D2" i="9"/>
  <c r="D29" i="7"/>
  <c r="BV11" i="17"/>
  <c r="AI1" i="3"/>
  <c r="AI1" i="13"/>
  <c r="V27" i="29" s="1"/>
  <c r="D2" i="13"/>
  <c r="BQ10" i="17"/>
  <c r="D89" i="26"/>
  <c r="D88" i="26"/>
  <c r="D2" i="3"/>
  <c r="BS10" i="17"/>
  <c r="BR9" i="17"/>
  <c r="CD10" i="17"/>
  <c r="CB11" i="17"/>
  <c r="AD12" i="17"/>
  <c r="AT12" i="17" s="1"/>
  <c r="BZ9" i="17"/>
  <c r="AC12" i="17"/>
  <c r="AS12" i="17" s="1"/>
  <c r="BY9" i="17"/>
  <c r="AB12" i="17"/>
  <c r="AR12" i="17" s="1"/>
  <c r="Y12" i="17"/>
  <c r="AO12" i="17" s="1"/>
  <c r="BU9" i="17"/>
  <c r="BT9" i="17"/>
  <c r="X12" i="17"/>
  <c r="AN12" i="17" s="1"/>
  <c r="W12" i="17"/>
  <c r="AM12" i="17" s="1"/>
  <c r="V12" i="17"/>
  <c r="AL12" i="17" s="1"/>
  <c r="U12" i="17"/>
  <c r="AK12" i="17" s="1"/>
  <c r="I9" i="2"/>
  <c r="AI12" i="10"/>
  <c r="AH12" i="10"/>
  <c r="I10" i="2"/>
  <c r="D12" i="2"/>
  <c r="B13" i="2"/>
  <c r="D13" i="2" s="1"/>
  <c r="AH15" i="17"/>
  <c r="AX15" i="17" s="1"/>
  <c r="AF15" i="17"/>
  <c r="AV15" i="17" s="1"/>
  <c r="CA14" i="17"/>
  <c r="AA15" i="17"/>
  <c r="AQ15" i="17" s="1"/>
  <c r="G10" i="2"/>
  <c r="E11" i="2"/>
  <c r="AE15" i="17"/>
  <c r="AU15" i="17" s="1"/>
  <c r="AG14" i="17"/>
  <c r="AW14" i="17" s="1"/>
  <c r="T17" i="17"/>
  <c r="AJ17" i="17" s="1"/>
  <c r="Z12" i="17"/>
  <c r="AP12" i="17" s="1"/>
  <c r="BW14" i="17"/>
  <c r="BP14" i="17"/>
  <c r="D38" i="26"/>
  <c r="AD67" i="26"/>
  <c r="AD11" i="27"/>
  <c r="D11" i="27"/>
  <c r="AD88" i="26"/>
  <c r="D93" i="26"/>
  <c r="D11" i="25"/>
  <c r="V31" i="29"/>
  <c r="D15" i="7"/>
  <c r="AD66" i="27"/>
  <c r="D72" i="7"/>
  <c r="AD72" i="7"/>
  <c r="D68" i="7"/>
  <c r="AD68" i="7"/>
  <c r="AD47" i="7"/>
  <c r="D47" i="7"/>
  <c r="D96" i="7"/>
  <c r="AD96" i="7"/>
  <c r="AD74" i="7"/>
  <c r="D74" i="7"/>
  <c r="AD62" i="7"/>
  <c r="D62" i="7"/>
  <c r="D98" i="7"/>
  <c r="AD98" i="7"/>
  <c r="AD70" i="7"/>
  <c r="D70" i="7"/>
  <c r="D69" i="7"/>
  <c r="AD69" i="7"/>
  <c r="AD78" i="7"/>
  <c r="D78" i="7"/>
  <c r="D37" i="7"/>
  <c r="AD37" i="7"/>
  <c r="AD83" i="7"/>
  <c r="D83" i="7"/>
  <c r="AD71" i="25"/>
  <c r="D71" i="25"/>
  <c r="D70" i="27"/>
  <c r="AD70" i="27"/>
  <c r="D99" i="27"/>
  <c r="AD99" i="27"/>
  <c r="AD54" i="7"/>
  <c r="D54" i="7"/>
  <c r="D41" i="27"/>
  <c r="AD41" i="27"/>
  <c r="AD77" i="27"/>
  <c r="D77" i="27"/>
  <c r="AD69" i="25"/>
  <c r="D69" i="25"/>
  <c r="AD31" i="7"/>
  <c r="D31" i="7"/>
  <c r="AD46" i="25"/>
  <c r="D46" i="25"/>
  <c r="AD58" i="27"/>
  <c r="D58" i="27"/>
  <c r="AD47" i="25"/>
  <c r="D47" i="25"/>
  <c r="D63" i="7"/>
  <c r="AD63" i="7"/>
  <c r="AD93" i="27"/>
  <c r="D93" i="27"/>
  <c r="AD85" i="7"/>
  <c r="D85" i="7"/>
  <c r="AD83" i="25"/>
  <c r="D83" i="25"/>
  <c r="AD68" i="27"/>
  <c r="D68" i="27"/>
  <c r="D54" i="27"/>
  <c r="AD54" i="27"/>
  <c r="AD52" i="27"/>
  <c r="D52" i="27"/>
  <c r="D56" i="25"/>
  <c r="AD56" i="25"/>
  <c r="D75" i="25"/>
  <c r="AD75" i="25"/>
  <c r="AD67" i="27"/>
  <c r="D67" i="27"/>
  <c r="D64" i="7"/>
  <c r="AD64" i="7"/>
  <c r="AD64" i="27"/>
  <c r="D64" i="27"/>
  <c r="D82" i="26"/>
  <c r="AD82" i="26"/>
  <c r="AD95" i="27"/>
  <c r="D95" i="27"/>
  <c r="D46" i="28"/>
  <c r="AD46" i="28"/>
  <c r="AD65" i="27"/>
  <c r="D65" i="27"/>
  <c r="D81" i="28"/>
  <c r="AD81" i="28"/>
  <c r="AD81" i="26"/>
  <c r="D81" i="26"/>
  <c r="D39" i="7"/>
  <c r="AD39" i="7"/>
  <c r="D52" i="28"/>
  <c r="AD52" i="28"/>
  <c r="D87" i="28"/>
  <c r="AD87" i="28"/>
  <c r="AD33" i="7"/>
  <c r="D33" i="7"/>
  <c r="D68" i="25"/>
  <c r="AD68" i="25"/>
  <c r="AD76" i="7"/>
  <c r="D76" i="7"/>
  <c r="D75" i="28"/>
  <c r="AD75" i="28"/>
  <c r="D69" i="26"/>
  <c r="AD69" i="26"/>
  <c r="AD42" i="25"/>
  <c r="D42" i="25"/>
  <c r="AD81" i="25"/>
  <c r="D81" i="25"/>
  <c r="AD39" i="26"/>
  <c r="D39" i="26"/>
  <c r="AD59" i="27"/>
  <c r="D59" i="27"/>
  <c r="D48" i="25"/>
  <c r="AD48" i="25"/>
  <c r="D67" i="25"/>
  <c r="AD67" i="25"/>
  <c r="AD90" i="25"/>
  <c r="D90" i="25"/>
  <c r="D92" i="7"/>
  <c r="AD92" i="7"/>
  <c r="AD51" i="27"/>
  <c r="D51" i="27"/>
  <c r="D32" i="25"/>
  <c r="AD32" i="25"/>
  <c r="AD30" i="26"/>
  <c r="D30" i="26"/>
  <c r="D49" i="26"/>
  <c r="AD49" i="26"/>
  <c r="AD80" i="7"/>
  <c r="D80" i="7"/>
  <c r="AD58" i="25"/>
  <c r="D58" i="25"/>
  <c r="D39" i="27"/>
  <c r="AD39" i="27"/>
  <c r="D31" i="27"/>
  <c r="AD31" i="27"/>
  <c r="D99" i="25"/>
  <c r="AD99" i="25"/>
  <c r="D69" i="28"/>
  <c r="AD69" i="28"/>
  <c r="D38" i="28"/>
  <c r="AD38" i="28"/>
  <c r="AD83" i="28"/>
  <c r="D83" i="28"/>
  <c r="D87" i="25"/>
  <c r="AD87" i="25"/>
  <c r="D66" i="7"/>
  <c r="AD66" i="7"/>
  <c r="D32" i="28"/>
  <c r="AD32" i="28"/>
  <c r="AD100" i="25"/>
  <c r="D100" i="25"/>
  <c r="D48" i="28"/>
  <c r="AD48" i="28"/>
  <c r="AD57" i="26"/>
  <c r="D57" i="26"/>
  <c r="D87" i="7"/>
  <c r="AD87" i="7"/>
  <c r="AD74" i="26"/>
  <c r="D74" i="26"/>
  <c r="AD51" i="25"/>
  <c r="D51" i="25"/>
  <c r="D99" i="7"/>
  <c r="AD99" i="7"/>
  <c r="D73" i="26"/>
  <c r="AD73" i="26"/>
  <c r="D44" i="26"/>
  <c r="AD44" i="26"/>
  <c r="AD92" i="28"/>
  <c r="D92" i="28"/>
  <c r="D40" i="7"/>
  <c r="AD40" i="7"/>
  <c r="AD94" i="28"/>
  <c r="D94" i="28"/>
  <c r="AD98" i="28"/>
  <c r="D98" i="28"/>
  <c r="D88" i="7"/>
  <c r="AD88" i="7"/>
  <c r="D68" i="26"/>
  <c r="AD68" i="26"/>
  <c r="D44" i="7"/>
  <c r="AD44" i="7"/>
  <c r="D97" i="28"/>
  <c r="AD97" i="28"/>
  <c r="D33" i="26"/>
  <c r="AD33" i="26"/>
  <c r="AD60" i="7"/>
  <c r="D60" i="7"/>
  <c r="AD99" i="28"/>
  <c r="D99" i="28"/>
  <c r="AD67" i="7"/>
  <c r="D67" i="7"/>
  <c r="D52" i="7"/>
  <c r="AD52" i="7"/>
  <c r="D65" i="7"/>
  <c r="AD65" i="7"/>
  <c r="AD77" i="7"/>
  <c r="D77" i="7"/>
  <c r="D92" i="27"/>
  <c r="AD92" i="27"/>
  <c r="AD56" i="26"/>
  <c r="D56" i="26"/>
  <c r="D55" i="26"/>
  <c r="AD55" i="26"/>
  <c r="AD54" i="25"/>
  <c r="D54" i="25"/>
  <c r="D36" i="25"/>
  <c r="AD36" i="25"/>
  <c r="AD62" i="28"/>
  <c r="D62" i="28"/>
  <c r="D74" i="28"/>
  <c r="AD74" i="28"/>
  <c r="D87" i="27"/>
  <c r="AD87" i="27"/>
  <c r="AD82" i="7"/>
  <c r="D82" i="7"/>
  <c r="D65" i="28"/>
  <c r="AD65" i="28"/>
  <c r="D94" i="25"/>
  <c r="AD94" i="25"/>
  <c r="AD57" i="28"/>
  <c r="D57" i="28"/>
  <c r="AD49" i="25"/>
  <c r="D49" i="25"/>
  <c r="D49" i="28"/>
  <c r="AD49" i="28"/>
  <c r="AD62" i="25"/>
  <c r="D62" i="25"/>
  <c r="D39" i="25"/>
  <c r="AD39" i="25"/>
  <c r="D18" i="25"/>
  <c r="AD18" i="25"/>
  <c r="AD48" i="7"/>
  <c r="D48" i="7"/>
  <c r="AD46" i="26"/>
  <c r="D46" i="26"/>
  <c r="D55" i="7"/>
  <c r="AD55" i="7"/>
  <c r="AD74" i="27"/>
  <c r="D74" i="27"/>
  <c r="D95" i="26"/>
  <c r="AD95" i="26"/>
  <c r="AD61" i="28"/>
  <c r="D61" i="28"/>
  <c r="D59" i="26"/>
  <c r="AD59" i="26"/>
  <c r="D80" i="26"/>
  <c r="AD80" i="26"/>
  <c r="D60" i="28"/>
  <c r="AD60" i="28"/>
  <c r="AD58" i="7"/>
  <c r="D58" i="7"/>
  <c r="AD72" i="26"/>
  <c r="D72" i="26"/>
  <c r="D47" i="26"/>
  <c r="AD47" i="26"/>
  <c r="AD81" i="27"/>
  <c r="D81" i="27"/>
  <c r="D34" i="26"/>
  <c r="AD34" i="26"/>
  <c r="AD51" i="26"/>
  <c r="D51" i="26"/>
  <c r="D66" i="28"/>
  <c r="AD66" i="28"/>
  <c r="AD31" i="28"/>
  <c r="D31" i="28"/>
  <c r="AD100" i="28"/>
  <c r="D100" i="28"/>
  <c r="AD78" i="25"/>
  <c r="D78" i="25"/>
  <c r="AD94" i="7"/>
  <c r="D94" i="7"/>
  <c r="AD58" i="26"/>
  <c r="D58" i="26"/>
  <c r="D50" i="26"/>
  <c r="AD50" i="26"/>
  <c r="D86" i="26"/>
  <c r="AD86" i="26"/>
  <c r="D98" i="25"/>
  <c r="AD98" i="25"/>
  <c r="D83" i="26"/>
  <c r="AD83" i="26"/>
  <c r="AD79" i="7"/>
  <c r="D79" i="7"/>
  <c r="AD71" i="26"/>
  <c r="D71" i="26"/>
  <c r="AD66" i="25"/>
  <c r="D66" i="25"/>
  <c r="D52" i="26"/>
  <c r="AD52" i="26"/>
  <c r="D58" i="28"/>
  <c r="AD58" i="28"/>
  <c r="AD97" i="7"/>
  <c r="D97" i="7"/>
  <c r="AD16" i="26"/>
  <c r="D16" i="26"/>
  <c r="D63" i="28"/>
  <c r="AD63" i="28"/>
  <c r="D70" i="26"/>
  <c r="AD70" i="26"/>
  <c r="AD56" i="27"/>
  <c r="D56" i="27"/>
  <c r="AD57" i="7"/>
  <c r="D57" i="7"/>
  <c r="D67" i="28"/>
  <c r="AD67" i="28"/>
  <c r="D55" i="27"/>
  <c r="AD55" i="27"/>
  <c r="AD44" i="25"/>
  <c r="D44" i="25"/>
  <c r="D72" i="25"/>
  <c r="AD72" i="25"/>
  <c r="AD68" i="28"/>
  <c r="D68" i="28"/>
  <c r="D63" i="27"/>
  <c r="AD63" i="27"/>
  <c r="D57" i="25"/>
  <c r="AD57" i="25"/>
  <c r="D52" i="25"/>
  <c r="AD52" i="25"/>
  <c r="AD77" i="28"/>
  <c r="D77" i="28"/>
  <c r="D56" i="28"/>
  <c r="AD56" i="28"/>
  <c r="AD99" i="26"/>
  <c r="D99" i="26"/>
  <c r="D50" i="28"/>
  <c r="AD50" i="28"/>
  <c r="AD34" i="25"/>
  <c r="D34" i="25"/>
  <c r="AD80" i="28"/>
  <c r="D80" i="28"/>
  <c r="AD47" i="28"/>
  <c r="D47" i="28"/>
  <c r="D75" i="26"/>
  <c r="AD75" i="26"/>
  <c r="AD84" i="28"/>
  <c r="D84" i="28"/>
  <c r="AD60" i="26"/>
  <c r="D60" i="26"/>
  <c r="AD70" i="28"/>
  <c r="D70" i="28"/>
  <c r="AD82" i="28"/>
  <c r="D82" i="28"/>
  <c r="AD64" i="25"/>
  <c r="D64" i="25"/>
  <c r="D86" i="28"/>
  <c r="AD86" i="28"/>
  <c r="AD71" i="27"/>
  <c r="D71" i="27"/>
  <c r="B11" i="10" l="1"/>
  <c r="V22" i="29"/>
  <c r="B10" i="10"/>
  <c r="B27" i="10"/>
  <c r="S36" i="10"/>
  <c r="DI34" i="17"/>
  <c r="DU34" i="17" s="1"/>
  <c r="F27" i="10"/>
  <c r="DD35" i="17"/>
  <c r="DQ34" i="17"/>
  <c r="EC34" i="17" s="1"/>
  <c r="CT35" i="17"/>
  <c r="DG34" i="17"/>
  <c r="DS34" i="17" s="1"/>
  <c r="DB35" i="17"/>
  <c r="DO34" i="17"/>
  <c r="EA34" i="17" s="1"/>
  <c r="DP34" i="17"/>
  <c r="EB34" i="17" s="1"/>
  <c r="DC35" i="17"/>
  <c r="CW36" i="17"/>
  <c r="DJ35" i="17"/>
  <c r="DV35" i="17" s="1"/>
  <c r="CX35" i="17"/>
  <c r="DK34" i="17"/>
  <c r="DW34" i="17" s="1"/>
  <c r="CZ37" i="17"/>
  <c r="DM36" i="17"/>
  <c r="DY36" i="17" s="1"/>
  <c r="CY37" i="17"/>
  <c r="DL36" i="17"/>
  <c r="DX36" i="17" s="1"/>
  <c r="DA35" i="17"/>
  <c r="DN34" i="17"/>
  <c r="DZ34" i="17" s="1"/>
  <c r="CV36" i="17"/>
  <c r="DI35" i="17"/>
  <c r="DU35" i="17" s="1"/>
  <c r="CU36" i="17"/>
  <c r="DH35" i="17"/>
  <c r="DT35" i="17" s="1"/>
  <c r="V19" i="10"/>
  <c r="AJ18" i="10"/>
  <c r="B28" i="10"/>
  <c r="B14" i="10"/>
  <c r="G27" i="10"/>
  <c r="D2" i="4"/>
  <c r="AI1" i="4"/>
  <c r="V23" i="29" s="1"/>
  <c r="AI1" i="6"/>
  <c r="V25" i="29" s="1"/>
  <c r="B5" i="10"/>
  <c r="B4" i="10"/>
  <c r="D2" i="6"/>
  <c r="B25" i="10"/>
  <c r="B7" i="10"/>
  <c r="B8" i="10"/>
  <c r="AI1" i="24"/>
  <c r="V30" i="29" s="1"/>
  <c r="D2" i="26"/>
  <c r="B9" i="10"/>
  <c r="AI1" i="7"/>
  <c r="D2" i="7"/>
  <c r="B6" i="10"/>
  <c r="AI1" i="28"/>
  <c r="D2" i="28"/>
  <c r="D2" i="24"/>
  <c r="AI1" i="26"/>
  <c r="AI1" i="25"/>
  <c r="D2" i="27"/>
  <c r="D2" i="25"/>
  <c r="AI1" i="27"/>
  <c r="BV12" i="17"/>
  <c r="BQ11" i="17"/>
  <c r="BR10" i="17"/>
  <c r="BS11" i="17"/>
  <c r="CD11" i="17"/>
  <c r="CB12" i="17"/>
  <c r="BZ10" i="17"/>
  <c r="AD13" i="17"/>
  <c r="AT13" i="17" s="1"/>
  <c r="BY10" i="17"/>
  <c r="AC13" i="17"/>
  <c r="AS13" i="17" s="1"/>
  <c r="AB13" i="17"/>
  <c r="AR13" i="17" s="1"/>
  <c r="BX11" i="17"/>
  <c r="BU10" i="17"/>
  <c r="Y13" i="17"/>
  <c r="AO13" i="17" s="1"/>
  <c r="X13" i="17"/>
  <c r="AN13" i="17" s="1"/>
  <c r="BT10" i="17"/>
  <c r="W13" i="17"/>
  <c r="AM13" i="17" s="1"/>
  <c r="V13" i="17"/>
  <c r="AL13" i="17" s="1"/>
  <c r="U13" i="17"/>
  <c r="AK13" i="17" s="1"/>
  <c r="AH18" i="10"/>
  <c r="AI18" i="10"/>
  <c r="E12" i="2"/>
  <c r="F12" i="2" s="1"/>
  <c r="G11" i="2"/>
  <c r="F11" i="2"/>
  <c r="AH13" i="10"/>
  <c r="AI13" i="10"/>
  <c r="CA15" i="17"/>
  <c r="BP15" i="17"/>
  <c r="Z13" i="17"/>
  <c r="AP13" i="17" s="1"/>
  <c r="C13" i="2"/>
  <c r="B14" i="2"/>
  <c r="C14" i="2" s="1"/>
  <c r="AF16" i="17"/>
  <c r="AV16" i="17" s="1"/>
  <c r="T18" i="17"/>
  <c r="AJ18" i="17" s="1"/>
  <c r="AH16" i="17"/>
  <c r="AX16" i="17" s="1"/>
  <c r="BW15" i="17"/>
  <c r="AG15" i="17"/>
  <c r="AW15" i="17" s="1"/>
  <c r="AA16" i="17"/>
  <c r="AQ16" i="17" s="1"/>
  <c r="I11" i="2"/>
  <c r="CC16" i="17"/>
  <c r="AE16" i="17"/>
  <c r="AU16" i="17" s="1"/>
  <c r="W18" i="29" l="1"/>
  <c r="W20" i="29"/>
  <c r="V18" i="29"/>
  <c r="V19" i="29"/>
  <c r="W19" i="29"/>
  <c r="W21" i="29"/>
  <c r="V21" i="29"/>
  <c r="V20" i="29"/>
  <c r="V17" i="29"/>
  <c r="S37" i="10"/>
  <c r="F28" i="10"/>
  <c r="DB36" i="17"/>
  <c r="DO35" i="17"/>
  <c r="EA35" i="17" s="1"/>
  <c r="DC36" i="17"/>
  <c r="DP35" i="17"/>
  <c r="EB35" i="17" s="1"/>
  <c r="CY38" i="17"/>
  <c r="DL37" i="17"/>
  <c r="DX37" i="17" s="1"/>
  <c r="DH36" i="17"/>
  <c r="DT36" i="17" s="1"/>
  <c r="CU37" i="17"/>
  <c r="CV37" i="17"/>
  <c r="DI36" i="17"/>
  <c r="DU36" i="17" s="1"/>
  <c r="CX36" i="17"/>
  <c r="DK35" i="17"/>
  <c r="DW35" i="17" s="1"/>
  <c r="CT36" i="17"/>
  <c r="DG35" i="17"/>
  <c r="DS35" i="17" s="1"/>
  <c r="CZ38" i="17"/>
  <c r="DM37" i="17"/>
  <c r="DY37" i="17" s="1"/>
  <c r="DA36" i="17"/>
  <c r="DN35" i="17"/>
  <c r="DZ35" i="17" s="1"/>
  <c r="CW37" i="17"/>
  <c r="DJ36" i="17"/>
  <c r="DV36" i="17" s="1"/>
  <c r="DD36" i="17"/>
  <c r="DQ35" i="17"/>
  <c r="EC35" i="17" s="1"/>
  <c r="V20" i="10"/>
  <c r="AJ19" i="10"/>
  <c r="J4" i="2"/>
  <c r="B15" i="10"/>
  <c r="J5" i="2"/>
  <c r="B26" i="10"/>
  <c r="G28" i="10"/>
  <c r="B29" i="10"/>
  <c r="G12" i="2"/>
  <c r="BV13" i="17"/>
  <c r="BR11" i="17"/>
  <c r="BS12" i="17"/>
  <c r="BQ12" i="17"/>
  <c r="CD12" i="17"/>
  <c r="CB13" i="17"/>
  <c r="AD14" i="17"/>
  <c r="AT14" i="17" s="1"/>
  <c r="BZ11" i="17"/>
  <c r="AC14" i="17"/>
  <c r="AS14" i="17" s="1"/>
  <c r="BY11" i="17"/>
  <c r="BX12" i="17"/>
  <c r="AB14" i="17"/>
  <c r="AR14" i="17" s="1"/>
  <c r="Y14" i="17"/>
  <c r="AO14" i="17" s="1"/>
  <c r="BU11" i="17"/>
  <c r="BT11" i="17"/>
  <c r="X14" i="17"/>
  <c r="AN14" i="17" s="1"/>
  <c r="E13" i="2"/>
  <c r="E14" i="2" s="1"/>
  <c r="F14" i="2" s="1"/>
  <c r="W14" i="17"/>
  <c r="AM14" i="17" s="1"/>
  <c r="V14" i="17"/>
  <c r="AL14" i="17" s="1"/>
  <c r="U14" i="17"/>
  <c r="AK14" i="17" s="1"/>
  <c r="AH14" i="10"/>
  <c r="AI14" i="10"/>
  <c r="AH19" i="10"/>
  <c r="AI19" i="10"/>
  <c r="BP16" i="17"/>
  <c r="J6" i="2"/>
  <c r="AG16" i="17"/>
  <c r="AW16" i="17" s="1"/>
  <c r="AF17" i="17"/>
  <c r="AV17" i="17" s="1"/>
  <c r="CC17" i="17"/>
  <c r="AA17" i="17"/>
  <c r="AQ17" i="17" s="1"/>
  <c r="BW16" i="17"/>
  <c r="T19" i="17"/>
  <c r="AJ19" i="17" s="1"/>
  <c r="Z14" i="17"/>
  <c r="AP14" i="17" s="1"/>
  <c r="CA16" i="17"/>
  <c r="I12" i="2"/>
  <c r="D14" i="2"/>
  <c r="B15" i="2"/>
  <c r="C15" i="2" s="1"/>
  <c r="AE17" i="17"/>
  <c r="AU17" i="17" s="1"/>
  <c r="AH17" i="17"/>
  <c r="AX17" i="17" s="1"/>
  <c r="S38" i="10" l="1"/>
  <c r="F29" i="10"/>
  <c r="CU38" i="17"/>
  <c r="DH37" i="17"/>
  <c r="DT37" i="17" s="1"/>
  <c r="CZ39" i="17"/>
  <c r="DM38" i="17"/>
  <c r="DY38" i="17" s="1"/>
  <c r="DD37" i="17"/>
  <c r="DQ36" i="17"/>
  <c r="EC36" i="17" s="1"/>
  <c r="CY39" i="17"/>
  <c r="DL38" i="17"/>
  <c r="DX38" i="17" s="1"/>
  <c r="CW38" i="17"/>
  <c r="DJ37" i="17"/>
  <c r="DV37" i="17" s="1"/>
  <c r="CX37" i="17"/>
  <c r="DK36" i="17"/>
  <c r="DW36" i="17" s="1"/>
  <c r="DC37" i="17"/>
  <c r="DP36" i="17"/>
  <c r="EB36" i="17" s="1"/>
  <c r="CT37" i="17"/>
  <c r="DG36" i="17"/>
  <c r="DS36" i="17" s="1"/>
  <c r="DA37" i="17"/>
  <c r="DN36" i="17"/>
  <c r="DZ36" i="17" s="1"/>
  <c r="CV38" i="17"/>
  <c r="DI37" i="17"/>
  <c r="DU37" i="17" s="1"/>
  <c r="DB37" i="17"/>
  <c r="DO36" i="17"/>
  <c r="EA36" i="17" s="1"/>
  <c r="V21" i="10"/>
  <c r="AJ20" i="10"/>
  <c r="B30" i="10"/>
  <c r="B16" i="10"/>
  <c r="G29" i="10"/>
  <c r="G13" i="2"/>
  <c r="G14" i="2"/>
  <c r="F13" i="2"/>
  <c r="BV14" i="17"/>
  <c r="BQ13" i="17"/>
  <c r="BS13" i="17"/>
  <c r="BR12" i="17"/>
  <c r="CD13" i="17"/>
  <c r="CB14" i="17"/>
  <c r="AD15" i="17"/>
  <c r="AT15" i="17" s="1"/>
  <c r="BZ12" i="17"/>
  <c r="BY12" i="17"/>
  <c r="AC15" i="17"/>
  <c r="AS15" i="17" s="1"/>
  <c r="BX13" i="17"/>
  <c r="AB15" i="17"/>
  <c r="AR15" i="17" s="1"/>
  <c r="Y15" i="17"/>
  <c r="AO15" i="17" s="1"/>
  <c r="BU12" i="17"/>
  <c r="X15" i="17"/>
  <c r="AN15" i="17" s="1"/>
  <c r="BT12" i="17"/>
  <c r="E15" i="2"/>
  <c r="F15" i="2" s="1"/>
  <c r="W15" i="17"/>
  <c r="AM15" i="17" s="1"/>
  <c r="V15" i="17"/>
  <c r="AL15" i="17" s="1"/>
  <c r="U15" i="17"/>
  <c r="AK15" i="17" s="1"/>
  <c r="AI20" i="10"/>
  <c r="AH20" i="10"/>
  <c r="AH15" i="10"/>
  <c r="AI15" i="10"/>
  <c r="AG17" i="17"/>
  <c r="AW17" i="17" s="1"/>
  <c r="J7" i="2"/>
  <c r="BP17" i="17"/>
  <c r="AH18" i="17"/>
  <c r="AX18" i="17" s="1"/>
  <c r="I13" i="2"/>
  <c r="AE18" i="17"/>
  <c r="AU18" i="17" s="1"/>
  <c r="T20" i="17"/>
  <c r="AJ20" i="17" s="1"/>
  <c r="AF18" i="17"/>
  <c r="AV18" i="17" s="1"/>
  <c r="CA17" i="17"/>
  <c r="Z15" i="17"/>
  <c r="AP15" i="17" s="1"/>
  <c r="BW17" i="17"/>
  <c r="D15" i="2"/>
  <c r="B16" i="2"/>
  <c r="CC18" i="17"/>
  <c r="AA18" i="17"/>
  <c r="AQ18" i="17" s="1"/>
  <c r="S39" i="10" l="1"/>
  <c r="F30" i="10"/>
  <c r="DB38" i="17"/>
  <c r="DO37" i="17"/>
  <c r="EA37" i="17" s="1"/>
  <c r="CZ40" i="17"/>
  <c r="DM39" i="17"/>
  <c r="DY39" i="17" s="1"/>
  <c r="DA38" i="17"/>
  <c r="DN37" i="17"/>
  <c r="DZ37" i="17" s="1"/>
  <c r="CU39" i="17"/>
  <c r="DH38" i="17"/>
  <c r="DT38" i="17" s="1"/>
  <c r="CT38" i="17"/>
  <c r="DG37" i="17"/>
  <c r="DS37" i="17" s="1"/>
  <c r="CY40" i="17"/>
  <c r="DL39" i="17"/>
  <c r="DX39" i="17" s="1"/>
  <c r="DC38" i="17"/>
  <c r="DP37" i="17"/>
  <c r="EB37" i="17" s="1"/>
  <c r="CX38" i="17"/>
  <c r="DK37" i="17"/>
  <c r="DW37" i="17" s="1"/>
  <c r="DD38" i="17"/>
  <c r="DQ37" i="17"/>
  <c r="EC37" i="17" s="1"/>
  <c r="CV39" i="17"/>
  <c r="DI38" i="17"/>
  <c r="DU38" i="17" s="1"/>
  <c r="CW39" i="17"/>
  <c r="DJ38" i="17"/>
  <c r="DV38" i="17" s="1"/>
  <c r="V22" i="10"/>
  <c r="AJ21" i="10"/>
  <c r="AH21" i="10"/>
  <c r="AI21" i="10"/>
  <c r="G30" i="10"/>
  <c r="B17" i="10"/>
  <c r="B31" i="10"/>
  <c r="G15" i="2"/>
  <c r="BV15" i="17"/>
  <c r="BR13" i="17"/>
  <c r="BS14" i="17"/>
  <c r="BQ14" i="17"/>
  <c r="CD14" i="17"/>
  <c r="CB15" i="17"/>
  <c r="BZ13" i="17"/>
  <c r="AD16" i="17"/>
  <c r="AT16" i="17" s="1"/>
  <c r="AC16" i="17"/>
  <c r="AS16" i="17" s="1"/>
  <c r="BY13" i="17"/>
  <c r="AB16" i="17"/>
  <c r="AR16" i="17" s="1"/>
  <c r="BX14" i="17"/>
  <c r="Y16" i="17"/>
  <c r="AO16" i="17" s="1"/>
  <c r="BU13" i="17"/>
  <c r="BT13" i="17"/>
  <c r="X16" i="17"/>
  <c r="AN16" i="17" s="1"/>
  <c r="E16" i="2"/>
  <c r="F16" i="2" s="1"/>
  <c r="W16" i="17"/>
  <c r="AM16" i="17" s="1"/>
  <c r="V16" i="17"/>
  <c r="AL16" i="17" s="1"/>
  <c r="U16" i="17"/>
  <c r="AK16" i="17" s="1"/>
  <c r="AH16" i="10"/>
  <c r="AI16" i="10"/>
  <c r="B17" i="2"/>
  <c r="D17" i="2" s="1"/>
  <c r="D16" i="2"/>
  <c r="C16" i="2"/>
  <c r="T21" i="17"/>
  <c r="AJ21" i="17" s="1"/>
  <c r="CC19" i="17"/>
  <c r="AE19" i="17"/>
  <c r="AU19" i="17" s="1"/>
  <c r="AH19" i="17"/>
  <c r="AX19" i="17" s="1"/>
  <c r="J8" i="2"/>
  <c r="BW18" i="17"/>
  <c r="BP18" i="17"/>
  <c r="CA18" i="17"/>
  <c r="I14" i="2"/>
  <c r="AA19" i="17"/>
  <c r="AQ19" i="17" s="1"/>
  <c r="Z16" i="17"/>
  <c r="AP16" i="17" s="1"/>
  <c r="AF19" i="17"/>
  <c r="AV19" i="17" s="1"/>
  <c r="AG18" i="17"/>
  <c r="AW18" i="17" s="1"/>
  <c r="S40" i="10" l="1"/>
  <c r="F31" i="10"/>
  <c r="DC39" i="17"/>
  <c r="DP38" i="17"/>
  <c r="EB38" i="17" s="1"/>
  <c r="DA39" i="17"/>
  <c r="DN38" i="17"/>
  <c r="DZ38" i="17" s="1"/>
  <c r="CX39" i="17"/>
  <c r="DK38" i="17"/>
  <c r="DW38" i="17" s="1"/>
  <c r="CU40" i="17"/>
  <c r="DH39" i="17"/>
  <c r="DT39" i="17" s="1"/>
  <c r="CV40" i="17"/>
  <c r="DI39" i="17"/>
  <c r="DU39" i="17" s="1"/>
  <c r="CY41" i="17"/>
  <c r="DL40" i="17"/>
  <c r="DX40" i="17" s="1"/>
  <c r="CZ41" i="17"/>
  <c r="DM40" i="17"/>
  <c r="DY40" i="17" s="1"/>
  <c r="CW40" i="17"/>
  <c r="DJ39" i="17"/>
  <c r="DV39" i="17" s="1"/>
  <c r="DD39" i="17"/>
  <c r="DQ38" i="17"/>
  <c r="EC38" i="17" s="1"/>
  <c r="CT39" i="17"/>
  <c r="DG38" i="17"/>
  <c r="DS38" i="17" s="1"/>
  <c r="DO38" i="17"/>
  <c r="EA38" i="17" s="1"/>
  <c r="DB39" i="17"/>
  <c r="V23" i="10"/>
  <c r="AJ22" i="10"/>
  <c r="AI22" i="10"/>
  <c r="AH22" i="10"/>
  <c r="B18" i="10"/>
  <c r="B32" i="10"/>
  <c r="G31" i="10"/>
  <c r="C17" i="2"/>
  <c r="G16" i="2"/>
  <c r="BV16" i="17"/>
  <c r="BS15" i="17"/>
  <c r="BR14" i="17"/>
  <c r="BQ15" i="17"/>
  <c r="CD15" i="17"/>
  <c r="CB16" i="17"/>
  <c r="AD17" i="17"/>
  <c r="AT17" i="17" s="1"/>
  <c r="BZ14" i="17"/>
  <c r="BY14" i="17"/>
  <c r="AC17" i="17"/>
  <c r="AS17" i="17" s="1"/>
  <c r="BX15" i="17"/>
  <c r="AB17" i="17"/>
  <c r="AR17" i="17" s="1"/>
  <c r="BU14" i="17"/>
  <c r="Y17" i="17"/>
  <c r="AO17" i="17" s="1"/>
  <c r="X17" i="17"/>
  <c r="AN17" i="17" s="1"/>
  <c r="BT14" i="17"/>
  <c r="B18" i="2"/>
  <c r="C18" i="2" s="1"/>
  <c r="E17" i="2"/>
  <c r="F17" i="2" s="1"/>
  <c r="W17" i="17"/>
  <c r="AM17" i="17" s="1"/>
  <c r="V17" i="17"/>
  <c r="AL17" i="17" s="1"/>
  <c r="U17" i="17"/>
  <c r="AK17" i="17" s="1"/>
  <c r="AI17" i="10"/>
  <c r="AH17" i="10"/>
  <c r="AF20" i="17"/>
  <c r="AV20" i="17" s="1"/>
  <c r="AE20" i="17"/>
  <c r="AU20" i="17" s="1"/>
  <c r="T22" i="17"/>
  <c r="AJ22" i="17" s="1"/>
  <c r="CA19" i="17"/>
  <c r="Z17" i="17"/>
  <c r="AP17" i="17" s="1"/>
  <c r="J9" i="2"/>
  <c r="BP19" i="17"/>
  <c r="BW19" i="17"/>
  <c r="AG19" i="17"/>
  <c r="AW19" i="17" s="1"/>
  <c r="I15" i="2"/>
  <c r="AA20" i="17"/>
  <c r="AQ20" i="17" s="1"/>
  <c r="AH20" i="17"/>
  <c r="AX20" i="17" s="1"/>
  <c r="CC20" i="17"/>
  <c r="S41" i="10" l="1"/>
  <c r="F32" i="10"/>
  <c r="DD40" i="17"/>
  <c r="DQ39" i="17"/>
  <c r="EC39" i="17" s="1"/>
  <c r="CV41" i="17"/>
  <c r="DI40" i="17"/>
  <c r="DU40" i="17" s="1"/>
  <c r="DC40" i="17"/>
  <c r="DP39" i="17"/>
  <c r="EB39" i="17" s="1"/>
  <c r="CW41" i="17"/>
  <c r="DJ40" i="17"/>
  <c r="DV40" i="17" s="1"/>
  <c r="CU41" i="17"/>
  <c r="DH40" i="17"/>
  <c r="DT40" i="17" s="1"/>
  <c r="DB40" i="17"/>
  <c r="DO39" i="17"/>
  <c r="EA39" i="17" s="1"/>
  <c r="CZ42" i="17"/>
  <c r="DM41" i="17"/>
  <c r="DY41" i="17" s="1"/>
  <c r="CX40" i="17"/>
  <c r="DK39" i="17"/>
  <c r="DW39" i="17" s="1"/>
  <c r="CT40" i="17"/>
  <c r="DG39" i="17"/>
  <c r="DS39" i="17" s="1"/>
  <c r="DL41" i="17"/>
  <c r="DX41" i="17" s="1"/>
  <c r="CY42" i="17"/>
  <c r="DA40" i="17"/>
  <c r="DN39" i="17"/>
  <c r="DZ39" i="17" s="1"/>
  <c r="V24" i="10"/>
  <c r="AJ23" i="10"/>
  <c r="AI23" i="10"/>
  <c r="AH23" i="10"/>
  <c r="B33" i="10"/>
  <c r="G32" i="10"/>
  <c r="B19" i="10"/>
  <c r="D18" i="2"/>
  <c r="G17" i="2"/>
  <c r="BV17" i="17"/>
  <c r="BR15" i="17"/>
  <c r="BS16" i="17"/>
  <c r="BQ16" i="17"/>
  <c r="CD16" i="17"/>
  <c r="CB17" i="17"/>
  <c r="BZ15" i="17"/>
  <c r="AD18" i="17"/>
  <c r="AT18" i="17" s="1"/>
  <c r="AC18" i="17"/>
  <c r="AS18" i="17" s="1"/>
  <c r="BY15" i="17"/>
  <c r="AB18" i="17"/>
  <c r="AR18" i="17" s="1"/>
  <c r="BX16" i="17"/>
  <c r="Y18" i="17"/>
  <c r="AO18" i="17" s="1"/>
  <c r="BU15" i="17"/>
  <c r="B19" i="2"/>
  <c r="C19" i="2" s="1"/>
  <c r="BT15" i="17"/>
  <c r="X18" i="17"/>
  <c r="AN18" i="17" s="1"/>
  <c r="E18" i="2"/>
  <c r="F18" i="2" s="1"/>
  <c r="W18" i="17"/>
  <c r="AM18" i="17" s="1"/>
  <c r="V18" i="17"/>
  <c r="AL18" i="17" s="1"/>
  <c r="U18" i="17"/>
  <c r="AK18" i="17" s="1"/>
  <c r="J10" i="2"/>
  <c r="AH21" i="17"/>
  <c r="AX21" i="17" s="1"/>
  <c r="AE21" i="17"/>
  <c r="AU21" i="17" s="1"/>
  <c r="I16" i="2"/>
  <c r="AG20" i="17"/>
  <c r="AW20" i="17" s="1"/>
  <c r="CA20" i="17"/>
  <c r="AF21" i="17"/>
  <c r="AV21" i="17" s="1"/>
  <c r="BW20" i="17"/>
  <c r="Z18" i="17"/>
  <c r="AP18" i="17" s="1"/>
  <c r="AA21" i="17"/>
  <c r="AQ21" i="17" s="1"/>
  <c r="BP20" i="17"/>
  <c r="T23" i="17"/>
  <c r="AJ23" i="17" s="1"/>
  <c r="CC21" i="17"/>
  <c r="F33" i="10" l="1"/>
  <c r="S42" i="10"/>
  <c r="CZ43" i="17"/>
  <c r="DM42" i="17"/>
  <c r="DY42" i="17" s="1"/>
  <c r="DB41" i="17"/>
  <c r="DO40" i="17"/>
  <c r="EA40" i="17" s="1"/>
  <c r="CV42" i="17"/>
  <c r="DI41" i="17"/>
  <c r="DU41" i="17" s="1"/>
  <c r="CT41" i="17"/>
  <c r="DG40" i="17"/>
  <c r="DS40" i="17" s="1"/>
  <c r="CU42" i="17"/>
  <c r="DH41" i="17"/>
  <c r="DT41" i="17" s="1"/>
  <c r="DD41" i="17"/>
  <c r="DQ40" i="17"/>
  <c r="EC40" i="17" s="1"/>
  <c r="CX41" i="17"/>
  <c r="DK40" i="17"/>
  <c r="DW40" i="17" s="1"/>
  <c r="CW42" i="17"/>
  <c r="DJ41" i="17"/>
  <c r="DV41" i="17" s="1"/>
  <c r="DC41" i="17"/>
  <c r="DP40" i="17"/>
  <c r="EB40" i="17" s="1"/>
  <c r="DA41" i="17"/>
  <c r="DN40" i="17"/>
  <c r="DZ40" i="17" s="1"/>
  <c r="CY43" i="17"/>
  <c r="DL42" i="17"/>
  <c r="DX42" i="17" s="1"/>
  <c r="V25" i="10"/>
  <c r="AJ24" i="10"/>
  <c r="AI24" i="10"/>
  <c r="AH24" i="10"/>
  <c r="G33" i="10"/>
  <c r="B20" i="10"/>
  <c r="B34" i="10"/>
  <c r="D19" i="2"/>
  <c r="G18" i="2"/>
  <c r="BV18" i="17"/>
  <c r="BR16" i="17"/>
  <c r="BQ17" i="17"/>
  <c r="BS17" i="17"/>
  <c r="CD17" i="17"/>
  <c r="CB18" i="17"/>
  <c r="AD19" i="17"/>
  <c r="AT19" i="17" s="1"/>
  <c r="BZ16" i="17"/>
  <c r="AC19" i="17"/>
  <c r="AS19" i="17" s="1"/>
  <c r="BY16" i="17"/>
  <c r="BX17" i="17"/>
  <c r="AB19" i="17"/>
  <c r="AR19" i="17" s="1"/>
  <c r="BU16" i="17"/>
  <c r="Y19" i="17"/>
  <c r="AO19" i="17" s="1"/>
  <c r="B20" i="2"/>
  <c r="C20" i="2" s="1"/>
  <c r="BT16" i="17"/>
  <c r="X19" i="17"/>
  <c r="AN19" i="17" s="1"/>
  <c r="E19" i="2"/>
  <c r="E20" i="2" s="1"/>
  <c r="F20" i="2" s="1"/>
  <c r="W19" i="17"/>
  <c r="AM19" i="17" s="1"/>
  <c r="V19" i="17"/>
  <c r="AL19" i="17" s="1"/>
  <c r="U19" i="17"/>
  <c r="AK19" i="17" s="1"/>
  <c r="Z19" i="17"/>
  <c r="AP19" i="17" s="1"/>
  <c r="J11" i="2"/>
  <c r="T24" i="17"/>
  <c r="AJ24" i="17" s="1"/>
  <c r="AA22" i="17"/>
  <c r="AQ22" i="17" s="1"/>
  <c r="BP21" i="17"/>
  <c r="I17" i="2"/>
  <c r="CC22" i="17"/>
  <c r="BW21" i="17"/>
  <c r="CA21" i="17"/>
  <c r="AH22" i="17"/>
  <c r="AX22" i="17" s="1"/>
  <c r="AF22" i="17"/>
  <c r="AV22" i="17" s="1"/>
  <c r="AG21" i="17"/>
  <c r="AW21" i="17" s="1"/>
  <c r="AE22" i="17"/>
  <c r="AU22" i="17" s="1"/>
  <c r="F34" i="10" l="1"/>
  <c r="S43" i="10"/>
  <c r="CY44" i="17"/>
  <c r="DL43" i="17"/>
  <c r="DX43" i="17" s="1"/>
  <c r="DA42" i="17"/>
  <c r="DN41" i="17"/>
  <c r="DZ41" i="17" s="1"/>
  <c r="DB42" i="17"/>
  <c r="DO41" i="17"/>
  <c r="EA41" i="17" s="1"/>
  <c r="DC42" i="17"/>
  <c r="DP41" i="17"/>
  <c r="EB41" i="17" s="1"/>
  <c r="CU43" i="17"/>
  <c r="DH42" i="17"/>
  <c r="DT42" i="17" s="1"/>
  <c r="CZ44" i="17"/>
  <c r="DM43" i="17"/>
  <c r="DY43" i="17" s="1"/>
  <c r="CW43" i="17"/>
  <c r="DJ42" i="17"/>
  <c r="DV42" i="17" s="1"/>
  <c r="CT42" i="17"/>
  <c r="DG41" i="17"/>
  <c r="DS41" i="17" s="1"/>
  <c r="CX42" i="17"/>
  <c r="DK41" i="17"/>
  <c r="DW41" i="17" s="1"/>
  <c r="DD42" i="17"/>
  <c r="DQ41" i="17"/>
  <c r="EC41" i="17" s="1"/>
  <c r="CV43" i="17"/>
  <c r="DI42" i="17"/>
  <c r="DU42" i="17" s="1"/>
  <c r="V26" i="10"/>
  <c r="AJ25" i="10"/>
  <c r="AI25" i="10"/>
  <c r="AH25" i="10"/>
  <c r="B21" i="10"/>
  <c r="B35" i="10"/>
  <c r="G34" i="10"/>
  <c r="F19" i="2"/>
  <c r="D20" i="2"/>
  <c r="G19" i="2"/>
  <c r="G20" i="2"/>
  <c r="BS18" i="17"/>
  <c r="BQ18" i="17"/>
  <c r="BR17" i="17"/>
  <c r="CD18" i="17"/>
  <c r="CB19" i="17"/>
  <c r="BZ17" i="17"/>
  <c r="AD20" i="17"/>
  <c r="AT20" i="17" s="1"/>
  <c r="BY17" i="17"/>
  <c r="AC20" i="17"/>
  <c r="AS20" i="17" s="1"/>
  <c r="BX18" i="17"/>
  <c r="AB20" i="17"/>
  <c r="AR20" i="17" s="1"/>
  <c r="Y20" i="17"/>
  <c r="AO20" i="17" s="1"/>
  <c r="BU17" i="17"/>
  <c r="B21" i="2"/>
  <c r="C21" i="2" s="1"/>
  <c r="BT17" i="17"/>
  <c r="X20" i="17"/>
  <c r="AN20" i="17" s="1"/>
  <c r="E21" i="2"/>
  <c r="F21" i="2" s="1"/>
  <c r="W20" i="17"/>
  <c r="AM20" i="17" s="1"/>
  <c r="V20" i="17"/>
  <c r="AL20" i="17" s="1"/>
  <c r="U20" i="17"/>
  <c r="AK20" i="17" s="1"/>
  <c r="BW22" i="17"/>
  <c r="AF23" i="17"/>
  <c r="AV23" i="17" s="1"/>
  <c r="I18" i="2"/>
  <c r="J12" i="2"/>
  <c r="AG22" i="17"/>
  <c r="AW22" i="17" s="1"/>
  <c r="AH23" i="17"/>
  <c r="AX23" i="17" s="1"/>
  <c r="BP22" i="17"/>
  <c r="T25" i="17"/>
  <c r="AJ25" i="17" s="1"/>
  <c r="CA22" i="17"/>
  <c r="CC23" i="17"/>
  <c r="AE23" i="17"/>
  <c r="AU23" i="17" s="1"/>
  <c r="AA23" i="17"/>
  <c r="AQ23" i="17" s="1"/>
  <c r="Z20" i="17"/>
  <c r="AP20" i="17" s="1"/>
  <c r="F35" i="10" l="1"/>
  <c r="S44" i="10"/>
  <c r="CV44" i="17"/>
  <c r="DI43" i="17"/>
  <c r="DU43" i="17" s="1"/>
  <c r="DD43" i="17"/>
  <c r="DQ42" i="17"/>
  <c r="EC42" i="17" s="1"/>
  <c r="CZ45" i="17"/>
  <c r="DM44" i="17"/>
  <c r="DY44" i="17" s="1"/>
  <c r="DA43" i="17"/>
  <c r="DN42" i="17"/>
  <c r="DZ42" i="17" s="1"/>
  <c r="CX43" i="17"/>
  <c r="DK42" i="17"/>
  <c r="DW42" i="17" s="1"/>
  <c r="CU44" i="17"/>
  <c r="DH43" i="17"/>
  <c r="DT43" i="17" s="1"/>
  <c r="CY45" i="17"/>
  <c r="DL44" i="17"/>
  <c r="DX44" i="17" s="1"/>
  <c r="CT43" i="17"/>
  <c r="DG42" i="17"/>
  <c r="DS42" i="17" s="1"/>
  <c r="DC43" i="17"/>
  <c r="DP42" i="17"/>
  <c r="EB42" i="17" s="1"/>
  <c r="CW44" i="17"/>
  <c r="DJ43" i="17"/>
  <c r="DV43" i="17" s="1"/>
  <c r="DB43" i="17"/>
  <c r="DO42" i="17"/>
  <c r="EA42" i="17" s="1"/>
  <c r="V27" i="10"/>
  <c r="AJ26" i="10"/>
  <c r="AH26" i="10"/>
  <c r="AI26" i="10"/>
  <c r="B36" i="10"/>
  <c r="G35" i="10"/>
  <c r="B22" i="10"/>
  <c r="G21" i="2"/>
  <c r="D21" i="2"/>
  <c r="BV19" i="17"/>
  <c r="BR18" i="17"/>
  <c r="BQ19" i="17"/>
  <c r="BS19" i="17"/>
  <c r="B22" i="2"/>
  <c r="C22" i="2" s="1"/>
  <c r="CD19" i="17"/>
  <c r="CB20" i="17"/>
  <c r="AD21" i="17"/>
  <c r="AT21" i="17" s="1"/>
  <c r="BZ18" i="17"/>
  <c r="AC21" i="17"/>
  <c r="AS21" i="17" s="1"/>
  <c r="BY18" i="17"/>
  <c r="AB21" i="17"/>
  <c r="AR21" i="17" s="1"/>
  <c r="BX19" i="17"/>
  <c r="BU18" i="17"/>
  <c r="Y21" i="17"/>
  <c r="AO21" i="17" s="1"/>
  <c r="X21" i="17"/>
  <c r="AN21" i="17" s="1"/>
  <c r="BT18" i="17"/>
  <c r="E22" i="2"/>
  <c r="E23" i="2" s="1"/>
  <c r="F23" i="2" s="1"/>
  <c r="W21" i="17"/>
  <c r="AM21" i="17" s="1"/>
  <c r="V21" i="17"/>
  <c r="AL21" i="17" s="1"/>
  <c r="U21" i="17"/>
  <c r="AK21" i="17" s="1"/>
  <c r="BV20" i="17"/>
  <c r="CC24" i="17"/>
  <c r="BP23" i="17"/>
  <c r="I19" i="2"/>
  <c r="BW23" i="17"/>
  <c r="AG23" i="17"/>
  <c r="AW23" i="17" s="1"/>
  <c r="CA23" i="17"/>
  <c r="J13" i="2"/>
  <c r="AF24" i="17"/>
  <c r="AV24" i="17" s="1"/>
  <c r="T26" i="17"/>
  <c r="AJ26" i="17" s="1"/>
  <c r="Z21" i="17"/>
  <c r="AP21" i="17" s="1"/>
  <c r="AE24" i="17"/>
  <c r="AU24" i="17" s="1"/>
  <c r="AH24" i="17"/>
  <c r="AX24" i="17" s="1"/>
  <c r="AA24" i="17"/>
  <c r="AQ24" i="17" s="1"/>
  <c r="F36" i="10" l="1"/>
  <c r="S45" i="10"/>
  <c r="CY46" i="17"/>
  <c r="DL45" i="17"/>
  <c r="DX45" i="17" s="1"/>
  <c r="CW45" i="17"/>
  <c r="DJ44" i="17"/>
  <c r="DV44" i="17" s="1"/>
  <c r="DD44" i="17"/>
  <c r="DQ43" i="17"/>
  <c r="EC43" i="17" s="1"/>
  <c r="DC44" i="17"/>
  <c r="DP43" i="17"/>
  <c r="EB43" i="17" s="1"/>
  <c r="CX44" i="17"/>
  <c r="DK43" i="17"/>
  <c r="DW43" i="17" s="1"/>
  <c r="CV45" i="17"/>
  <c r="DI44" i="17"/>
  <c r="DU44" i="17" s="1"/>
  <c r="CT44" i="17"/>
  <c r="DG43" i="17"/>
  <c r="DS43" i="17" s="1"/>
  <c r="DA44" i="17"/>
  <c r="DN43" i="17"/>
  <c r="DZ43" i="17" s="1"/>
  <c r="DB44" i="17"/>
  <c r="DO43" i="17"/>
  <c r="EA43" i="17" s="1"/>
  <c r="CU45" i="17"/>
  <c r="DH44" i="17"/>
  <c r="DT44" i="17" s="1"/>
  <c r="CZ46" i="17"/>
  <c r="DM45" i="17"/>
  <c r="DY45" i="17" s="1"/>
  <c r="V28" i="10"/>
  <c r="AJ27" i="10"/>
  <c r="AH27" i="10"/>
  <c r="AI27" i="10"/>
  <c r="G36" i="10"/>
  <c r="B23" i="10"/>
  <c r="B37" i="10"/>
  <c r="G22" i="2"/>
  <c r="F22" i="2"/>
  <c r="G23" i="2"/>
  <c r="D22" i="2"/>
  <c r="B23" i="2"/>
  <c r="C23" i="2" s="1"/>
  <c r="BS20" i="17"/>
  <c r="BR19" i="17"/>
  <c r="BQ20" i="17"/>
  <c r="CD20" i="17"/>
  <c r="CB21" i="17"/>
  <c r="BZ19" i="17"/>
  <c r="AD22" i="17"/>
  <c r="AT22" i="17" s="1"/>
  <c r="BY19" i="17"/>
  <c r="AC22" i="17"/>
  <c r="AS22" i="17" s="1"/>
  <c r="BX20" i="17"/>
  <c r="AB22" i="17"/>
  <c r="AR22" i="17" s="1"/>
  <c r="Y22" i="17"/>
  <c r="AO22" i="17" s="1"/>
  <c r="BU19" i="17"/>
  <c r="X22" i="17"/>
  <c r="AN22" i="17" s="1"/>
  <c r="BT19" i="17"/>
  <c r="E24" i="2"/>
  <c r="F24" i="2" s="1"/>
  <c r="W22" i="17"/>
  <c r="AM22" i="17" s="1"/>
  <c r="V22" i="17"/>
  <c r="AL22" i="17" s="1"/>
  <c r="U22" i="17"/>
  <c r="AK22" i="17" s="1"/>
  <c r="BV21" i="17"/>
  <c r="AG24" i="17"/>
  <c r="AW24" i="17" s="1"/>
  <c r="AE25" i="17"/>
  <c r="AU25" i="17" s="1"/>
  <c r="T27" i="17"/>
  <c r="AJ27" i="17" s="1"/>
  <c r="BW24" i="17"/>
  <c r="BP24" i="17"/>
  <c r="CA24" i="17"/>
  <c r="AA25" i="17"/>
  <c r="AQ25" i="17" s="1"/>
  <c r="AH25" i="17"/>
  <c r="AX25" i="17" s="1"/>
  <c r="Z22" i="17"/>
  <c r="AP22" i="17" s="1"/>
  <c r="I20" i="2"/>
  <c r="AF25" i="17"/>
  <c r="AV25" i="17" s="1"/>
  <c r="J14" i="2"/>
  <c r="CC25" i="17"/>
  <c r="F37" i="10" l="1"/>
  <c r="S46" i="10"/>
  <c r="DD45" i="17"/>
  <c r="DQ44" i="17"/>
  <c r="EC44" i="17" s="1"/>
  <c r="CU46" i="17"/>
  <c r="DH45" i="17"/>
  <c r="DT45" i="17" s="1"/>
  <c r="CV46" i="17"/>
  <c r="DI45" i="17"/>
  <c r="DU45" i="17" s="1"/>
  <c r="CW46" i="17"/>
  <c r="DJ45" i="17"/>
  <c r="DV45" i="17" s="1"/>
  <c r="DB45" i="17"/>
  <c r="DO44" i="17"/>
  <c r="EA44" i="17" s="1"/>
  <c r="CX45" i="17"/>
  <c r="DK44" i="17"/>
  <c r="DW44" i="17" s="1"/>
  <c r="CY47" i="17"/>
  <c r="DL46" i="17"/>
  <c r="DX46" i="17" s="1"/>
  <c r="DA45" i="17"/>
  <c r="DN44" i="17"/>
  <c r="DZ44" i="17" s="1"/>
  <c r="DC45" i="17"/>
  <c r="DP44" i="17"/>
  <c r="EB44" i="17" s="1"/>
  <c r="CT45" i="17"/>
  <c r="DG44" i="17"/>
  <c r="DS44" i="17" s="1"/>
  <c r="CZ47" i="17"/>
  <c r="DM46" i="17"/>
  <c r="DY46" i="17" s="1"/>
  <c r="V29" i="10"/>
  <c r="AJ28" i="10"/>
  <c r="AI28" i="10"/>
  <c r="AH28" i="10"/>
  <c r="B24" i="10"/>
  <c r="B38" i="10"/>
  <c r="G37" i="10"/>
  <c r="D23" i="2"/>
  <c r="G24" i="2"/>
  <c r="B24" i="2"/>
  <c r="C24" i="2" s="1"/>
  <c r="BQ21" i="17"/>
  <c r="BS21" i="17"/>
  <c r="BR20" i="17"/>
  <c r="CD21" i="17"/>
  <c r="CB22" i="17"/>
  <c r="AD23" i="17"/>
  <c r="AT23" i="17" s="1"/>
  <c r="BZ20" i="17"/>
  <c r="AC23" i="17"/>
  <c r="AS23" i="17" s="1"/>
  <c r="BY20" i="17"/>
  <c r="AB23" i="17"/>
  <c r="AR23" i="17" s="1"/>
  <c r="BX21" i="17"/>
  <c r="BU20" i="17"/>
  <c r="Y23" i="17"/>
  <c r="AO23" i="17" s="1"/>
  <c r="BT20" i="17"/>
  <c r="X23" i="17"/>
  <c r="AN23" i="17" s="1"/>
  <c r="E25" i="2"/>
  <c r="F25" i="2" s="1"/>
  <c r="W23" i="17"/>
  <c r="AM23" i="17" s="1"/>
  <c r="V23" i="17"/>
  <c r="AL23" i="17" s="1"/>
  <c r="U23" i="17"/>
  <c r="AK23" i="17" s="1"/>
  <c r="BV22" i="17"/>
  <c r="T28" i="17"/>
  <c r="AJ28" i="17" s="1"/>
  <c r="I21" i="2"/>
  <c r="Z23" i="17"/>
  <c r="AP23" i="17" s="1"/>
  <c r="AH26" i="17"/>
  <c r="AX26" i="17" s="1"/>
  <c r="CA25" i="17"/>
  <c r="BW25" i="17"/>
  <c r="AE26" i="17"/>
  <c r="AU26" i="17" s="1"/>
  <c r="AG25" i="17"/>
  <c r="AW25" i="17" s="1"/>
  <c r="BP25" i="17"/>
  <c r="CC26" i="17"/>
  <c r="AF26" i="17"/>
  <c r="AV26" i="17" s="1"/>
  <c r="AA26" i="17"/>
  <c r="AQ26" i="17" s="1"/>
  <c r="J15" i="2"/>
  <c r="F38" i="10" l="1"/>
  <c r="S47" i="10"/>
  <c r="CY48" i="17"/>
  <c r="DL47" i="17"/>
  <c r="DX47" i="17" s="1"/>
  <c r="CV47" i="17"/>
  <c r="DI46" i="17"/>
  <c r="DU46" i="17" s="1"/>
  <c r="CT46" i="17"/>
  <c r="DG45" i="17"/>
  <c r="DS45" i="17" s="1"/>
  <c r="CX46" i="17"/>
  <c r="DK45" i="17"/>
  <c r="DW45" i="17" s="1"/>
  <c r="CU47" i="17"/>
  <c r="DH46" i="17"/>
  <c r="DT46" i="17" s="1"/>
  <c r="DC46" i="17"/>
  <c r="DP45" i="17"/>
  <c r="EB45" i="17" s="1"/>
  <c r="DB46" i="17"/>
  <c r="DO45" i="17"/>
  <c r="EA45" i="17" s="1"/>
  <c r="DD46" i="17"/>
  <c r="DQ45" i="17"/>
  <c r="EC45" i="17" s="1"/>
  <c r="DA46" i="17"/>
  <c r="DN45" i="17"/>
  <c r="DZ45" i="17" s="1"/>
  <c r="CW47" i="17"/>
  <c r="DJ46" i="17"/>
  <c r="DV46" i="17" s="1"/>
  <c r="CZ48" i="17"/>
  <c r="DM47" i="17"/>
  <c r="DY47" i="17" s="1"/>
  <c r="V30" i="10"/>
  <c r="AJ29" i="10"/>
  <c r="AH29" i="10"/>
  <c r="AI29" i="10"/>
  <c r="B39" i="10"/>
  <c r="G38" i="10"/>
  <c r="G25" i="2"/>
  <c r="D24" i="2"/>
  <c r="B25" i="2"/>
  <c r="D25" i="2" s="1"/>
  <c r="BR21" i="17"/>
  <c r="BS22" i="17"/>
  <c r="BQ22" i="17"/>
  <c r="CD22" i="17"/>
  <c r="CB23" i="17"/>
  <c r="BZ21" i="17"/>
  <c r="AD24" i="17"/>
  <c r="AT24" i="17" s="1"/>
  <c r="BY21" i="17"/>
  <c r="AC24" i="17"/>
  <c r="AS24" i="17" s="1"/>
  <c r="BX22" i="17"/>
  <c r="AB24" i="17"/>
  <c r="AR24" i="17" s="1"/>
  <c r="Y24" i="17"/>
  <c r="AO24" i="17" s="1"/>
  <c r="BU21" i="17"/>
  <c r="X24" i="17"/>
  <c r="AN24" i="17" s="1"/>
  <c r="BT21" i="17"/>
  <c r="E26" i="2"/>
  <c r="E27" i="2" s="1"/>
  <c r="W24" i="17"/>
  <c r="AM24" i="17" s="1"/>
  <c r="V24" i="17"/>
  <c r="AL24" i="17" s="1"/>
  <c r="U24" i="17"/>
  <c r="AK24" i="17" s="1"/>
  <c r="BV23" i="17"/>
  <c r="AA27" i="17"/>
  <c r="AQ27" i="17" s="1"/>
  <c r="CA26" i="17"/>
  <c r="AG26" i="17"/>
  <c r="AW26" i="17" s="1"/>
  <c r="AH27" i="17"/>
  <c r="AX27" i="17" s="1"/>
  <c r="BP26" i="17"/>
  <c r="AF27" i="17"/>
  <c r="AV27" i="17" s="1"/>
  <c r="AE27" i="17"/>
  <c r="AU27" i="17" s="1"/>
  <c r="T29" i="17"/>
  <c r="AJ29" i="17" s="1"/>
  <c r="CC27" i="17"/>
  <c r="BW26" i="17"/>
  <c r="Z24" i="17"/>
  <c r="AP24" i="17" s="1"/>
  <c r="I22" i="2"/>
  <c r="J16" i="2"/>
  <c r="F39" i="10" l="1"/>
  <c r="S48" i="10"/>
  <c r="CZ49" i="17"/>
  <c r="DM48" i="17"/>
  <c r="DY48" i="17" s="1"/>
  <c r="CW48" i="17"/>
  <c r="DJ47" i="17"/>
  <c r="DV47" i="17" s="1"/>
  <c r="DC47" i="17"/>
  <c r="DP46" i="17"/>
  <c r="EB46" i="17" s="1"/>
  <c r="CV48" i="17"/>
  <c r="DI47" i="17"/>
  <c r="DU47" i="17" s="1"/>
  <c r="DA47" i="17"/>
  <c r="DN46" i="17"/>
  <c r="DZ46" i="17" s="1"/>
  <c r="CU48" i="17"/>
  <c r="DH47" i="17"/>
  <c r="DT47" i="17" s="1"/>
  <c r="CY49" i="17"/>
  <c r="DL48" i="17"/>
  <c r="DX48" i="17" s="1"/>
  <c r="DD47" i="17"/>
  <c r="DQ46" i="17"/>
  <c r="EC46" i="17" s="1"/>
  <c r="CX47" i="17"/>
  <c r="DK46" i="17"/>
  <c r="DW46" i="17" s="1"/>
  <c r="CT47" i="17"/>
  <c r="DG46" i="17"/>
  <c r="DS46" i="17" s="1"/>
  <c r="DB47" i="17"/>
  <c r="DO46" i="17"/>
  <c r="EA46" i="17" s="1"/>
  <c r="V31" i="10"/>
  <c r="AJ30" i="10"/>
  <c r="AH30" i="10"/>
  <c r="AI30" i="10"/>
  <c r="G39" i="10"/>
  <c r="B40" i="10"/>
  <c r="F26" i="2"/>
  <c r="C25" i="2"/>
  <c r="G26" i="2"/>
  <c r="B26" i="2"/>
  <c r="C26" i="2" s="1"/>
  <c r="BQ23" i="17"/>
  <c r="BS23" i="17"/>
  <c r="BR22" i="17"/>
  <c r="CD23" i="17"/>
  <c r="CB24" i="17"/>
  <c r="AD25" i="17"/>
  <c r="AT25" i="17" s="1"/>
  <c r="BZ22" i="17"/>
  <c r="AC25" i="17"/>
  <c r="AS25" i="17" s="1"/>
  <c r="BY22" i="17"/>
  <c r="AB25" i="17"/>
  <c r="AR25" i="17" s="1"/>
  <c r="BX23" i="17"/>
  <c r="BU22" i="17"/>
  <c r="Y25" i="17"/>
  <c r="AO25" i="17" s="1"/>
  <c r="BT22" i="17"/>
  <c r="X25" i="17"/>
  <c r="AN25" i="17" s="1"/>
  <c r="W25" i="17"/>
  <c r="AM25" i="17" s="1"/>
  <c r="V25" i="17"/>
  <c r="AL25" i="17" s="1"/>
  <c r="U25" i="17"/>
  <c r="AK25" i="17" s="1"/>
  <c r="BV24" i="17"/>
  <c r="E28" i="2"/>
  <c r="F27" i="2"/>
  <c r="G27" i="2"/>
  <c r="BP27" i="17"/>
  <c r="CC28" i="17"/>
  <c r="AF28" i="17"/>
  <c r="AV28" i="17" s="1"/>
  <c r="Z25" i="17"/>
  <c r="AP25" i="17" s="1"/>
  <c r="AH28" i="17"/>
  <c r="AX28" i="17" s="1"/>
  <c r="J17" i="2"/>
  <c r="AE28" i="17"/>
  <c r="AU28" i="17" s="1"/>
  <c r="AG27" i="17"/>
  <c r="AW27" i="17" s="1"/>
  <c r="AA28" i="17"/>
  <c r="AQ28" i="17" s="1"/>
  <c r="CA27" i="17"/>
  <c r="I23" i="2"/>
  <c r="BW27" i="17"/>
  <c r="T30" i="17"/>
  <c r="AJ30" i="17" s="1"/>
  <c r="F40" i="10" l="1"/>
  <c r="S49" i="10"/>
  <c r="DB48" i="17"/>
  <c r="DO47" i="17"/>
  <c r="EA47" i="17" s="1"/>
  <c r="DC48" i="17"/>
  <c r="DP47" i="17"/>
  <c r="EB47" i="17" s="1"/>
  <c r="CT48" i="17"/>
  <c r="DG47" i="17"/>
  <c r="DS47" i="17" s="1"/>
  <c r="CU49" i="17"/>
  <c r="DH48" i="17"/>
  <c r="DT48" i="17" s="1"/>
  <c r="CW49" i="17"/>
  <c r="DJ48" i="17"/>
  <c r="DV48" i="17" s="1"/>
  <c r="CX48" i="17"/>
  <c r="DK47" i="17"/>
  <c r="DW47" i="17" s="1"/>
  <c r="DA48" i="17"/>
  <c r="DN47" i="17"/>
  <c r="DZ47" i="17" s="1"/>
  <c r="CZ50" i="17"/>
  <c r="DM49" i="17"/>
  <c r="DY49" i="17" s="1"/>
  <c r="DD48" i="17"/>
  <c r="DQ47" i="17"/>
  <c r="EC47" i="17" s="1"/>
  <c r="CV49" i="17"/>
  <c r="DI48" i="17"/>
  <c r="DU48" i="17" s="1"/>
  <c r="CY50" i="17"/>
  <c r="DL49" i="17"/>
  <c r="DX49" i="17" s="1"/>
  <c r="V32" i="10"/>
  <c r="AJ31" i="10"/>
  <c r="AI31" i="10"/>
  <c r="AH31" i="10"/>
  <c r="B41" i="10"/>
  <c r="G40" i="10"/>
  <c r="D26" i="2"/>
  <c r="B27" i="2"/>
  <c r="C27" i="2" s="1"/>
  <c r="BR23" i="17"/>
  <c r="BS24" i="17"/>
  <c r="BQ24" i="17"/>
  <c r="CD24" i="17"/>
  <c r="CB25" i="17"/>
  <c r="BZ23" i="17"/>
  <c r="AD26" i="17"/>
  <c r="AT26" i="17" s="1"/>
  <c r="BY23" i="17"/>
  <c r="AC26" i="17"/>
  <c r="AS26" i="17" s="1"/>
  <c r="BX24" i="17"/>
  <c r="AB26" i="17"/>
  <c r="AR26" i="17" s="1"/>
  <c r="Y26" i="17"/>
  <c r="AO26" i="17" s="1"/>
  <c r="BU23" i="17"/>
  <c r="BT23" i="17"/>
  <c r="X26" i="17"/>
  <c r="AN26" i="17" s="1"/>
  <c r="W26" i="17"/>
  <c r="AM26" i="17" s="1"/>
  <c r="V26" i="17"/>
  <c r="AL26" i="17" s="1"/>
  <c r="U26" i="17"/>
  <c r="AK26" i="17" s="1"/>
  <c r="BV25" i="17"/>
  <c r="E29" i="2"/>
  <c r="E30" i="2" s="1"/>
  <c r="G28" i="2"/>
  <c r="F28" i="2"/>
  <c r="Z26" i="17"/>
  <c r="AP26" i="17" s="1"/>
  <c r="BW28" i="17"/>
  <c r="AF29" i="17"/>
  <c r="AV29" i="17" s="1"/>
  <c r="CA28" i="17"/>
  <c r="AE29" i="17"/>
  <c r="AU29" i="17" s="1"/>
  <c r="I24" i="2"/>
  <c r="AA29" i="17"/>
  <c r="AQ29" i="17" s="1"/>
  <c r="J18" i="2"/>
  <c r="AG28" i="17"/>
  <c r="AW28" i="17" s="1"/>
  <c r="T31" i="17"/>
  <c r="AJ31" i="17" s="1"/>
  <c r="AH29" i="17"/>
  <c r="AX29" i="17" s="1"/>
  <c r="CC29" i="17"/>
  <c r="BP28" i="17"/>
  <c r="F41" i="10" l="1"/>
  <c r="S50" i="10"/>
  <c r="CY51" i="17"/>
  <c r="DL50" i="17"/>
  <c r="DX50" i="17" s="1"/>
  <c r="CT49" i="17"/>
  <c r="DG48" i="17"/>
  <c r="DS48" i="17" s="1"/>
  <c r="CV50" i="17"/>
  <c r="DI49" i="17"/>
  <c r="DU49" i="17" s="1"/>
  <c r="CX49" i="17"/>
  <c r="DK48" i="17"/>
  <c r="DW48" i="17" s="1"/>
  <c r="DC49" i="17"/>
  <c r="DP48" i="17"/>
  <c r="EB48" i="17" s="1"/>
  <c r="DD49" i="17"/>
  <c r="DQ48" i="17"/>
  <c r="EC48" i="17" s="1"/>
  <c r="CW50" i="17"/>
  <c r="DJ49" i="17"/>
  <c r="DV49" i="17" s="1"/>
  <c r="DB49" i="17"/>
  <c r="DO48" i="17"/>
  <c r="EA48" i="17" s="1"/>
  <c r="CZ51" i="17"/>
  <c r="DM50" i="17"/>
  <c r="DY50" i="17" s="1"/>
  <c r="CU50" i="17"/>
  <c r="DH49" i="17"/>
  <c r="DT49" i="17" s="1"/>
  <c r="DA49" i="17"/>
  <c r="DN48" i="17"/>
  <c r="DZ48" i="17" s="1"/>
  <c r="V33" i="10"/>
  <c r="AJ32" i="10"/>
  <c r="AJ3" i="10" s="1"/>
  <c r="AI32" i="10"/>
  <c r="AH32" i="10"/>
  <c r="G41" i="10"/>
  <c r="B42" i="10"/>
  <c r="E31" i="2"/>
  <c r="F30" i="2"/>
  <c r="G30" i="2"/>
  <c r="D27" i="2"/>
  <c r="B28" i="2"/>
  <c r="C28" i="2" s="1"/>
  <c r="BQ25" i="17"/>
  <c r="BS25" i="17"/>
  <c r="BR24" i="17"/>
  <c r="CD25" i="17"/>
  <c r="CB26" i="17"/>
  <c r="AD27" i="17"/>
  <c r="AT27" i="17" s="1"/>
  <c r="BZ24" i="17"/>
  <c r="AC27" i="17"/>
  <c r="AS27" i="17" s="1"/>
  <c r="BY24" i="17"/>
  <c r="AB27" i="17"/>
  <c r="AR27" i="17" s="1"/>
  <c r="BX25" i="17"/>
  <c r="BU24" i="17"/>
  <c r="Y27" i="17"/>
  <c r="AO27" i="17" s="1"/>
  <c r="X27" i="17"/>
  <c r="AN27" i="17" s="1"/>
  <c r="BT24" i="17"/>
  <c r="W27" i="17"/>
  <c r="AM27" i="17" s="1"/>
  <c r="V27" i="17"/>
  <c r="AL27" i="17" s="1"/>
  <c r="U27" i="17"/>
  <c r="AK27" i="17" s="1"/>
  <c r="BV26" i="17"/>
  <c r="F29" i="2"/>
  <c r="G29" i="2"/>
  <c r="AH30" i="17"/>
  <c r="AX30" i="17" s="1"/>
  <c r="J19" i="2"/>
  <c r="I25" i="2"/>
  <c r="BW29" i="17"/>
  <c r="BP29" i="17"/>
  <c r="T32" i="17"/>
  <c r="AJ32" i="17" s="1"/>
  <c r="Z27" i="17"/>
  <c r="AP27" i="17" s="1"/>
  <c r="AG29" i="17"/>
  <c r="AW29" i="17" s="1"/>
  <c r="CC30" i="17"/>
  <c r="AA30" i="17"/>
  <c r="AQ30" i="17" s="1"/>
  <c r="AE30" i="17"/>
  <c r="AU30" i="17" s="1"/>
  <c r="AF30" i="17"/>
  <c r="AV30" i="17" s="1"/>
  <c r="CA29" i="17"/>
  <c r="F42" i="10" l="1"/>
  <c r="V34" i="10"/>
  <c r="AH33" i="10"/>
  <c r="AI33" i="10"/>
  <c r="S51" i="10"/>
  <c r="DB50" i="17"/>
  <c r="DO49" i="17"/>
  <c r="EA49" i="17" s="1"/>
  <c r="CX50" i="17"/>
  <c r="DK49" i="17"/>
  <c r="DW49" i="17" s="1"/>
  <c r="DA50" i="17"/>
  <c r="DN49" i="17"/>
  <c r="DZ49" i="17" s="1"/>
  <c r="CW51" i="17"/>
  <c r="DJ50" i="17"/>
  <c r="DV50" i="17" s="1"/>
  <c r="CV51" i="17"/>
  <c r="DI50" i="17"/>
  <c r="DU50" i="17" s="1"/>
  <c r="CU51" i="17"/>
  <c r="DH50" i="17"/>
  <c r="DT50" i="17" s="1"/>
  <c r="DD50" i="17"/>
  <c r="DQ49" i="17"/>
  <c r="EC49" i="17" s="1"/>
  <c r="CT50" i="17"/>
  <c r="DG49" i="17"/>
  <c r="DS49" i="17" s="1"/>
  <c r="CZ52" i="17"/>
  <c r="DM51" i="17"/>
  <c r="DY51" i="17" s="1"/>
  <c r="DC50" i="17"/>
  <c r="DP49" i="17"/>
  <c r="EB49" i="17" s="1"/>
  <c r="CY52" i="17"/>
  <c r="DL51" i="17"/>
  <c r="DX51" i="17" s="1"/>
  <c r="AQ5" i="10"/>
  <c r="AQ7" i="10"/>
  <c r="AQ9" i="10"/>
  <c r="AQ11" i="10"/>
  <c r="AQ13" i="10"/>
  <c r="AQ15" i="10"/>
  <c r="AQ17" i="10"/>
  <c r="AQ19" i="10"/>
  <c r="AQ21" i="10"/>
  <c r="AQ23" i="10"/>
  <c r="AQ25" i="10"/>
  <c r="AQ27" i="10"/>
  <c r="AQ29" i="10"/>
  <c r="AQ31" i="10"/>
  <c r="AR5" i="10"/>
  <c r="AR7" i="10"/>
  <c r="AR9" i="10"/>
  <c r="AR11" i="10"/>
  <c r="AR13" i="10"/>
  <c r="AR15" i="10"/>
  <c r="AR17" i="10"/>
  <c r="AR19" i="10"/>
  <c r="AR21" i="10"/>
  <c r="AR23" i="10"/>
  <c r="AR25" i="10"/>
  <c r="AR27" i="10"/>
  <c r="AR29" i="10"/>
  <c r="AR31" i="10"/>
  <c r="AQ6" i="10"/>
  <c r="AQ8" i="10"/>
  <c r="AQ10" i="10"/>
  <c r="AQ12" i="10"/>
  <c r="AQ14" i="10"/>
  <c r="AQ16" i="10"/>
  <c r="AQ18" i="10"/>
  <c r="AQ20" i="10"/>
  <c r="AR6" i="10"/>
  <c r="AR14" i="10"/>
  <c r="AQ22" i="10"/>
  <c r="AQ26" i="10"/>
  <c r="AQ30" i="10"/>
  <c r="AR8" i="10"/>
  <c r="AR16" i="10"/>
  <c r="AR22" i="10"/>
  <c r="AR26" i="10"/>
  <c r="AR30" i="10"/>
  <c r="AR10" i="10"/>
  <c r="AR18" i="10"/>
  <c r="AQ24" i="10"/>
  <c r="AQ28" i="10"/>
  <c r="AQ32" i="10"/>
  <c r="M32" i="2" s="1"/>
  <c r="AR12" i="10"/>
  <c r="AR20" i="10"/>
  <c r="AR24" i="10"/>
  <c r="AR28" i="10"/>
  <c r="AR32" i="10"/>
  <c r="N32" i="2" s="1"/>
  <c r="AQ4" i="10"/>
  <c r="AR4" i="10"/>
  <c r="AQ2" i="10"/>
  <c r="AR2" i="10"/>
  <c r="AR1" i="10"/>
  <c r="N1" i="2" s="1"/>
  <c r="AQ1" i="10"/>
  <c r="M1" i="2" s="1"/>
  <c r="B43" i="10"/>
  <c r="G42" i="10"/>
  <c r="E32" i="2"/>
  <c r="G31" i="2"/>
  <c r="F31" i="2"/>
  <c r="D28" i="2"/>
  <c r="B29" i="2"/>
  <c r="C29" i="2" s="1"/>
  <c r="BR25" i="17"/>
  <c r="BQ26" i="17"/>
  <c r="BS26" i="17"/>
  <c r="CD26" i="17"/>
  <c r="CB27" i="17"/>
  <c r="BZ25" i="17"/>
  <c r="AD28" i="17"/>
  <c r="AT28" i="17" s="1"/>
  <c r="BY25" i="17"/>
  <c r="AC28" i="17"/>
  <c r="AS28" i="17" s="1"/>
  <c r="BX26" i="17"/>
  <c r="AB28" i="17"/>
  <c r="AR28" i="17" s="1"/>
  <c r="BU25" i="17"/>
  <c r="Y28" i="17"/>
  <c r="AO28" i="17" s="1"/>
  <c r="BT25" i="17"/>
  <c r="X28" i="17"/>
  <c r="AN28" i="17" s="1"/>
  <c r="W28" i="17"/>
  <c r="AM28" i="17" s="1"/>
  <c r="V28" i="17"/>
  <c r="AL28" i="17" s="1"/>
  <c r="U28" i="17"/>
  <c r="AK28" i="17" s="1"/>
  <c r="BV27" i="17"/>
  <c r="AE31" i="17"/>
  <c r="AU31" i="17" s="1"/>
  <c r="AG30" i="17"/>
  <c r="AW30" i="17" s="1"/>
  <c r="T33" i="17"/>
  <c r="AJ33" i="17" s="1"/>
  <c r="I26" i="2"/>
  <c r="AH31" i="17"/>
  <c r="AX31" i="17" s="1"/>
  <c r="AA31" i="17"/>
  <c r="AQ31" i="17" s="1"/>
  <c r="J20" i="2"/>
  <c r="CA30" i="17"/>
  <c r="Z28" i="17"/>
  <c r="AP28" i="17" s="1"/>
  <c r="BP30" i="17"/>
  <c r="AF31" i="17"/>
  <c r="AV31" i="17" s="1"/>
  <c r="CC31" i="17"/>
  <c r="BW30" i="17"/>
  <c r="N31" i="2" l="1"/>
  <c r="M18" i="2"/>
  <c r="N13" i="2"/>
  <c r="M9" i="2"/>
  <c r="N27" i="2"/>
  <c r="M7" i="2"/>
  <c r="N22" i="2"/>
  <c r="N15" i="2"/>
  <c r="N16" i="2"/>
  <c r="N29" i="2"/>
  <c r="M25" i="2"/>
  <c r="M28" i="2"/>
  <c r="M16" i="2"/>
  <c r="N11" i="2"/>
  <c r="M23" i="2"/>
  <c r="M24" i="2"/>
  <c r="M14" i="2"/>
  <c r="M21" i="2"/>
  <c r="M12" i="2"/>
  <c r="N10" i="2"/>
  <c r="M10" i="2"/>
  <c r="N5" i="2"/>
  <c r="N24" i="2"/>
  <c r="N30" i="2"/>
  <c r="N14" i="2"/>
  <c r="M8" i="2"/>
  <c r="N19" i="2"/>
  <c r="M31" i="2"/>
  <c r="M15" i="2"/>
  <c r="N12" i="2"/>
  <c r="M20" i="2"/>
  <c r="M27" i="2"/>
  <c r="M11" i="2"/>
  <c r="N8" i="2"/>
  <c r="M30" i="2"/>
  <c r="N25" i="2"/>
  <c r="N9" i="2"/>
  <c r="M5" i="2"/>
  <c r="N18" i="2"/>
  <c r="M26" i="2"/>
  <c r="N23" i="2"/>
  <c r="N7" i="2"/>
  <c r="M19" i="2"/>
  <c r="N28" i="2"/>
  <c r="M22" i="2"/>
  <c r="N21" i="2"/>
  <c r="M17" i="2"/>
  <c r="N20" i="2"/>
  <c r="N26" i="2"/>
  <c r="N6" i="2"/>
  <c r="M6" i="2"/>
  <c r="N17" i="2"/>
  <c r="M29" i="2"/>
  <c r="M13" i="2"/>
  <c r="M4" i="2"/>
  <c r="N4" i="2"/>
  <c r="M2" i="2"/>
  <c r="N2" i="2"/>
  <c r="F43" i="10"/>
  <c r="V35" i="10"/>
  <c r="AH34" i="10"/>
  <c r="AI34" i="10"/>
  <c r="E33" i="2"/>
  <c r="G32" i="2"/>
  <c r="F32" i="2"/>
  <c r="S52" i="10"/>
  <c r="S53" i="10" s="1"/>
  <c r="S54" i="10" s="1"/>
  <c r="S55" i="10" s="1"/>
  <c r="S56" i="10" s="1"/>
  <c r="S57" i="10" s="1"/>
  <c r="S58" i="10" s="1"/>
  <c r="S59" i="10" s="1"/>
  <c r="S60" i="10" s="1"/>
  <c r="S61" i="10" s="1"/>
  <c r="S62" i="10" s="1"/>
  <c r="S63" i="10" s="1"/>
  <c r="S64" i="10" s="1"/>
  <c r="S65" i="10" s="1"/>
  <c r="S66" i="10" s="1"/>
  <c r="S67" i="10" s="1"/>
  <c r="S68" i="10" s="1"/>
  <c r="S69" i="10" s="1"/>
  <c r="S70" i="10" s="1"/>
  <c r="S71" i="10" s="1"/>
  <c r="S72" i="10" s="1"/>
  <c r="S73" i="10" s="1"/>
  <c r="S74" i="10" s="1"/>
  <c r="S75" i="10" s="1"/>
  <c r="S76" i="10" s="1"/>
  <c r="S77" i="10" s="1"/>
  <c r="S78" i="10" s="1"/>
  <c r="S79" i="10" s="1"/>
  <c r="S80" i="10" s="1"/>
  <c r="S81" i="10" s="1"/>
  <c r="S82" i="10" s="1"/>
  <c r="S83" i="10" s="1"/>
  <c r="S84" i="10" s="1"/>
  <c r="S85" i="10" s="1"/>
  <c r="S86" i="10" s="1"/>
  <c r="S87" i="10" s="1"/>
  <c r="S88" i="10" s="1"/>
  <c r="S89" i="10" s="1"/>
  <c r="S90" i="10" s="1"/>
  <c r="S91" i="10" s="1"/>
  <c r="S92" i="10" s="1"/>
  <c r="S93" i="10" s="1"/>
  <c r="S94" i="10" s="1"/>
  <c r="S95" i="10" s="1"/>
  <c r="S96" i="10" s="1"/>
  <c r="S97" i="10" s="1"/>
  <c r="S98" i="10" s="1"/>
  <c r="S99" i="10" s="1"/>
  <c r="S100" i="10" s="1"/>
  <c r="CY53" i="17"/>
  <c r="DL52" i="17"/>
  <c r="DX52" i="17" s="1"/>
  <c r="DD51" i="17"/>
  <c r="DQ50" i="17"/>
  <c r="EC50" i="17" s="1"/>
  <c r="DA51" i="17"/>
  <c r="DN50" i="17"/>
  <c r="DZ50" i="17" s="1"/>
  <c r="CW52" i="17"/>
  <c r="DJ51" i="17"/>
  <c r="DV51" i="17" s="1"/>
  <c r="DC51" i="17"/>
  <c r="DP50" i="17"/>
  <c r="EB50" i="17" s="1"/>
  <c r="DH51" i="17"/>
  <c r="DT51" i="17" s="1"/>
  <c r="CU52" i="17"/>
  <c r="CX51" i="17"/>
  <c r="DK50" i="17"/>
  <c r="DW50" i="17" s="1"/>
  <c r="CT51" i="17"/>
  <c r="DG50" i="17"/>
  <c r="DS50" i="17" s="1"/>
  <c r="CZ53" i="17"/>
  <c r="DM52" i="17"/>
  <c r="DY52" i="17" s="1"/>
  <c r="CV52" i="17"/>
  <c r="DI51" i="17"/>
  <c r="DU51" i="17" s="1"/>
  <c r="DB51" i="17"/>
  <c r="DO50" i="17"/>
  <c r="EA50" i="17" s="1"/>
  <c r="AR33" i="10"/>
  <c r="N33" i="2" s="1"/>
  <c r="AQ33" i="10"/>
  <c r="M33" i="2" s="1"/>
  <c r="B44" i="10"/>
  <c r="G43" i="10"/>
  <c r="D29" i="2"/>
  <c r="B30" i="2"/>
  <c r="C30" i="2" s="1"/>
  <c r="BS27" i="17"/>
  <c r="BQ27" i="17"/>
  <c r="BR26" i="17"/>
  <c r="CD27" i="17"/>
  <c r="CB28" i="17"/>
  <c r="AD29" i="17"/>
  <c r="AT29" i="17" s="1"/>
  <c r="BZ26" i="17"/>
  <c r="AC29" i="17"/>
  <c r="AS29" i="17" s="1"/>
  <c r="BY26" i="17"/>
  <c r="AB29" i="17"/>
  <c r="AR29" i="17" s="1"/>
  <c r="BX27" i="17"/>
  <c r="BU26" i="17"/>
  <c r="Y29" i="17"/>
  <c r="AO29" i="17" s="1"/>
  <c r="X29" i="17"/>
  <c r="AN29" i="17" s="1"/>
  <c r="BT26" i="17"/>
  <c r="W29" i="17"/>
  <c r="AM29" i="17" s="1"/>
  <c r="V29" i="17"/>
  <c r="AL29" i="17" s="1"/>
  <c r="U29" i="17"/>
  <c r="AK29" i="17" s="1"/>
  <c r="BV28" i="17"/>
  <c r="AA32" i="17"/>
  <c r="AQ32" i="17" s="1"/>
  <c r="AE32" i="17"/>
  <c r="AU32" i="17" s="1"/>
  <c r="Z29" i="17"/>
  <c r="AP29" i="17" s="1"/>
  <c r="CA31" i="17"/>
  <c r="AH32" i="17"/>
  <c r="AX32" i="17" s="1"/>
  <c r="BW31" i="17"/>
  <c r="AG31" i="17"/>
  <c r="AW31" i="17" s="1"/>
  <c r="CC32" i="17"/>
  <c r="AF32" i="17"/>
  <c r="AV32" i="17" s="1"/>
  <c r="BP31" i="17"/>
  <c r="T34" i="17"/>
  <c r="AJ34" i="17" s="1"/>
  <c r="J21" i="2"/>
  <c r="I27" i="2"/>
  <c r="F44" i="10" l="1"/>
  <c r="V36" i="10"/>
  <c r="AH35" i="10"/>
  <c r="AI35" i="10"/>
  <c r="E34" i="2"/>
  <c r="G33" i="2"/>
  <c r="F33" i="2"/>
  <c r="CX52" i="17"/>
  <c r="DK51" i="17"/>
  <c r="DW51" i="17" s="1"/>
  <c r="DC52" i="17"/>
  <c r="DP51" i="17"/>
  <c r="EB51" i="17" s="1"/>
  <c r="CY54" i="17"/>
  <c r="DL53" i="17"/>
  <c r="DX53" i="17" s="1"/>
  <c r="CT52" i="17"/>
  <c r="DG51" i="17"/>
  <c r="DS51" i="17" s="1"/>
  <c r="CW53" i="17"/>
  <c r="DJ52" i="17"/>
  <c r="DV52" i="17" s="1"/>
  <c r="DB52" i="17"/>
  <c r="DO51" i="17"/>
  <c r="EA51" i="17" s="1"/>
  <c r="CV53" i="17"/>
  <c r="DI52" i="17"/>
  <c r="DU52" i="17" s="1"/>
  <c r="DD52" i="17"/>
  <c r="DQ51" i="17"/>
  <c r="EC51" i="17" s="1"/>
  <c r="DA52" i="17"/>
  <c r="DN51" i="17"/>
  <c r="DZ51" i="17" s="1"/>
  <c r="CU53" i="17"/>
  <c r="DH52" i="17"/>
  <c r="DT52" i="17" s="1"/>
  <c r="CZ54" i="17"/>
  <c r="DM53" i="17"/>
  <c r="DY53" i="17" s="1"/>
  <c r="AQ34" i="10"/>
  <c r="M34" i="2" s="1"/>
  <c r="AR34" i="10"/>
  <c r="N34" i="2" s="1"/>
  <c r="G44" i="10"/>
  <c r="B45" i="10"/>
  <c r="D30" i="2"/>
  <c r="B31" i="2"/>
  <c r="BR27" i="17"/>
  <c r="BQ28" i="17"/>
  <c r="BS28" i="17"/>
  <c r="CD28" i="17"/>
  <c r="CB29" i="17"/>
  <c r="BZ27" i="17"/>
  <c r="AD30" i="17"/>
  <c r="AT30" i="17" s="1"/>
  <c r="BY27" i="17"/>
  <c r="AC30" i="17"/>
  <c r="AS30" i="17" s="1"/>
  <c r="BX28" i="17"/>
  <c r="AB30" i="17"/>
  <c r="AR30" i="17" s="1"/>
  <c r="Y30" i="17"/>
  <c r="AO30" i="17" s="1"/>
  <c r="BU27" i="17"/>
  <c r="BT27" i="17"/>
  <c r="X30" i="17"/>
  <c r="AN30" i="17" s="1"/>
  <c r="W30" i="17"/>
  <c r="AM30" i="17" s="1"/>
  <c r="V30" i="17"/>
  <c r="AL30" i="17" s="1"/>
  <c r="U30" i="17"/>
  <c r="AK30" i="17" s="1"/>
  <c r="BV29" i="17"/>
  <c r="I28" i="2"/>
  <c r="AG32" i="17"/>
  <c r="AW32" i="17" s="1"/>
  <c r="AE33" i="17"/>
  <c r="AU33" i="17" s="1"/>
  <c r="AF33" i="17"/>
  <c r="AV33" i="17" s="1"/>
  <c r="CC33" i="17"/>
  <c r="BW32" i="17"/>
  <c r="T35" i="17"/>
  <c r="AJ35" i="17" s="1"/>
  <c r="BP32" i="17"/>
  <c r="Z30" i="17"/>
  <c r="AP30" i="17" s="1"/>
  <c r="J22" i="2"/>
  <c r="AH33" i="17"/>
  <c r="AX33" i="17" s="1"/>
  <c r="AA33" i="17"/>
  <c r="AQ33" i="17" s="1"/>
  <c r="CA32" i="17"/>
  <c r="F45" i="10" l="1"/>
  <c r="V37" i="10"/>
  <c r="AI36" i="10"/>
  <c r="AH36" i="10"/>
  <c r="E35" i="2"/>
  <c r="F34" i="2"/>
  <c r="G34" i="2"/>
  <c r="CZ55" i="17"/>
  <c r="DM54" i="17"/>
  <c r="DY54" i="17" s="1"/>
  <c r="CV54" i="17"/>
  <c r="DI53" i="17"/>
  <c r="DU53" i="17" s="1"/>
  <c r="CU54" i="17"/>
  <c r="DH53" i="17"/>
  <c r="DT53" i="17" s="1"/>
  <c r="DB53" i="17"/>
  <c r="DO52" i="17"/>
  <c r="EA52" i="17" s="1"/>
  <c r="DP52" i="17"/>
  <c r="EB52" i="17" s="1"/>
  <c r="DC53" i="17"/>
  <c r="DA53" i="17"/>
  <c r="DN52" i="17"/>
  <c r="DZ52" i="17" s="1"/>
  <c r="CW54" i="17"/>
  <c r="DJ53" i="17"/>
  <c r="DV53" i="17" s="1"/>
  <c r="CX53" i="17"/>
  <c r="DK52" i="17"/>
  <c r="DW52" i="17" s="1"/>
  <c r="DD53" i="17"/>
  <c r="DQ52" i="17"/>
  <c r="EC52" i="17" s="1"/>
  <c r="CT53" i="17"/>
  <c r="DG52" i="17"/>
  <c r="DS52" i="17" s="1"/>
  <c r="CY55" i="17"/>
  <c r="DL54" i="17"/>
  <c r="DX54" i="17" s="1"/>
  <c r="AR35" i="10"/>
  <c r="N35" i="2" s="1"/>
  <c r="AQ35" i="10"/>
  <c r="M35" i="2" s="1"/>
  <c r="G45" i="10"/>
  <c r="B46" i="10"/>
  <c r="B32" i="2"/>
  <c r="C31" i="2"/>
  <c r="D31" i="2"/>
  <c r="BS29" i="17"/>
  <c r="BQ29" i="17"/>
  <c r="BR28" i="17"/>
  <c r="CD29" i="17"/>
  <c r="CB30" i="17"/>
  <c r="AD31" i="17"/>
  <c r="AT31" i="17" s="1"/>
  <c r="BZ28" i="17"/>
  <c r="AC31" i="17"/>
  <c r="AS31" i="17" s="1"/>
  <c r="BY28" i="17"/>
  <c r="AB31" i="17"/>
  <c r="AR31" i="17" s="1"/>
  <c r="BX29" i="17"/>
  <c r="BU28" i="17"/>
  <c r="Y31" i="17"/>
  <c r="AO31" i="17" s="1"/>
  <c r="X31" i="17"/>
  <c r="AN31" i="17" s="1"/>
  <c r="BT28" i="17"/>
  <c r="W31" i="17"/>
  <c r="AM31" i="17" s="1"/>
  <c r="V31" i="17"/>
  <c r="AL31" i="17" s="1"/>
  <c r="U31" i="17"/>
  <c r="AK31" i="17" s="1"/>
  <c r="BV30" i="17"/>
  <c r="AF34" i="17"/>
  <c r="AV34" i="17" s="1"/>
  <c r="BP33" i="17"/>
  <c r="CC34" i="17"/>
  <c r="AE34" i="17"/>
  <c r="AU34" i="17" s="1"/>
  <c r="I29" i="2"/>
  <c r="Z31" i="17"/>
  <c r="AP31" i="17" s="1"/>
  <c r="AH34" i="17"/>
  <c r="AX34" i="17" s="1"/>
  <c r="BW33" i="17"/>
  <c r="AG33" i="17"/>
  <c r="AW33" i="17" s="1"/>
  <c r="CA33" i="17"/>
  <c r="AA34" i="17"/>
  <c r="AQ34" i="17" s="1"/>
  <c r="J23" i="2"/>
  <c r="T36" i="17"/>
  <c r="AJ36" i="17" s="1"/>
  <c r="F46" i="10" l="1"/>
  <c r="B33" i="2"/>
  <c r="C32" i="2"/>
  <c r="D32" i="2"/>
  <c r="V38" i="10"/>
  <c r="AI37" i="10"/>
  <c r="AH37" i="10"/>
  <c r="E36" i="2"/>
  <c r="G35" i="2"/>
  <c r="F35" i="2"/>
  <c r="DD54" i="17"/>
  <c r="DQ53" i="17"/>
  <c r="EC53" i="17" s="1"/>
  <c r="CZ56" i="17"/>
  <c r="DM55" i="17"/>
  <c r="DY55" i="17" s="1"/>
  <c r="CX54" i="17"/>
  <c r="DK53" i="17"/>
  <c r="DW53" i="17" s="1"/>
  <c r="DB54" i="17"/>
  <c r="DO53" i="17"/>
  <c r="EA53" i="17" s="1"/>
  <c r="CY56" i="17"/>
  <c r="DL55" i="17"/>
  <c r="DX55" i="17" s="1"/>
  <c r="CW55" i="17"/>
  <c r="DJ54" i="17"/>
  <c r="DV54" i="17" s="1"/>
  <c r="CU55" i="17"/>
  <c r="DH54" i="17"/>
  <c r="DT54" i="17" s="1"/>
  <c r="CT54" i="17"/>
  <c r="DG53" i="17"/>
  <c r="DS53" i="17" s="1"/>
  <c r="DA54" i="17"/>
  <c r="DN53" i="17"/>
  <c r="DZ53" i="17" s="1"/>
  <c r="CV55" i="17"/>
  <c r="DI54" i="17"/>
  <c r="DU54" i="17" s="1"/>
  <c r="DC54" i="17"/>
  <c r="DP53" i="17"/>
  <c r="EB53" i="17" s="1"/>
  <c r="AR36" i="10"/>
  <c r="N36" i="2" s="1"/>
  <c r="AQ36" i="10"/>
  <c r="M36" i="2" s="1"/>
  <c r="B47" i="10"/>
  <c r="G46" i="10"/>
  <c r="BR29" i="17"/>
  <c r="BQ30" i="17"/>
  <c r="BS30" i="17"/>
  <c r="CD30" i="17"/>
  <c r="CB31" i="17"/>
  <c r="BZ29" i="17"/>
  <c r="AD32" i="17"/>
  <c r="AT32" i="17" s="1"/>
  <c r="BY29" i="17"/>
  <c r="AC32" i="17"/>
  <c r="AS32" i="17" s="1"/>
  <c r="BX30" i="17"/>
  <c r="AB32" i="17"/>
  <c r="AR32" i="17" s="1"/>
  <c r="BU29" i="17"/>
  <c r="Y32" i="17"/>
  <c r="AO32" i="17" s="1"/>
  <c r="BT29" i="17"/>
  <c r="X32" i="17"/>
  <c r="AN32" i="17" s="1"/>
  <c r="W32" i="17"/>
  <c r="AM32" i="17" s="1"/>
  <c r="V32" i="17"/>
  <c r="AL32" i="17" s="1"/>
  <c r="U32" i="17"/>
  <c r="AK32" i="17" s="1"/>
  <c r="BV31" i="17"/>
  <c r="AG34" i="17"/>
  <c r="AW34" i="17" s="1"/>
  <c r="AE35" i="17"/>
  <c r="AU35" i="17" s="1"/>
  <c r="J24" i="2"/>
  <c r="BW34" i="17"/>
  <c r="Z32" i="17"/>
  <c r="AP32" i="17" s="1"/>
  <c r="AF35" i="17"/>
  <c r="AV35" i="17" s="1"/>
  <c r="AA35" i="17"/>
  <c r="AQ35" i="17" s="1"/>
  <c r="AH35" i="17"/>
  <c r="AX35" i="17" s="1"/>
  <c r="CC35" i="17"/>
  <c r="T37" i="17"/>
  <c r="AJ37" i="17" s="1"/>
  <c r="BP34" i="17"/>
  <c r="CA34" i="17"/>
  <c r="I30" i="2"/>
  <c r="F47" i="10" l="1"/>
  <c r="B34" i="2"/>
  <c r="D33" i="2"/>
  <c r="C33" i="2"/>
  <c r="E37" i="2"/>
  <c r="F36" i="2"/>
  <c r="G36" i="2"/>
  <c r="V39" i="10"/>
  <c r="AI38" i="10"/>
  <c r="AH38" i="10"/>
  <c r="DA55" i="17"/>
  <c r="DN54" i="17"/>
  <c r="DZ54" i="17" s="1"/>
  <c r="CY57" i="17"/>
  <c r="DL56" i="17"/>
  <c r="DX56" i="17" s="1"/>
  <c r="DD55" i="17"/>
  <c r="DQ54" i="17"/>
  <c r="EC54" i="17" s="1"/>
  <c r="CT55" i="17"/>
  <c r="DG54" i="17"/>
  <c r="DS54" i="17" s="1"/>
  <c r="DB55" i="17"/>
  <c r="DO54" i="17"/>
  <c r="EA54" i="17" s="1"/>
  <c r="DC55" i="17"/>
  <c r="DP54" i="17"/>
  <c r="EB54" i="17" s="1"/>
  <c r="CU56" i="17"/>
  <c r="DH55" i="17"/>
  <c r="DT55" i="17" s="1"/>
  <c r="CX55" i="17"/>
  <c r="DK54" i="17"/>
  <c r="DW54" i="17" s="1"/>
  <c r="CV56" i="17"/>
  <c r="DI55" i="17"/>
  <c r="DU55" i="17" s="1"/>
  <c r="CW56" i="17"/>
  <c r="DJ55" i="17"/>
  <c r="DV55" i="17" s="1"/>
  <c r="CZ57" i="17"/>
  <c r="DM56" i="17"/>
  <c r="DY56" i="17" s="1"/>
  <c r="AQ37" i="10"/>
  <c r="M37" i="2" s="1"/>
  <c r="AR37" i="10"/>
  <c r="N37" i="2" s="1"/>
  <c r="G47" i="10"/>
  <c r="B48" i="10"/>
  <c r="BS31" i="17"/>
  <c r="BQ31" i="17"/>
  <c r="BR30" i="17"/>
  <c r="CD31" i="17"/>
  <c r="CB32" i="17"/>
  <c r="AD33" i="17"/>
  <c r="AT33" i="17" s="1"/>
  <c r="BZ30" i="17"/>
  <c r="AC33" i="17"/>
  <c r="AS33" i="17" s="1"/>
  <c r="BY30" i="17"/>
  <c r="AB33" i="17"/>
  <c r="AR33" i="17" s="1"/>
  <c r="BX31" i="17"/>
  <c r="Y33" i="17"/>
  <c r="AO33" i="17" s="1"/>
  <c r="BU30" i="17"/>
  <c r="X33" i="17"/>
  <c r="AN33" i="17" s="1"/>
  <c r="BT30" i="17"/>
  <c r="W33" i="17"/>
  <c r="AM33" i="17" s="1"/>
  <c r="V33" i="17"/>
  <c r="AL33" i="17" s="1"/>
  <c r="U33" i="17"/>
  <c r="AK33" i="17" s="1"/>
  <c r="BV32" i="17"/>
  <c r="CA35" i="17"/>
  <c r="AH36" i="17"/>
  <c r="AX36" i="17" s="1"/>
  <c r="BW35" i="17"/>
  <c r="AE36" i="17"/>
  <c r="AU36" i="17" s="1"/>
  <c r="BP35" i="17"/>
  <c r="AF36" i="17"/>
  <c r="AV36" i="17" s="1"/>
  <c r="AG35" i="17"/>
  <c r="AW35" i="17" s="1"/>
  <c r="CC36" i="17"/>
  <c r="I31" i="2"/>
  <c r="T38" i="17"/>
  <c r="AJ38" i="17" s="1"/>
  <c r="AA36" i="17"/>
  <c r="AQ36" i="17" s="1"/>
  <c r="Z33" i="17"/>
  <c r="AP33" i="17" s="1"/>
  <c r="J25" i="2"/>
  <c r="F48" i="10" l="1"/>
  <c r="B35" i="2"/>
  <c r="D34" i="2"/>
  <c r="C34" i="2"/>
  <c r="V40" i="10"/>
  <c r="AI39" i="10"/>
  <c r="AH39" i="10"/>
  <c r="E38" i="2"/>
  <c r="G37" i="2"/>
  <c r="F37" i="2"/>
  <c r="CZ58" i="17"/>
  <c r="DM57" i="17"/>
  <c r="DY57" i="17" s="1"/>
  <c r="DD56" i="17"/>
  <c r="DQ55" i="17"/>
  <c r="EC55" i="17" s="1"/>
  <c r="CW57" i="17"/>
  <c r="DJ56" i="17"/>
  <c r="DV56" i="17" s="1"/>
  <c r="DC56" i="17"/>
  <c r="DP55" i="17"/>
  <c r="EB55" i="17" s="1"/>
  <c r="CV57" i="17"/>
  <c r="DI56" i="17"/>
  <c r="DU56" i="17" s="1"/>
  <c r="DB56" i="17"/>
  <c r="DO55" i="17"/>
  <c r="EA55" i="17" s="1"/>
  <c r="DA56" i="17"/>
  <c r="DN55" i="17"/>
  <c r="DZ55" i="17" s="1"/>
  <c r="CX56" i="17"/>
  <c r="DK55" i="17"/>
  <c r="DW55" i="17" s="1"/>
  <c r="CT56" i="17"/>
  <c r="DG55" i="17"/>
  <c r="DS55" i="17" s="1"/>
  <c r="CY58" i="17"/>
  <c r="DL57" i="17"/>
  <c r="DX57" i="17" s="1"/>
  <c r="CU57" i="17"/>
  <c r="DH56" i="17"/>
  <c r="DT56" i="17" s="1"/>
  <c r="AR38" i="10"/>
  <c r="N38" i="2" s="1"/>
  <c r="AQ38" i="10"/>
  <c r="M38" i="2" s="1"/>
  <c r="B49" i="10"/>
  <c r="G48" i="10"/>
  <c r="BR31" i="17"/>
  <c r="BQ32" i="17"/>
  <c r="BS32" i="17"/>
  <c r="CD32" i="17"/>
  <c r="CB33" i="17"/>
  <c r="BZ31" i="17"/>
  <c r="AD34" i="17"/>
  <c r="AT34" i="17" s="1"/>
  <c r="BY31" i="17"/>
  <c r="AC34" i="17"/>
  <c r="AS34" i="17" s="1"/>
  <c r="BX32" i="17"/>
  <c r="AB34" i="17"/>
  <c r="AR34" i="17" s="1"/>
  <c r="BU31" i="17"/>
  <c r="Y34" i="17"/>
  <c r="AO34" i="17" s="1"/>
  <c r="BT31" i="17"/>
  <c r="X34" i="17"/>
  <c r="AN34" i="17" s="1"/>
  <c r="W34" i="17"/>
  <c r="AM34" i="17" s="1"/>
  <c r="V34" i="17"/>
  <c r="AL34" i="17" s="1"/>
  <c r="U34" i="17"/>
  <c r="AK34" i="17" s="1"/>
  <c r="BV33" i="17"/>
  <c r="AA37" i="17"/>
  <c r="AQ37" i="17" s="1"/>
  <c r="AF37" i="17"/>
  <c r="AV37" i="17" s="1"/>
  <c r="I32" i="2"/>
  <c r="CC37" i="17"/>
  <c r="BW36" i="17"/>
  <c r="AE37" i="17"/>
  <c r="AU37" i="17" s="1"/>
  <c r="J26" i="2"/>
  <c r="CA36" i="17"/>
  <c r="AH37" i="17"/>
  <c r="AX37" i="17" s="1"/>
  <c r="Z34" i="17"/>
  <c r="AP34" i="17" s="1"/>
  <c r="T39" i="17"/>
  <c r="AJ39" i="17" s="1"/>
  <c r="AG36" i="17"/>
  <c r="AW36" i="17" s="1"/>
  <c r="BP36" i="17"/>
  <c r="F49" i="10" l="1"/>
  <c r="B36" i="2"/>
  <c r="D35" i="2"/>
  <c r="C35" i="2"/>
  <c r="E39" i="2"/>
  <c r="G38" i="2"/>
  <c r="F38" i="2"/>
  <c r="V41" i="10"/>
  <c r="AH40" i="10"/>
  <c r="AI40" i="10"/>
  <c r="CT57" i="17"/>
  <c r="DG56" i="17"/>
  <c r="DS56" i="17" s="1"/>
  <c r="CV58" i="17"/>
  <c r="DI57" i="17"/>
  <c r="DU57" i="17" s="1"/>
  <c r="CZ59" i="17"/>
  <c r="DM58" i="17"/>
  <c r="DY58" i="17" s="1"/>
  <c r="CX57" i="17"/>
  <c r="DK56" i="17"/>
  <c r="DW56" i="17" s="1"/>
  <c r="DC57" i="17"/>
  <c r="DP56" i="17"/>
  <c r="EB56" i="17" s="1"/>
  <c r="CU58" i="17"/>
  <c r="DH57" i="17"/>
  <c r="DT57" i="17" s="1"/>
  <c r="DA57" i="17"/>
  <c r="DN56" i="17"/>
  <c r="DZ56" i="17" s="1"/>
  <c r="CW58" i="17"/>
  <c r="DJ57" i="17"/>
  <c r="DV57" i="17" s="1"/>
  <c r="CY59" i="17"/>
  <c r="DL58" i="17"/>
  <c r="DX58" i="17" s="1"/>
  <c r="DB57" i="17"/>
  <c r="DO56" i="17"/>
  <c r="EA56" i="17" s="1"/>
  <c r="DD57" i="17"/>
  <c r="DQ56" i="17"/>
  <c r="EC56" i="17" s="1"/>
  <c r="AQ39" i="10"/>
  <c r="M39" i="2" s="1"/>
  <c r="AR39" i="10"/>
  <c r="N39" i="2" s="1"/>
  <c r="G49" i="10"/>
  <c r="B50" i="10"/>
  <c r="BS33" i="17"/>
  <c r="BQ33" i="17"/>
  <c r="BR32" i="17"/>
  <c r="CD33" i="17"/>
  <c r="CB34" i="17"/>
  <c r="AD35" i="17"/>
  <c r="AT35" i="17" s="1"/>
  <c r="BZ32" i="17"/>
  <c r="AC35" i="17"/>
  <c r="AS35" i="17" s="1"/>
  <c r="BY32" i="17"/>
  <c r="AB35" i="17"/>
  <c r="AR35" i="17" s="1"/>
  <c r="BX33" i="17"/>
  <c r="Y35" i="17"/>
  <c r="AO35" i="17" s="1"/>
  <c r="BU32" i="17"/>
  <c r="X35" i="17"/>
  <c r="AN35" i="17" s="1"/>
  <c r="BT32" i="17"/>
  <c r="W35" i="17"/>
  <c r="AM35" i="17" s="1"/>
  <c r="V35" i="17"/>
  <c r="AL35" i="17" s="1"/>
  <c r="U35" i="17"/>
  <c r="AK35" i="17" s="1"/>
  <c r="BV34" i="17"/>
  <c r="J27" i="2"/>
  <c r="AG37" i="17"/>
  <c r="AW37" i="17" s="1"/>
  <c r="CA37" i="17"/>
  <c r="AA38" i="17"/>
  <c r="AQ38" i="17" s="1"/>
  <c r="I33" i="2"/>
  <c r="AH38" i="17"/>
  <c r="AX38" i="17" s="1"/>
  <c r="AE38" i="17"/>
  <c r="AU38" i="17" s="1"/>
  <c r="BP37" i="17"/>
  <c r="T40" i="17"/>
  <c r="AJ40" i="17" s="1"/>
  <c r="AF38" i="17"/>
  <c r="AV38" i="17" s="1"/>
  <c r="Z35" i="17"/>
  <c r="AP35" i="17" s="1"/>
  <c r="BW37" i="17"/>
  <c r="CC38" i="17"/>
  <c r="F50" i="10" l="1"/>
  <c r="B37" i="2"/>
  <c r="D36" i="2"/>
  <c r="C36" i="2"/>
  <c r="V42" i="10"/>
  <c r="AI41" i="10"/>
  <c r="AH41" i="10"/>
  <c r="E40" i="2"/>
  <c r="G39" i="2"/>
  <c r="F39" i="2"/>
  <c r="DD58" i="17"/>
  <c r="DQ57" i="17"/>
  <c r="EC57" i="17" s="1"/>
  <c r="DA58" i="17"/>
  <c r="DN57" i="17"/>
  <c r="DZ57" i="17" s="1"/>
  <c r="CZ60" i="17"/>
  <c r="DM59" i="17"/>
  <c r="DY59" i="17" s="1"/>
  <c r="DB58" i="17"/>
  <c r="DO57" i="17"/>
  <c r="EA57" i="17" s="1"/>
  <c r="CU59" i="17"/>
  <c r="DH58" i="17"/>
  <c r="DT58" i="17" s="1"/>
  <c r="CV59" i="17"/>
  <c r="DI58" i="17"/>
  <c r="DU58" i="17" s="1"/>
  <c r="CY60" i="17"/>
  <c r="DL59" i="17"/>
  <c r="DX59" i="17" s="1"/>
  <c r="DC58" i="17"/>
  <c r="DP57" i="17"/>
  <c r="EB57" i="17" s="1"/>
  <c r="CT58" i="17"/>
  <c r="DG57" i="17"/>
  <c r="DS57" i="17" s="1"/>
  <c r="CW59" i="17"/>
  <c r="DJ58" i="17"/>
  <c r="DV58" i="17" s="1"/>
  <c r="CX58" i="17"/>
  <c r="DK57" i="17"/>
  <c r="DW57" i="17" s="1"/>
  <c r="AR40" i="10"/>
  <c r="N40" i="2" s="1"/>
  <c r="AQ40" i="10"/>
  <c r="M40" i="2" s="1"/>
  <c r="B51" i="10"/>
  <c r="G50" i="10"/>
  <c r="BQ34" i="17"/>
  <c r="BS34" i="17"/>
  <c r="BR33" i="17"/>
  <c r="CD34" i="17"/>
  <c r="CB35" i="17"/>
  <c r="AD36" i="17"/>
  <c r="AT36" i="17" s="1"/>
  <c r="BZ33" i="17"/>
  <c r="BY33" i="17"/>
  <c r="AC36" i="17"/>
  <c r="AS36" i="17" s="1"/>
  <c r="AB36" i="17"/>
  <c r="AR36" i="17" s="1"/>
  <c r="BX34" i="17"/>
  <c r="Y36" i="17"/>
  <c r="AO36" i="17" s="1"/>
  <c r="BU33" i="17"/>
  <c r="BT33" i="17"/>
  <c r="X36" i="17"/>
  <c r="AN36" i="17" s="1"/>
  <c r="W36" i="17"/>
  <c r="AM36" i="17" s="1"/>
  <c r="V36" i="17"/>
  <c r="AL36" i="17" s="1"/>
  <c r="U36" i="17"/>
  <c r="AK36" i="17" s="1"/>
  <c r="BV35" i="17"/>
  <c r="AE39" i="17"/>
  <c r="AU39" i="17" s="1"/>
  <c r="I34" i="2"/>
  <c r="CC39" i="17"/>
  <c r="T41" i="17"/>
  <c r="AJ41" i="17" s="1"/>
  <c r="BW38" i="17"/>
  <c r="CA38" i="17"/>
  <c r="AF39" i="17"/>
  <c r="AV39" i="17" s="1"/>
  <c r="J28" i="2"/>
  <c r="AA39" i="17"/>
  <c r="AQ39" i="17" s="1"/>
  <c r="AG38" i="17"/>
  <c r="AW38" i="17" s="1"/>
  <c r="AH39" i="17"/>
  <c r="AX39" i="17" s="1"/>
  <c r="Z36" i="17"/>
  <c r="AP36" i="17" s="1"/>
  <c r="BP38" i="17"/>
  <c r="F51" i="10" l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B38" i="2"/>
  <c r="D37" i="2"/>
  <c r="C37" i="2"/>
  <c r="E41" i="2"/>
  <c r="F40" i="2"/>
  <c r="G40" i="2"/>
  <c r="V43" i="10"/>
  <c r="AH42" i="10"/>
  <c r="AI42" i="10"/>
  <c r="CT59" i="17"/>
  <c r="DG58" i="17"/>
  <c r="DS58" i="17" s="1"/>
  <c r="CU60" i="17"/>
  <c r="DH59" i="17"/>
  <c r="DT59" i="17" s="1"/>
  <c r="DD59" i="17"/>
  <c r="DQ58" i="17"/>
  <c r="EC58" i="17" s="1"/>
  <c r="DC59" i="17"/>
  <c r="DP58" i="17"/>
  <c r="EB58" i="17" s="1"/>
  <c r="DB59" i="17"/>
  <c r="DO58" i="17"/>
  <c r="EA58" i="17" s="1"/>
  <c r="CX59" i="17"/>
  <c r="DK58" i="17"/>
  <c r="DW58" i="17" s="1"/>
  <c r="CY61" i="17"/>
  <c r="DL60" i="17"/>
  <c r="DX60" i="17" s="1"/>
  <c r="CZ61" i="17"/>
  <c r="DM60" i="17"/>
  <c r="DY60" i="17" s="1"/>
  <c r="CW60" i="17"/>
  <c r="DJ59" i="17"/>
  <c r="DV59" i="17" s="1"/>
  <c r="CV60" i="17"/>
  <c r="DI59" i="17"/>
  <c r="DU59" i="17" s="1"/>
  <c r="DA59" i="17"/>
  <c r="DN58" i="17"/>
  <c r="DZ58" i="17" s="1"/>
  <c r="AQ41" i="10"/>
  <c r="M41" i="2" s="1"/>
  <c r="AR41" i="10"/>
  <c r="N41" i="2" s="1"/>
  <c r="G51" i="10"/>
  <c r="B52" i="10"/>
  <c r="BR34" i="17"/>
  <c r="BS35" i="17"/>
  <c r="BQ35" i="17"/>
  <c r="CD35" i="17"/>
  <c r="CB36" i="17"/>
  <c r="AD37" i="17"/>
  <c r="AT37" i="17" s="1"/>
  <c r="BZ34" i="17"/>
  <c r="BY34" i="17"/>
  <c r="AC37" i="17"/>
  <c r="AS37" i="17" s="1"/>
  <c r="BX35" i="17"/>
  <c r="AB37" i="17"/>
  <c r="AR37" i="17" s="1"/>
  <c r="BU34" i="17"/>
  <c r="Y37" i="17"/>
  <c r="AO37" i="17" s="1"/>
  <c r="X37" i="17"/>
  <c r="AN37" i="17" s="1"/>
  <c r="BT34" i="17"/>
  <c r="W37" i="17"/>
  <c r="AM37" i="17" s="1"/>
  <c r="V37" i="17"/>
  <c r="AL37" i="17" s="1"/>
  <c r="U37" i="17"/>
  <c r="AK37" i="17" s="1"/>
  <c r="BV36" i="17"/>
  <c r="I35" i="2"/>
  <c r="AA40" i="17"/>
  <c r="AQ40" i="17" s="1"/>
  <c r="AE40" i="17"/>
  <c r="AU40" i="17" s="1"/>
  <c r="Z37" i="17"/>
  <c r="AP37" i="17" s="1"/>
  <c r="J29" i="2"/>
  <c r="CA39" i="17"/>
  <c r="AF40" i="17"/>
  <c r="AV40" i="17" s="1"/>
  <c r="AH40" i="17"/>
  <c r="AX40" i="17" s="1"/>
  <c r="AG39" i="17"/>
  <c r="AW39" i="17" s="1"/>
  <c r="T42" i="17"/>
  <c r="AJ42" i="17" s="1"/>
  <c r="BP39" i="17"/>
  <c r="CC40" i="17"/>
  <c r="BW39" i="17"/>
  <c r="B39" i="2" l="1"/>
  <c r="C38" i="2"/>
  <c r="D38" i="2"/>
  <c r="V44" i="10"/>
  <c r="AI43" i="10"/>
  <c r="AH43" i="10"/>
  <c r="E42" i="2"/>
  <c r="F41" i="2"/>
  <c r="G41" i="2"/>
  <c r="DA60" i="17"/>
  <c r="DN59" i="17"/>
  <c r="DZ59" i="17" s="1"/>
  <c r="CY62" i="17"/>
  <c r="DL61" i="17"/>
  <c r="DX61" i="17" s="1"/>
  <c r="DD60" i="17"/>
  <c r="DQ59" i="17"/>
  <c r="EC59" i="17" s="1"/>
  <c r="CV61" i="17"/>
  <c r="DI60" i="17"/>
  <c r="DU60" i="17" s="1"/>
  <c r="CX60" i="17"/>
  <c r="DK59" i="17"/>
  <c r="DW59" i="17" s="1"/>
  <c r="CU61" i="17"/>
  <c r="DH60" i="17"/>
  <c r="DT60" i="17" s="1"/>
  <c r="CW61" i="17"/>
  <c r="DJ60" i="17"/>
  <c r="DV60" i="17" s="1"/>
  <c r="DB60" i="17"/>
  <c r="DO59" i="17"/>
  <c r="EA59" i="17" s="1"/>
  <c r="CT60" i="17"/>
  <c r="DG59" i="17"/>
  <c r="DS59" i="17" s="1"/>
  <c r="CZ62" i="17"/>
  <c r="DM61" i="17"/>
  <c r="DY61" i="17" s="1"/>
  <c r="DC60" i="17"/>
  <c r="DP59" i="17"/>
  <c r="EB59" i="17" s="1"/>
  <c r="AR42" i="10"/>
  <c r="N42" i="2" s="1"/>
  <c r="AQ42" i="10"/>
  <c r="M42" i="2" s="1"/>
  <c r="B53" i="10"/>
  <c r="G52" i="10"/>
  <c r="BQ36" i="17"/>
  <c r="BS36" i="17"/>
  <c r="BR35" i="17"/>
  <c r="CD36" i="17"/>
  <c r="CB37" i="17"/>
  <c r="BZ35" i="17"/>
  <c r="AD38" i="17"/>
  <c r="AT38" i="17" s="1"/>
  <c r="AC38" i="17"/>
  <c r="AS38" i="17" s="1"/>
  <c r="BY35" i="17"/>
  <c r="AB38" i="17"/>
  <c r="AR38" i="17" s="1"/>
  <c r="BX36" i="17"/>
  <c r="Y38" i="17"/>
  <c r="AO38" i="17" s="1"/>
  <c r="BU35" i="17"/>
  <c r="BT35" i="17"/>
  <c r="X38" i="17"/>
  <c r="AN38" i="17" s="1"/>
  <c r="W38" i="17"/>
  <c r="AM38" i="17" s="1"/>
  <c r="V38" i="17"/>
  <c r="AL38" i="17" s="1"/>
  <c r="U38" i="17"/>
  <c r="AK38" i="17" s="1"/>
  <c r="BV37" i="17"/>
  <c r="AF41" i="17"/>
  <c r="AV41" i="17" s="1"/>
  <c r="Z38" i="17"/>
  <c r="AP38" i="17" s="1"/>
  <c r="AE41" i="17"/>
  <c r="AU41" i="17" s="1"/>
  <c r="I36" i="2"/>
  <c r="T43" i="17"/>
  <c r="AJ43" i="17" s="1"/>
  <c r="BW40" i="17"/>
  <c r="BP40" i="17"/>
  <c r="CC41" i="17"/>
  <c r="J30" i="2"/>
  <c r="AA41" i="17"/>
  <c r="AQ41" i="17" s="1"/>
  <c r="AH41" i="17"/>
  <c r="AX41" i="17" s="1"/>
  <c r="AG40" i="17"/>
  <c r="AW40" i="17" s="1"/>
  <c r="CA40" i="17"/>
  <c r="B40" i="2" l="1"/>
  <c r="D39" i="2"/>
  <c r="C39" i="2"/>
  <c r="E43" i="2"/>
  <c r="G42" i="2"/>
  <c r="F42" i="2"/>
  <c r="V45" i="10"/>
  <c r="AH44" i="10"/>
  <c r="AI44" i="10"/>
  <c r="CT61" i="17"/>
  <c r="DG60" i="17"/>
  <c r="DS60" i="17" s="1"/>
  <c r="CX61" i="17"/>
  <c r="DK60" i="17"/>
  <c r="DW60" i="17" s="1"/>
  <c r="DA61" i="17"/>
  <c r="DN60" i="17"/>
  <c r="DZ60" i="17" s="1"/>
  <c r="DB61" i="17"/>
  <c r="DO60" i="17"/>
  <c r="EA60" i="17" s="1"/>
  <c r="CV62" i="17"/>
  <c r="DI61" i="17"/>
  <c r="DU61" i="17" s="1"/>
  <c r="DC61" i="17"/>
  <c r="DP60" i="17"/>
  <c r="EB60" i="17" s="1"/>
  <c r="CW62" i="17"/>
  <c r="DJ61" i="17"/>
  <c r="DV61" i="17" s="1"/>
  <c r="DD61" i="17"/>
  <c r="DQ60" i="17"/>
  <c r="EC60" i="17" s="1"/>
  <c r="CZ63" i="17"/>
  <c r="DM62" i="17"/>
  <c r="DY62" i="17" s="1"/>
  <c r="CU62" i="17"/>
  <c r="DH61" i="17"/>
  <c r="DT61" i="17" s="1"/>
  <c r="CY63" i="17"/>
  <c r="DL62" i="17"/>
  <c r="DX62" i="17" s="1"/>
  <c r="AQ43" i="10"/>
  <c r="M43" i="2" s="1"/>
  <c r="AR43" i="10"/>
  <c r="N43" i="2" s="1"/>
  <c r="G53" i="10"/>
  <c r="B54" i="10"/>
  <c r="BR36" i="17"/>
  <c r="BS37" i="17"/>
  <c r="BQ37" i="17"/>
  <c r="CD37" i="17"/>
  <c r="CB38" i="17"/>
  <c r="AD39" i="17"/>
  <c r="AT39" i="17" s="1"/>
  <c r="BZ36" i="17"/>
  <c r="BY36" i="17"/>
  <c r="AC39" i="17"/>
  <c r="AS39" i="17" s="1"/>
  <c r="BX37" i="17"/>
  <c r="AB39" i="17"/>
  <c r="AR39" i="17" s="1"/>
  <c r="BU36" i="17"/>
  <c r="Y39" i="17"/>
  <c r="AO39" i="17" s="1"/>
  <c r="X39" i="17"/>
  <c r="AN39" i="17" s="1"/>
  <c r="BT36" i="17"/>
  <c r="W39" i="17"/>
  <c r="AM39" i="17" s="1"/>
  <c r="V39" i="17"/>
  <c r="AL39" i="17" s="1"/>
  <c r="U39" i="17"/>
  <c r="AK39" i="17" s="1"/>
  <c r="BV38" i="17"/>
  <c r="BP41" i="17"/>
  <c r="BW41" i="17"/>
  <c r="Z39" i="17"/>
  <c r="AP39" i="17" s="1"/>
  <c r="AH42" i="17"/>
  <c r="AX42" i="17" s="1"/>
  <c r="AF42" i="17"/>
  <c r="AV42" i="17" s="1"/>
  <c r="CA41" i="17"/>
  <c r="AG41" i="17"/>
  <c r="AW41" i="17" s="1"/>
  <c r="AE42" i="17"/>
  <c r="AU42" i="17" s="1"/>
  <c r="AA42" i="17"/>
  <c r="AQ42" i="17" s="1"/>
  <c r="T44" i="17"/>
  <c r="AJ44" i="17" s="1"/>
  <c r="I37" i="2"/>
  <c r="CC42" i="17"/>
  <c r="J31" i="2"/>
  <c r="B41" i="2" l="1"/>
  <c r="D40" i="2"/>
  <c r="C40" i="2"/>
  <c r="V46" i="10"/>
  <c r="AI45" i="10"/>
  <c r="AH45" i="10"/>
  <c r="E44" i="2"/>
  <c r="F43" i="2"/>
  <c r="G43" i="2"/>
  <c r="CY64" i="17"/>
  <c r="DL63" i="17"/>
  <c r="DX63" i="17" s="1"/>
  <c r="CW63" i="17"/>
  <c r="DJ62" i="17"/>
  <c r="DV62" i="17" s="1"/>
  <c r="DA62" i="17"/>
  <c r="DN61" i="17"/>
  <c r="DZ61" i="17" s="1"/>
  <c r="CU63" i="17"/>
  <c r="DH62" i="17"/>
  <c r="DT62" i="17" s="1"/>
  <c r="DC62" i="17"/>
  <c r="DP61" i="17"/>
  <c r="EB61" i="17" s="1"/>
  <c r="CX62" i="17"/>
  <c r="DK61" i="17"/>
  <c r="DW61" i="17" s="1"/>
  <c r="CZ64" i="17"/>
  <c r="DM63" i="17"/>
  <c r="DY63" i="17" s="1"/>
  <c r="CV63" i="17"/>
  <c r="DI62" i="17"/>
  <c r="DU62" i="17" s="1"/>
  <c r="CT62" i="17"/>
  <c r="DG61" i="17"/>
  <c r="DS61" i="17" s="1"/>
  <c r="DD62" i="17"/>
  <c r="DQ61" i="17"/>
  <c r="EC61" i="17" s="1"/>
  <c r="DB62" i="17"/>
  <c r="DO61" i="17"/>
  <c r="EA61" i="17" s="1"/>
  <c r="AR44" i="10"/>
  <c r="N44" i="2" s="1"/>
  <c r="AQ44" i="10"/>
  <c r="M44" i="2" s="1"/>
  <c r="B55" i="10"/>
  <c r="G54" i="10"/>
  <c r="BQ38" i="17"/>
  <c r="BS38" i="17"/>
  <c r="BR37" i="17"/>
  <c r="CD38" i="17"/>
  <c r="CB39" i="17"/>
  <c r="BZ37" i="17"/>
  <c r="AD40" i="17"/>
  <c r="AT40" i="17" s="1"/>
  <c r="AC40" i="17"/>
  <c r="AS40" i="17" s="1"/>
  <c r="BY37" i="17"/>
  <c r="AB40" i="17"/>
  <c r="AR40" i="17" s="1"/>
  <c r="BX38" i="17"/>
  <c r="BU37" i="17"/>
  <c r="Y40" i="17"/>
  <c r="AO40" i="17" s="1"/>
  <c r="BT37" i="17"/>
  <c r="X40" i="17"/>
  <c r="AN40" i="17" s="1"/>
  <c r="W40" i="17"/>
  <c r="AM40" i="17" s="1"/>
  <c r="V40" i="17"/>
  <c r="AL40" i="17" s="1"/>
  <c r="U40" i="17"/>
  <c r="AK40" i="17" s="1"/>
  <c r="BV39" i="17"/>
  <c r="I38" i="2"/>
  <c r="AG42" i="17"/>
  <c r="AW42" i="17" s="1"/>
  <c r="BW42" i="17"/>
  <c r="AE43" i="17"/>
  <c r="AU43" i="17" s="1"/>
  <c r="J32" i="2"/>
  <c r="BP42" i="17"/>
  <c r="Z40" i="17"/>
  <c r="AP40" i="17" s="1"/>
  <c r="AF43" i="17"/>
  <c r="AV43" i="17" s="1"/>
  <c r="AA43" i="17"/>
  <c r="AQ43" i="17" s="1"/>
  <c r="AH43" i="17"/>
  <c r="AX43" i="17" s="1"/>
  <c r="CA42" i="17"/>
  <c r="T45" i="17"/>
  <c r="AJ45" i="17" s="1"/>
  <c r="CC43" i="17"/>
  <c r="B42" i="2" l="1"/>
  <c r="D41" i="2"/>
  <c r="C41" i="2"/>
  <c r="E45" i="2"/>
  <c r="G44" i="2"/>
  <c r="F44" i="2"/>
  <c r="V47" i="10"/>
  <c r="AI46" i="10"/>
  <c r="AH46" i="10"/>
  <c r="DB63" i="17"/>
  <c r="DO62" i="17"/>
  <c r="EA62" i="17" s="1"/>
  <c r="CZ65" i="17"/>
  <c r="DM64" i="17"/>
  <c r="DY64" i="17" s="1"/>
  <c r="DA63" i="17"/>
  <c r="DN62" i="17"/>
  <c r="DZ62" i="17" s="1"/>
  <c r="DD63" i="17"/>
  <c r="DQ62" i="17"/>
  <c r="EC62" i="17" s="1"/>
  <c r="CX63" i="17"/>
  <c r="DK62" i="17"/>
  <c r="DW62" i="17" s="1"/>
  <c r="CW64" i="17"/>
  <c r="DJ63" i="17"/>
  <c r="DV63" i="17" s="1"/>
  <c r="CT63" i="17"/>
  <c r="DG62" i="17"/>
  <c r="DS62" i="17" s="1"/>
  <c r="DC63" i="17"/>
  <c r="DP62" i="17"/>
  <c r="EB62" i="17" s="1"/>
  <c r="CY65" i="17"/>
  <c r="DL64" i="17"/>
  <c r="DX64" i="17" s="1"/>
  <c r="CV64" i="17"/>
  <c r="DI63" i="17"/>
  <c r="DU63" i="17" s="1"/>
  <c r="CU64" i="17"/>
  <c r="DH63" i="17"/>
  <c r="DT63" i="17" s="1"/>
  <c r="AQ45" i="10"/>
  <c r="M45" i="2" s="1"/>
  <c r="AR45" i="10"/>
  <c r="N45" i="2" s="1"/>
  <c r="G55" i="10"/>
  <c r="B56" i="10"/>
  <c r="BR38" i="17"/>
  <c r="BS39" i="17"/>
  <c r="BQ39" i="17"/>
  <c r="CD39" i="17"/>
  <c r="CB40" i="17"/>
  <c r="AD41" i="17"/>
  <c r="AT41" i="17" s="1"/>
  <c r="BZ38" i="17"/>
  <c r="BY38" i="17"/>
  <c r="AC41" i="17"/>
  <c r="AS41" i="17" s="1"/>
  <c r="BX39" i="17"/>
  <c r="AB41" i="17"/>
  <c r="AR41" i="17" s="1"/>
  <c r="Y41" i="17"/>
  <c r="AO41" i="17" s="1"/>
  <c r="BU38" i="17"/>
  <c r="X41" i="17"/>
  <c r="AN41" i="17" s="1"/>
  <c r="BT38" i="17"/>
  <c r="W41" i="17"/>
  <c r="AM41" i="17" s="1"/>
  <c r="V41" i="17"/>
  <c r="AL41" i="17" s="1"/>
  <c r="U41" i="17"/>
  <c r="AK41" i="17" s="1"/>
  <c r="BV40" i="17"/>
  <c r="AA44" i="17"/>
  <c r="AQ44" i="17" s="1"/>
  <c r="AE44" i="17"/>
  <c r="AU44" i="17" s="1"/>
  <c r="BP43" i="17"/>
  <c r="AG43" i="17"/>
  <c r="AW43" i="17" s="1"/>
  <c r="J33" i="2"/>
  <c r="BW43" i="17"/>
  <c r="AF44" i="17"/>
  <c r="AV44" i="17" s="1"/>
  <c r="T46" i="17"/>
  <c r="AJ46" i="17" s="1"/>
  <c r="Z41" i="17"/>
  <c r="AP41" i="17" s="1"/>
  <c r="AH44" i="17"/>
  <c r="AX44" i="17" s="1"/>
  <c r="CC44" i="17"/>
  <c r="CA43" i="17"/>
  <c r="I39" i="2"/>
  <c r="B43" i="2" l="1"/>
  <c r="D42" i="2"/>
  <c r="C42" i="2"/>
  <c r="V48" i="10"/>
  <c r="AH47" i="10"/>
  <c r="AI47" i="10"/>
  <c r="E46" i="2"/>
  <c r="G45" i="2"/>
  <c r="F45" i="2"/>
  <c r="CU65" i="17"/>
  <c r="DH64" i="17"/>
  <c r="DT64" i="17" s="1"/>
  <c r="CT64" i="17"/>
  <c r="DG63" i="17"/>
  <c r="DS63" i="17" s="1"/>
  <c r="DA64" i="17"/>
  <c r="DN63" i="17"/>
  <c r="DZ63" i="17" s="1"/>
  <c r="CV65" i="17"/>
  <c r="DI64" i="17"/>
  <c r="DU64" i="17" s="1"/>
  <c r="CW65" i="17"/>
  <c r="DJ64" i="17"/>
  <c r="DV64" i="17" s="1"/>
  <c r="CZ66" i="17"/>
  <c r="DM65" i="17"/>
  <c r="DY65" i="17" s="1"/>
  <c r="CY66" i="17"/>
  <c r="DL65" i="17"/>
  <c r="DX65" i="17" s="1"/>
  <c r="CX64" i="17"/>
  <c r="DK63" i="17"/>
  <c r="DW63" i="17" s="1"/>
  <c r="DB64" i="17"/>
  <c r="DO63" i="17"/>
  <c r="EA63" i="17" s="1"/>
  <c r="DC64" i="17"/>
  <c r="DP63" i="17"/>
  <c r="EB63" i="17" s="1"/>
  <c r="DD64" i="17"/>
  <c r="DQ63" i="17"/>
  <c r="EC63" i="17" s="1"/>
  <c r="AR46" i="10"/>
  <c r="N46" i="2" s="1"/>
  <c r="AQ46" i="10"/>
  <c r="M46" i="2" s="1"/>
  <c r="B57" i="10"/>
  <c r="G56" i="10"/>
  <c r="BQ40" i="17"/>
  <c r="BS40" i="17"/>
  <c r="BR39" i="17"/>
  <c r="CD40" i="17"/>
  <c r="CB41" i="17"/>
  <c r="BZ39" i="17"/>
  <c r="AD42" i="17"/>
  <c r="AT42" i="17" s="1"/>
  <c r="AC42" i="17"/>
  <c r="AS42" i="17" s="1"/>
  <c r="BY39" i="17"/>
  <c r="AB42" i="17"/>
  <c r="AR42" i="17" s="1"/>
  <c r="BX40" i="17"/>
  <c r="BU39" i="17"/>
  <c r="Y42" i="17"/>
  <c r="AO42" i="17" s="1"/>
  <c r="BT39" i="17"/>
  <c r="X42" i="17"/>
  <c r="AN42" i="17" s="1"/>
  <c r="W42" i="17"/>
  <c r="AM42" i="17" s="1"/>
  <c r="V42" i="17"/>
  <c r="AL42" i="17" s="1"/>
  <c r="U42" i="17"/>
  <c r="AK42" i="17" s="1"/>
  <c r="BV41" i="17"/>
  <c r="I40" i="2"/>
  <c r="AH45" i="17"/>
  <c r="AX45" i="17" s="1"/>
  <c r="J34" i="2"/>
  <c r="BP44" i="17"/>
  <c r="Z42" i="17"/>
  <c r="AP42" i="17" s="1"/>
  <c r="AF45" i="17"/>
  <c r="AV45" i="17" s="1"/>
  <c r="AG44" i="17"/>
  <c r="AW44" i="17" s="1"/>
  <c r="AE45" i="17"/>
  <c r="AU45" i="17" s="1"/>
  <c r="AA45" i="17"/>
  <c r="AQ45" i="17" s="1"/>
  <c r="CC45" i="17"/>
  <c r="T47" i="17"/>
  <c r="AJ47" i="17" s="1"/>
  <c r="CA44" i="17"/>
  <c r="BW44" i="17"/>
  <c r="B44" i="2" l="1"/>
  <c r="D43" i="2"/>
  <c r="C43" i="2"/>
  <c r="E47" i="2"/>
  <c r="G46" i="2"/>
  <c r="F46" i="2"/>
  <c r="V49" i="10"/>
  <c r="AH48" i="10"/>
  <c r="AI48" i="10"/>
  <c r="DD65" i="17"/>
  <c r="DQ64" i="17"/>
  <c r="EC64" i="17" s="1"/>
  <c r="CY67" i="17"/>
  <c r="DL66" i="17"/>
  <c r="DX66" i="17" s="1"/>
  <c r="DA65" i="17"/>
  <c r="DN64" i="17"/>
  <c r="DZ64" i="17" s="1"/>
  <c r="DC65" i="17"/>
  <c r="DP64" i="17"/>
  <c r="EB64" i="17" s="1"/>
  <c r="CZ67" i="17"/>
  <c r="DM66" i="17"/>
  <c r="DY66" i="17" s="1"/>
  <c r="CT65" i="17"/>
  <c r="DG64" i="17"/>
  <c r="DS64" i="17" s="1"/>
  <c r="DB65" i="17"/>
  <c r="DO64" i="17"/>
  <c r="EA64" i="17" s="1"/>
  <c r="CW66" i="17"/>
  <c r="DJ65" i="17"/>
  <c r="DV65" i="17" s="1"/>
  <c r="CU66" i="17"/>
  <c r="DH65" i="17"/>
  <c r="DT65" i="17" s="1"/>
  <c r="CX65" i="17"/>
  <c r="DK64" i="17"/>
  <c r="DW64" i="17" s="1"/>
  <c r="CV66" i="17"/>
  <c r="DI65" i="17"/>
  <c r="DU65" i="17" s="1"/>
  <c r="AQ47" i="10"/>
  <c r="M47" i="2" s="1"/>
  <c r="AR47" i="10"/>
  <c r="N47" i="2" s="1"/>
  <c r="G57" i="10"/>
  <c r="B58" i="10"/>
  <c r="BR40" i="17"/>
  <c r="BS41" i="17"/>
  <c r="BQ41" i="17"/>
  <c r="CD41" i="17"/>
  <c r="CB42" i="17"/>
  <c r="AD43" i="17"/>
  <c r="AT43" i="17" s="1"/>
  <c r="BZ40" i="17"/>
  <c r="BY40" i="17"/>
  <c r="AC43" i="17"/>
  <c r="AS43" i="17" s="1"/>
  <c r="BX41" i="17"/>
  <c r="AB43" i="17"/>
  <c r="AR43" i="17" s="1"/>
  <c r="BU40" i="17"/>
  <c r="Y43" i="17"/>
  <c r="AO43" i="17" s="1"/>
  <c r="X43" i="17"/>
  <c r="AN43" i="17" s="1"/>
  <c r="BT40" i="17"/>
  <c r="W43" i="17"/>
  <c r="AM43" i="17" s="1"/>
  <c r="V43" i="17"/>
  <c r="AL43" i="17" s="1"/>
  <c r="U43" i="17"/>
  <c r="AK43" i="17" s="1"/>
  <c r="BV42" i="17"/>
  <c r="J35" i="2"/>
  <c r="CA45" i="17"/>
  <c r="CC46" i="17"/>
  <c r="Z43" i="17"/>
  <c r="AP43" i="17" s="1"/>
  <c r="BW45" i="17"/>
  <c r="AE46" i="17"/>
  <c r="AU46" i="17" s="1"/>
  <c r="AA46" i="17"/>
  <c r="AQ46" i="17" s="1"/>
  <c r="AG45" i="17"/>
  <c r="AW45" i="17" s="1"/>
  <c r="T48" i="17"/>
  <c r="AJ48" i="17" s="1"/>
  <c r="I41" i="2"/>
  <c r="AF46" i="17"/>
  <c r="AV46" i="17" s="1"/>
  <c r="AH46" i="17"/>
  <c r="AX46" i="17" s="1"/>
  <c r="BP45" i="17"/>
  <c r="B45" i="2" l="1"/>
  <c r="C44" i="2"/>
  <c r="D44" i="2"/>
  <c r="V50" i="10"/>
  <c r="AH49" i="10"/>
  <c r="AI49" i="10"/>
  <c r="E48" i="2"/>
  <c r="G47" i="2"/>
  <c r="F47" i="2"/>
  <c r="CV67" i="17"/>
  <c r="DI66" i="17"/>
  <c r="DU66" i="17" s="1"/>
  <c r="DB66" i="17"/>
  <c r="DO65" i="17"/>
  <c r="EA65" i="17" s="1"/>
  <c r="DA66" i="17"/>
  <c r="DN65" i="17"/>
  <c r="DZ65" i="17" s="1"/>
  <c r="CX66" i="17"/>
  <c r="DK65" i="17"/>
  <c r="DW65" i="17" s="1"/>
  <c r="CT66" i="17"/>
  <c r="DG65" i="17"/>
  <c r="DS65" i="17" s="1"/>
  <c r="CY68" i="17"/>
  <c r="DL67" i="17"/>
  <c r="DX67" i="17" s="1"/>
  <c r="CU67" i="17"/>
  <c r="DH66" i="17"/>
  <c r="DT66" i="17" s="1"/>
  <c r="CZ68" i="17"/>
  <c r="DM67" i="17"/>
  <c r="DY67" i="17" s="1"/>
  <c r="DD66" i="17"/>
  <c r="DQ65" i="17"/>
  <c r="EC65" i="17" s="1"/>
  <c r="CW67" i="17"/>
  <c r="DJ66" i="17"/>
  <c r="DV66" i="17" s="1"/>
  <c r="DC66" i="17"/>
  <c r="DP65" i="17"/>
  <c r="EB65" i="17" s="1"/>
  <c r="AR48" i="10"/>
  <c r="N48" i="2" s="1"/>
  <c r="AQ48" i="10"/>
  <c r="M48" i="2" s="1"/>
  <c r="B59" i="10"/>
  <c r="G58" i="10"/>
  <c r="BQ42" i="17"/>
  <c r="BS42" i="17"/>
  <c r="BR41" i="17"/>
  <c r="CD42" i="17"/>
  <c r="CB43" i="17"/>
  <c r="BZ41" i="17"/>
  <c r="AD44" i="17"/>
  <c r="AT44" i="17" s="1"/>
  <c r="AC44" i="17"/>
  <c r="AS44" i="17" s="1"/>
  <c r="BY41" i="17"/>
  <c r="AB44" i="17"/>
  <c r="AR44" i="17" s="1"/>
  <c r="BX42" i="17"/>
  <c r="Y44" i="17"/>
  <c r="AO44" i="17" s="1"/>
  <c r="BU41" i="17"/>
  <c r="BT41" i="17"/>
  <c r="X44" i="17"/>
  <c r="AN44" i="17" s="1"/>
  <c r="W44" i="17"/>
  <c r="AM44" i="17" s="1"/>
  <c r="V44" i="17"/>
  <c r="AL44" i="17" s="1"/>
  <c r="U44" i="17"/>
  <c r="AK44" i="17" s="1"/>
  <c r="BV43" i="17"/>
  <c r="AA47" i="17"/>
  <c r="AQ47" i="17" s="1"/>
  <c r="BW46" i="17"/>
  <c r="I42" i="2"/>
  <c r="T49" i="17"/>
  <c r="AJ49" i="17" s="1"/>
  <c r="AH47" i="17"/>
  <c r="AX47" i="17" s="1"/>
  <c r="Z44" i="17"/>
  <c r="AP44" i="17" s="1"/>
  <c r="CC47" i="17"/>
  <c r="AE47" i="17"/>
  <c r="AU47" i="17" s="1"/>
  <c r="AF47" i="17"/>
  <c r="AV47" i="17" s="1"/>
  <c r="AG46" i="17"/>
  <c r="AW46" i="17" s="1"/>
  <c r="BP46" i="17"/>
  <c r="CA46" i="17"/>
  <c r="J36" i="2"/>
  <c r="B46" i="2" l="1"/>
  <c r="C45" i="2"/>
  <c r="D45" i="2"/>
  <c r="E49" i="2"/>
  <c r="F48" i="2"/>
  <c r="G48" i="2"/>
  <c r="V51" i="10"/>
  <c r="AI50" i="10"/>
  <c r="AH50" i="10"/>
  <c r="CZ69" i="17"/>
  <c r="DM68" i="17"/>
  <c r="DY68" i="17" s="1"/>
  <c r="CX67" i="17"/>
  <c r="DK66" i="17"/>
  <c r="DW66" i="17" s="1"/>
  <c r="DC67" i="17"/>
  <c r="DP66" i="17"/>
  <c r="EB66" i="17" s="1"/>
  <c r="CU68" i="17"/>
  <c r="DH67" i="17"/>
  <c r="DT67" i="17" s="1"/>
  <c r="DA67" i="17"/>
  <c r="DN66" i="17"/>
  <c r="DZ66" i="17" s="1"/>
  <c r="CW68" i="17"/>
  <c r="DJ67" i="17"/>
  <c r="DV67" i="17" s="1"/>
  <c r="CY69" i="17"/>
  <c r="DL68" i="17"/>
  <c r="DX68" i="17" s="1"/>
  <c r="DB67" i="17"/>
  <c r="DO66" i="17"/>
  <c r="EA66" i="17" s="1"/>
  <c r="DD67" i="17"/>
  <c r="DQ66" i="17"/>
  <c r="EC66" i="17" s="1"/>
  <c r="CT67" i="17"/>
  <c r="DG66" i="17"/>
  <c r="DS66" i="17" s="1"/>
  <c r="CV68" i="17"/>
  <c r="DI67" i="17"/>
  <c r="DU67" i="17" s="1"/>
  <c r="AQ49" i="10"/>
  <c r="M49" i="2" s="1"/>
  <c r="AR49" i="10"/>
  <c r="N49" i="2" s="1"/>
  <c r="G59" i="10"/>
  <c r="B60" i="10"/>
  <c r="BS43" i="17"/>
  <c r="BQ43" i="17"/>
  <c r="BR42" i="17"/>
  <c r="CD43" i="17"/>
  <c r="CB44" i="17"/>
  <c r="AD45" i="17"/>
  <c r="AT45" i="17" s="1"/>
  <c r="BZ42" i="17"/>
  <c r="AC45" i="17"/>
  <c r="AS45" i="17" s="1"/>
  <c r="BY42" i="17"/>
  <c r="BX43" i="17"/>
  <c r="AB45" i="17"/>
  <c r="AR45" i="17" s="1"/>
  <c r="BU42" i="17"/>
  <c r="Y45" i="17"/>
  <c r="AO45" i="17" s="1"/>
  <c r="X45" i="17"/>
  <c r="AN45" i="17" s="1"/>
  <c r="BT42" i="17"/>
  <c r="W45" i="17"/>
  <c r="AM45" i="17" s="1"/>
  <c r="V45" i="17"/>
  <c r="AL45" i="17" s="1"/>
  <c r="U45" i="17"/>
  <c r="AK45" i="17" s="1"/>
  <c r="BV44" i="17"/>
  <c r="J37" i="2"/>
  <c r="T50" i="17"/>
  <c r="AJ50" i="17" s="1"/>
  <c r="AE48" i="17"/>
  <c r="AU48" i="17" s="1"/>
  <c r="AH48" i="17"/>
  <c r="AX48" i="17" s="1"/>
  <c r="I43" i="2"/>
  <c r="Z45" i="17"/>
  <c r="AP45" i="17" s="1"/>
  <c r="CC48" i="17"/>
  <c r="AF48" i="17"/>
  <c r="AV48" i="17" s="1"/>
  <c r="CA47" i="17"/>
  <c r="BW47" i="17"/>
  <c r="AG47" i="17"/>
  <c r="AW47" i="17" s="1"/>
  <c r="AA48" i="17"/>
  <c r="AQ48" i="17" s="1"/>
  <c r="BP47" i="17"/>
  <c r="B47" i="2" l="1"/>
  <c r="D46" i="2"/>
  <c r="C46" i="2"/>
  <c r="V52" i="10"/>
  <c r="V53" i="10" s="1"/>
  <c r="V54" i="10" s="1"/>
  <c r="V55" i="10" s="1"/>
  <c r="V56" i="10" s="1"/>
  <c r="V57" i="10" s="1"/>
  <c r="V58" i="10" s="1"/>
  <c r="V59" i="10" s="1"/>
  <c r="V60" i="10" s="1"/>
  <c r="V61" i="10" s="1"/>
  <c r="V62" i="10" s="1"/>
  <c r="V63" i="10" s="1"/>
  <c r="V64" i="10" s="1"/>
  <c r="V65" i="10" s="1"/>
  <c r="V66" i="10" s="1"/>
  <c r="V67" i="10" s="1"/>
  <c r="V68" i="10" s="1"/>
  <c r="V69" i="10" s="1"/>
  <c r="V70" i="10" s="1"/>
  <c r="V71" i="10" s="1"/>
  <c r="V72" i="10" s="1"/>
  <c r="V73" i="10" s="1"/>
  <c r="V74" i="10" s="1"/>
  <c r="V75" i="10" s="1"/>
  <c r="V76" i="10" s="1"/>
  <c r="V77" i="10" s="1"/>
  <c r="V78" i="10" s="1"/>
  <c r="V79" i="10" s="1"/>
  <c r="V80" i="10" s="1"/>
  <c r="V81" i="10" s="1"/>
  <c r="V82" i="10" s="1"/>
  <c r="V83" i="10" s="1"/>
  <c r="V84" i="10" s="1"/>
  <c r="V85" i="10" s="1"/>
  <c r="V86" i="10" s="1"/>
  <c r="V87" i="10" s="1"/>
  <c r="V88" i="10" s="1"/>
  <c r="V89" i="10" s="1"/>
  <c r="V90" i="10" s="1"/>
  <c r="V91" i="10" s="1"/>
  <c r="V92" i="10" s="1"/>
  <c r="V93" i="10" s="1"/>
  <c r="V94" i="10" s="1"/>
  <c r="V95" i="10" s="1"/>
  <c r="V96" i="10" s="1"/>
  <c r="V97" i="10" s="1"/>
  <c r="V98" i="10" s="1"/>
  <c r="V99" i="10" s="1"/>
  <c r="V100" i="10" s="1"/>
  <c r="AI51" i="10"/>
  <c r="AI3" i="10" s="1"/>
  <c r="AH51" i="10"/>
  <c r="AH3" i="10" s="1"/>
  <c r="E50" i="2"/>
  <c r="F49" i="2"/>
  <c r="G49" i="2"/>
  <c r="CV69" i="17"/>
  <c r="DI68" i="17"/>
  <c r="DU68" i="17" s="1"/>
  <c r="CY70" i="17"/>
  <c r="DL69" i="17"/>
  <c r="DX69" i="17" s="1"/>
  <c r="DC68" i="17"/>
  <c r="DP67" i="17"/>
  <c r="EB67" i="17" s="1"/>
  <c r="CT68" i="17"/>
  <c r="DG67" i="17"/>
  <c r="DS67" i="17" s="1"/>
  <c r="CW69" i="17"/>
  <c r="DJ68" i="17"/>
  <c r="DV68" i="17" s="1"/>
  <c r="CX68" i="17"/>
  <c r="DK67" i="17"/>
  <c r="DW67" i="17" s="1"/>
  <c r="DD68" i="17"/>
  <c r="DQ67" i="17"/>
  <c r="EC67" i="17" s="1"/>
  <c r="DA68" i="17"/>
  <c r="DN67" i="17"/>
  <c r="DZ67" i="17" s="1"/>
  <c r="CZ70" i="17"/>
  <c r="DM69" i="17"/>
  <c r="DY69" i="17" s="1"/>
  <c r="DB68" i="17"/>
  <c r="DO67" i="17"/>
  <c r="EA67" i="17" s="1"/>
  <c r="CU69" i="17"/>
  <c r="DH68" i="17"/>
  <c r="DT68" i="17" s="1"/>
  <c r="AR50" i="10"/>
  <c r="N50" i="2" s="1"/>
  <c r="AQ50" i="10"/>
  <c r="M50" i="2" s="1"/>
  <c r="B61" i="10"/>
  <c r="G60" i="10"/>
  <c r="BR43" i="17"/>
  <c r="BQ44" i="17"/>
  <c r="BS44" i="17"/>
  <c r="CD44" i="17"/>
  <c r="CB45" i="17"/>
  <c r="AD46" i="17"/>
  <c r="AT46" i="17" s="1"/>
  <c r="BZ43" i="17"/>
  <c r="AC46" i="17"/>
  <c r="AS46" i="17" s="1"/>
  <c r="BY43" i="17"/>
  <c r="AB46" i="17"/>
  <c r="AR46" i="17" s="1"/>
  <c r="BX44" i="17"/>
  <c r="Y46" i="17"/>
  <c r="AO46" i="17" s="1"/>
  <c r="BU43" i="17"/>
  <c r="BT43" i="17"/>
  <c r="X46" i="17"/>
  <c r="AN46" i="17" s="1"/>
  <c r="W46" i="17"/>
  <c r="AM46" i="17" s="1"/>
  <c r="V46" i="17"/>
  <c r="AL46" i="17" s="1"/>
  <c r="U46" i="17"/>
  <c r="AK46" i="17" s="1"/>
  <c r="BV45" i="17"/>
  <c r="AE49" i="17"/>
  <c r="AU49" i="17" s="1"/>
  <c r="T51" i="17"/>
  <c r="AJ51" i="17" s="1"/>
  <c r="AA49" i="17"/>
  <c r="AQ49" i="17" s="1"/>
  <c r="CC49" i="17"/>
  <c r="CA48" i="17"/>
  <c r="I44" i="2"/>
  <c r="AF49" i="17"/>
  <c r="AV49" i="17" s="1"/>
  <c r="BW48" i="17"/>
  <c r="AG48" i="17"/>
  <c r="AW48" i="17" s="1"/>
  <c r="AH49" i="17"/>
  <c r="AX49" i="17" s="1"/>
  <c r="J38" i="2"/>
  <c r="Z46" i="17"/>
  <c r="AP46" i="17" s="1"/>
  <c r="BP48" i="17"/>
  <c r="AN2" i="10" l="1"/>
  <c r="AO4" i="10"/>
  <c r="AN7" i="10"/>
  <c r="AN1" i="10"/>
  <c r="AN4" i="10"/>
  <c r="AN5" i="10"/>
  <c r="AO1" i="10"/>
  <c r="AO6" i="10"/>
  <c r="AN8" i="10"/>
  <c r="AN6" i="10"/>
  <c r="AO2" i="10"/>
  <c r="AO5" i="10"/>
  <c r="AO7" i="10"/>
  <c r="AO8" i="10"/>
  <c r="AO9" i="10"/>
  <c r="AN9" i="10"/>
  <c r="AN10" i="10"/>
  <c r="AO11" i="10"/>
  <c r="AO10" i="10"/>
  <c r="AO12" i="10"/>
  <c r="AN11" i="10"/>
  <c r="AN12" i="10"/>
  <c r="AO13" i="10"/>
  <c r="AO14" i="10"/>
  <c r="AN13" i="10"/>
  <c r="AO15" i="10"/>
  <c r="AN14" i="10"/>
  <c r="AO16" i="10"/>
  <c r="AN15" i="10"/>
  <c r="AN16" i="10"/>
  <c r="AO17" i="10"/>
  <c r="AO18" i="10"/>
  <c r="AN17" i="10"/>
  <c r="AN18" i="10"/>
  <c r="AO19" i="10"/>
  <c r="AN19" i="10"/>
  <c r="AO20" i="10"/>
  <c r="AO21" i="10"/>
  <c r="AN20" i="10"/>
  <c r="AN21" i="10"/>
  <c r="AO22" i="10"/>
  <c r="AN22" i="10"/>
  <c r="AO23" i="10"/>
  <c r="AO24" i="10"/>
  <c r="AN23" i="10"/>
  <c r="AN24" i="10"/>
  <c r="AO25" i="10"/>
  <c r="AO26" i="10"/>
  <c r="AN25" i="10"/>
  <c r="AL2" i="10"/>
  <c r="AM5" i="10"/>
  <c r="AM7" i="10"/>
  <c r="AM8" i="10"/>
  <c r="AM1" i="10"/>
  <c r="AL5" i="10"/>
  <c r="AM6" i="10"/>
  <c r="AM4" i="10"/>
  <c r="AL1" i="10"/>
  <c r="AL6" i="10"/>
  <c r="AL8" i="10"/>
  <c r="AL4" i="10"/>
  <c r="AM2" i="10"/>
  <c r="AL7" i="10"/>
  <c r="AM9" i="10"/>
  <c r="AL9" i="10"/>
  <c r="AL10" i="10"/>
  <c r="AM10" i="10"/>
  <c r="AL11" i="10"/>
  <c r="AM11" i="10"/>
  <c r="AL12" i="10"/>
  <c r="AM12" i="10"/>
  <c r="AL13" i="10"/>
  <c r="AM13" i="10"/>
  <c r="AL14" i="10"/>
  <c r="AM14" i="10"/>
  <c r="AL15" i="10"/>
  <c r="AM15" i="10"/>
  <c r="AM16" i="10"/>
  <c r="AL16" i="10"/>
  <c r="AM17" i="10"/>
  <c r="AL17" i="10"/>
  <c r="AL18" i="10"/>
  <c r="AM18" i="10"/>
  <c r="AL19" i="10"/>
  <c r="AM19" i="10"/>
  <c r="AL20" i="10"/>
  <c r="AM20" i="10"/>
  <c r="AL21" i="10"/>
  <c r="AM21" i="10"/>
  <c r="AL22" i="10"/>
  <c r="AM22" i="10"/>
  <c r="AM23" i="10"/>
  <c r="AL23" i="10"/>
  <c r="AL24" i="10"/>
  <c r="AM24" i="10"/>
  <c r="AL25" i="10"/>
  <c r="AM25" i="10"/>
  <c r="AM26" i="10"/>
  <c r="AO27" i="10"/>
  <c r="AN26" i="10"/>
  <c r="AL26" i="10"/>
  <c r="B48" i="2"/>
  <c r="C47" i="2"/>
  <c r="D47" i="2"/>
  <c r="E51" i="2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 s="1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 s="1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 s="1"/>
  <c r="E92" i="2" s="1"/>
  <c r="E93" i="2" s="1"/>
  <c r="E94" i="2" s="1"/>
  <c r="E95" i="2" s="1"/>
  <c r="E96" i="2" s="1"/>
  <c r="E97" i="2" s="1"/>
  <c r="E98" i="2" s="1"/>
  <c r="E99" i="2" s="1"/>
  <c r="G50" i="2"/>
  <c r="F50" i="2"/>
  <c r="CU70" i="17"/>
  <c r="DH69" i="17"/>
  <c r="DT69" i="17" s="1"/>
  <c r="DD69" i="17"/>
  <c r="DQ68" i="17"/>
  <c r="EC68" i="17" s="1"/>
  <c r="DC69" i="17"/>
  <c r="DP68" i="17"/>
  <c r="EB68" i="17" s="1"/>
  <c r="DB69" i="17"/>
  <c r="DO68" i="17"/>
  <c r="EA68" i="17" s="1"/>
  <c r="CX69" i="17"/>
  <c r="DK68" i="17"/>
  <c r="DW68" i="17" s="1"/>
  <c r="CY71" i="17"/>
  <c r="DL70" i="17"/>
  <c r="DX70" i="17" s="1"/>
  <c r="CZ71" i="17"/>
  <c r="DM70" i="17"/>
  <c r="DY70" i="17" s="1"/>
  <c r="CW70" i="17"/>
  <c r="DJ69" i="17"/>
  <c r="DV69" i="17" s="1"/>
  <c r="CV70" i="17"/>
  <c r="DI69" i="17"/>
  <c r="DU69" i="17" s="1"/>
  <c r="DA69" i="17"/>
  <c r="DN68" i="17"/>
  <c r="DZ68" i="17" s="1"/>
  <c r="CT69" i="17"/>
  <c r="DG68" i="17"/>
  <c r="DS68" i="17" s="1"/>
  <c r="AQ51" i="10"/>
  <c r="M51" i="2" s="1"/>
  <c r="AR51" i="10"/>
  <c r="N51" i="2" s="1"/>
  <c r="G61" i="10"/>
  <c r="B62" i="10"/>
  <c r="BQ45" i="17"/>
  <c r="BS45" i="17"/>
  <c r="BR44" i="17"/>
  <c r="CD45" i="17"/>
  <c r="CB46" i="17"/>
  <c r="BZ44" i="17"/>
  <c r="AD47" i="17"/>
  <c r="AT47" i="17" s="1"/>
  <c r="BY44" i="17"/>
  <c r="AC47" i="17"/>
  <c r="AS47" i="17" s="1"/>
  <c r="BX45" i="17"/>
  <c r="AB47" i="17"/>
  <c r="AR47" i="17" s="1"/>
  <c r="BU44" i="17"/>
  <c r="Y47" i="17"/>
  <c r="AO47" i="17" s="1"/>
  <c r="X47" i="17"/>
  <c r="AN47" i="17" s="1"/>
  <c r="BT44" i="17"/>
  <c r="W47" i="17"/>
  <c r="AM47" i="17" s="1"/>
  <c r="V47" i="17"/>
  <c r="AL47" i="17" s="1"/>
  <c r="U47" i="17"/>
  <c r="AK47" i="17" s="1"/>
  <c r="AL27" i="10"/>
  <c r="BV46" i="17"/>
  <c r="AN27" i="10"/>
  <c r="AO28" i="10"/>
  <c r="AM27" i="10"/>
  <c r="AF50" i="17"/>
  <c r="AV50" i="17" s="1"/>
  <c r="T52" i="17"/>
  <c r="AJ52" i="17" s="1"/>
  <c r="BP49" i="17"/>
  <c r="CC50" i="17"/>
  <c r="Z47" i="17"/>
  <c r="AP47" i="17" s="1"/>
  <c r="BW49" i="17"/>
  <c r="I45" i="2"/>
  <c r="AH50" i="17"/>
  <c r="AX50" i="17" s="1"/>
  <c r="AG49" i="17"/>
  <c r="AW49" i="17" s="1"/>
  <c r="AA50" i="17"/>
  <c r="AQ50" i="17" s="1"/>
  <c r="CA49" i="17"/>
  <c r="J39" i="2"/>
  <c r="AE50" i="17"/>
  <c r="AU50" i="17" s="1"/>
  <c r="K26" i="2" l="1"/>
  <c r="K25" i="2"/>
  <c r="L25" i="2"/>
  <c r="K23" i="2"/>
  <c r="L21" i="2"/>
  <c r="L19" i="2"/>
  <c r="K17" i="2"/>
  <c r="L15" i="2"/>
  <c r="L13" i="2"/>
  <c r="L11" i="2"/>
  <c r="K9" i="2"/>
  <c r="K4" i="2"/>
  <c r="L4" i="2"/>
  <c r="L8" i="2"/>
  <c r="K22" i="2"/>
  <c r="K20" i="2"/>
  <c r="K18" i="2"/>
  <c r="L16" i="2"/>
  <c r="K14" i="2"/>
  <c r="K12" i="2"/>
  <c r="K10" i="2"/>
  <c r="L2" i="2"/>
  <c r="K1" i="2"/>
  <c r="L1" i="2"/>
  <c r="K2" i="2"/>
  <c r="K24" i="2"/>
  <c r="L24" i="2"/>
  <c r="L22" i="2"/>
  <c r="L20" i="2"/>
  <c r="L18" i="2"/>
  <c r="K16" i="2"/>
  <c r="L14" i="2"/>
  <c r="L12" i="2"/>
  <c r="L10" i="2"/>
  <c r="K7" i="2"/>
  <c r="K6" i="2"/>
  <c r="K5" i="2"/>
  <c r="L5" i="2"/>
  <c r="L26" i="2"/>
  <c r="L23" i="2"/>
  <c r="K21" i="2"/>
  <c r="K19" i="2"/>
  <c r="L17" i="2"/>
  <c r="K15" i="2"/>
  <c r="K13" i="2"/>
  <c r="K11" i="2"/>
  <c r="L9" i="2"/>
  <c r="K8" i="2"/>
  <c r="L6" i="2"/>
  <c r="L7" i="2"/>
  <c r="B49" i="2"/>
  <c r="D48" i="2"/>
  <c r="C48" i="2"/>
  <c r="CV71" i="17"/>
  <c r="DI70" i="17"/>
  <c r="DU70" i="17" s="1"/>
  <c r="CX70" i="17"/>
  <c r="DK69" i="17"/>
  <c r="DW69" i="17" s="1"/>
  <c r="CU71" i="17"/>
  <c r="DH70" i="17"/>
  <c r="DT70" i="17" s="1"/>
  <c r="CW71" i="17"/>
  <c r="DJ70" i="17"/>
  <c r="DV70" i="17" s="1"/>
  <c r="DB70" i="17"/>
  <c r="DO69" i="17"/>
  <c r="EA69" i="17" s="1"/>
  <c r="CT70" i="17"/>
  <c r="DG69" i="17"/>
  <c r="DS69" i="17" s="1"/>
  <c r="CZ72" i="17"/>
  <c r="DM71" i="17"/>
  <c r="DY71" i="17" s="1"/>
  <c r="DC70" i="17"/>
  <c r="DP69" i="17"/>
  <c r="EB69" i="17" s="1"/>
  <c r="DA70" i="17"/>
  <c r="DN69" i="17"/>
  <c r="DZ69" i="17" s="1"/>
  <c r="CY72" i="17"/>
  <c r="DL71" i="17"/>
  <c r="DX71" i="17" s="1"/>
  <c r="DD70" i="17"/>
  <c r="DQ69" i="17"/>
  <c r="EC69" i="17" s="1"/>
  <c r="AR52" i="10"/>
  <c r="N52" i="2" s="1"/>
  <c r="AQ52" i="10"/>
  <c r="M52" i="2" s="1"/>
  <c r="B63" i="10"/>
  <c r="G62" i="10"/>
  <c r="BR45" i="17"/>
  <c r="BS46" i="17"/>
  <c r="BQ46" i="17"/>
  <c r="CD46" i="17"/>
  <c r="CB47" i="17"/>
  <c r="AD48" i="17"/>
  <c r="AT48" i="17" s="1"/>
  <c r="BZ45" i="17"/>
  <c r="AC48" i="17"/>
  <c r="AS48" i="17" s="1"/>
  <c r="BY45" i="17"/>
  <c r="AB48" i="17"/>
  <c r="AR48" i="17" s="1"/>
  <c r="BX46" i="17"/>
  <c r="Y48" i="17"/>
  <c r="AO48" i="17" s="1"/>
  <c r="BU45" i="17"/>
  <c r="BT45" i="17"/>
  <c r="X48" i="17"/>
  <c r="AN48" i="17" s="1"/>
  <c r="W48" i="17"/>
  <c r="AM48" i="17" s="1"/>
  <c r="V48" i="17"/>
  <c r="AL48" i="17" s="1"/>
  <c r="U48" i="17"/>
  <c r="AK48" i="17" s="1"/>
  <c r="AL28" i="10"/>
  <c r="K27" i="2"/>
  <c r="AO29" i="10"/>
  <c r="L27" i="2"/>
  <c r="AM28" i="10"/>
  <c r="BV47" i="17"/>
  <c r="AN28" i="10"/>
  <c r="AG50" i="17"/>
  <c r="AW50" i="17" s="1"/>
  <c r="J40" i="2"/>
  <c r="Z48" i="17"/>
  <c r="AP48" i="17" s="1"/>
  <c r="CA50" i="17"/>
  <c r="I46" i="2"/>
  <c r="T53" i="17"/>
  <c r="AJ53" i="17" s="1"/>
  <c r="AA51" i="17"/>
  <c r="AQ51" i="17" s="1"/>
  <c r="AF51" i="17"/>
  <c r="AV51" i="17" s="1"/>
  <c r="AE51" i="17"/>
  <c r="AU51" i="17" s="1"/>
  <c r="AH51" i="17"/>
  <c r="AX51" i="17" s="1"/>
  <c r="BW50" i="17"/>
  <c r="CC51" i="17"/>
  <c r="BP50" i="17"/>
  <c r="B50" i="2" l="1"/>
  <c r="D49" i="2"/>
  <c r="C49" i="2"/>
  <c r="DD71" i="17"/>
  <c r="DQ70" i="17"/>
  <c r="EC70" i="17" s="1"/>
  <c r="CZ73" i="17"/>
  <c r="DM72" i="17"/>
  <c r="DY72" i="17" s="1"/>
  <c r="CU72" i="17"/>
  <c r="DH71" i="17"/>
  <c r="DT71" i="17" s="1"/>
  <c r="CY73" i="17"/>
  <c r="DL72" i="17"/>
  <c r="DX72" i="17" s="1"/>
  <c r="CT71" i="17"/>
  <c r="DG70" i="17"/>
  <c r="DS70" i="17" s="1"/>
  <c r="CX71" i="17"/>
  <c r="DK70" i="17"/>
  <c r="DW70" i="17" s="1"/>
  <c r="DA71" i="17"/>
  <c r="DN70" i="17"/>
  <c r="DZ70" i="17" s="1"/>
  <c r="DB71" i="17"/>
  <c r="DO70" i="17"/>
  <c r="EA70" i="17" s="1"/>
  <c r="CV72" i="17"/>
  <c r="DI71" i="17"/>
  <c r="DU71" i="17" s="1"/>
  <c r="DC71" i="17"/>
  <c r="DP70" i="17"/>
  <c r="EB70" i="17" s="1"/>
  <c r="CW72" i="17"/>
  <c r="DJ71" i="17"/>
  <c r="DV71" i="17" s="1"/>
  <c r="AQ53" i="10"/>
  <c r="M53" i="2" s="1"/>
  <c r="AR53" i="10"/>
  <c r="N53" i="2" s="1"/>
  <c r="G63" i="10"/>
  <c r="B64" i="10"/>
  <c r="BS47" i="17"/>
  <c r="BQ47" i="17"/>
  <c r="BR46" i="17"/>
  <c r="CD47" i="17"/>
  <c r="CB48" i="17"/>
  <c r="BZ46" i="17"/>
  <c r="AD49" i="17"/>
  <c r="AT49" i="17" s="1"/>
  <c r="BY46" i="17"/>
  <c r="AC49" i="17"/>
  <c r="AS49" i="17" s="1"/>
  <c r="AB49" i="17"/>
  <c r="AR49" i="17" s="1"/>
  <c r="BX47" i="17"/>
  <c r="BU46" i="17"/>
  <c r="Y49" i="17"/>
  <c r="AO49" i="17" s="1"/>
  <c r="BT46" i="17"/>
  <c r="X49" i="17"/>
  <c r="AN49" i="17" s="1"/>
  <c r="W49" i="17"/>
  <c r="AM49" i="17" s="1"/>
  <c r="V49" i="17"/>
  <c r="AL49" i="17" s="1"/>
  <c r="U49" i="17"/>
  <c r="AK49" i="17" s="1"/>
  <c r="AL29" i="10"/>
  <c r="K28" i="2"/>
  <c r="BV48" i="17"/>
  <c r="AM29" i="10"/>
  <c r="L28" i="2"/>
  <c r="AO30" i="10"/>
  <c r="AN29" i="10"/>
  <c r="J41" i="2"/>
  <c r="CC52" i="17"/>
  <c r="CA51" i="17"/>
  <c r="AF52" i="17"/>
  <c r="AV52" i="17" s="1"/>
  <c r="BW51" i="17"/>
  <c r="BP51" i="17"/>
  <c r="AH52" i="17"/>
  <c r="AX52" i="17" s="1"/>
  <c r="AE52" i="17"/>
  <c r="AU52" i="17" s="1"/>
  <c r="AG51" i="17"/>
  <c r="AW51" i="17" s="1"/>
  <c r="AA52" i="17"/>
  <c r="AQ52" i="17" s="1"/>
  <c r="Z49" i="17"/>
  <c r="AP49" i="17" s="1"/>
  <c r="T54" i="17"/>
  <c r="AJ54" i="17" s="1"/>
  <c r="I47" i="2"/>
  <c r="B51" i="2" l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D50" i="2"/>
  <c r="C50" i="2"/>
  <c r="CW73" i="17"/>
  <c r="DJ72" i="17"/>
  <c r="DV72" i="17" s="1"/>
  <c r="DC72" i="17"/>
  <c r="DP71" i="17"/>
  <c r="EB71" i="17" s="1"/>
  <c r="CX72" i="17"/>
  <c r="DK71" i="17"/>
  <c r="DW71" i="17" s="1"/>
  <c r="CZ74" i="17"/>
  <c r="DM73" i="17"/>
  <c r="DY73" i="17" s="1"/>
  <c r="CV73" i="17"/>
  <c r="DI72" i="17"/>
  <c r="DU72" i="17" s="1"/>
  <c r="CT72" i="17"/>
  <c r="DG71" i="17"/>
  <c r="DS71" i="17" s="1"/>
  <c r="DD72" i="17"/>
  <c r="DQ71" i="17"/>
  <c r="EC71" i="17" s="1"/>
  <c r="DB72" i="17"/>
  <c r="DO71" i="17"/>
  <c r="EA71" i="17" s="1"/>
  <c r="CY74" i="17"/>
  <c r="DL73" i="17"/>
  <c r="DX73" i="17" s="1"/>
  <c r="DA72" i="17"/>
  <c r="DN71" i="17"/>
  <c r="DZ71" i="17" s="1"/>
  <c r="CU73" i="17"/>
  <c r="DH72" i="17"/>
  <c r="DT72" i="17" s="1"/>
  <c r="AR54" i="10"/>
  <c r="N54" i="2" s="1"/>
  <c r="AQ54" i="10"/>
  <c r="M54" i="2" s="1"/>
  <c r="B65" i="10"/>
  <c r="G64" i="10"/>
  <c r="BR47" i="17"/>
  <c r="BQ48" i="17"/>
  <c r="BS48" i="17"/>
  <c r="CD48" i="17"/>
  <c r="CB49" i="17"/>
  <c r="AD50" i="17"/>
  <c r="AT50" i="17" s="1"/>
  <c r="BZ47" i="17"/>
  <c r="AC50" i="17"/>
  <c r="AS50" i="17" s="1"/>
  <c r="BY47" i="17"/>
  <c r="BX48" i="17"/>
  <c r="AB50" i="17"/>
  <c r="AR50" i="17" s="1"/>
  <c r="Y50" i="17"/>
  <c r="AO50" i="17" s="1"/>
  <c r="BU47" i="17"/>
  <c r="X50" i="17"/>
  <c r="AN50" i="17" s="1"/>
  <c r="BT47" i="17"/>
  <c r="W50" i="17"/>
  <c r="AM50" i="17" s="1"/>
  <c r="V50" i="17"/>
  <c r="AL50" i="17" s="1"/>
  <c r="U50" i="17"/>
  <c r="AK50" i="17" s="1"/>
  <c r="AL30" i="10"/>
  <c r="K29" i="2"/>
  <c r="AM30" i="10"/>
  <c r="L29" i="2"/>
  <c r="AN30" i="10"/>
  <c r="AO31" i="10"/>
  <c r="BV49" i="17"/>
  <c r="AA53" i="17"/>
  <c r="AQ53" i="17" s="1"/>
  <c r="CA52" i="17"/>
  <c r="AG52" i="17"/>
  <c r="AW52" i="17" s="1"/>
  <c r="T55" i="17"/>
  <c r="AJ55" i="17" s="1"/>
  <c r="I48" i="2"/>
  <c r="AH53" i="17"/>
  <c r="AX53" i="17" s="1"/>
  <c r="AE53" i="17"/>
  <c r="AU53" i="17" s="1"/>
  <c r="AF53" i="17"/>
  <c r="AV53" i="17" s="1"/>
  <c r="J42" i="2"/>
  <c r="CC53" i="17"/>
  <c r="Z50" i="17"/>
  <c r="AP50" i="17" s="1"/>
  <c r="BP52" i="17"/>
  <c r="BW52" i="17"/>
  <c r="CY75" i="17" l="1"/>
  <c r="DL74" i="17"/>
  <c r="DX74" i="17" s="1"/>
  <c r="CV74" i="17"/>
  <c r="DI73" i="17"/>
  <c r="DU73" i="17" s="1"/>
  <c r="CW74" i="17"/>
  <c r="DJ73" i="17"/>
  <c r="DV73" i="17" s="1"/>
  <c r="DB73" i="17"/>
  <c r="DO72" i="17"/>
  <c r="EA72" i="17" s="1"/>
  <c r="CZ75" i="17"/>
  <c r="DM74" i="17"/>
  <c r="DY74" i="17" s="1"/>
  <c r="CU74" i="17"/>
  <c r="DH73" i="17"/>
  <c r="DT73" i="17" s="1"/>
  <c r="DD73" i="17"/>
  <c r="DQ72" i="17"/>
  <c r="EC72" i="17" s="1"/>
  <c r="CX73" i="17"/>
  <c r="DK72" i="17"/>
  <c r="DW72" i="17" s="1"/>
  <c r="DA73" i="17"/>
  <c r="DN72" i="17"/>
  <c r="DZ72" i="17" s="1"/>
  <c r="CT73" i="17"/>
  <c r="DG72" i="17"/>
  <c r="DS72" i="17" s="1"/>
  <c r="DC73" i="17"/>
  <c r="DP72" i="17"/>
  <c r="EB72" i="17" s="1"/>
  <c r="AQ55" i="10"/>
  <c r="M55" i="2" s="1"/>
  <c r="AR55" i="10"/>
  <c r="N55" i="2" s="1"/>
  <c r="G65" i="10"/>
  <c r="B66" i="10"/>
  <c r="BQ49" i="17"/>
  <c r="BS49" i="17"/>
  <c r="BR48" i="17"/>
  <c r="CD49" i="17"/>
  <c r="CB50" i="17"/>
  <c r="BZ48" i="17"/>
  <c r="AD51" i="17"/>
  <c r="AT51" i="17" s="1"/>
  <c r="BY48" i="17"/>
  <c r="AC51" i="17"/>
  <c r="AS51" i="17" s="1"/>
  <c r="AB51" i="17"/>
  <c r="AR51" i="17" s="1"/>
  <c r="BX49" i="17"/>
  <c r="BU48" i="17"/>
  <c r="Y51" i="17"/>
  <c r="AO51" i="17" s="1"/>
  <c r="BT48" i="17"/>
  <c r="X51" i="17"/>
  <c r="AN51" i="17" s="1"/>
  <c r="W51" i="17"/>
  <c r="AM51" i="17" s="1"/>
  <c r="V51" i="17"/>
  <c r="AL51" i="17" s="1"/>
  <c r="U51" i="17"/>
  <c r="AK51" i="17" s="1"/>
  <c r="AL31" i="10"/>
  <c r="K30" i="2"/>
  <c r="AO32" i="10"/>
  <c r="AN31" i="10"/>
  <c r="BV50" i="17"/>
  <c r="L30" i="2"/>
  <c r="AM31" i="10"/>
  <c r="AH54" i="17"/>
  <c r="AX54" i="17" s="1"/>
  <c r="AF54" i="17"/>
  <c r="AV54" i="17" s="1"/>
  <c r="T56" i="17"/>
  <c r="AJ56" i="17" s="1"/>
  <c r="BW53" i="17"/>
  <c r="BP53" i="17"/>
  <c r="CA53" i="17"/>
  <c r="Z51" i="17"/>
  <c r="AP51" i="17" s="1"/>
  <c r="AE54" i="17"/>
  <c r="AU54" i="17" s="1"/>
  <c r="J43" i="2"/>
  <c r="AG53" i="17"/>
  <c r="AW53" i="17" s="1"/>
  <c r="AA54" i="17"/>
  <c r="AQ54" i="17" s="1"/>
  <c r="CC54" i="17"/>
  <c r="I49" i="2"/>
  <c r="AV1" i="17" l="1"/>
  <c r="AV2" i="17"/>
  <c r="AX2" i="17"/>
  <c r="AX1" i="17"/>
  <c r="AQ2" i="17"/>
  <c r="AQ1" i="17"/>
  <c r="AU2" i="17"/>
  <c r="AU1" i="17"/>
  <c r="DC74" i="17"/>
  <c r="DP73" i="17"/>
  <c r="EB73" i="17" s="1"/>
  <c r="DD74" i="17"/>
  <c r="DQ73" i="17"/>
  <c r="EC73" i="17" s="1"/>
  <c r="CW75" i="17"/>
  <c r="DJ74" i="17"/>
  <c r="DV74" i="17" s="1"/>
  <c r="CT74" i="17"/>
  <c r="DG73" i="17"/>
  <c r="DS73" i="17" s="1"/>
  <c r="CU75" i="17"/>
  <c r="DH74" i="17"/>
  <c r="DT74" i="17" s="1"/>
  <c r="CV75" i="17"/>
  <c r="DI74" i="17"/>
  <c r="DU74" i="17" s="1"/>
  <c r="DA74" i="17"/>
  <c r="DN73" i="17"/>
  <c r="DZ73" i="17" s="1"/>
  <c r="CZ76" i="17"/>
  <c r="DM75" i="17"/>
  <c r="DY75" i="17" s="1"/>
  <c r="CY76" i="17"/>
  <c r="DL75" i="17"/>
  <c r="DX75" i="17" s="1"/>
  <c r="CX74" i="17"/>
  <c r="DK73" i="17"/>
  <c r="DW73" i="17" s="1"/>
  <c r="DB74" i="17"/>
  <c r="DO73" i="17"/>
  <c r="EA73" i="17" s="1"/>
  <c r="AR56" i="10"/>
  <c r="N56" i="2" s="1"/>
  <c r="AQ56" i="10"/>
  <c r="M56" i="2" s="1"/>
  <c r="B67" i="10"/>
  <c r="G66" i="10"/>
  <c r="BS50" i="17"/>
  <c r="BQ50" i="17"/>
  <c r="BR49" i="17"/>
  <c r="CD50" i="17"/>
  <c r="CB51" i="17"/>
  <c r="AD52" i="17"/>
  <c r="AT52" i="17" s="1"/>
  <c r="BZ49" i="17"/>
  <c r="AC52" i="17"/>
  <c r="AS52" i="17" s="1"/>
  <c r="BY49" i="17"/>
  <c r="BX50" i="17"/>
  <c r="AB52" i="17"/>
  <c r="AR52" i="17" s="1"/>
  <c r="Y52" i="17"/>
  <c r="AO52" i="17" s="1"/>
  <c r="BU49" i="17"/>
  <c r="X52" i="17"/>
  <c r="AN52" i="17" s="1"/>
  <c r="BT49" i="17"/>
  <c r="W52" i="17"/>
  <c r="AM52" i="17" s="1"/>
  <c r="V52" i="17"/>
  <c r="AL52" i="17" s="1"/>
  <c r="U52" i="17"/>
  <c r="AK52" i="17" s="1"/>
  <c r="AL32" i="10"/>
  <c r="K31" i="2"/>
  <c r="AN32" i="10"/>
  <c r="AO33" i="10"/>
  <c r="AM32" i="10"/>
  <c r="L31" i="2"/>
  <c r="BV51" i="17"/>
  <c r="Z52" i="17"/>
  <c r="AP52" i="17" s="1"/>
  <c r="BW54" i="17"/>
  <c r="AG54" i="17"/>
  <c r="AW54" i="17" s="1"/>
  <c r="I50" i="2"/>
  <c r="CA54" i="17"/>
  <c r="T57" i="17"/>
  <c r="AJ57" i="17" s="1"/>
  <c r="CC55" i="17"/>
  <c r="BP54" i="17"/>
  <c r="J44" i="2"/>
  <c r="AE55" i="17"/>
  <c r="AU55" i="17" s="1"/>
  <c r="AH55" i="17"/>
  <c r="AX55" i="17" s="1"/>
  <c r="AA55" i="17"/>
  <c r="AQ55" i="17" s="1"/>
  <c r="AF55" i="17"/>
  <c r="AV55" i="17" s="1"/>
  <c r="AW2" i="17" l="1"/>
  <c r="AW1" i="17"/>
  <c r="DB75" i="17"/>
  <c r="DO74" i="17"/>
  <c r="EA74" i="17" s="1"/>
  <c r="DA75" i="17"/>
  <c r="DN74" i="17"/>
  <c r="DZ74" i="17" s="1"/>
  <c r="CW76" i="17"/>
  <c r="DJ75" i="17"/>
  <c r="DV75" i="17" s="1"/>
  <c r="CX75" i="17"/>
  <c r="DK74" i="17"/>
  <c r="DW74" i="17" s="1"/>
  <c r="CV76" i="17"/>
  <c r="DI75" i="17"/>
  <c r="DU75" i="17" s="1"/>
  <c r="DD75" i="17"/>
  <c r="DQ74" i="17"/>
  <c r="EC74" i="17" s="1"/>
  <c r="CY77" i="17"/>
  <c r="DL76" i="17"/>
  <c r="DX76" i="17" s="1"/>
  <c r="CU76" i="17"/>
  <c r="DH75" i="17"/>
  <c r="DT75" i="17" s="1"/>
  <c r="DC75" i="17"/>
  <c r="DP74" i="17"/>
  <c r="EB74" i="17" s="1"/>
  <c r="CZ77" i="17"/>
  <c r="DM76" i="17"/>
  <c r="DY76" i="17" s="1"/>
  <c r="CT75" i="17"/>
  <c r="DG74" i="17"/>
  <c r="DS74" i="17" s="1"/>
  <c r="AQ57" i="10"/>
  <c r="M57" i="2" s="1"/>
  <c r="AR57" i="10"/>
  <c r="N57" i="2" s="1"/>
  <c r="G67" i="10"/>
  <c r="B68" i="10"/>
  <c r="BR50" i="17"/>
  <c r="BQ51" i="17"/>
  <c r="BS51" i="17"/>
  <c r="CD51" i="17"/>
  <c r="CB52" i="17"/>
  <c r="BZ50" i="17"/>
  <c r="AD53" i="17"/>
  <c r="AT53" i="17" s="1"/>
  <c r="AC53" i="17"/>
  <c r="AS53" i="17" s="1"/>
  <c r="BY50" i="17"/>
  <c r="AB53" i="17"/>
  <c r="AR53" i="17" s="1"/>
  <c r="BX51" i="17"/>
  <c r="BU50" i="17"/>
  <c r="Y53" i="17"/>
  <c r="AO53" i="17" s="1"/>
  <c r="BT50" i="17"/>
  <c r="X53" i="17"/>
  <c r="AN53" i="17" s="1"/>
  <c r="W53" i="17"/>
  <c r="AM53" i="17" s="1"/>
  <c r="V53" i="17"/>
  <c r="AL53" i="17" s="1"/>
  <c r="U53" i="17"/>
  <c r="AK53" i="17" s="1"/>
  <c r="AL33" i="10"/>
  <c r="K32" i="2"/>
  <c r="L32" i="2"/>
  <c r="AM33" i="10"/>
  <c r="AO34" i="10"/>
  <c r="BV52" i="17"/>
  <c r="AN33" i="10"/>
  <c r="CA55" i="17"/>
  <c r="J45" i="2"/>
  <c r="T58" i="17"/>
  <c r="AJ58" i="17" s="1"/>
  <c r="AG55" i="17"/>
  <c r="AW55" i="17" s="1"/>
  <c r="AE56" i="17"/>
  <c r="AU56" i="17" s="1"/>
  <c r="BW55" i="17"/>
  <c r="BP55" i="17"/>
  <c r="AF56" i="17"/>
  <c r="AV56" i="17" s="1"/>
  <c r="AH56" i="17"/>
  <c r="AX56" i="17" s="1"/>
  <c r="Z53" i="17"/>
  <c r="AP53" i="17" s="1"/>
  <c r="AA56" i="17"/>
  <c r="AQ56" i="17" s="1"/>
  <c r="CC56" i="17"/>
  <c r="I51" i="2"/>
  <c r="CT76" i="17" l="1"/>
  <c r="DG75" i="17"/>
  <c r="DS75" i="17" s="1"/>
  <c r="CW77" i="17"/>
  <c r="DJ76" i="17"/>
  <c r="DV76" i="17" s="1"/>
  <c r="CZ78" i="17"/>
  <c r="DM77" i="17"/>
  <c r="DY77" i="17" s="1"/>
  <c r="DD76" i="17"/>
  <c r="DQ75" i="17"/>
  <c r="EC75" i="17" s="1"/>
  <c r="DA76" i="17"/>
  <c r="DN75" i="17"/>
  <c r="DZ75" i="17" s="1"/>
  <c r="DC76" i="17"/>
  <c r="DP75" i="17"/>
  <c r="EB75" i="17" s="1"/>
  <c r="CV77" i="17"/>
  <c r="DI76" i="17"/>
  <c r="DU76" i="17" s="1"/>
  <c r="DB76" i="17"/>
  <c r="DO75" i="17"/>
  <c r="EA75" i="17" s="1"/>
  <c r="CU77" i="17"/>
  <c r="DH76" i="17"/>
  <c r="DT76" i="17" s="1"/>
  <c r="CX76" i="17"/>
  <c r="DK75" i="17"/>
  <c r="DW75" i="17" s="1"/>
  <c r="CY78" i="17"/>
  <c r="DL77" i="17"/>
  <c r="DX77" i="17" s="1"/>
  <c r="AR58" i="10"/>
  <c r="N58" i="2" s="1"/>
  <c r="AQ58" i="10"/>
  <c r="M58" i="2" s="1"/>
  <c r="B69" i="10"/>
  <c r="G68" i="10"/>
  <c r="BS52" i="17"/>
  <c r="BQ52" i="17"/>
  <c r="BR51" i="17"/>
  <c r="CD52" i="17"/>
  <c r="CB53" i="17"/>
  <c r="AD54" i="17"/>
  <c r="AT54" i="17" s="1"/>
  <c r="BZ51" i="17"/>
  <c r="BY51" i="17"/>
  <c r="AC54" i="17"/>
  <c r="AS54" i="17" s="1"/>
  <c r="BX52" i="17"/>
  <c r="AB54" i="17"/>
  <c r="AR54" i="17" s="1"/>
  <c r="BU51" i="17"/>
  <c r="Y54" i="17"/>
  <c r="AO54" i="17" s="1"/>
  <c r="X54" i="17"/>
  <c r="AN54" i="17" s="1"/>
  <c r="BT51" i="17"/>
  <c r="W54" i="17"/>
  <c r="AM54" i="17" s="1"/>
  <c r="V54" i="17"/>
  <c r="AL54" i="17" s="1"/>
  <c r="U54" i="17"/>
  <c r="AK54" i="17" s="1"/>
  <c r="K33" i="2"/>
  <c r="AL34" i="10"/>
  <c r="BV53" i="17"/>
  <c r="AM34" i="10"/>
  <c r="L33" i="2"/>
  <c r="AO35" i="10"/>
  <c r="AN34" i="10"/>
  <c r="AA57" i="17"/>
  <c r="AQ57" i="17" s="1"/>
  <c r="AH57" i="17"/>
  <c r="AX57" i="17" s="1"/>
  <c r="J46" i="2"/>
  <c r="BW56" i="17"/>
  <c r="Z54" i="17"/>
  <c r="AP54" i="17" s="1"/>
  <c r="T59" i="17"/>
  <c r="AJ59" i="17" s="1"/>
  <c r="I52" i="2"/>
  <c r="CC57" i="17"/>
  <c r="AE57" i="17"/>
  <c r="AU57" i="17" s="1"/>
  <c r="AG56" i="17"/>
  <c r="AW56" i="17" s="1"/>
  <c r="AF57" i="17"/>
  <c r="AV57" i="17" s="1"/>
  <c r="BP56" i="17"/>
  <c r="CA56" i="17"/>
  <c r="AK1" i="17" l="1"/>
  <c r="AK2" i="17"/>
  <c r="AL2" i="17"/>
  <c r="AL1" i="17"/>
  <c r="AS1" i="17"/>
  <c r="AS2" i="17"/>
  <c r="AP2" i="17"/>
  <c r="AP1" i="17"/>
  <c r="AM2" i="17"/>
  <c r="AM1" i="17"/>
  <c r="AN2" i="17"/>
  <c r="AN1" i="17"/>
  <c r="AT1" i="17"/>
  <c r="AT2" i="17"/>
  <c r="AO2" i="17"/>
  <c r="AO1" i="17"/>
  <c r="AR1" i="17"/>
  <c r="AR2" i="17"/>
  <c r="CY79" i="17"/>
  <c r="DL78" i="17"/>
  <c r="DX78" i="17" s="1"/>
  <c r="CV78" i="17"/>
  <c r="DI77" i="17"/>
  <c r="DU77" i="17" s="1"/>
  <c r="CZ79" i="17"/>
  <c r="DM78" i="17"/>
  <c r="DY78" i="17" s="1"/>
  <c r="CX77" i="17"/>
  <c r="DK76" i="17"/>
  <c r="DW76" i="17" s="1"/>
  <c r="DC77" i="17"/>
  <c r="DP76" i="17"/>
  <c r="EB76" i="17" s="1"/>
  <c r="CW78" i="17"/>
  <c r="DJ77" i="17"/>
  <c r="DV77" i="17" s="1"/>
  <c r="CU78" i="17"/>
  <c r="DH77" i="17"/>
  <c r="DT77" i="17" s="1"/>
  <c r="DA77" i="17"/>
  <c r="DN76" i="17"/>
  <c r="DZ76" i="17" s="1"/>
  <c r="CT77" i="17"/>
  <c r="DG76" i="17"/>
  <c r="DS76" i="17" s="1"/>
  <c r="DB77" i="17"/>
  <c r="DO76" i="17"/>
  <c r="EA76" i="17" s="1"/>
  <c r="DD77" i="17"/>
  <c r="DQ76" i="17"/>
  <c r="EC76" i="17" s="1"/>
  <c r="AQ59" i="10"/>
  <c r="M59" i="2" s="1"/>
  <c r="AR59" i="10"/>
  <c r="N59" i="2" s="1"/>
  <c r="G69" i="10"/>
  <c r="B70" i="10"/>
  <c r="BR52" i="17"/>
  <c r="BQ53" i="17"/>
  <c r="BS53" i="17"/>
  <c r="CD53" i="17"/>
  <c r="CB54" i="17"/>
  <c r="AD55" i="17"/>
  <c r="AT55" i="17" s="1"/>
  <c r="BZ52" i="17"/>
  <c r="AC55" i="17"/>
  <c r="AS55" i="17" s="1"/>
  <c r="BY52" i="17"/>
  <c r="AB55" i="17"/>
  <c r="AR55" i="17" s="1"/>
  <c r="BX53" i="17"/>
  <c r="Y55" i="17"/>
  <c r="AO55" i="17" s="1"/>
  <c r="BU52" i="17"/>
  <c r="X55" i="17"/>
  <c r="AN55" i="17" s="1"/>
  <c r="BT52" i="17"/>
  <c r="W55" i="17"/>
  <c r="AM55" i="17" s="1"/>
  <c r="V55" i="17"/>
  <c r="AL55" i="17" s="1"/>
  <c r="U55" i="17"/>
  <c r="AK55" i="17" s="1"/>
  <c r="K34" i="2"/>
  <c r="AL35" i="10"/>
  <c r="AO36" i="10"/>
  <c r="AM35" i="10"/>
  <c r="L34" i="2"/>
  <c r="AN35" i="10"/>
  <c r="BV54" i="17"/>
  <c r="CA57" i="17"/>
  <c r="CC58" i="17"/>
  <c r="BW57" i="17"/>
  <c r="AF58" i="17"/>
  <c r="AV58" i="17" s="1"/>
  <c r="BP57" i="17"/>
  <c r="I53" i="2"/>
  <c r="Z55" i="17"/>
  <c r="AP55" i="17" s="1"/>
  <c r="AG57" i="17"/>
  <c r="AW57" i="17" s="1"/>
  <c r="AA58" i="17"/>
  <c r="AQ58" i="17" s="1"/>
  <c r="AE58" i="17"/>
  <c r="AU58" i="17" s="1"/>
  <c r="T60" i="17"/>
  <c r="AJ60" i="17" s="1"/>
  <c r="J47" i="2"/>
  <c r="AH58" i="17"/>
  <c r="AX58" i="17" s="1"/>
  <c r="CZ80" i="17" l="1"/>
  <c r="DM79" i="17"/>
  <c r="DY79" i="17" s="1"/>
  <c r="CV79" i="17"/>
  <c r="DI78" i="17"/>
  <c r="DU78" i="17" s="1"/>
  <c r="CY80" i="17"/>
  <c r="DL79" i="17"/>
  <c r="DX79" i="17" s="1"/>
  <c r="DA78" i="17"/>
  <c r="DN77" i="17"/>
  <c r="DZ77" i="17" s="1"/>
  <c r="CX78" i="17"/>
  <c r="DK77" i="17"/>
  <c r="DW77" i="17" s="1"/>
  <c r="DD78" i="17"/>
  <c r="DQ77" i="17"/>
  <c r="EC77" i="17" s="1"/>
  <c r="CU79" i="17"/>
  <c r="DH78" i="17"/>
  <c r="DT78" i="17" s="1"/>
  <c r="DB78" i="17"/>
  <c r="DO77" i="17"/>
  <c r="EA77" i="17" s="1"/>
  <c r="CW79" i="17"/>
  <c r="DJ78" i="17"/>
  <c r="DV78" i="17" s="1"/>
  <c r="CT78" i="17"/>
  <c r="DG77" i="17"/>
  <c r="DS77" i="17" s="1"/>
  <c r="DC78" i="17"/>
  <c r="DP77" i="17"/>
  <c r="EB77" i="17" s="1"/>
  <c r="AR60" i="10"/>
  <c r="N60" i="2" s="1"/>
  <c r="AQ60" i="10"/>
  <c r="M60" i="2" s="1"/>
  <c r="B71" i="10"/>
  <c r="G70" i="10"/>
  <c r="BS54" i="17"/>
  <c r="BQ54" i="17"/>
  <c r="BR53" i="17"/>
  <c r="CD54" i="17"/>
  <c r="CB55" i="17"/>
  <c r="BZ53" i="17"/>
  <c r="AD56" i="17"/>
  <c r="AT56" i="17" s="1"/>
  <c r="BY53" i="17"/>
  <c r="AC56" i="17"/>
  <c r="AS56" i="17" s="1"/>
  <c r="BX54" i="17"/>
  <c r="AB56" i="17"/>
  <c r="AR56" i="17" s="1"/>
  <c r="BU53" i="17"/>
  <c r="Y56" i="17"/>
  <c r="AO56" i="17" s="1"/>
  <c r="BT53" i="17"/>
  <c r="X56" i="17"/>
  <c r="AN56" i="17" s="1"/>
  <c r="W56" i="17"/>
  <c r="AM56" i="17" s="1"/>
  <c r="V56" i="17"/>
  <c r="AL56" i="17" s="1"/>
  <c r="U56" i="17"/>
  <c r="AK56" i="17" s="1"/>
  <c r="K35" i="2"/>
  <c r="AL36" i="10"/>
  <c r="L35" i="2"/>
  <c r="AM36" i="10"/>
  <c r="AN36" i="10"/>
  <c r="BV55" i="17"/>
  <c r="AO37" i="10"/>
  <c r="T61" i="17"/>
  <c r="AJ61" i="17" s="1"/>
  <c r="AA59" i="17"/>
  <c r="AQ59" i="17" s="1"/>
  <c r="AF59" i="17"/>
  <c r="AV59" i="17" s="1"/>
  <c r="AH59" i="17"/>
  <c r="AX59" i="17" s="1"/>
  <c r="Z56" i="17"/>
  <c r="AP56" i="17" s="1"/>
  <c r="I54" i="2"/>
  <c r="BW58" i="17"/>
  <c r="CA58" i="17"/>
  <c r="AE59" i="17"/>
  <c r="AU59" i="17" s="1"/>
  <c r="J48" i="2"/>
  <c r="AG58" i="17"/>
  <c r="AW58" i="17" s="1"/>
  <c r="BP58" i="17"/>
  <c r="CC59" i="17"/>
  <c r="CW80" i="17" l="1"/>
  <c r="DJ79" i="17"/>
  <c r="DV79" i="17" s="1"/>
  <c r="CZ81" i="17"/>
  <c r="DM80" i="17"/>
  <c r="DY80" i="17" s="1"/>
  <c r="DB79" i="17"/>
  <c r="DO78" i="17"/>
  <c r="EA78" i="17" s="1"/>
  <c r="DC79" i="17"/>
  <c r="DP78" i="17"/>
  <c r="EB78" i="17" s="1"/>
  <c r="CU80" i="17"/>
  <c r="DH79" i="17"/>
  <c r="DT79" i="17" s="1"/>
  <c r="CY81" i="17"/>
  <c r="DL80" i="17"/>
  <c r="DX80" i="17" s="1"/>
  <c r="CX79" i="17"/>
  <c r="DK78" i="17"/>
  <c r="DW78" i="17" s="1"/>
  <c r="DA79" i="17"/>
  <c r="DN78" i="17"/>
  <c r="DZ78" i="17" s="1"/>
  <c r="CT79" i="17"/>
  <c r="DG78" i="17"/>
  <c r="DS78" i="17" s="1"/>
  <c r="DD79" i="17"/>
  <c r="DQ78" i="17"/>
  <c r="EC78" i="17" s="1"/>
  <c r="CV80" i="17"/>
  <c r="DI79" i="17"/>
  <c r="DU79" i="17" s="1"/>
  <c r="AR61" i="10"/>
  <c r="N61" i="2" s="1"/>
  <c r="AQ61" i="10"/>
  <c r="M61" i="2" s="1"/>
  <c r="G71" i="10"/>
  <c r="B72" i="10"/>
  <c r="BR54" i="17"/>
  <c r="BQ55" i="17"/>
  <c r="BS55" i="17"/>
  <c r="CD55" i="17"/>
  <c r="CB56" i="17"/>
  <c r="AD57" i="17"/>
  <c r="AT57" i="17" s="1"/>
  <c r="BZ54" i="17"/>
  <c r="BY54" i="17"/>
  <c r="AC57" i="17"/>
  <c r="AS57" i="17" s="1"/>
  <c r="AB57" i="17"/>
  <c r="AR57" i="17" s="1"/>
  <c r="BX55" i="17"/>
  <c r="Y57" i="17"/>
  <c r="AO57" i="17" s="1"/>
  <c r="BU54" i="17"/>
  <c r="X57" i="17"/>
  <c r="AN57" i="17" s="1"/>
  <c r="BT54" i="17"/>
  <c r="W57" i="17"/>
  <c r="AM57" i="17" s="1"/>
  <c r="V57" i="17"/>
  <c r="AL57" i="17" s="1"/>
  <c r="U57" i="17"/>
  <c r="AK57" i="17" s="1"/>
  <c r="AL37" i="10"/>
  <c r="K36" i="2"/>
  <c r="BV56" i="17"/>
  <c r="AO38" i="10"/>
  <c r="L36" i="2"/>
  <c r="AM37" i="10"/>
  <c r="AN37" i="10"/>
  <c r="J49" i="2"/>
  <c r="BP59" i="17"/>
  <c r="I55" i="2"/>
  <c r="AH60" i="17"/>
  <c r="AX60" i="17" s="1"/>
  <c r="Z57" i="17"/>
  <c r="AP57" i="17" s="1"/>
  <c r="CC60" i="17"/>
  <c r="BW59" i="17"/>
  <c r="AA60" i="17"/>
  <c r="AQ60" i="17" s="1"/>
  <c r="T62" i="17"/>
  <c r="AJ62" i="17" s="1"/>
  <c r="AE60" i="17"/>
  <c r="AU60" i="17" s="1"/>
  <c r="AF60" i="17"/>
  <c r="AV60" i="17" s="1"/>
  <c r="AG59" i="17"/>
  <c r="AW59" i="17" s="1"/>
  <c r="CA59" i="17"/>
  <c r="CV81" i="17" l="1"/>
  <c r="DI80" i="17"/>
  <c r="DU80" i="17" s="1"/>
  <c r="CX80" i="17"/>
  <c r="DK79" i="17"/>
  <c r="DW79" i="17" s="1"/>
  <c r="DB80" i="17"/>
  <c r="DO79" i="17"/>
  <c r="EA79" i="17" s="1"/>
  <c r="DD80" i="17"/>
  <c r="DQ79" i="17"/>
  <c r="EC79" i="17" s="1"/>
  <c r="CY82" i="17"/>
  <c r="DL81" i="17"/>
  <c r="DX81" i="17" s="1"/>
  <c r="CZ82" i="17"/>
  <c r="DM81" i="17"/>
  <c r="DY81" i="17" s="1"/>
  <c r="CT80" i="17"/>
  <c r="DG79" i="17"/>
  <c r="DS79" i="17" s="1"/>
  <c r="CU81" i="17"/>
  <c r="DH80" i="17"/>
  <c r="DT80" i="17" s="1"/>
  <c r="CW81" i="17"/>
  <c r="DJ80" i="17"/>
  <c r="DV80" i="17" s="1"/>
  <c r="DA80" i="17"/>
  <c r="DN79" i="17"/>
  <c r="DZ79" i="17" s="1"/>
  <c r="DC80" i="17"/>
  <c r="DP79" i="17"/>
  <c r="EB79" i="17" s="1"/>
  <c r="AQ62" i="10"/>
  <c r="M62" i="2" s="1"/>
  <c r="AR62" i="10"/>
  <c r="N62" i="2" s="1"/>
  <c r="B73" i="10"/>
  <c r="G72" i="10"/>
  <c r="BS56" i="17"/>
  <c r="BQ56" i="17"/>
  <c r="BR55" i="17"/>
  <c r="CD56" i="17"/>
  <c r="CB57" i="17"/>
  <c r="BZ55" i="17"/>
  <c r="AD58" i="17"/>
  <c r="AT58" i="17" s="1"/>
  <c r="AC58" i="17"/>
  <c r="AS58" i="17" s="1"/>
  <c r="BY55" i="17"/>
  <c r="BX56" i="17"/>
  <c r="AB58" i="17"/>
  <c r="AR58" i="17" s="1"/>
  <c r="Y58" i="17"/>
  <c r="AO58" i="17" s="1"/>
  <c r="BU55" i="17"/>
  <c r="BT55" i="17"/>
  <c r="X58" i="17"/>
  <c r="AN58" i="17" s="1"/>
  <c r="W58" i="17"/>
  <c r="AM58" i="17" s="1"/>
  <c r="V58" i="17"/>
  <c r="AL58" i="17" s="1"/>
  <c r="U58" i="17"/>
  <c r="AK58" i="17" s="1"/>
  <c r="AL38" i="10"/>
  <c r="K37" i="2"/>
  <c r="AO39" i="10"/>
  <c r="AM38" i="10"/>
  <c r="L37" i="2"/>
  <c r="AN38" i="10"/>
  <c r="BV57" i="17"/>
  <c r="T63" i="17"/>
  <c r="AJ63" i="17" s="1"/>
  <c r="BW60" i="17"/>
  <c r="AE61" i="17"/>
  <c r="AU61" i="17" s="1"/>
  <c r="CC61" i="17"/>
  <c r="Z58" i="17"/>
  <c r="AP58" i="17" s="1"/>
  <c r="I56" i="2"/>
  <c r="AA61" i="17"/>
  <c r="AQ61" i="17" s="1"/>
  <c r="AG60" i="17"/>
  <c r="AW60" i="17" s="1"/>
  <c r="AH61" i="17"/>
  <c r="AX61" i="17" s="1"/>
  <c r="AF61" i="17"/>
  <c r="AV61" i="17" s="1"/>
  <c r="J50" i="2"/>
  <c r="CA60" i="17"/>
  <c r="BP60" i="17"/>
  <c r="CT81" i="17" l="1"/>
  <c r="DG80" i="17"/>
  <c r="DS80" i="17" s="1"/>
  <c r="CU82" i="17"/>
  <c r="DH81" i="17"/>
  <c r="DT81" i="17" s="1"/>
  <c r="DD81" i="17"/>
  <c r="DQ80" i="17"/>
  <c r="EC80" i="17" s="1"/>
  <c r="DC81" i="17"/>
  <c r="DP80" i="17"/>
  <c r="EB80" i="17" s="1"/>
  <c r="CX81" i="17"/>
  <c r="DK80" i="17"/>
  <c r="DW80" i="17" s="1"/>
  <c r="DB81" i="17"/>
  <c r="DO80" i="17"/>
  <c r="EA80" i="17" s="1"/>
  <c r="DA81" i="17"/>
  <c r="DN80" i="17"/>
  <c r="DZ80" i="17" s="1"/>
  <c r="CZ83" i="17"/>
  <c r="DM82" i="17"/>
  <c r="DY82" i="17" s="1"/>
  <c r="CW82" i="17"/>
  <c r="DJ81" i="17"/>
  <c r="DV81" i="17" s="1"/>
  <c r="CY83" i="17"/>
  <c r="DL82" i="17"/>
  <c r="DX82" i="17" s="1"/>
  <c r="CV82" i="17"/>
  <c r="DI81" i="17"/>
  <c r="DU81" i="17" s="1"/>
  <c r="AR63" i="10"/>
  <c r="N63" i="2" s="1"/>
  <c r="AQ63" i="10"/>
  <c r="M63" i="2" s="1"/>
  <c r="G73" i="10"/>
  <c r="B74" i="10"/>
  <c r="BR56" i="17"/>
  <c r="BQ57" i="17"/>
  <c r="BS57" i="17"/>
  <c r="CD57" i="17"/>
  <c r="CB58" i="17"/>
  <c r="AD59" i="17"/>
  <c r="AT59" i="17" s="1"/>
  <c r="BZ56" i="17"/>
  <c r="BY56" i="17"/>
  <c r="AC59" i="17"/>
  <c r="AS59" i="17" s="1"/>
  <c r="AB59" i="17"/>
  <c r="AR59" i="17" s="1"/>
  <c r="BX57" i="17"/>
  <c r="BU56" i="17"/>
  <c r="Y59" i="17"/>
  <c r="AO59" i="17" s="1"/>
  <c r="X59" i="17"/>
  <c r="AN59" i="17" s="1"/>
  <c r="BT56" i="17"/>
  <c r="W59" i="17"/>
  <c r="AM59" i="17" s="1"/>
  <c r="V59" i="17"/>
  <c r="AL59" i="17" s="1"/>
  <c r="U59" i="17"/>
  <c r="AK59" i="17" s="1"/>
  <c r="AL39" i="10"/>
  <c r="K38" i="2"/>
  <c r="AN39" i="10"/>
  <c r="AM39" i="10"/>
  <c r="L38" i="2"/>
  <c r="BV58" i="17"/>
  <c r="AO40" i="10"/>
  <c r="AG61" i="17"/>
  <c r="AW61" i="17" s="1"/>
  <c r="CC62" i="17"/>
  <c r="AF62" i="17"/>
  <c r="AV62" i="17" s="1"/>
  <c r="AA62" i="17"/>
  <c r="AQ62" i="17" s="1"/>
  <c r="AE62" i="17"/>
  <c r="AU62" i="17" s="1"/>
  <c r="Z59" i="17"/>
  <c r="AP59" i="17" s="1"/>
  <c r="BW61" i="17"/>
  <c r="J51" i="2"/>
  <c r="BP61" i="17"/>
  <c r="AH62" i="17"/>
  <c r="AX62" i="17" s="1"/>
  <c r="T64" i="17"/>
  <c r="AJ64" i="17" s="1"/>
  <c r="I57" i="2"/>
  <c r="CA61" i="17"/>
  <c r="CV83" i="17" l="1"/>
  <c r="DI82" i="17"/>
  <c r="DU82" i="17" s="1"/>
  <c r="DD82" i="17"/>
  <c r="DQ81" i="17"/>
  <c r="EC81" i="17" s="1"/>
  <c r="CW83" i="17"/>
  <c r="DJ82" i="17"/>
  <c r="DV82" i="17" s="1"/>
  <c r="CX82" i="17"/>
  <c r="DK81" i="17"/>
  <c r="DW81" i="17" s="1"/>
  <c r="CT82" i="17"/>
  <c r="DG81" i="17"/>
  <c r="DS81" i="17" s="1"/>
  <c r="CZ84" i="17"/>
  <c r="DM83" i="17"/>
  <c r="DY83" i="17" s="1"/>
  <c r="DC82" i="17"/>
  <c r="DP81" i="17"/>
  <c r="EB81" i="17" s="1"/>
  <c r="DA82" i="17"/>
  <c r="DN81" i="17"/>
  <c r="DZ81" i="17" s="1"/>
  <c r="CY84" i="17"/>
  <c r="DL83" i="17"/>
  <c r="DX83" i="17" s="1"/>
  <c r="DB82" i="17"/>
  <c r="DO81" i="17"/>
  <c r="EA81" i="17" s="1"/>
  <c r="CU83" i="17"/>
  <c r="DH82" i="17"/>
  <c r="DT82" i="17" s="1"/>
  <c r="AQ64" i="10"/>
  <c r="M64" i="2" s="1"/>
  <c r="AR64" i="10"/>
  <c r="N64" i="2" s="1"/>
  <c r="B75" i="10"/>
  <c r="G74" i="10"/>
  <c r="BS58" i="17"/>
  <c r="BQ58" i="17"/>
  <c r="BR57" i="17"/>
  <c r="CD58" i="17"/>
  <c r="CB59" i="17"/>
  <c r="BZ57" i="17"/>
  <c r="AD60" i="17"/>
  <c r="AT60" i="17" s="1"/>
  <c r="AC60" i="17"/>
  <c r="AS60" i="17" s="1"/>
  <c r="BY57" i="17"/>
  <c r="BX58" i="17"/>
  <c r="AB60" i="17"/>
  <c r="AR60" i="17" s="1"/>
  <c r="Y60" i="17"/>
  <c r="AO60" i="17" s="1"/>
  <c r="BU57" i="17"/>
  <c r="BT57" i="17"/>
  <c r="X60" i="17"/>
  <c r="AN60" i="17" s="1"/>
  <c r="W60" i="17"/>
  <c r="AM60" i="17" s="1"/>
  <c r="V60" i="17"/>
  <c r="AL60" i="17" s="1"/>
  <c r="U60" i="17"/>
  <c r="AK60" i="17" s="1"/>
  <c r="K39" i="2"/>
  <c r="AL40" i="10"/>
  <c r="BV59" i="17"/>
  <c r="AN40" i="10"/>
  <c r="L39" i="2"/>
  <c r="AM40" i="10"/>
  <c r="AO41" i="10"/>
  <c r="J52" i="2"/>
  <c r="I58" i="2"/>
  <c r="Z60" i="17"/>
  <c r="AP60" i="17" s="1"/>
  <c r="AA63" i="17"/>
  <c r="AQ63" i="17" s="1"/>
  <c r="BW62" i="17"/>
  <c r="CC63" i="17"/>
  <c r="T65" i="17"/>
  <c r="AJ65" i="17" s="1"/>
  <c r="AH63" i="17"/>
  <c r="AX63" i="17" s="1"/>
  <c r="AE63" i="17"/>
  <c r="AU63" i="17" s="1"/>
  <c r="AF63" i="17"/>
  <c r="AV63" i="17" s="1"/>
  <c r="AG62" i="17"/>
  <c r="AW62" i="17" s="1"/>
  <c r="CA62" i="17"/>
  <c r="BP62" i="17"/>
  <c r="CU84" i="17" l="1"/>
  <c r="DH83" i="17"/>
  <c r="DT83" i="17" s="1"/>
  <c r="DC83" i="17"/>
  <c r="DP82" i="17"/>
  <c r="EB82" i="17" s="1"/>
  <c r="CW84" i="17"/>
  <c r="DJ83" i="17"/>
  <c r="DV83" i="17" s="1"/>
  <c r="DB83" i="17"/>
  <c r="DO82" i="17"/>
  <c r="EA82" i="17" s="1"/>
  <c r="CZ85" i="17"/>
  <c r="DM84" i="17"/>
  <c r="DY84" i="17" s="1"/>
  <c r="DD83" i="17"/>
  <c r="DQ82" i="17"/>
  <c r="EC82" i="17" s="1"/>
  <c r="CY85" i="17"/>
  <c r="DL84" i="17"/>
  <c r="DX84" i="17" s="1"/>
  <c r="CT83" i="17"/>
  <c r="DG82" i="17"/>
  <c r="DS82" i="17" s="1"/>
  <c r="CV84" i="17"/>
  <c r="DI83" i="17"/>
  <c r="DU83" i="17" s="1"/>
  <c r="DA83" i="17"/>
  <c r="DN82" i="17"/>
  <c r="DZ82" i="17" s="1"/>
  <c r="CX83" i="17"/>
  <c r="DK82" i="17"/>
  <c r="DW82" i="17" s="1"/>
  <c r="AR65" i="10"/>
  <c r="N65" i="2" s="1"/>
  <c r="AQ65" i="10"/>
  <c r="M65" i="2" s="1"/>
  <c r="G75" i="10"/>
  <c r="B76" i="10"/>
  <c r="BR58" i="17"/>
  <c r="BQ59" i="17"/>
  <c r="BS59" i="17"/>
  <c r="CD59" i="17"/>
  <c r="CB60" i="17"/>
  <c r="AD61" i="17"/>
  <c r="AT61" i="17" s="1"/>
  <c r="BZ58" i="17"/>
  <c r="BY58" i="17"/>
  <c r="AC61" i="17"/>
  <c r="AS61" i="17" s="1"/>
  <c r="AB61" i="17"/>
  <c r="AR61" i="17" s="1"/>
  <c r="BX59" i="17"/>
  <c r="BU58" i="17"/>
  <c r="Y61" i="17"/>
  <c r="AO61" i="17" s="1"/>
  <c r="X61" i="17"/>
  <c r="AN61" i="17" s="1"/>
  <c r="BT58" i="17"/>
  <c r="W61" i="17"/>
  <c r="AM61" i="17" s="1"/>
  <c r="V61" i="17"/>
  <c r="AL61" i="17" s="1"/>
  <c r="U61" i="17"/>
  <c r="AK61" i="17" s="1"/>
  <c r="K40" i="2"/>
  <c r="AL41" i="10"/>
  <c r="AN41" i="10"/>
  <c r="AM41" i="10"/>
  <c r="L40" i="2"/>
  <c r="AO42" i="10"/>
  <c r="BV60" i="17"/>
  <c r="CC64" i="17"/>
  <c r="T66" i="17"/>
  <c r="AJ66" i="17" s="1"/>
  <c r="BP63" i="17"/>
  <c r="BW63" i="17"/>
  <c r="AH64" i="17"/>
  <c r="AX64" i="17" s="1"/>
  <c r="AA64" i="17"/>
  <c r="AQ64" i="17" s="1"/>
  <c r="J53" i="2"/>
  <c r="I59" i="2"/>
  <c r="AG63" i="17"/>
  <c r="AW63" i="17" s="1"/>
  <c r="AF64" i="17"/>
  <c r="AV64" i="17" s="1"/>
  <c r="AE64" i="17"/>
  <c r="AU64" i="17" s="1"/>
  <c r="CA63" i="17"/>
  <c r="Z61" i="17"/>
  <c r="AP61" i="17" s="1"/>
  <c r="CT84" i="17" l="1"/>
  <c r="DG83" i="17"/>
  <c r="DS83" i="17" s="1"/>
  <c r="DB84" i="17"/>
  <c r="DO83" i="17"/>
  <c r="EA83" i="17" s="1"/>
  <c r="CX84" i="17"/>
  <c r="DK83" i="17"/>
  <c r="DW83" i="17" s="1"/>
  <c r="CW85" i="17"/>
  <c r="DJ84" i="17"/>
  <c r="DV84" i="17" s="1"/>
  <c r="DC84" i="17"/>
  <c r="DP83" i="17"/>
  <c r="EB83" i="17" s="1"/>
  <c r="CY86" i="17"/>
  <c r="DL85" i="17"/>
  <c r="DX85" i="17" s="1"/>
  <c r="DA84" i="17"/>
  <c r="DN83" i="17"/>
  <c r="DZ83" i="17" s="1"/>
  <c r="DD84" i="17"/>
  <c r="DQ83" i="17"/>
  <c r="EC83" i="17" s="1"/>
  <c r="CV85" i="17"/>
  <c r="DI84" i="17"/>
  <c r="DU84" i="17" s="1"/>
  <c r="CZ86" i="17"/>
  <c r="DM85" i="17"/>
  <c r="DY85" i="17" s="1"/>
  <c r="CU85" i="17"/>
  <c r="DH84" i="17"/>
  <c r="DT84" i="17" s="1"/>
  <c r="AQ66" i="10"/>
  <c r="M66" i="2" s="1"/>
  <c r="AR66" i="10"/>
  <c r="N66" i="2" s="1"/>
  <c r="B77" i="10"/>
  <c r="G76" i="10"/>
  <c r="BS60" i="17"/>
  <c r="BQ60" i="17"/>
  <c r="BR59" i="17"/>
  <c r="CD60" i="17"/>
  <c r="CB61" i="17"/>
  <c r="BZ59" i="17"/>
  <c r="AD62" i="17"/>
  <c r="AT62" i="17" s="1"/>
  <c r="AC62" i="17"/>
  <c r="AS62" i="17" s="1"/>
  <c r="BY59" i="17"/>
  <c r="BX60" i="17"/>
  <c r="AB62" i="17"/>
  <c r="AR62" i="17" s="1"/>
  <c r="Y62" i="17"/>
  <c r="AO62" i="17" s="1"/>
  <c r="BU59" i="17"/>
  <c r="BT59" i="17"/>
  <c r="X62" i="17"/>
  <c r="AN62" i="17" s="1"/>
  <c r="W62" i="17"/>
  <c r="AM62" i="17" s="1"/>
  <c r="V62" i="17"/>
  <c r="AL62" i="17" s="1"/>
  <c r="U62" i="17"/>
  <c r="AK62" i="17" s="1"/>
  <c r="AL42" i="10"/>
  <c r="K41" i="2"/>
  <c r="L41" i="2"/>
  <c r="AM42" i="10"/>
  <c r="AO43" i="10"/>
  <c r="BV61" i="17"/>
  <c r="AN42" i="10"/>
  <c r="CA64" i="17"/>
  <c r="BP64" i="17"/>
  <c r="AE65" i="17"/>
  <c r="AU65" i="17" s="1"/>
  <c r="AG64" i="17"/>
  <c r="AW64" i="17" s="1"/>
  <c r="T67" i="17"/>
  <c r="AJ67" i="17" s="1"/>
  <c r="AF65" i="17"/>
  <c r="AV65" i="17" s="1"/>
  <c r="AH65" i="17"/>
  <c r="AX65" i="17" s="1"/>
  <c r="Z62" i="17"/>
  <c r="AP62" i="17" s="1"/>
  <c r="I60" i="2"/>
  <c r="CC65" i="17"/>
  <c r="AA65" i="17"/>
  <c r="AQ65" i="17" s="1"/>
  <c r="J54" i="2"/>
  <c r="BW64" i="17"/>
  <c r="CU86" i="17" l="1"/>
  <c r="DH85" i="17"/>
  <c r="DT85" i="17" s="1"/>
  <c r="DA85" i="17"/>
  <c r="DN84" i="17"/>
  <c r="DZ84" i="17" s="1"/>
  <c r="CX85" i="17"/>
  <c r="DK84" i="17"/>
  <c r="DW84" i="17" s="1"/>
  <c r="CZ87" i="17"/>
  <c r="DM86" i="17"/>
  <c r="DY86" i="17" s="1"/>
  <c r="CY87" i="17"/>
  <c r="DL86" i="17"/>
  <c r="DX86" i="17" s="1"/>
  <c r="DB85" i="17"/>
  <c r="DO84" i="17"/>
  <c r="EA84" i="17" s="1"/>
  <c r="CV86" i="17"/>
  <c r="DI85" i="17"/>
  <c r="DU85" i="17" s="1"/>
  <c r="DC85" i="17"/>
  <c r="DP84" i="17"/>
  <c r="EB84" i="17" s="1"/>
  <c r="CT85" i="17"/>
  <c r="DG84" i="17"/>
  <c r="DS84" i="17" s="1"/>
  <c r="DD85" i="17"/>
  <c r="DQ84" i="17"/>
  <c r="EC84" i="17" s="1"/>
  <c r="CW86" i="17"/>
  <c r="DJ85" i="17"/>
  <c r="DV85" i="17" s="1"/>
  <c r="AR67" i="10"/>
  <c r="N67" i="2" s="1"/>
  <c r="AQ67" i="10"/>
  <c r="M67" i="2" s="1"/>
  <c r="G77" i="10"/>
  <c r="B78" i="10"/>
  <c r="BR60" i="17"/>
  <c r="BQ61" i="17"/>
  <c r="BS61" i="17"/>
  <c r="CD61" i="17"/>
  <c r="CB62" i="17"/>
  <c r="AD63" i="17"/>
  <c r="AT63" i="17" s="1"/>
  <c r="BZ60" i="17"/>
  <c r="BY60" i="17"/>
  <c r="AC63" i="17"/>
  <c r="AS63" i="17" s="1"/>
  <c r="AB63" i="17"/>
  <c r="AR63" i="17" s="1"/>
  <c r="BX61" i="17"/>
  <c r="BU60" i="17"/>
  <c r="Y63" i="17"/>
  <c r="AO63" i="17" s="1"/>
  <c r="BT60" i="17"/>
  <c r="X63" i="17"/>
  <c r="AN63" i="17" s="1"/>
  <c r="W63" i="17"/>
  <c r="AM63" i="17" s="1"/>
  <c r="V63" i="17"/>
  <c r="AL63" i="17" s="1"/>
  <c r="U63" i="17"/>
  <c r="AK63" i="17" s="1"/>
  <c r="K42" i="2"/>
  <c r="AL43" i="10"/>
  <c r="L42" i="2"/>
  <c r="AM43" i="10"/>
  <c r="BV62" i="17"/>
  <c r="AO44" i="10"/>
  <c r="AN43" i="10"/>
  <c r="BW65" i="17"/>
  <c r="CC66" i="17"/>
  <c r="J55" i="2"/>
  <c r="AF66" i="17"/>
  <c r="AV66" i="17" s="1"/>
  <c r="AG65" i="17"/>
  <c r="AW65" i="17" s="1"/>
  <c r="T68" i="17"/>
  <c r="AJ68" i="17" s="1"/>
  <c r="AA66" i="17"/>
  <c r="AQ66" i="17" s="1"/>
  <c r="I61" i="2"/>
  <c r="Z63" i="17"/>
  <c r="AP63" i="17" s="1"/>
  <c r="AE66" i="17"/>
  <c r="AU66" i="17" s="1"/>
  <c r="AH66" i="17"/>
  <c r="AX66" i="17" s="1"/>
  <c r="BP65" i="17"/>
  <c r="CA65" i="17"/>
  <c r="CW87" i="17" l="1"/>
  <c r="DJ86" i="17"/>
  <c r="DV86" i="17" s="1"/>
  <c r="CV87" i="17"/>
  <c r="DI86" i="17"/>
  <c r="DU86" i="17" s="1"/>
  <c r="CX86" i="17"/>
  <c r="DK85" i="17"/>
  <c r="DW85" i="17" s="1"/>
  <c r="DD86" i="17"/>
  <c r="DQ85" i="17"/>
  <c r="EC85" i="17" s="1"/>
  <c r="DB86" i="17"/>
  <c r="DO85" i="17"/>
  <c r="EA85" i="17" s="1"/>
  <c r="DA86" i="17"/>
  <c r="DN85" i="17"/>
  <c r="DZ85" i="17" s="1"/>
  <c r="CT86" i="17"/>
  <c r="DG85" i="17"/>
  <c r="DS85" i="17" s="1"/>
  <c r="CY88" i="17"/>
  <c r="DL87" i="17"/>
  <c r="DX87" i="17" s="1"/>
  <c r="CU87" i="17"/>
  <c r="DH86" i="17"/>
  <c r="DT86" i="17" s="1"/>
  <c r="DC86" i="17"/>
  <c r="DP85" i="17"/>
  <c r="EB85" i="17" s="1"/>
  <c r="CZ88" i="17"/>
  <c r="DM87" i="17"/>
  <c r="DY87" i="17" s="1"/>
  <c r="AQ68" i="10"/>
  <c r="M68" i="2" s="1"/>
  <c r="AR68" i="10"/>
  <c r="N68" i="2" s="1"/>
  <c r="B79" i="10"/>
  <c r="G78" i="10"/>
  <c r="BS62" i="17"/>
  <c r="BQ62" i="17"/>
  <c r="BR61" i="17"/>
  <c r="CD62" i="17"/>
  <c r="CB63" i="17"/>
  <c r="BZ61" i="17"/>
  <c r="AD64" i="17"/>
  <c r="AT64" i="17" s="1"/>
  <c r="BY61" i="17"/>
  <c r="AC64" i="17"/>
  <c r="AS64" i="17" s="1"/>
  <c r="BX62" i="17"/>
  <c r="AB64" i="17"/>
  <c r="AR64" i="17" s="1"/>
  <c r="Y64" i="17"/>
  <c r="AO64" i="17" s="1"/>
  <c r="BU61" i="17"/>
  <c r="X64" i="17"/>
  <c r="AN64" i="17" s="1"/>
  <c r="BT61" i="17"/>
  <c r="W64" i="17"/>
  <c r="AM64" i="17" s="1"/>
  <c r="V64" i="17"/>
  <c r="AL64" i="17" s="1"/>
  <c r="U64" i="17"/>
  <c r="AK64" i="17" s="1"/>
  <c r="AL44" i="10"/>
  <c r="K43" i="2"/>
  <c r="BV63" i="17"/>
  <c r="AN44" i="10"/>
  <c r="AM44" i="10"/>
  <c r="L43" i="2"/>
  <c r="AO45" i="10"/>
  <c r="T69" i="17"/>
  <c r="AJ69" i="17" s="1"/>
  <c r="BP66" i="17"/>
  <c r="CA66" i="17"/>
  <c r="AH67" i="17"/>
  <c r="AX67" i="17" s="1"/>
  <c r="J56" i="2"/>
  <c r="CC67" i="17"/>
  <c r="AA67" i="17"/>
  <c r="AQ67" i="17" s="1"/>
  <c r="I62" i="2"/>
  <c r="AG66" i="17"/>
  <c r="AW66" i="17" s="1"/>
  <c r="AF67" i="17"/>
  <c r="AV67" i="17" s="1"/>
  <c r="AE67" i="17"/>
  <c r="AU67" i="17" s="1"/>
  <c r="Z64" i="17"/>
  <c r="AP64" i="17" s="1"/>
  <c r="BW66" i="17"/>
  <c r="CZ89" i="17" l="1"/>
  <c r="DM88" i="17"/>
  <c r="DY88" i="17" s="1"/>
  <c r="CT87" i="17"/>
  <c r="DG86" i="17"/>
  <c r="DS86" i="17" s="1"/>
  <c r="CU88" i="17"/>
  <c r="DH87" i="17"/>
  <c r="DT87" i="17" s="1"/>
  <c r="DB87" i="17"/>
  <c r="DO86" i="17"/>
  <c r="EA86" i="17" s="1"/>
  <c r="CW88" i="17"/>
  <c r="DJ87" i="17"/>
  <c r="DV87" i="17" s="1"/>
  <c r="CY89" i="17"/>
  <c r="DL88" i="17"/>
  <c r="DX88" i="17" s="1"/>
  <c r="DD87" i="17"/>
  <c r="DQ86" i="17"/>
  <c r="EC86" i="17" s="1"/>
  <c r="CX87" i="17"/>
  <c r="DK86" i="17"/>
  <c r="DW86" i="17" s="1"/>
  <c r="DC87" i="17"/>
  <c r="DP86" i="17"/>
  <c r="EB86" i="17" s="1"/>
  <c r="DA87" i="17"/>
  <c r="DN86" i="17"/>
  <c r="DZ86" i="17" s="1"/>
  <c r="CV88" i="17"/>
  <c r="DI87" i="17"/>
  <c r="DU87" i="17" s="1"/>
  <c r="AR69" i="10"/>
  <c r="N69" i="2" s="1"/>
  <c r="AQ69" i="10"/>
  <c r="M69" i="2" s="1"/>
  <c r="G79" i="10"/>
  <c r="B80" i="10"/>
  <c r="BQ63" i="17"/>
  <c r="BS63" i="17"/>
  <c r="BR62" i="17"/>
  <c r="CD63" i="17"/>
  <c r="CB64" i="17"/>
  <c r="BZ62" i="17"/>
  <c r="AD65" i="17"/>
  <c r="AT65" i="17" s="1"/>
  <c r="AC65" i="17"/>
  <c r="AS65" i="17" s="1"/>
  <c r="BY62" i="17"/>
  <c r="AB65" i="17"/>
  <c r="AR65" i="17" s="1"/>
  <c r="BX63" i="17"/>
  <c r="BU62" i="17"/>
  <c r="Y65" i="17"/>
  <c r="AO65" i="17" s="1"/>
  <c r="BT62" i="17"/>
  <c r="X65" i="17"/>
  <c r="AN65" i="17" s="1"/>
  <c r="W65" i="17"/>
  <c r="AM65" i="17" s="1"/>
  <c r="V65" i="17"/>
  <c r="AL65" i="17" s="1"/>
  <c r="U65" i="17"/>
  <c r="AK65" i="17" s="1"/>
  <c r="K44" i="2"/>
  <c r="AL45" i="10"/>
  <c r="L44" i="2"/>
  <c r="AM45" i="10"/>
  <c r="AN45" i="10"/>
  <c r="BV64" i="17"/>
  <c r="AO46" i="10"/>
  <c r="AG67" i="17"/>
  <c r="AW67" i="17" s="1"/>
  <c r="BP67" i="17"/>
  <c r="AE68" i="17"/>
  <c r="AU68" i="17" s="1"/>
  <c r="AF68" i="17"/>
  <c r="AV68" i="17" s="1"/>
  <c r="T70" i="17"/>
  <c r="AJ70" i="17" s="1"/>
  <c r="BW67" i="17"/>
  <c r="CA67" i="17"/>
  <c r="AH68" i="17"/>
  <c r="AX68" i="17" s="1"/>
  <c r="J57" i="2"/>
  <c r="I63" i="2"/>
  <c r="AA68" i="17"/>
  <c r="AQ68" i="17" s="1"/>
  <c r="Z65" i="17"/>
  <c r="AP65" i="17" s="1"/>
  <c r="CC68" i="17"/>
  <c r="DC88" i="17" l="1"/>
  <c r="DP87" i="17"/>
  <c r="EB87" i="17" s="1"/>
  <c r="CW89" i="17"/>
  <c r="DJ88" i="17"/>
  <c r="DV88" i="17" s="1"/>
  <c r="CZ90" i="17"/>
  <c r="DM89" i="17"/>
  <c r="DY89" i="17" s="1"/>
  <c r="CX88" i="17"/>
  <c r="DK87" i="17"/>
  <c r="DW87" i="17" s="1"/>
  <c r="DB88" i="17"/>
  <c r="DO87" i="17"/>
  <c r="EA87" i="17" s="1"/>
  <c r="CV89" i="17"/>
  <c r="DI88" i="17"/>
  <c r="DU88" i="17" s="1"/>
  <c r="DD88" i="17"/>
  <c r="DQ87" i="17"/>
  <c r="EC87" i="17" s="1"/>
  <c r="CU89" i="17"/>
  <c r="DH88" i="17"/>
  <c r="DT88" i="17" s="1"/>
  <c r="DA88" i="17"/>
  <c r="DN87" i="17"/>
  <c r="DZ87" i="17" s="1"/>
  <c r="CY90" i="17"/>
  <c r="DL89" i="17"/>
  <c r="DX89" i="17" s="1"/>
  <c r="CT88" i="17"/>
  <c r="DG87" i="17"/>
  <c r="DS87" i="17" s="1"/>
  <c r="AQ70" i="10"/>
  <c r="M70" i="2" s="1"/>
  <c r="AR70" i="10"/>
  <c r="N70" i="2" s="1"/>
  <c r="B81" i="10"/>
  <c r="G80" i="10"/>
  <c r="BS64" i="17"/>
  <c r="BR63" i="17"/>
  <c r="BQ64" i="17"/>
  <c r="CD64" i="17"/>
  <c r="CB65" i="17"/>
  <c r="AD66" i="17"/>
  <c r="AT66" i="17" s="1"/>
  <c r="BZ63" i="17"/>
  <c r="BY63" i="17"/>
  <c r="AC66" i="17"/>
  <c r="AS66" i="17" s="1"/>
  <c r="BX64" i="17"/>
  <c r="AB66" i="17"/>
  <c r="AR66" i="17" s="1"/>
  <c r="BU63" i="17"/>
  <c r="Y66" i="17"/>
  <c r="AO66" i="17" s="1"/>
  <c r="X66" i="17"/>
  <c r="AN66" i="17" s="1"/>
  <c r="BT63" i="17"/>
  <c r="W66" i="17"/>
  <c r="AM66" i="17" s="1"/>
  <c r="V66" i="17"/>
  <c r="AL66" i="17" s="1"/>
  <c r="U66" i="17"/>
  <c r="AK66" i="17" s="1"/>
  <c r="AL46" i="10"/>
  <c r="K45" i="2"/>
  <c r="AN46" i="10"/>
  <c r="BV65" i="17"/>
  <c r="L45" i="2"/>
  <c r="AM46" i="10"/>
  <c r="AO47" i="10"/>
  <c r="AH69" i="17"/>
  <c r="AX69" i="17" s="1"/>
  <c r="Z66" i="17"/>
  <c r="AP66" i="17" s="1"/>
  <c r="J58" i="2"/>
  <c r="CA68" i="17"/>
  <c r="AA69" i="17"/>
  <c r="AQ69" i="17" s="1"/>
  <c r="CC69" i="17"/>
  <c r="BW68" i="17"/>
  <c r="AF69" i="17"/>
  <c r="AV69" i="17" s="1"/>
  <c r="AG68" i="17"/>
  <c r="AW68" i="17" s="1"/>
  <c r="T71" i="17"/>
  <c r="AJ71" i="17" s="1"/>
  <c r="AE69" i="17"/>
  <c r="AU69" i="17" s="1"/>
  <c r="I64" i="2"/>
  <c r="BP68" i="17"/>
  <c r="CT89" i="17" l="1"/>
  <c r="DG88" i="17"/>
  <c r="DS88" i="17" s="1"/>
  <c r="DD89" i="17"/>
  <c r="DQ88" i="17"/>
  <c r="EC88" i="17" s="1"/>
  <c r="CZ91" i="17"/>
  <c r="DM90" i="17"/>
  <c r="DY90" i="17" s="1"/>
  <c r="CY91" i="17"/>
  <c r="DL90" i="17"/>
  <c r="DX90" i="17" s="1"/>
  <c r="CV90" i="17"/>
  <c r="DI89" i="17"/>
  <c r="DU89" i="17" s="1"/>
  <c r="CW90" i="17"/>
  <c r="DJ89" i="17"/>
  <c r="DV89" i="17" s="1"/>
  <c r="DA89" i="17"/>
  <c r="DN88" i="17"/>
  <c r="DZ88" i="17" s="1"/>
  <c r="DB89" i="17"/>
  <c r="DO88" i="17"/>
  <c r="EA88" i="17" s="1"/>
  <c r="DC89" i="17"/>
  <c r="DP88" i="17"/>
  <c r="EB88" i="17" s="1"/>
  <c r="CU90" i="17"/>
  <c r="DH89" i="17"/>
  <c r="DT89" i="17" s="1"/>
  <c r="CX89" i="17"/>
  <c r="DK88" i="17"/>
  <c r="DW88" i="17" s="1"/>
  <c r="AR71" i="10"/>
  <c r="N71" i="2" s="1"/>
  <c r="AQ71" i="10"/>
  <c r="M71" i="2" s="1"/>
  <c r="G81" i="10"/>
  <c r="B82" i="10"/>
  <c r="BR64" i="17"/>
  <c r="BQ65" i="17"/>
  <c r="BS65" i="17"/>
  <c r="CD65" i="17"/>
  <c r="CB66" i="17"/>
  <c r="BZ64" i="17"/>
  <c r="AD67" i="17"/>
  <c r="AT67" i="17" s="1"/>
  <c r="AC67" i="17"/>
  <c r="AS67" i="17" s="1"/>
  <c r="BY64" i="17"/>
  <c r="AB67" i="17"/>
  <c r="AR67" i="17" s="1"/>
  <c r="BX65" i="17"/>
  <c r="Y67" i="17"/>
  <c r="AO67" i="17" s="1"/>
  <c r="BU64" i="17"/>
  <c r="X67" i="17"/>
  <c r="AN67" i="17" s="1"/>
  <c r="BT64" i="17"/>
  <c r="W67" i="17"/>
  <c r="AM67" i="17" s="1"/>
  <c r="V67" i="17"/>
  <c r="AL67" i="17" s="1"/>
  <c r="U67" i="17"/>
  <c r="AK67" i="17" s="1"/>
  <c r="AL47" i="10"/>
  <c r="K46" i="2"/>
  <c r="AM47" i="10"/>
  <c r="L46" i="2"/>
  <c r="BV66" i="17"/>
  <c r="AO48" i="10"/>
  <c r="AN47" i="10"/>
  <c r="CA69" i="17"/>
  <c r="AG69" i="17"/>
  <c r="AW69" i="17" s="1"/>
  <c r="T72" i="17"/>
  <c r="AJ72" i="17" s="1"/>
  <c r="Z67" i="17"/>
  <c r="AP67" i="17" s="1"/>
  <c r="AF70" i="17"/>
  <c r="AV70" i="17" s="1"/>
  <c r="AA70" i="17"/>
  <c r="AQ70" i="17" s="1"/>
  <c r="CC70" i="17"/>
  <c r="AH70" i="17"/>
  <c r="AX70" i="17" s="1"/>
  <c r="AE70" i="17"/>
  <c r="AU70" i="17" s="1"/>
  <c r="BP69" i="17"/>
  <c r="J59" i="2"/>
  <c r="I65" i="2"/>
  <c r="BW69" i="17"/>
  <c r="DB90" i="17" l="1"/>
  <c r="DO89" i="17"/>
  <c r="EA89" i="17" s="1"/>
  <c r="CY92" i="17"/>
  <c r="DL91" i="17"/>
  <c r="DX91" i="17" s="1"/>
  <c r="CX90" i="17"/>
  <c r="DK89" i="17"/>
  <c r="DW89" i="17" s="1"/>
  <c r="DA90" i="17"/>
  <c r="DN89" i="17"/>
  <c r="DZ89" i="17" s="1"/>
  <c r="DD90" i="17"/>
  <c r="DQ89" i="17"/>
  <c r="EC89" i="17" s="1"/>
  <c r="CZ92" i="17"/>
  <c r="DM91" i="17"/>
  <c r="DY91" i="17" s="1"/>
  <c r="CU91" i="17"/>
  <c r="DH90" i="17"/>
  <c r="DT90" i="17" s="1"/>
  <c r="CW91" i="17"/>
  <c r="DJ90" i="17"/>
  <c r="DV90" i="17" s="1"/>
  <c r="DC90" i="17"/>
  <c r="DP89" i="17"/>
  <c r="EB89" i="17" s="1"/>
  <c r="CV91" i="17"/>
  <c r="DI90" i="17"/>
  <c r="DU90" i="17" s="1"/>
  <c r="CT90" i="17"/>
  <c r="DG89" i="17"/>
  <c r="DS89" i="17" s="1"/>
  <c r="AQ72" i="10"/>
  <c r="M72" i="2" s="1"/>
  <c r="AR72" i="10"/>
  <c r="N72" i="2" s="1"/>
  <c r="B83" i="10"/>
  <c r="G82" i="10"/>
  <c r="BS66" i="17"/>
  <c r="BQ66" i="17"/>
  <c r="BR65" i="17"/>
  <c r="CD66" i="17"/>
  <c r="CB67" i="17"/>
  <c r="AD68" i="17"/>
  <c r="AT68" i="17" s="1"/>
  <c r="BZ65" i="17"/>
  <c r="BY65" i="17"/>
  <c r="AC68" i="17"/>
  <c r="AS68" i="17" s="1"/>
  <c r="BX66" i="17"/>
  <c r="AB68" i="17"/>
  <c r="AR68" i="17" s="1"/>
  <c r="BU65" i="17"/>
  <c r="Y68" i="17"/>
  <c r="AO68" i="17" s="1"/>
  <c r="BT65" i="17"/>
  <c r="X68" i="17"/>
  <c r="AN68" i="17" s="1"/>
  <c r="W68" i="17"/>
  <c r="AM68" i="17" s="1"/>
  <c r="V68" i="17"/>
  <c r="AL68" i="17" s="1"/>
  <c r="U68" i="17"/>
  <c r="AK68" i="17" s="1"/>
  <c r="AL48" i="10"/>
  <c r="K47" i="2"/>
  <c r="AO49" i="10"/>
  <c r="L47" i="2"/>
  <c r="AM48" i="10"/>
  <c r="BV67" i="17"/>
  <c r="AN48" i="10"/>
  <c r="T73" i="17"/>
  <c r="AJ73" i="17" s="1"/>
  <c r="AA71" i="17"/>
  <c r="AQ71" i="17" s="1"/>
  <c r="AG70" i="17"/>
  <c r="AW70" i="17" s="1"/>
  <c r="I66" i="2"/>
  <c r="BP70" i="17"/>
  <c r="AH71" i="17"/>
  <c r="AX71" i="17" s="1"/>
  <c r="J60" i="2"/>
  <c r="AE71" i="17"/>
  <c r="AU71" i="17" s="1"/>
  <c r="AF71" i="17"/>
  <c r="AV71" i="17" s="1"/>
  <c r="BW70" i="17"/>
  <c r="CC71" i="17"/>
  <c r="Z68" i="17"/>
  <c r="AP68" i="17" s="1"/>
  <c r="CA70" i="17"/>
  <c r="CW92" i="17" l="1"/>
  <c r="DJ91" i="17"/>
  <c r="DV91" i="17" s="1"/>
  <c r="DA91" i="17"/>
  <c r="DN90" i="17"/>
  <c r="DZ90" i="17" s="1"/>
  <c r="CU92" i="17"/>
  <c r="DH91" i="17"/>
  <c r="DT91" i="17" s="1"/>
  <c r="CZ93" i="17"/>
  <c r="DM92" i="17"/>
  <c r="DY92" i="17" s="1"/>
  <c r="CT91" i="17"/>
  <c r="DG90" i="17"/>
  <c r="DS90" i="17" s="1"/>
  <c r="CX91" i="17"/>
  <c r="DK90" i="17"/>
  <c r="DW90" i="17" s="1"/>
  <c r="CV92" i="17"/>
  <c r="DI91" i="17"/>
  <c r="DU91" i="17" s="1"/>
  <c r="CY93" i="17"/>
  <c r="DL92" i="17"/>
  <c r="DX92" i="17" s="1"/>
  <c r="DC91" i="17"/>
  <c r="DP90" i="17"/>
  <c r="EB90" i="17" s="1"/>
  <c r="DD91" i="17"/>
  <c r="DQ90" i="17"/>
  <c r="EC90" i="17" s="1"/>
  <c r="DB91" i="17"/>
  <c r="DO90" i="17"/>
  <c r="EA90" i="17" s="1"/>
  <c r="AR73" i="10"/>
  <c r="N73" i="2" s="1"/>
  <c r="AQ73" i="10"/>
  <c r="M73" i="2" s="1"/>
  <c r="G83" i="10"/>
  <c r="B84" i="10"/>
  <c r="BQ67" i="17"/>
  <c r="BS67" i="17"/>
  <c r="BR66" i="17"/>
  <c r="CD67" i="17"/>
  <c r="CB68" i="17"/>
  <c r="BZ66" i="17"/>
  <c r="AD69" i="17"/>
  <c r="AT69" i="17" s="1"/>
  <c r="AC69" i="17"/>
  <c r="AS69" i="17" s="1"/>
  <c r="BY66" i="17"/>
  <c r="AB69" i="17"/>
  <c r="AR69" i="17" s="1"/>
  <c r="BX67" i="17"/>
  <c r="Y69" i="17"/>
  <c r="AO69" i="17" s="1"/>
  <c r="BU66" i="17"/>
  <c r="X69" i="17"/>
  <c r="AN69" i="17" s="1"/>
  <c r="BT66" i="17"/>
  <c r="W69" i="17"/>
  <c r="AM69" i="17" s="1"/>
  <c r="V69" i="17"/>
  <c r="AL69" i="17" s="1"/>
  <c r="U69" i="17"/>
  <c r="AK69" i="17" s="1"/>
  <c r="K48" i="2"/>
  <c r="AL49" i="10"/>
  <c r="BV68" i="17"/>
  <c r="AN49" i="10"/>
  <c r="AM49" i="10"/>
  <c r="L48" i="2"/>
  <c r="AO50" i="10"/>
  <c r="J61" i="2"/>
  <c r="CA71" i="17"/>
  <c r="I67" i="2"/>
  <c r="AE72" i="17"/>
  <c r="AU72" i="17" s="1"/>
  <c r="T74" i="17"/>
  <c r="AJ74" i="17" s="1"/>
  <c r="AH72" i="17"/>
  <c r="AX72" i="17" s="1"/>
  <c r="AA72" i="17"/>
  <c r="AQ72" i="17" s="1"/>
  <c r="Z69" i="17"/>
  <c r="AP69" i="17" s="1"/>
  <c r="AG71" i="17"/>
  <c r="AW71" i="17" s="1"/>
  <c r="BW71" i="17"/>
  <c r="AF72" i="17"/>
  <c r="AV72" i="17" s="1"/>
  <c r="CC72" i="17"/>
  <c r="BP71" i="17"/>
  <c r="CY94" i="17" l="1"/>
  <c r="DL93" i="17"/>
  <c r="DX93" i="17" s="1"/>
  <c r="CZ94" i="17"/>
  <c r="DM93" i="17"/>
  <c r="DY93" i="17" s="1"/>
  <c r="CV93" i="17"/>
  <c r="DI92" i="17"/>
  <c r="DU92" i="17" s="1"/>
  <c r="DA92" i="17"/>
  <c r="DN91" i="17"/>
  <c r="DZ91" i="17" s="1"/>
  <c r="DB92" i="17"/>
  <c r="DO91" i="17"/>
  <c r="EA91" i="17" s="1"/>
  <c r="CU93" i="17"/>
  <c r="DH92" i="17"/>
  <c r="DT92" i="17" s="1"/>
  <c r="DD92" i="17"/>
  <c r="DQ91" i="17"/>
  <c r="EC91" i="17" s="1"/>
  <c r="CX92" i="17"/>
  <c r="DK91" i="17"/>
  <c r="DW91" i="17" s="1"/>
  <c r="DC92" i="17"/>
  <c r="DP91" i="17"/>
  <c r="EB91" i="17" s="1"/>
  <c r="CT92" i="17"/>
  <c r="DG91" i="17"/>
  <c r="DS91" i="17" s="1"/>
  <c r="CW93" i="17"/>
  <c r="DJ92" i="17"/>
  <c r="DV92" i="17" s="1"/>
  <c r="AQ74" i="10"/>
  <c r="M74" i="2" s="1"/>
  <c r="AR74" i="10"/>
  <c r="N74" i="2" s="1"/>
  <c r="B85" i="10"/>
  <c r="G84" i="10"/>
  <c r="BS68" i="17"/>
  <c r="BQ68" i="17"/>
  <c r="BR67" i="17"/>
  <c r="CD68" i="17"/>
  <c r="CB69" i="17"/>
  <c r="AD70" i="17"/>
  <c r="AT70" i="17" s="1"/>
  <c r="BZ67" i="17"/>
  <c r="BY67" i="17"/>
  <c r="AC70" i="17"/>
  <c r="AS70" i="17" s="1"/>
  <c r="BX68" i="17"/>
  <c r="AB70" i="17"/>
  <c r="AR70" i="17" s="1"/>
  <c r="BU67" i="17"/>
  <c r="Y70" i="17"/>
  <c r="AO70" i="17" s="1"/>
  <c r="BT67" i="17"/>
  <c r="X70" i="17"/>
  <c r="AN70" i="17" s="1"/>
  <c r="W70" i="17"/>
  <c r="AM70" i="17" s="1"/>
  <c r="V70" i="17"/>
  <c r="AL70" i="17" s="1"/>
  <c r="U70" i="17"/>
  <c r="AK70" i="17" s="1"/>
  <c r="K49" i="2"/>
  <c r="AL50" i="10"/>
  <c r="AM50" i="10"/>
  <c r="L49" i="2"/>
  <c r="BV69" i="17"/>
  <c r="AN50" i="10"/>
  <c r="AO51" i="10"/>
  <c r="AG72" i="17"/>
  <c r="AW72" i="17" s="1"/>
  <c r="Z70" i="17"/>
  <c r="AP70" i="17" s="1"/>
  <c r="AE73" i="17"/>
  <c r="AU73" i="17" s="1"/>
  <c r="BW72" i="17"/>
  <c r="AH73" i="17"/>
  <c r="AX73" i="17" s="1"/>
  <c r="AF73" i="17"/>
  <c r="AV73" i="17" s="1"/>
  <c r="AA73" i="17"/>
  <c r="AQ73" i="17" s="1"/>
  <c r="I68" i="2"/>
  <c r="J62" i="2"/>
  <c r="T75" i="17"/>
  <c r="AJ75" i="17" s="1"/>
  <c r="CC73" i="17"/>
  <c r="CA72" i="17"/>
  <c r="BP72" i="17"/>
  <c r="CX93" i="17" l="1"/>
  <c r="DK92" i="17"/>
  <c r="DW92" i="17" s="1"/>
  <c r="DA93" i="17"/>
  <c r="DN92" i="17"/>
  <c r="DZ92" i="17" s="1"/>
  <c r="CW94" i="17"/>
  <c r="DJ93" i="17"/>
  <c r="DV93" i="17" s="1"/>
  <c r="CT93" i="17"/>
  <c r="DG92" i="17"/>
  <c r="DS92" i="17" s="1"/>
  <c r="CU94" i="17"/>
  <c r="DH93" i="17"/>
  <c r="DT93" i="17" s="1"/>
  <c r="CZ95" i="17"/>
  <c r="DM94" i="17"/>
  <c r="DY94" i="17" s="1"/>
  <c r="CV94" i="17"/>
  <c r="DI93" i="17"/>
  <c r="DU93" i="17" s="1"/>
  <c r="DD93" i="17"/>
  <c r="DQ92" i="17"/>
  <c r="EC92" i="17" s="1"/>
  <c r="DC93" i="17"/>
  <c r="DP92" i="17"/>
  <c r="EB92" i="17" s="1"/>
  <c r="DB93" i="17"/>
  <c r="DO92" i="17"/>
  <c r="EA92" i="17" s="1"/>
  <c r="CY95" i="17"/>
  <c r="DL94" i="17"/>
  <c r="DX94" i="17" s="1"/>
  <c r="AR75" i="10"/>
  <c r="N75" i="2" s="1"/>
  <c r="AQ75" i="10"/>
  <c r="M75" i="2" s="1"/>
  <c r="G85" i="10"/>
  <c r="B86" i="10"/>
  <c r="BR68" i="17"/>
  <c r="BQ69" i="17"/>
  <c r="BS69" i="17"/>
  <c r="CD69" i="17"/>
  <c r="CB70" i="17"/>
  <c r="BZ68" i="17"/>
  <c r="AD71" i="17"/>
  <c r="AT71" i="17" s="1"/>
  <c r="AC71" i="17"/>
  <c r="AS71" i="17" s="1"/>
  <c r="BY68" i="17"/>
  <c r="AB71" i="17"/>
  <c r="AR71" i="17" s="1"/>
  <c r="BX69" i="17"/>
  <c r="Y71" i="17"/>
  <c r="AO71" i="17" s="1"/>
  <c r="BU68" i="17"/>
  <c r="X71" i="17"/>
  <c r="AN71" i="17" s="1"/>
  <c r="BT68" i="17"/>
  <c r="W71" i="17"/>
  <c r="AM71" i="17" s="1"/>
  <c r="V71" i="17"/>
  <c r="AL71" i="17" s="1"/>
  <c r="U71" i="17"/>
  <c r="AK71" i="17" s="1"/>
  <c r="K50" i="2"/>
  <c r="AL51" i="10"/>
  <c r="AN51" i="10"/>
  <c r="AO52" i="10"/>
  <c r="BV70" i="17"/>
  <c r="AM51" i="10"/>
  <c r="L50" i="2"/>
  <c r="T76" i="17"/>
  <c r="AJ76" i="17" s="1"/>
  <c r="AE74" i="17"/>
  <c r="AU74" i="17" s="1"/>
  <c r="AA74" i="17"/>
  <c r="AQ74" i="17" s="1"/>
  <c r="Z71" i="17"/>
  <c r="AP71" i="17" s="1"/>
  <c r="CA73" i="17"/>
  <c r="AF74" i="17"/>
  <c r="AV74" i="17" s="1"/>
  <c r="BW73" i="17"/>
  <c r="J63" i="2"/>
  <c r="AG73" i="17"/>
  <c r="AW73" i="17" s="1"/>
  <c r="BP73" i="17"/>
  <c r="CC74" i="17"/>
  <c r="I69" i="2"/>
  <c r="AH74" i="17"/>
  <c r="AX74" i="17" s="1"/>
  <c r="DD94" i="17" l="1"/>
  <c r="DQ93" i="17"/>
  <c r="EC93" i="17" s="1"/>
  <c r="CT94" i="17"/>
  <c r="DG93" i="17"/>
  <c r="DS93" i="17" s="1"/>
  <c r="CW95" i="17"/>
  <c r="DJ94" i="17"/>
  <c r="DV94" i="17" s="1"/>
  <c r="DB94" i="17"/>
  <c r="DO93" i="17"/>
  <c r="EA93" i="17" s="1"/>
  <c r="CZ96" i="17"/>
  <c r="DM95" i="17"/>
  <c r="DY95" i="17" s="1"/>
  <c r="DA94" i="17"/>
  <c r="DN93" i="17"/>
  <c r="DZ93" i="17" s="1"/>
  <c r="CY96" i="17"/>
  <c r="DL95" i="17"/>
  <c r="DX95" i="17" s="1"/>
  <c r="CV95" i="17"/>
  <c r="DI94" i="17"/>
  <c r="DU94" i="17" s="1"/>
  <c r="DC94" i="17"/>
  <c r="DP93" i="17"/>
  <c r="EB93" i="17" s="1"/>
  <c r="CU95" i="17"/>
  <c r="DH94" i="17"/>
  <c r="DT94" i="17" s="1"/>
  <c r="CX94" i="17"/>
  <c r="DK93" i="17"/>
  <c r="DW93" i="17" s="1"/>
  <c r="AQ76" i="10"/>
  <c r="M76" i="2" s="1"/>
  <c r="AR76" i="10"/>
  <c r="N76" i="2" s="1"/>
  <c r="B87" i="10"/>
  <c r="G86" i="10"/>
  <c r="BQ70" i="17"/>
  <c r="BS70" i="17"/>
  <c r="BR69" i="17"/>
  <c r="CD70" i="17"/>
  <c r="CB71" i="17"/>
  <c r="AD72" i="17"/>
  <c r="AT72" i="17" s="1"/>
  <c r="BZ69" i="17"/>
  <c r="BY69" i="17"/>
  <c r="AC72" i="17"/>
  <c r="AS72" i="17" s="1"/>
  <c r="BX70" i="17"/>
  <c r="AB72" i="17"/>
  <c r="AR72" i="17" s="1"/>
  <c r="BU69" i="17"/>
  <c r="Y72" i="17"/>
  <c r="AO72" i="17" s="1"/>
  <c r="BT69" i="17"/>
  <c r="X72" i="17"/>
  <c r="AN72" i="17" s="1"/>
  <c r="W72" i="17"/>
  <c r="AM72" i="17" s="1"/>
  <c r="V72" i="17"/>
  <c r="AL72" i="17" s="1"/>
  <c r="U72" i="17"/>
  <c r="AK72" i="17" s="1"/>
  <c r="K51" i="2"/>
  <c r="AL52" i="10"/>
  <c r="BV71" i="17"/>
  <c r="AO53" i="10"/>
  <c r="AN52" i="10"/>
  <c r="L51" i="2"/>
  <c r="AM52" i="10"/>
  <c r="CA74" i="17"/>
  <c r="AF75" i="17"/>
  <c r="AV75" i="17" s="1"/>
  <c r="I70" i="2"/>
  <c r="AA75" i="17"/>
  <c r="AQ75" i="17" s="1"/>
  <c r="BP74" i="17"/>
  <c r="BW74" i="17"/>
  <c r="CC75" i="17"/>
  <c r="AG74" i="17"/>
  <c r="AW74" i="17" s="1"/>
  <c r="Z72" i="17"/>
  <c r="AP72" i="17" s="1"/>
  <c r="T77" i="17"/>
  <c r="AJ77" i="17" s="1"/>
  <c r="J64" i="2"/>
  <c r="AE75" i="17"/>
  <c r="AU75" i="17" s="1"/>
  <c r="AH75" i="17"/>
  <c r="AX75" i="17" s="1"/>
  <c r="CV96" i="17" l="1"/>
  <c r="DI95" i="17"/>
  <c r="DU95" i="17" s="1"/>
  <c r="DB95" i="17"/>
  <c r="DO94" i="17"/>
  <c r="EA94" i="17" s="1"/>
  <c r="CW96" i="17"/>
  <c r="DJ95" i="17"/>
  <c r="DV95" i="17" s="1"/>
  <c r="CU96" i="17"/>
  <c r="DH95" i="17"/>
  <c r="DT95" i="17" s="1"/>
  <c r="DA95" i="17"/>
  <c r="DN94" i="17"/>
  <c r="DZ94" i="17" s="1"/>
  <c r="CT95" i="17"/>
  <c r="DG94" i="17"/>
  <c r="DS94" i="17" s="1"/>
  <c r="CY97" i="17"/>
  <c r="DL96" i="17"/>
  <c r="DX96" i="17" s="1"/>
  <c r="CX95" i="17"/>
  <c r="DK94" i="17"/>
  <c r="DW94" i="17" s="1"/>
  <c r="DC95" i="17"/>
  <c r="DP94" i="17"/>
  <c r="EB94" i="17" s="1"/>
  <c r="CZ97" i="17"/>
  <c r="DM96" i="17"/>
  <c r="DY96" i="17" s="1"/>
  <c r="DD95" i="17"/>
  <c r="DQ94" i="17"/>
  <c r="EC94" i="17" s="1"/>
  <c r="AR77" i="10"/>
  <c r="N77" i="2" s="1"/>
  <c r="AQ77" i="10"/>
  <c r="M77" i="2" s="1"/>
  <c r="G87" i="10"/>
  <c r="B88" i="10"/>
  <c r="BR70" i="17"/>
  <c r="BS71" i="17"/>
  <c r="BQ71" i="17"/>
  <c r="CD71" i="17"/>
  <c r="CB72" i="17"/>
  <c r="BZ70" i="17"/>
  <c r="AD73" i="17"/>
  <c r="AT73" i="17" s="1"/>
  <c r="BY70" i="17"/>
  <c r="AC73" i="17"/>
  <c r="AS73" i="17" s="1"/>
  <c r="AB73" i="17"/>
  <c r="AR73" i="17" s="1"/>
  <c r="BX71" i="17"/>
  <c r="Y73" i="17"/>
  <c r="AO73" i="17" s="1"/>
  <c r="BU70" i="17"/>
  <c r="BT70" i="17"/>
  <c r="X73" i="17"/>
  <c r="AN73" i="17" s="1"/>
  <c r="W73" i="17"/>
  <c r="AM73" i="17" s="1"/>
  <c r="V73" i="17"/>
  <c r="AL73" i="17" s="1"/>
  <c r="U73" i="17"/>
  <c r="AK73" i="17" s="1"/>
  <c r="K52" i="2"/>
  <c r="AL53" i="10"/>
  <c r="AM53" i="10"/>
  <c r="L52" i="2"/>
  <c r="AN53" i="10"/>
  <c r="AO54" i="10"/>
  <c r="BV72" i="17"/>
  <c r="AE76" i="17"/>
  <c r="AU76" i="17" s="1"/>
  <c r="Z73" i="17"/>
  <c r="AP73" i="17" s="1"/>
  <c r="BW75" i="17"/>
  <c r="CA75" i="17"/>
  <c r="CC76" i="17"/>
  <c r="BP75" i="17"/>
  <c r="AA76" i="17"/>
  <c r="AQ76" i="17" s="1"/>
  <c r="J65" i="2"/>
  <c r="T78" i="17"/>
  <c r="AJ78" i="17" s="1"/>
  <c r="AG75" i="17"/>
  <c r="AW75" i="17" s="1"/>
  <c r="AF76" i="17"/>
  <c r="AV76" i="17" s="1"/>
  <c r="AH76" i="17"/>
  <c r="AX76" i="17" s="1"/>
  <c r="I71" i="2"/>
  <c r="CX96" i="17" l="1"/>
  <c r="DK95" i="17"/>
  <c r="DW95" i="17" s="1"/>
  <c r="CU97" i="17"/>
  <c r="DH96" i="17"/>
  <c r="DT96" i="17" s="1"/>
  <c r="CW97" i="17"/>
  <c r="DJ96" i="17"/>
  <c r="DV96" i="17" s="1"/>
  <c r="CZ98" i="17"/>
  <c r="DM97" i="17"/>
  <c r="DY97" i="17" s="1"/>
  <c r="CT96" i="17"/>
  <c r="DG95" i="17"/>
  <c r="DS95" i="17" s="1"/>
  <c r="DB96" i="17"/>
  <c r="DO95" i="17"/>
  <c r="EA95" i="17" s="1"/>
  <c r="CY98" i="17"/>
  <c r="DL97" i="17"/>
  <c r="DX97" i="17" s="1"/>
  <c r="DD96" i="17"/>
  <c r="DQ95" i="17"/>
  <c r="EC95" i="17" s="1"/>
  <c r="DC96" i="17"/>
  <c r="DP95" i="17"/>
  <c r="EB95" i="17" s="1"/>
  <c r="DA96" i="17"/>
  <c r="DN95" i="17"/>
  <c r="DZ95" i="17" s="1"/>
  <c r="CV97" i="17"/>
  <c r="DI96" i="17"/>
  <c r="DU96" i="17" s="1"/>
  <c r="AQ78" i="10"/>
  <c r="M78" i="2" s="1"/>
  <c r="AR78" i="10"/>
  <c r="N78" i="2" s="1"/>
  <c r="B89" i="10"/>
  <c r="G88" i="10"/>
  <c r="BQ72" i="17"/>
  <c r="BS72" i="17"/>
  <c r="BR71" i="17"/>
  <c r="CD72" i="17"/>
  <c r="CB73" i="17"/>
  <c r="AD74" i="17"/>
  <c r="AT74" i="17" s="1"/>
  <c r="BZ71" i="17"/>
  <c r="AC74" i="17"/>
  <c r="AS74" i="17" s="1"/>
  <c r="BY71" i="17"/>
  <c r="BX72" i="17"/>
  <c r="AB74" i="17"/>
  <c r="AR74" i="17" s="1"/>
  <c r="BU71" i="17"/>
  <c r="Y74" i="17"/>
  <c r="AO74" i="17" s="1"/>
  <c r="X74" i="17"/>
  <c r="AN74" i="17" s="1"/>
  <c r="BT71" i="17"/>
  <c r="W74" i="17"/>
  <c r="AM74" i="17" s="1"/>
  <c r="V74" i="17"/>
  <c r="AL74" i="17" s="1"/>
  <c r="U74" i="17"/>
  <c r="AK74" i="17" s="1"/>
  <c r="AL54" i="10"/>
  <c r="K53" i="2"/>
  <c r="AO55" i="10"/>
  <c r="AN54" i="10"/>
  <c r="BV73" i="17"/>
  <c r="L53" i="2"/>
  <c r="AM54" i="10"/>
  <c r="J66" i="2"/>
  <c r="AF77" i="17"/>
  <c r="AV77" i="17" s="1"/>
  <c r="I72" i="2"/>
  <c r="BP76" i="17"/>
  <c r="Z74" i="17"/>
  <c r="AP74" i="17" s="1"/>
  <c r="CC77" i="17"/>
  <c r="CA76" i="17"/>
  <c r="AH77" i="17"/>
  <c r="AX77" i="17" s="1"/>
  <c r="AA77" i="17"/>
  <c r="AQ77" i="17" s="1"/>
  <c r="T79" i="17"/>
  <c r="AJ79" i="17" s="1"/>
  <c r="AE77" i="17"/>
  <c r="AU77" i="17" s="1"/>
  <c r="BW76" i="17"/>
  <c r="AG76" i="17"/>
  <c r="AW76" i="17" s="1"/>
  <c r="DD97" i="17" l="1"/>
  <c r="DQ96" i="17"/>
  <c r="EC96" i="17" s="1"/>
  <c r="CZ99" i="17"/>
  <c r="DM99" i="17" s="1"/>
  <c r="DY99" i="17" s="1"/>
  <c r="DM98" i="17"/>
  <c r="DY98" i="17" s="1"/>
  <c r="CW98" i="17"/>
  <c r="DJ97" i="17"/>
  <c r="DV97" i="17" s="1"/>
  <c r="DA97" i="17"/>
  <c r="DN96" i="17"/>
  <c r="DZ96" i="17" s="1"/>
  <c r="DB97" i="17"/>
  <c r="DO96" i="17"/>
  <c r="EA96" i="17" s="1"/>
  <c r="CU98" i="17"/>
  <c r="DH97" i="17"/>
  <c r="DT97" i="17" s="1"/>
  <c r="CY99" i="17"/>
  <c r="DL99" i="17" s="1"/>
  <c r="DX99" i="17" s="1"/>
  <c r="DL98" i="17"/>
  <c r="DX98" i="17" s="1"/>
  <c r="CV98" i="17"/>
  <c r="DI97" i="17"/>
  <c r="DU97" i="17" s="1"/>
  <c r="DC97" i="17"/>
  <c r="DP96" i="17"/>
  <c r="EB96" i="17" s="1"/>
  <c r="CT97" i="17"/>
  <c r="DG96" i="17"/>
  <c r="DS96" i="17" s="1"/>
  <c r="CX97" i="17"/>
  <c r="DK96" i="17"/>
  <c r="DW96" i="17" s="1"/>
  <c r="AR79" i="10"/>
  <c r="N79" i="2" s="1"/>
  <c r="AQ79" i="10"/>
  <c r="M79" i="2" s="1"/>
  <c r="G89" i="10"/>
  <c r="B90" i="10"/>
  <c r="BR72" i="17"/>
  <c r="BS73" i="17"/>
  <c r="BQ73" i="17"/>
  <c r="CD73" i="17"/>
  <c r="CB74" i="17"/>
  <c r="BZ72" i="17"/>
  <c r="AD75" i="17"/>
  <c r="AT75" i="17" s="1"/>
  <c r="AC75" i="17"/>
  <c r="AS75" i="17" s="1"/>
  <c r="BY72" i="17"/>
  <c r="AB75" i="17"/>
  <c r="AR75" i="17" s="1"/>
  <c r="BX73" i="17"/>
  <c r="Y75" i="17"/>
  <c r="AO75" i="17" s="1"/>
  <c r="BU72" i="17"/>
  <c r="BT72" i="17"/>
  <c r="X75" i="17"/>
  <c r="AN75" i="17" s="1"/>
  <c r="W75" i="17"/>
  <c r="AM75" i="17" s="1"/>
  <c r="V75" i="17"/>
  <c r="AL75" i="17" s="1"/>
  <c r="U75" i="17"/>
  <c r="AK75" i="17" s="1"/>
  <c r="K54" i="2"/>
  <c r="AL55" i="10"/>
  <c r="BV74" i="17"/>
  <c r="AN55" i="10"/>
  <c r="AM55" i="10"/>
  <c r="L54" i="2"/>
  <c r="AO56" i="10"/>
  <c r="T80" i="17"/>
  <c r="AJ80" i="17" s="1"/>
  <c r="CA77" i="17"/>
  <c r="AF78" i="17"/>
  <c r="AV78" i="17" s="1"/>
  <c r="AH78" i="17"/>
  <c r="AX78" i="17" s="1"/>
  <c r="AE78" i="17"/>
  <c r="AU78" i="17" s="1"/>
  <c r="BP77" i="17"/>
  <c r="AG77" i="17"/>
  <c r="AW77" i="17" s="1"/>
  <c r="J67" i="2"/>
  <c r="Z75" i="17"/>
  <c r="AP75" i="17" s="1"/>
  <c r="CC78" i="17"/>
  <c r="AA78" i="17"/>
  <c r="AQ78" i="17" s="1"/>
  <c r="BW77" i="17"/>
  <c r="I73" i="2"/>
  <c r="CV99" i="17" l="1"/>
  <c r="DI99" i="17" s="1"/>
  <c r="DU99" i="17" s="1"/>
  <c r="DI98" i="17"/>
  <c r="DU98" i="17" s="1"/>
  <c r="DA98" i="17"/>
  <c r="DN97" i="17"/>
  <c r="DZ97" i="17" s="1"/>
  <c r="CW99" i="17"/>
  <c r="DJ99" i="17" s="1"/>
  <c r="DV99" i="17" s="1"/>
  <c r="DJ98" i="17"/>
  <c r="DV98" i="17" s="1"/>
  <c r="CT98" i="17"/>
  <c r="DG97" i="17"/>
  <c r="DS97" i="17" s="1"/>
  <c r="CU99" i="17"/>
  <c r="DH99" i="17" s="1"/>
  <c r="DT99" i="17" s="1"/>
  <c r="DH98" i="17"/>
  <c r="DT98" i="17" s="1"/>
  <c r="CX98" i="17"/>
  <c r="DK97" i="17"/>
  <c r="DW97" i="17" s="1"/>
  <c r="DC98" i="17"/>
  <c r="DP97" i="17"/>
  <c r="EB97" i="17" s="1"/>
  <c r="DB98" i="17"/>
  <c r="DO97" i="17"/>
  <c r="EA97" i="17" s="1"/>
  <c r="DD98" i="17"/>
  <c r="DQ97" i="17"/>
  <c r="EC97" i="17" s="1"/>
  <c r="AQ80" i="10"/>
  <c r="M80" i="2" s="1"/>
  <c r="AR80" i="10"/>
  <c r="N80" i="2" s="1"/>
  <c r="B91" i="10"/>
  <c r="G90" i="10"/>
  <c r="BS74" i="17"/>
  <c r="BQ74" i="17"/>
  <c r="BR73" i="17"/>
  <c r="CD74" i="17"/>
  <c r="CB75" i="17"/>
  <c r="AD76" i="17"/>
  <c r="AT76" i="17" s="1"/>
  <c r="BZ73" i="17"/>
  <c r="BY73" i="17"/>
  <c r="AC76" i="17"/>
  <c r="AS76" i="17" s="1"/>
  <c r="BX74" i="17"/>
  <c r="AB76" i="17"/>
  <c r="AR76" i="17" s="1"/>
  <c r="BU73" i="17"/>
  <c r="Y76" i="17"/>
  <c r="AO76" i="17" s="1"/>
  <c r="X76" i="17"/>
  <c r="AN76" i="17" s="1"/>
  <c r="BT73" i="17"/>
  <c r="W76" i="17"/>
  <c r="AM76" i="17" s="1"/>
  <c r="V76" i="17"/>
  <c r="AL76" i="17" s="1"/>
  <c r="U76" i="17"/>
  <c r="AK76" i="17" s="1"/>
  <c r="K55" i="2"/>
  <c r="AL56" i="10"/>
  <c r="L55" i="2"/>
  <c r="AM56" i="10"/>
  <c r="AN56" i="10"/>
  <c r="AO57" i="10"/>
  <c r="BV75" i="17"/>
  <c r="I74" i="2"/>
  <c r="BP78" i="17"/>
  <c r="CA78" i="17"/>
  <c r="AF79" i="17"/>
  <c r="AV79" i="17" s="1"/>
  <c r="AA79" i="17"/>
  <c r="AQ79" i="17" s="1"/>
  <c r="J68" i="2"/>
  <c r="AH79" i="17"/>
  <c r="AX79" i="17" s="1"/>
  <c r="BW78" i="17"/>
  <c r="AG78" i="17"/>
  <c r="AW78" i="17" s="1"/>
  <c r="T81" i="17"/>
  <c r="AJ81" i="17" s="1"/>
  <c r="AE79" i="17"/>
  <c r="AU79" i="17" s="1"/>
  <c r="Z76" i="17"/>
  <c r="AP76" i="17" s="1"/>
  <c r="CC79" i="17"/>
  <c r="DB99" i="17" l="1"/>
  <c r="DO99" i="17" s="1"/>
  <c r="EA99" i="17" s="1"/>
  <c r="DO98" i="17"/>
  <c r="EA98" i="17" s="1"/>
  <c r="CT99" i="17"/>
  <c r="DG99" i="17" s="1"/>
  <c r="DS99" i="17" s="1"/>
  <c r="DG98" i="17"/>
  <c r="DS98" i="17" s="1"/>
  <c r="CX99" i="17"/>
  <c r="DK99" i="17" s="1"/>
  <c r="DW99" i="17" s="1"/>
  <c r="DK98" i="17"/>
  <c r="DW98" i="17" s="1"/>
  <c r="DA99" i="17"/>
  <c r="DN99" i="17" s="1"/>
  <c r="DZ99" i="17" s="1"/>
  <c r="DN98" i="17"/>
  <c r="DZ98" i="17" s="1"/>
  <c r="DC99" i="17"/>
  <c r="DP99" i="17" s="1"/>
  <c r="EB99" i="17" s="1"/>
  <c r="DP98" i="17"/>
  <c r="EB98" i="17" s="1"/>
  <c r="DD99" i="17"/>
  <c r="DQ99" i="17" s="1"/>
  <c r="EC99" i="17" s="1"/>
  <c r="DQ98" i="17"/>
  <c r="EC98" i="17" s="1"/>
  <c r="AR81" i="10"/>
  <c r="N81" i="2" s="1"/>
  <c r="AQ81" i="10"/>
  <c r="M81" i="2" s="1"/>
  <c r="G91" i="10"/>
  <c r="B92" i="10"/>
  <c r="BR74" i="17"/>
  <c r="BQ75" i="17"/>
  <c r="BS75" i="17"/>
  <c r="CD75" i="17"/>
  <c r="CB76" i="17"/>
  <c r="BZ74" i="17"/>
  <c r="AD77" i="17"/>
  <c r="AT77" i="17" s="1"/>
  <c r="AC77" i="17"/>
  <c r="AS77" i="17" s="1"/>
  <c r="BY74" i="17"/>
  <c r="AB77" i="17"/>
  <c r="AR77" i="17" s="1"/>
  <c r="BX75" i="17"/>
  <c r="Y77" i="17"/>
  <c r="AO77" i="17" s="1"/>
  <c r="BU74" i="17"/>
  <c r="BT74" i="17"/>
  <c r="X77" i="17"/>
  <c r="AN77" i="17" s="1"/>
  <c r="W77" i="17"/>
  <c r="AM77" i="17" s="1"/>
  <c r="V77" i="17"/>
  <c r="AL77" i="17" s="1"/>
  <c r="U77" i="17"/>
  <c r="AK77" i="17" s="1"/>
  <c r="AL57" i="10"/>
  <c r="K56" i="2"/>
  <c r="AO58" i="10"/>
  <c r="AN57" i="10"/>
  <c r="AM57" i="10"/>
  <c r="L56" i="2"/>
  <c r="BV76" i="17"/>
  <c r="BW79" i="17"/>
  <c r="AE80" i="17"/>
  <c r="AU80" i="17" s="1"/>
  <c r="AH80" i="17"/>
  <c r="AX80" i="17" s="1"/>
  <c r="BP79" i="17"/>
  <c r="AG79" i="17"/>
  <c r="AW79" i="17" s="1"/>
  <c r="J69" i="2"/>
  <c r="I75" i="2"/>
  <c r="CA79" i="17"/>
  <c r="T82" i="17"/>
  <c r="AJ82" i="17" s="1"/>
  <c r="AA80" i="17"/>
  <c r="AQ80" i="17" s="1"/>
  <c r="AF80" i="17"/>
  <c r="AV80" i="17" s="1"/>
  <c r="CC80" i="17"/>
  <c r="Z77" i="17"/>
  <c r="AP77" i="17" s="1"/>
  <c r="AQ82" i="10" l="1"/>
  <c r="M82" i="2" s="1"/>
  <c r="AR82" i="10"/>
  <c r="N82" i="2" s="1"/>
  <c r="B93" i="10"/>
  <c r="G92" i="10"/>
  <c r="BS76" i="17"/>
  <c r="BQ76" i="17"/>
  <c r="BR75" i="17"/>
  <c r="CD76" i="17"/>
  <c r="CB77" i="17"/>
  <c r="AD78" i="17"/>
  <c r="AT78" i="17" s="1"/>
  <c r="BZ75" i="17"/>
  <c r="BY75" i="17"/>
  <c r="AC78" i="17"/>
  <c r="AS78" i="17" s="1"/>
  <c r="BX76" i="17"/>
  <c r="AB78" i="17"/>
  <c r="AR78" i="17" s="1"/>
  <c r="Y78" i="17"/>
  <c r="AO78" i="17" s="1"/>
  <c r="BU75" i="17"/>
  <c r="X78" i="17"/>
  <c r="AN78" i="17" s="1"/>
  <c r="BT75" i="17"/>
  <c r="W78" i="17"/>
  <c r="AM78" i="17" s="1"/>
  <c r="V78" i="17"/>
  <c r="AL78" i="17" s="1"/>
  <c r="U78" i="17"/>
  <c r="AK78" i="17" s="1"/>
  <c r="AL58" i="10"/>
  <c r="K57" i="2"/>
  <c r="AM58" i="10"/>
  <c r="L57" i="2"/>
  <c r="AN58" i="10"/>
  <c r="BV77" i="17"/>
  <c r="AO59" i="10"/>
  <c r="AF81" i="17"/>
  <c r="AV81" i="17" s="1"/>
  <c r="T83" i="17"/>
  <c r="AJ83" i="17" s="1"/>
  <c r="J70" i="2"/>
  <c r="AE81" i="17"/>
  <c r="AU81" i="17" s="1"/>
  <c r="BP80" i="17"/>
  <c r="AG80" i="17"/>
  <c r="AW80" i="17" s="1"/>
  <c r="CA80" i="17"/>
  <c r="AH81" i="17"/>
  <c r="AX81" i="17" s="1"/>
  <c r="AA81" i="17"/>
  <c r="AQ81" i="17" s="1"/>
  <c r="BW80" i="17"/>
  <c r="I76" i="2"/>
  <c r="CC81" i="17"/>
  <c r="Z78" i="17"/>
  <c r="AP78" i="17" s="1"/>
  <c r="AR83" i="10" l="1"/>
  <c r="N83" i="2" s="1"/>
  <c r="AQ83" i="10"/>
  <c r="M83" i="2" s="1"/>
  <c r="G93" i="10"/>
  <c r="B94" i="10"/>
  <c r="BR76" i="17"/>
  <c r="BQ77" i="17"/>
  <c r="BS77" i="17"/>
  <c r="CD77" i="17"/>
  <c r="CB78" i="17"/>
  <c r="BZ76" i="17"/>
  <c r="AD79" i="17"/>
  <c r="AT79" i="17" s="1"/>
  <c r="AC79" i="17"/>
  <c r="AS79" i="17" s="1"/>
  <c r="BY76" i="17"/>
  <c r="AB79" i="17"/>
  <c r="AR79" i="17" s="1"/>
  <c r="BX77" i="17"/>
  <c r="BU76" i="17"/>
  <c r="Y79" i="17"/>
  <c r="AO79" i="17" s="1"/>
  <c r="BT76" i="17"/>
  <c r="X79" i="17"/>
  <c r="AN79" i="17" s="1"/>
  <c r="W79" i="17"/>
  <c r="AM79" i="17" s="1"/>
  <c r="V79" i="17"/>
  <c r="AL79" i="17" s="1"/>
  <c r="U79" i="17"/>
  <c r="AK79" i="17" s="1"/>
  <c r="AL59" i="10"/>
  <c r="K58" i="2"/>
  <c r="AN59" i="10"/>
  <c r="BV78" i="17"/>
  <c r="AO60" i="10"/>
  <c r="L58" i="2"/>
  <c r="AM59" i="10"/>
  <c r="CA81" i="17"/>
  <c r="Z79" i="17"/>
  <c r="AP79" i="17" s="1"/>
  <c r="AE82" i="17"/>
  <c r="AU82" i="17" s="1"/>
  <c r="AA82" i="17"/>
  <c r="AQ82" i="17" s="1"/>
  <c r="J71" i="2"/>
  <c r="I77" i="2"/>
  <c r="BW81" i="17"/>
  <c r="T84" i="17"/>
  <c r="AJ84" i="17" s="1"/>
  <c r="AF82" i="17"/>
  <c r="AV82" i="17" s="1"/>
  <c r="AG81" i="17"/>
  <c r="AW81" i="17" s="1"/>
  <c r="CC82" i="17"/>
  <c r="AH82" i="17"/>
  <c r="AX82" i="17" s="1"/>
  <c r="BP81" i="17"/>
  <c r="AQ84" i="10" l="1"/>
  <c r="M84" i="2" s="1"/>
  <c r="AR84" i="10"/>
  <c r="N84" i="2" s="1"/>
  <c r="B95" i="10"/>
  <c r="G94" i="10"/>
  <c r="BS78" i="17"/>
  <c r="BQ78" i="17"/>
  <c r="BR77" i="17"/>
  <c r="CD78" i="17"/>
  <c r="CB79" i="17"/>
  <c r="AD80" i="17"/>
  <c r="AT80" i="17" s="1"/>
  <c r="BZ77" i="17"/>
  <c r="BY77" i="17"/>
  <c r="AC80" i="17"/>
  <c r="AS80" i="17" s="1"/>
  <c r="BX78" i="17"/>
  <c r="AB80" i="17"/>
  <c r="AR80" i="17" s="1"/>
  <c r="Y80" i="17"/>
  <c r="AO80" i="17" s="1"/>
  <c r="BU77" i="17"/>
  <c r="X80" i="17"/>
  <c r="AN80" i="17" s="1"/>
  <c r="BT77" i="17"/>
  <c r="W80" i="17"/>
  <c r="AM80" i="17" s="1"/>
  <c r="V80" i="17"/>
  <c r="AL80" i="17" s="1"/>
  <c r="U80" i="17"/>
  <c r="AK80" i="17" s="1"/>
  <c r="K59" i="2"/>
  <c r="AL60" i="10"/>
  <c r="AO61" i="10"/>
  <c r="AN60" i="10"/>
  <c r="L59" i="2"/>
  <c r="AM60" i="10"/>
  <c r="BV79" i="17"/>
  <c r="AG82" i="17"/>
  <c r="AW82" i="17" s="1"/>
  <c r="BP82" i="17"/>
  <c r="CA82" i="17"/>
  <c r="Z80" i="17"/>
  <c r="AP80" i="17" s="1"/>
  <c r="T85" i="17"/>
  <c r="AJ85" i="17" s="1"/>
  <c r="J72" i="2"/>
  <c r="AH83" i="17"/>
  <c r="AX83" i="17" s="1"/>
  <c r="BW82" i="17"/>
  <c r="AF83" i="17"/>
  <c r="AV83" i="17" s="1"/>
  <c r="AE83" i="17"/>
  <c r="AU83" i="17" s="1"/>
  <c r="I78" i="2"/>
  <c r="AA83" i="17"/>
  <c r="AQ83" i="17" s="1"/>
  <c r="CC83" i="17"/>
  <c r="AR85" i="10" l="1"/>
  <c r="N85" i="2" s="1"/>
  <c r="AQ85" i="10"/>
  <c r="M85" i="2" s="1"/>
  <c r="G95" i="10"/>
  <c r="B96" i="10"/>
  <c r="BR78" i="17"/>
  <c r="BQ79" i="17"/>
  <c r="BS79" i="17"/>
  <c r="CD79" i="17"/>
  <c r="CB80" i="17"/>
  <c r="BZ78" i="17"/>
  <c r="AD81" i="17"/>
  <c r="AT81" i="17" s="1"/>
  <c r="AC81" i="17"/>
  <c r="AS81" i="17" s="1"/>
  <c r="BY78" i="17"/>
  <c r="AB81" i="17"/>
  <c r="AR81" i="17" s="1"/>
  <c r="BX79" i="17"/>
  <c r="BU78" i="17"/>
  <c r="Y81" i="17"/>
  <c r="AO81" i="17" s="1"/>
  <c r="BT78" i="17"/>
  <c r="X81" i="17"/>
  <c r="AN81" i="17" s="1"/>
  <c r="W81" i="17"/>
  <c r="AM81" i="17" s="1"/>
  <c r="V81" i="17"/>
  <c r="AL81" i="17" s="1"/>
  <c r="U81" i="17"/>
  <c r="AK81" i="17" s="1"/>
  <c r="K60" i="2"/>
  <c r="AL61" i="10"/>
  <c r="L60" i="2"/>
  <c r="AM61" i="10"/>
  <c r="AN61" i="10"/>
  <c r="AO62" i="10"/>
  <c r="BV80" i="17"/>
  <c r="AA84" i="17"/>
  <c r="AQ84" i="17" s="1"/>
  <c r="AH84" i="17"/>
  <c r="AX84" i="17" s="1"/>
  <c r="Z81" i="17"/>
  <c r="AP81" i="17" s="1"/>
  <c r="AG83" i="17"/>
  <c r="AW83" i="17" s="1"/>
  <c r="I79" i="2"/>
  <c r="J73" i="2"/>
  <c r="CA83" i="17"/>
  <c r="AE84" i="17"/>
  <c r="AU84" i="17" s="1"/>
  <c r="T86" i="17"/>
  <c r="AJ86" i="17" s="1"/>
  <c r="AF84" i="17"/>
  <c r="AV84" i="17" s="1"/>
  <c r="CC84" i="17"/>
  <c r="BW83" i="17"/>
  <c r="BP83" i="17"/>
  <c r="AQ86" i="10" l="1"/>
  <c r="M86" i="2" s="1"/>
  <c r="AR86" i="10"/>
  <c r="N86" i="2" s="1"/>
  <c r="B97" i="10"/>
  <c r="G96" i="10"/>
  <c r="BS80" i="17"/>
  <c r="BQ80" i="17"/>
  <c r="BR79" i="17"/>
  <c r="CD80" i="17"/>
  <c r="CB81" i="17"/>
  <c r="AD82" i="17"/>
  <c r="AT82" i="17" s="1"/>
  <c r="BZ79" i="17"/>
  <c r="BY79" i="17"/>
  <c r="AC82" i="17"/>
  <c r="AS82" i="17" s="1"/>
  <c r="BX80" i="17"/>
  <c r="AB82" i="17"/>
  <c r="AR82" i="17" s="1"/>
  <c r="Y82" i="17"/>
  <c r="AO82" i="17" s="1"/>
  <c r="BU79" i="17"/>
  <c r="X82" i="17"/>
  <c r="AN82" i="17" s="1"/>
  <c r="BT79" i="17"/>
  <c r="W82" i="17"/>
  <c r="AM82" i="17" s="1"/>
  <c r="V82" i="17"/>
  <c r="AL82" i="17" s="1"/>
  <c r="U82" i="17"/>
  <c r="AK82" i="17" s="1"/>
  <c r="K61" i="2"/>
  <c r="AL62" i="10"/>
  <c r="BV81" i="17"/>
  <c r="AO63" i="10"/>
  <c r="AN62" i="10"/>
  <c r="AM62" i="10"/>
  <c r="L61" i="2"/>
  <c r="J74" i="2"/>
  <c r="BP84" i="17"/>
  <c r="CC85" i="17"/>
  <c r="AF85" i="17"/>
  <c r="AV85" i="17" s="1"/>
  <c r="T87" i="17"/>
  <c r="AJ87" i="17" s="1"/>
  <c r="AE85" i="17"/>
  <c r="AU85" i="17" s="1"/>
  <c r="AG84" i="17"/>
  <c r="AW84" i="17" s="1"/>
  <c r="AA85" i="17"/>
  <c r="AQ85" i="17" s="1"/>
  <c r="BW84" i="17"/>
  <c r="AH85" i="17"/>
  <c r="AX85" i="17" s="1"/>
  <c r="I80" i="2"/>
  <c r="Z82" i="17"/>
  <c r="AP82" i="17" s="1"/>
  <c r="CA84" i="17"/>
  <c r="AR87" i="10" l="1"/>
  <c r="N87" i="2" s="1"/>
  <c r="AQ87" i="10"/>
  <c r="M87" i="2" s="1"/>
  <c r="G97" i="10"/>
  <c r="B98" i="10"/>
  <c r="BR80" i="17"/>
  <c r="BQ81" i="17"/>
  <c r="BS81" i="17"/>
  <c r="CD81" i="17"/>
  <c r="CB82" i="17"/>
  <c r="BZ80" i="17"/>
  <c r="AD83" i="17"/>
  <c r="AT83" i="17" s="1"/>
  <c r="AC83" i="17"/>
  <c r="AS83" i="17" s="1"/>
  <c r="BY80" i="17"/>
  <c r="AB83" i="17"/>
  <c r="AR83" i="17" s="1"/>
  <c r="BX81" i="17"/>
  <c r="BU80" i="17"/>
  <c r="Y83" i="17"/>
  <c r="AO83" i="17" s="1"/>
  <c r="BT80" i="17"/>
  <c r="X83" i="17"/>
  <c r="AN83" i="17" s="1"/>
  <c r="W83" i="17"/>
  <c r="AM83" i="17" s="1"/>
  <c r="V83" i="17"/>
  <c r="AL83" i="17" s="1"/>
  <c r="U83" i="17"/>
  <c r="AK83" i="17" s="1"/>
  <c r="AL63" i="10"/>
  <c r="K62" i="2"/>
  <c r="L62" i="2"/>
  <c r="AM63" i="10"/>
  <c r="AN63" i="10"/>
  <c r="AO64" i="10"/>
  <c r="BV82" i="17"/>
  <c r="AG85" i="17"/>
  <c r="AW85" i="17" s="1"/>
  <c r="AH86" i="17"/>
  <c r="AX86" i="17" s="1"/>
  <c r="BW85" i="17"/>
  <c r="CC86" i="17"/>
  <c r="AA86" i="17"/>
  <c r="AQ86" i="17" s="1"/>
  <c r="AE86" i="17"/>
  <c r="AU86" i="17" s="1"/>
  <c r="BP85" i="17"/>
  <c r="CA85" i="17"/>
  <c r="I81" i="2"/>
  <c r="J75" i="2"/>
  <c r="Z83" i="17"/>
  <c r="AP83" i="17" s="1"/>
  <c r="AF86" i="17"/>
  <c r="AV86" i="17" s="1"/>
  <c r="T88" i="17"/>
  <c r="AJ88" i="17" s="1"/>
  <c r="AQ88" i="10" l="1"/>
  <c r="M88" i="2" s="1"/>
  <c r="AR88" i="10"/>
  <c r="N88" i="2" s="1"/>
  <c r="B99" i="10"/>
  <c r="G98" i="10"/>
  <c r="BS82" i="17"/>
  <c r="BQ82" i="17"/>
  <c r="BR81" i="17"/>
  <c r="CD82" i="17"/>
  <c r="CB83" i="17"/>
  <c r="AD84" i="17"/>
  <c r="AT84" i="17" s="1"/>
  <c r="BZ81" i="17"/>
  <c r="BY81" i="17"/>
  <c r="AC84" i="17"/>
  <c r="AS84" i="17" s="1"/>
  <c r="BX82" i="17"/>
  <c r="AB84" i="17"/>
  <c r="AR84" i="17" s="1"/>
  <c r="Y84" i="17"/>
  <c r="AO84" i="17" s="1"/>
  <c r="BU81" i="17"/>
  <c r="X84" i="17"/>
  <c r="AN84" i="17" s="1"/>
  <c r="BT81" i="17"/>
  <c r="W84" i="17"/>
  <c r="AM84" i="17" s="1"/>
  <c r="V84" i="17"/>
  <c r="AL84" i="17" s="1"/>
  <c r="U84" i="17"/>
  <c r="AK84" i="17" s="1"/>
  <c r="AL64" i="10"/>
  <c r="K63" i="2"/>
  <c r="AO65" i="10"/>
  <c r="BV83" i="17"/>
  <c r="L63" i="2"/>
  <c r="AM64" i="10"/>
  <c r="AN64" i="10"/>
  <c r="CC87" i="17"/>
  <c r="AF87" i="17"/>
  <c r="AV87" i="17" s="1"/>
  <c r="AE87" i="17"/>
  <c r="AU87" i="17" s="1"/>
  <c r="Z84" i="17"/>
  <c r="AP84" i="17" s="1"/>
  <c r="AA87" i="17"/>
  <c r="AQ87" i="17" s="1"/>
  <c r="I82" i="2"/>
  <c r="BW86" i="17"/>
  <c r="T89" i="17"/>
  <c r="AJ89" i="17" s="1"/>
  <c r="J76" i="2"/>
  <c r="AG86" i="17"/>
  <c r="AW86" i="17" s="1"/>
  <c r="BP86" i="17"/>
  <c r="CA86" i="17"/>
  <c r="AH87" i="17"/>
  <c r="AX87" i="17" s="1"/>
  <c r="AR89" i="10" l="1"/>
  <c r="N89" i="2" s="1"/>
  <c r="AQ89" i="10"/>
  <c r="M89" i="2" s="1"/>
  <c r="G99" i="10"/>
  <c r="B100" i="10"/>
  <c r="BQ83" i="17"/>
  <c r="BR82" i="17"/>
  <c r="BS83" i="17"/>
  <c r="CD83" i="17"/>
  <c r="CB84" i="17"/>
  <c r="BZ82" i="17"/>
  <c r="AD85" i="17"/>
  <c r="AT85" i="17" s="1"/>
  <c r="AC85" i="17"/>
  <c r="AS85" i="17" s="1"/>
  <c r="BY82" i="17"/>
  <c r="AB85" i="17"/>
  <c r="AR85" i="17" s="1"/>
  <c r="BX83" i="17"/>
  <c r="BU82" i="17"/>
  <c r="Y85" i="17"/>
  <c r="AO85" i="17" s="1"/>
  <c r="BT82" i="17"/>
  <c r="X85" i="17"/>
  <c r="AN85" i="17" s="1"/>
  <c r="W85" i="17"/>
  <c r="AM85" i="17" s="1"/>
  <c r="V85" i="17"/>
  <c r="AL85" i="17" s="1"/>
  <c r="U85" i="17"/>
  <c r="AK85" i="17" s="1"/>
  <c r="AL65" i="10"/>
  <c r="K64" i="2"/>
  <c r="AM65" i="10"/>
  <c r="L64" i="2"/>
  <c r="BV84" i="17"/>
  <c r="AO66" i="10"/>
  <c r="AN65" i="10"/>
  <c r="AG87" i="17"/>
  <c r="AW87" i="17" s="1"/>
  <c r="AH88" i="17"/>
  <c r="AX88" i="17" s="1"/>
  <c r="BW87" i="17"/>
  <c r="AF88" i="17"/>
  <c r="AV88" i="17" s="1"/>
  <c r="T90" i="17"/>
  <c r="AJ90" i="17" s="1"/>
  <c r="CA87" i="17"/>
  <c r="BP87" i="17"/>
  <c r="I83" i="2"/>
  <c r="Z85" i="17"/>
  <c r="AP85" i="17" s="1"/>
  <c r="AA88" i="17"/>
  <c r="AQ88" i="17" s="1"/>
  <c r="J77" i="2"/>
  <c r="AE88" i="17"/>
  <c r="AU88" i="17" s="1"/>
  <c r="CC88" i="17"/>
  <c r="AQ90" i="10" l="1"/>
  <c r="M90" i="2" s="1"/>
  <c r="AR90" i="10"/>
  <c r="N90" i="2" s="1"/>
  <c r="G100" i="10"/>
  <c r="BS84" i="17"/>
  <c r="BR83" i="17"/>
  <c r="BQ84" i="17"/>
  <c r="CD84" i="17"/>
  <c r="CB85" i="17"/>
  <c r="AD86" i="17"/>
  <c r="AT86" i="17" s="1"/>
  <c r="BZ83" i="17"/>
  <c r="BY83" i="17"/>
  <c r="AC86" i="17"/>
  <c r="AS86" i="17" s="1"/>
  <c r="BX84" i="17"/>
  <c r="AB86" i="17"/>
  <c r="AR86" i="17" s="1"/>
  <c r="Y86" i="17"/>
  <c r="AO86" i="17" s="1"/>
  <c r="BU83" i="17"/>
  <c r="X86" i="17"/>
  <c r="AN86" i="17" s="1"/>
  <c r="BT83" i="17"/>
  <c r="W86" i="17"/>
  <c r="AM86" i="17" s="1"/>
  <c r="V86" i="17"/>
  <c r="AL86" i="17" s="1"/>
  <c r="U86" i="17"/>
  <c r="AK86" i="17" s="1"/>
  <c r="AL66" i="10"/>
  <c r="K65" i="2"/>
  <c r="AN66" i="10"/>
  <c r="AO67" i="10"/>
  <c r="BV85" i="17"/>
  <c r="AM66" i="10"/>
  <c r="L65" i="2"/>
  <c r="T91" i="17"/>
  <c r="AJ91" i="17" s="1"/>
  <c r="CC89" i="17"/>
  <c r="J78" i="2"/>
  <c r="I84" i="2"/>
  <c r="AE89" i="17"/>
  <c r="AU89" i="17" s="1"/>
  <c r="AA89" i="17"/>
  <c r="AQ89" i="17" s="1"/>
  <c r="AF89" i="17"/>
  <c r="AV89" i="17" s="1"/>
  <c r="CA88" i="17"/>
  <c r="AH89" i="17"/>
  <c r="AX89" i="17" s="1"/>
  <c r="BP88" i="17"/>
  <c r="Z86" i="17"/>
  <c r="AP86" i="17" s="1"/>
  <c r="AG88" i="17"/>
  <c r="AW88" i="17" s="1"/>
  <c r="BW88" i="17"/>
  <c r="AQ91" i="10" l="1"/>
  <c r="M91" i="2" s="1"/>
  <c r="AR91" i="10"/>
  <c r="N91" i="2" s="1"/>
  <c r="BR84" i="17"/>
  <c r="BQ85" i="17"/>
  <c r="BS85" i="17"/>
  <c r="CD85" i="17"/>
  <c r="CB86" i="17"/>
  <c r="BZ84" i="17"/>
  <c r="AD87" i="17"/>
  <c r="AT87" i="17" s="1"/>
  <c r="AC87" i="17"/>
  <c r="AS87" i="17" s="1"/>
  <c r="BY84" i="17"/>
  <c r="AB87" i="17"/>
  <c r="AR87" i="17" s="1"/>
  <c r="BX85" i="17"/>
  <c r="BU84" i="17"/>
  <c r="Y87" i="17"/>
  <c r="AO87" i="17" s="1"/>
  <c r="BT84" i="17"/>
  <c r="X87" i="17"/>
  <c r="AN87" i="17" s="1"/>
  <c r="W87" i="17"/>
  <c r="AM87" i="17" s="1"/>
  <c r="V87" i="17"/>
  <c r="AL87" i="17" s="1"/>
  <c r="U87" i="17"/>
  <c r="AK87" i="17" s="1"/>
  <c r="K66" i="2"/>
  <c r="AL67" i="10"/>
  <c r="BV86" i="17"/>
  <c r="AO68" i="10"/>
  <c r="AN67" i="10"/>
  <c r="L66" i="2"/>
  <c r="AM67" i="10"/>
  <c r="BW89" i="17"/>
  <c r="BP89" i="17"/>
  <c r="J79" i="2"/>
  <c r="AE90" i="17"/>
  <c r="AU90" i="17" s="1"/>
  <c r="Z87" i="17"/>
  <c r="AP87" i="17" s="1"/>
  <c r="AH90" i="17"/>
  <c r="AX90" i="17" s="1"/>
  <c r="CC90" i="17"/>
  <c r="CA89" i="17"/>
  <c r="AG89" i="17"/>
  <c r="AW89" i="17" s="1"/>
  <c r="AA90" i="17"/>
  <c r="AQ90" i="17" s="1"/>
  <c r="T92" i="17"/>
  <c r="AJ92" i="17" s="1"/>
  <c r="I85" i="2"/>
  <c r="AF90" i="17"/>
  <c r="AV90" i="17" s="1"/>
  <c r="AR92" i="10" l="1"/>
  <c r="N92" i="2" s="1"/>
  <c r="AQ92" i="10"/>
  <c r="M92" i="2" s="1"/>
  <c r="BQ86" i="17"/>
  <c r="BS86" i="17"/>
  <c r="BR85" i="17"/>
  <c r="CD86" i="17"/>
  <c r="CB87" i="17"/>
  <c r="AD88" i="17"/>
  <c r="AT88" i="17" s="1"/>
  <c r="BZ85" i="17"/>
  <c r="BY85" i="17"/>
  <c r="AC88" i="17"/>
  <c r="AS88" i="17" s="1"/>
  <c r="BX86" i="17"/>
  <c r="AB88" i="17"/>
  <c r="AR88" i="17" s="1"/>
  <c r="Y88" i="17"/>
  <c r="AO88" i="17" s="1"/>
  <c r="BU85" i="17"/>
  <c r="X88" i="17"/>
  <c r="AN88" i="17" s="1"/>
  <c r="BT85" i="17"/>
  <c r="W88" i="17"/>
  <c r="AM88" i="17" s="1"/>
  <c r="V88" i="17"/>
  <c r="AL88" i="17" s="1"/>
  <c r="U88" i="17"/>
  <c r="AK88" i="17" s="1"/>
  <c r="K67" i="2"/>
  <c r="AL68" i="10"/>
  <c r="AO69" i="10"/>
  <c r="AN68" i="10"/>
  <c r="AM68" i="10"/>
  <c r="L67" i="2"/>
  <c r="BV87" i="17"/>
  <c r="I86" i="2"/>
  <c r="AH91" i="17"/>
  <c r="AX91" i="17" s="1"/>
  <c r="Z88" i="17"/>
  <c r="AP88" i="17" s="1"/>
  <c r="BP90" i="17"/>
  <c r="T93" i="17"/>
  <c r="AJ93" i="17" s="1"/>
  <c r="AG90" i="17"/>
  <c r="AW90" i="17" s="1"/>
  <c r="BW90" i="17"/>
  <c r="CC91" i="17"/>
  <c r="AF91" i="17"/>
  <c r="AV91" i="17" s="1"/>
  <c r="AA91" i="17"/>
  <c r="AQ91" i="17" s="1"/>
  <c r="AE91" i="17"/>
  <c r="AU91" i="17" s="1"/>
  <c r="CA90" i="17"/>
  <c r="J80" i="2"/>
  <c r="AQ93" i="10" l="1"/>
  <c r="M93" i="2" s="1"/>
  <c r="AR93" i="10"/>
  <c r="N93" i="2" s="1"/>
  <c r="BR86" i="17"/>
  <c r="BS87" i="17"/>
  <c r="BQ87" i="17"/>
  <c r="CD87" i="17"/>
  <c r="CB88" i="17"/>
  <c r="BZ86" i="17"/>
  <c r="AD89" i="17"/>
  <c r="AT89" i="17" s="1"/>
  <c r="AC89" i="17"/>
  <c r="AS89" i="17" s="1"/>
  <c r="BY86" i="17"/>
  <c r="AB89" i="17"/>
  <c r="AR89" i="17" s="1"/>
  <c r="BX87" i="17"/>
  <c r="BU86" i="17"/>
  <c r="Y89" i="17"/>
  <c r="AO89" i="17" s="1"/>
  <c r="BT86" i="17"/>
  <c r="X89" i="17"/>
  <c r="AN89" i="17" s="1"/>
  <c r="W89" i="17"/>
  <c r="AM89" i="17" s="1"/>
  <c r="V89" i="17"/>
  <c r="AL89" i="17" s="1"/>
  <c r="U89" i="17"/>
  <c r="AK89" i="17" s="1"/>
  <c r="K68" i="2"/>
  <c r="AL69" i="10"/>
  <c r="AN69" i="10"/>
  <c r="BV88" i="17"/>
  <c r="AO70" i="10"/>
  <c r="AM69" i="10"/>
  <c r="L68" i="2"/>
  <c r="T94" i="17"/>
  <c r="AJ94" i="17" s="1"/>
  <c r="I87" i="2"/>
  <c r="J81" i="2"/>
  <c r="AF92" i="17"/>
  <c r="AV92" i="17" s="1"/>
  <c r="BP91" i="17"/>
  <c r="CA91" i="17"/>
  <c r="AH92" i="17"/>
  <c r="AX92" i="17" s="1"/>
  <c r="AE92" i="17"/>
  <c r="AU92" i="17" s="1"/>
  <c r="AG91" i="17"/>
  <c r="AW91" i="17" s="1"/>
  <c r="Z89" i="17"/>
  <c r="AP89" i="17" s="1"/>
  <c r="AA92" i="17"/>
  <c r="AQ92" i="17" s="1"/>
  <c r="CC92" i="17"/>
  <c r="BW91" i="17"/>
  <c r="AR94" i="10" l="1"/>
  <c r="N94" i="2" s="1"/>
  <c r="AQ94" i="10"/>
  <c r="M94" i="2" s="1"/>
  <c r="BS88" i="17"/>
  <c r="BR87" i="17"/>
  <c r="BQ88" i="17"/>
  <c r="CD88" i="17"/>
  <c r="CB89" i="17"/>
  <c r="AD90" i="17"/>
  <c r="AT90" i="17" s="1"/>
  <c r="BZ87" i="17"/>
  <c r="BY87" i="17"/>
  <c r="AC90" i="17"/>
  <c r="AS90" i="17" s="1"/>
  <c r="BX88" i="17"/>
  <c r="AB90" i="17"/>
  <c r="AR90" i="17" s="1"/>
  <c r="Y90" i="17"/>
  <c r="AO90" i="17" s="1"/>
  <c r="BU87" i="17"/>
  <c r="X90" i="17"/>
  <c r="AN90" i="17" s="1"/>
  <c r="BT87" i="17"/>
  <c r="W90" i="17"/>
  <c r="AM90" i="17" s="1"/>
  <c r="V90" i="17"/>
  <c r="AL90" i="17" s="1"/>
  <c r="U90" i="17"/>
  <c r="AK90" i="17" s="1"/>
  <c r="K69" i="2"/>
  <c r="AL70" i="10"/>
  <c r="AO71" i="10"/>
  <c r="BV89" i="17"/>
  <c r="AM70" i="10"/>
  <c r="L69" i="2"/>
  <c r="AN70" i="10"/>
  <c r="AG92" i="17"/>
  <c r="AW92" i="17" s="1"/>
  <c r="CA92" i="17"/>
  <c r="AE93" i="17"/>
  <c r="AU93" i="17" s="1"/>
  <c r="CC93" i="17"/>
  <c r="BP92" i="17"/>
  <c r="I88" i="2"/>
  <c r="BW92" i="17"/>
  <c r="T95" i="17"/>
  <c r="AJ95" i="17" s="1"/>
  <c r="AA93" i="17"/>
  <c r="AQ93" i="17" s="1"/>
  <c r="J82" i="2"/>
  <c r="AF93" i="17"/>
  <c r="AV93" i="17" s="1"/>
  <c r="Z90" i="17"/>
  <c r="AP90" i="17" s="1"/>
  <c r="AH93" i="17"/>
  <c r="AX93" i="17" s="1"/>
  <c r="AQ95" i="10" l="1"/>
  <c r="M95" i="2" s="1"/>
  <c r="AR95" i="10"/>
  <c r="N95" i="2" s="1"/>
  <c r="BQ89" i="17"/>
  <c r="BR88" i="17"/>
  <c r="BS89" i="17"/>
  <c r="CD89" i="17"/>
  <c r="CB90" i="17"/>
  <c r="BZ88" i="17"/>
  <c r="AD91" i="17"/>
  <c r="AT91" i="17" s="1"/>
  <c r="AC91" i="17"/>
  <c r="AS91" i="17" s="1"/>
  <c r="BY88" i="17"/>
  <c r="AB91" i="17"/>
  <c r="AR91" i="17" s="1"/>
  <c r="BX89" i="17"/>
  <c r="BU88" i="17"/>
  <c r="Y91" i="17"/>
  <c r="AO91" i="17" s="1"/>
  <c r="BT88" i="17"/>
  <c r="X91" i="17"/>
  <c r="AN91" i="17" s="1"/>
  <c r="W91" i="17"/>
  <c r="AM91" i="17" s="1"/>
  <c r="V91" i="17"/>
  <c r="AL91" i="17" s="1"/>
  <c r="U91" i="17"/>
  <c r="AK91" i="17" s="1"/>
  <c r="K70" i="2"/>
  <c r="AL71" i="10"/>
  <c r="L70" i="2"/>
  <c r="AM71" i="10"/>
  <c r="BV90" i="17"/>
  <c r="AO72" i="10"/>
  <c r="AN71" i="10"/>
  <c r="Z91" i="17"/>
  <c r="AP91" i="17" s="1"/>
  <c r="AE94" i="17"/>
  <c r="AU94" i="17" s="1"/>
  <c r="AF94" i="17"/>
  <c r="AV94" i="17" s="1"/>
  <c r="T96" i="17"/>
  <c r="AJ96" i="17" s="1"/>
  <c r="BP93" i="17"/>
  <c r="CA93" i="17"/>
  <c r="BW93" i="17"/>
  <c r="CC94" i="17"/>
  <c r="I89" i="2"/>
  <c r="AG93" i="17"/>
  <c r="AW93" i="17" s="1"/>
  <c r="J83" i="2"/>
  <c r="AA94" i="17"/>
  <c r="AQ94" i="17" s="1"/>
  <c r="AH94" i="17"/>
  <c r="AX94" i="17" s="1"/>
  <c r="AR96" i="10" l="1"/>
  <c r="N96" i="2" s="1"/>
  <c r="AQ96" i="10"/>
  <c r="M96" i="2" s="1"/>
  <c r="BS90" i="17"/>
  <c r="BR89" i="17"/>
  <c r="BQ90" i="17"/>
  <c r="CD90" i="17"/>
  <c r="CB91" i="17"/>
  <c r="AD92" i="17"/>
  <c r="AT92" i="17" s="1"/>
  <c r="BZ89" i="17"/>
  <c r="BY89" i="17"/>
  <c r="AC92" i="17"/>
  <c r="AS92" i="17" s="1"/>
  <c r="BX90" i="17"/>
  <c r="AB92" i="17"/>
  <c r="AR92" i="17" s="1"/>
  <c r="Y92" i="17"/>
  <c r="AO92" i="17" s="1"/>
  <c r="BU89" i="17"/>
  <c r="X92" i="17"/>
  <c r="AN92" i="17" s="1"/>
  <c r="BT89" i="17"/>
  <c r="W92" i="17"/>
  <c r="AM92" i="17" s="1"/>
  <c r="V92" i="17"/>
  <c r="AL92" i="17" s="1"/>
  <c r="U92" i="17"/>
  <c r="AK92" i="17" s="1"/>
  <c r="AL72" i="10"/>
  <c r="K71" i="2"/>
  <c r="AN72" i="10"/>
  <c r="AO73" i="10"/>
  <c r="BV91" i="17"/>
  <c r="AM72" i="10"/>
  <c r="L71" i="2"/>
  <c r="CC95" i="17"/>
  <c r="AA95" i="17"/>
  <c r="AQ95" i="17" s="1"/>
  <c r="BW94" i="17"/>
  <c r="BP94" i="17"/>
  <c r="AF95" i="17"/>
  <c r="AV95" i="17" s="1"/>
  <c r="I90" i="2"/>
  <c r="AE95" i="17"/>
  <c r="AU95" i="17" s="1"/>
  <c r="T97" i="17"/>
  <c r="AJ97" i="17" s="1"/>
  <c r="Z92" i="17"/>
  <c r="AP92" i="17" s="1"/>
  <c r="CA94" i="17"/>
  <c r="AG94" i="17"/>
  <c r="AW94" i="17" s="1"/>
  <c r="AH95" i="17"/>
  <c r="AX95" i="17" s="1"/>
  <c r="J84" i="2"/>
  <c r="AQ97" i="10" l="1"/>
  <c r="M97" i="2" s="1"/>
  <c r="AR97" i="10"/>
  <c r="N97" i="2" s="1"/>
  <c r="BR90" i="17"/>
  <c r="BS91" i="17"/>
  <c r="BQ91" i="17"/>
  <c r="CD91" i="17"/>
  <c r="CB92" i="17"/>
  <c r="BZ90" i="17"/>
  <c r="AD93" i="17"/>
  <c r="AT93" i="17" s="1"/>
  <c r="AC93" i="17"/>
  <c r="AS93" i="17" s="1"/>
  <c r="BY90" i="17"/>
  <c r="AB93" i="17"/>
  <c r="AR93" i="17" s="1"/>
  <c r="BX91" i="17"/>
  <c r="BU90" i="17"/>
  <c r="Y93" i="17"/>
  <c r="AO93" i="17" s="1"/>
  <c r="BT90" i="17"/>
  <c r="X93" i="17"/>
  <c r="AN93" i="17" s="1"/>
  <c r="W93" i="17"/>
  <c r="AM93" i="17" s="1"/>
  <c r="V93" i="17"/>
  <c r="AL93" i="17" s="1"/>
  <c r="U93" i="17"/>
  <c r="AK93" i="17" s="1"/>
  <c r="K72" i="2"/>
  <c r="AL73" i="10"/>
  <c r="L72" i="2"/>
  <c r="AM73" i="10"/>
  <c r="AO74" i="10"/>
  <c r="BV92" i="17"/>
  <c r="AN73" i="10"/>
  <c r="J85" i="2"/>
  <c r="AA96" i="17"/>
  <c r="AQ96" i="17" s="1"/>
  <c r="Z93" i="17"/>
  <c r="AP93" i="17" s="1"/>
  <c r="BW95" i="17"/>
  <c r="CC96" i="17"/>
  <c r="BP95" i="17"/>
  <c r="AG95" i="17"/>
  <c r="AW95" i="17" s="1"/>
  <c r="AE96" i="17"/>
  <c r="AU96" i="17" s="1"/>
  <c r="T98" i="17"/>
  <c r="AJ98" i="17" s="1"/>
  <c r="AH96" i="17"/>
  <c r="AX96" i="17" s="1"/>
  <c r="I91" i="2"/>
  <c r="AF96" i="17"/>
  <c r="AV96" i="17" s="1"/>
  <c r="CA95" i="17"/>
  <c r="AR98" i="10" l="1"/>
  <c r="N98" i="2" s="1"/>
  <c r="AQ98" i="10"/>
  <c r="M98" i="2" s="1"/>
  <c r="BS92" i="17"/>
  <c r="BQ92" i="17"/>
  <c r="BR91" i="17"/>
  <c r="CD92" i="17"/>
  <c r="CB93" i="17"/>
  <c r="AD94" i="17"/>
  <c r="AT94" i="17" s="1"/>
  <c r="BZ91" i="17"/>
  <c r="BY91" i="17"/>
  <c r="AC94" i="17"/>
  <c r="AS94" i="17" s="1"/>
  <c r="BX92" i="17"/>
  <c r="AB94" i="17"/>
  <c r="AR94" i="17" s="1"/>
  <c r="Y94" i="17"/>
  <c r="AO94" i="17" s="1"/>
  <c r="BU91" i="17"/>
  <c r="X94" i="17"/>
  <c r="AN94" i="17" s="1"/>
  <c r="BT91" i="17"/>
  <c r="W94" i="17"/>
  <c r="AM94" i="17" s="1"/>
  <c r="V94" i="17"/>
  <c r="AL94" i="17" s="1"/>
  <c r="U94" i="17"/>
  <c r="AK94" i="17" s="1"/>
  <c r="K73" i="2"/>
  <c r="AL74" i="10"/>
  <c r="BV93" i="17"/>
  <c r="AO75" i="10"/>
  <c r="AN74" i="10"/>
  <c r="L73" i="2"/>
  <c r="AM74" i="10"/>
  <c r="AF97" i="17"/>
  <c r="AV97" i="17" s="1"/>
  <c r="AG96" i="17"/>
  <c r="AW96" i="17" s="1"/>
  <c r="Z94" i="17"/>
  <c r="AP94" i="17" s="1"/>
  <c r="AA97" i="17"/>
  <c r="AQ97" i="17" s="1"/>
  <c r="AE97" i="17"/>
  <c r="AU97" i="17" s="1"/>
  <c r="BP96" i="17"/>
  <c r="BW96" i="17"/>
  <c r="T99" i="17"/>
  <c r="AJ99" i="17" s="1"/>
  <c r="CC97" i="17"/>
  <c r="I92" i="2"/>
  <c r="CA96" i="17"/>
  <c r="AH97" i="17"/>
  <c r="AX97" i="17" s="1"/>
  <c r="J86" i="2"/>
  <c r="AQ99" i="10" l="1"/>
  <c r="M99" i="2" s="1"/>
  <c r="AR99" i="10"/>
  <c r="N99" i="2" s="1"/>
  <c r="BR92" i="17"/>
  <c r="BQ93" i="17"/>
  <c r="BS93" i="17"/>
  <c r="CD93" i="17"/>
  <c r="CB94" i="17"/>
  <c r="BZ92" i="17"/>
  <c r="AD95" i="17"/>
  <c r="AT95" i="17" s="1"/>
  <c r="AC95" i="17"/>
  <c r="AS95" i="17" s="1"/>
  <c r="BY92" i="17"/>
  <c r="AB95" i="17"/>
  <c r="AR95" i="17" s="1"/>
  <c r="BX93" i="17"/>
  <c r="BU92" i="17"/>
  <c r="Y95" i="17"/>
  <c r="AO95" i="17" s="1"/>
  <c r="BT92" i="17"/>
  <c r="X95" i="17"/>
  <c r="AN95" i="17" s="1"/>
  <c r="W95" i="17"/>
  <c r="AM95" i="17" s="1"/>
  <c r="V95" i="17"/>
  <c r="AL95" i="17" s="1"/>
  <c r="U95" i="17"/>
  <c r="AK95" i="17" s="1"/>
  <c r="AL75" i="10"/>
  <c r="K74" i="2"/>
  <c r="AN75" i="10"/>
  <c r="AO76" i="10"/>
  <c r="BV94" i="17"/>
  <c r="L74" i="2"/>
  <c r="AM75" i="10"/>
  <c r="AH98" i="17"/>
  <c r="AX98" i="17" s="1"/>
  <c r="CC98" i="17"/>
  <c r="BW97" i="17"/>
  <c r="I93" i="2"/>
  <c r="AE98" i="17"/>
  <c r="AU98" i="17" s="1"/>
  <c r="CA97" i="17"/>
  <c r="BP97" i="17"/>
  <c r="T100" i="17"/>
  <c r="AJ100" i="17" s="1"/>
  <c r="AA98" i="17"/>
  <c r="AQ98" i="17" s="1"/>
  <c r="AF98" i="17"/>
  <c r="AV98" i="17" s="1"/>
  <c r="J87" i="2"/>
  <c r="Z95" i="17"/>
  <c r="AP95" i="17" s="1"/>
  <c r="AG97" i="17"/>
  <c r="AW97" i="17" s="1"/>
  <c r="AR100" i="10" l="1"/>
  <c r="AQ100" i="10"/>
  <c r="BS94" i="17"/>
  <c r="BQ94" i="17"/>
  <c r="BR93" i="17"/>
  <c r="CD94" i="17"/>
  <c r="CB95" i="17"/>
  <c r="AD96" i="17"/>
  <c r="AT96" i="17" s="1"/>
  <c r="BZ93" i="17"/>
  <c r="BY93" i="17"/>
  <c r="AC96" i="17"/>
  <c r="AS96" i="17" s="1"/>
  <c r="BX94" i="17"/>
  <c r="AB96" i="17"/>
  <c r="AR96" i="17" s="1"/>
  <c r="Y96" i="17"/>
  <c r="AO96" i="17" s="1"/>
  <c r="BU93" i="17"/>
  <c r="X96" i="17"/>
  <c r="AN96" i="17" s="1"/>
  <c r="BT93" i="17"/>
  <c r="W96" i="17"/>
  <c r="AM96" i="17" s="1"/>
  <c r="V96" i="17"/>
  <c r="AL96" i="17" s="1"/>
  <c r="U96" i="17"/>
  <c r="AK96" i="17" s="1"/>
  <c r="AL76" i="10"/>
  <c r="K75" i="2"/>
  <c r="AO77" i="10"/>
  <c r="L75" i="2"/>
  <c r="AM76" i="10"/>
  <c r="BV95" i="17"/>
  <c r="AN76" i="10"/>
  <c r="I94" i="2"/>
  <c r="AH99" i="17"/>
  <c r="AX99" i="17" s="1"/>
  <c r="AE99" i="17"/>
  <c r="AU99" i="17" s="1"/>
  <c r="J88" i="2"/>
  <c r="CA98" i="17"/>
  <c r="BW98" i="17"/>
  <c r="AA99" i="17"/>
  <c r="AQ99" i="17" s="1"/>
  <c r="AG98" i="17"/>
  <c r="AW98" i="17" s="1"/>
  <c r="Z96" i="17"/>
  <c r="AP96" i="17" s="1"/>
  <c r="AF99" i="17"/>
  <c r="AV99" i="17" s="1"/>
  <c r="BP98" i="17"/>
  <c r="CC100" i="17"/>
  <c r="CC99" i="17"/>
  <c r="M100" i="2" l="1"/>
  <c r="N100" i="2"/>
  <c r="BR94" i="17"/>
  <c r="BQ95" i="17"/>
  <c r="BS95" i="17"/>
  <c r="CD95" i="17"/>
  <c r="CB96" i="17"/>
  <c r="BZ94" i="17"/>
  <c r="AD97" i="17"/>
  <c r="AT97" i="17" s="1"/>
  <c r="AC97" i="17"/>
  <c r="AS97" i="17" s="1"/>
  <c r="BY94" i="17"/>
  <c r="AB97" i="17"/>
  <c r="AR97" i="17" s="1"/>
  <c r="BX95" i="17"/>
  <c r="BU94" i="17"/>
  <c r="Y97" i="17"/>
  <c r="AO97" i="17" s="1"/>
  <c r="BT94" i="17"/>
  <c r="X97" i="17"/>
  <c r="AN97" i="17" s="1"/>
  <c r="W97" i="17"/>
  <c r="AM97" i="17" s="1"/>
  <c r="V97" i="17"/>
  <c r="AL97" i="17" s="1"/>
  <c r="U97" i="17"/>
  <c r="AK97" i="17" s="1"/>
  <c r="K76" i="2"/>
  <c r="AL77" i="10"/>
  <c r="BV96" i="17"/>
  <c r="L76" i="2"/>
  <c r="AM77" i="10"/>
  <c r="AN77" i="10"/>
  <c r="AO78" i="10"/>
  <c r="AE100" i="17"/>
  <c r="AU100" i="17" s="1"/>
  <c r="CA100" i="17"/>
  <c r="CA99" i="17"/>
  <c r="AG99" i="17"/>
  <c r="AW99" i="17" s="1"/>
  <c r="BW100" i="17"/>
  <c r="BW99" i="17"/>
  <c r="J89" i="2"/>
  <c r="I95" i="2"/>
  <c r="AF100" i="17"/>
  <c r="AV100" i="17" s="1"/>
  <c r="Z97" i="17"/>
  <c r="AP97" i="17" s="1"/>
  <c r="AA100" i="17"/>
  <c r="AQ100" i="17" s="1"/>
  <c r="BP100" i="17"/>
  <c r="BP99" i="17"/>
  <c r="AH100" i="17"/>
  <c r="AX100" i="17" s="1"/>
  <c r="BS96" i="17" l="1"/>
  <c r="BQ96" i="17"/>
  <c r="BR95" i="17"/>
  <c r="CD96" i="17"/>
  <c r="CB97" i="17"/>
  <c r="AD98" i="17"/>
  <c r="AT98" i="17" s="1"/>
  <c r="BZ95" i="17"/>
  <c r="AC98" i="17"/>
  <c r="AS98" i="17" s="1"/>
  <c r="BY95" i="17"/>
  <c r="BX96" i="17"/>
  <c r="AB98" i="17"/>
  <c r="AR98" i="17" s="1"/>
  <c r="Y98" i="17"/>
  <c r="AO98" i="17" s="1"/>
  <c r="BU95" i="17"/>
  <c r="X98" i="17"/>
  <c r="AN98" i="17" s="1"/>
  <c r="BT95" i="17"/>
  <c r="W98" i="17"/>
  <c r="AM98" i="17" s="1"/>
  <c r="V98" i="17"/>
  <c r="AL98" i="17" s="1"/>
  <c r="U98" i="17"/>
  <c r="AK98" i="17" s="1"/>
  <c r="K77" i="2"/>
  <c r="AL78" i="10"/>
  <c r="AN78" i="10"/>
  <c r="L77" i="2"/>
  <c r="AM78" i="10"/>
  <c r="AO79" i="10"/>
  <c r="BV97" i="17"/>
  <c r="J90" i="2"/>
  <c r="I96" i="2"/>
  <c r="Z98" i="17"/>
  <c r="AP98" i="17" s="1"/>
  <c r="AG100" i="17"/>
  <c r="AW100" i="17" s="1"/>
  <c r="BR96" i="17" l="1"/>
  <c r="BQ97" i="17"/>
  <c r="BS97" i="17"/>
  <c r="CD97" i="17"/>
  <c r="CB98" i="17"/>
  <c r="BZ96" i="17"/>
  <c r="AD99" i="17"/>
  <c r="AT99" i="17" s="1"/>
  <c r="BY96" i="17"/>
  <c r="AC99" i="17"/>
  <c r="AS99" i="17" s="1"/>
  <c r="AB99" i="17"/>
  <c r="AR99" i="17" s="1"/>
  <c r="BX97" i="17"/>
  <c r="BU96" i="17"/>
  <c r="Y99" i="17"/>
  <c r="AO99" i="17" s="1"/>
  <c r="BT96" i="17"/>
  <c r="X99" i="17"/>
  <c r="AN99" i="17" s="1"/>
  <c r="W99" i="17"/>
  <c r="AM99" i="17" s="1"/>
  <c r="V99" i="17"/>
  <c r="AL99" i="17" s="1"/>
  <c r="U99" i="17"/>
  <c r="AK99" i="17" s="1"/>
  <c r="K78" i="2"/>
  <c r="AL79" i="10"/>
  <c r="AO80" i="10"/>
  <c r="BV98" i="17"/>
  <c r="L78" i="2"/>
  <c r="AM79" i="10"/>
  <c r="AN79" i="10"/>
  <c r="I97" i="2"/>
  <c r="Z99" i="17"/>
  <c r="AP99" i="17" s="1"/>
  <c r="J91" i="2"/>
  <c r="BQ98" i="17" l="1"/>
  <c r="BS98" i="17"/>
  <c r="BR97" i="17"/>
  <c r="CD98" i="17"/>
  <c r="CB99" i="17"/>
  <c r="CB100" i="17"/>
  <c r="AD100" i="17"/>
  <c r="AT100" i="17" s="1"/>
  <c r="BZ97" i="17"/>
  <c r="AC100" i="17"/>
  <c r="AS100" i="17" s="1"/>
  <c r="BY97" i="17"/>
  <c r="BX98" i="17"/>
  <c r="AB100" i="17"/>
  <c r="AR100" i="17" s="1"/>
  <c r="Y100" i="17"/>
  <c r="AO100" i="17" s="1"/>
  <c r="BU97" i="17"/>
  <c r="X100" i="17"/>
  <c r="AN100" i="17" s="1"/>
  <c r="BT97" i="17"/>
  <c r="W100" i="17"/>
  <c r="AM100" i="17" s="1"/>
  <c r="V100" i="17"/>
  <c r="AL100" i="17" s="1"/>
  <c r="U100" i="17"/>
  <c r="AK100" i="17" s="1"/>
  <c r="AL80" i="10"/>
  <c r="K79" i="2"/>
  <c r="AN80" i="10"/>
  <c r="AO81" i="10"/>
  <c r="L79" i="2"/>
  <c r="AM80" i="10"/>
  <c r="BV100" i="17"/>
  <c r="BV99" i="17"/>
  <c r="I98" i="2"/>
  <c r="J92" i="2"/>
  <c r="Z100" i="17"/>
  <c r="AP100" i="17" s="1"/>
  <c r="BS100" i="17" l="1"/>
  <c r="BS99" i="17"/>
  <c r="BR98" i="17"/>
  <c r="BQ100" i="17"/>
  <c r="BQ99" i="17"/>
  <c r="CD99" i="17"/>
  <c r="CD100" i="17"/>
  <c r="BZ98" i="17"/>
  <c r="BY98" i="17"/>
  <c r="BX100" i="17"/>
  <c r="BX99" i="17"/>
  <c r="BU98" i="17"/>
  <c r="BT98" i="17"/>
  <c r="AL81" i="10"/>
  <c r="K80" i="2"/>
  <c r="L80" i="2"/>
  <c r="AM81" i="10"/>
  <c r="AN81" i="10"/>
  <c r="AO82" i="10"/>
  <c r="J93" i="2"/>
  <c r="I100" i="2"/>
  <c r="I99" i="2"/>
  <c r="BR100" i="17" l="1"/>
  <c r="BR99" i="17"/>
  <c r="BZ100" i="17"/>
  <c r="BZ99" i="17"/>
  <c r="BY100" i="17"/>
  <c r="BY99" i="17"/>
  <c r="BU99" i="17"/>
  <c r="BU100" i="17"/>
  <c r="BT100" i="17"/>
  <c r="BT99" i="17"/>
  <c r="K81" i="2"/>
  <c r="AL82" i="10"/>
  <c r="AO83" i="10"/>
  <c r="AN82" i="10"/>
  <c r="L81" i="2"/>
  <c r="AM82" i="10"/>
  <c r="J94" i="2"/>
  <c r="K82" i="2" l="1"/>
  <c r="AL83" i="10"/>
  <c r="AN83" i="10"/>
  <c r="AO84" i="10"/>
  <c r="L82" i="2"/>
  <c r="AM83" i="10"/>
  <c r="J95" i="2"/>
  <c r="AL84" i="10" l="1"/>
  <c r="K83" i="2"/>
  <c r="AM84" i="10"/>
  <c r="L83" i="2"/>
  <c r="AO85" i="10"/>
  <c r="AN84" i="10"/>
  <c r="J96" i="2"/>
  <c r="K84" i="2" l="1"/>
  <c r="AL85" i="10"/>
  <c r="AN85" i="10"/>
  <c r="AO86" i="10"/>
  <c r="L84" i="2"/>
  <c r="AM85" i="10"/>
  <c r="J97" i="2"/>
  <c r="AL86" i="10" l="1"/>
  <c r="K85" i="2"/>
  <c r="L85" i="2"/>
  <c r="AM86" i="10"/>
  <c r="AO87" i="10"/>
  <c r="AN86" i="10"/>
  <c r="J98" i="2"/>
  <c r="K86" i="2" l="1"/>
  <c r="AL87" i="10"/>
  <c r="AN87" i="10"/>
  <c r="AO88" i="10"/>
  <c r="L86" i="2"/>
  <c r="AM87" i="10"/>
  <c r="J100" i="2"/>
  <c r="J99" i="2"/>
  <c r="AL88" i="10" l="1"/>
  <c r="K87" i="2"/>
  <c r="AM88" i="10"/>
  <c r="L87" i="2"/>
  <c r="AO89" i="10"/>
  <c r="AN88" i="10"/>
  <c r="K88" i="2" l="1"/>
  <c r="AL89" i="10"/>
  <c r="AN89" i="10"/>
  <c r="AO90" i="10"/>
  <c r="AM89" i="10"/>
  <c r="L88" i="2"/>
  <c r="K89" i="2" l="1"/>
  <c r="AL90" i="10"/>
  <c r="AM90" i="10"/>
  <c r="L89" i="2"/>
  <c r="AO91" i="10"/>
  <c r="AN90" i="10"/>
  <c r="AL91" i="10" l="1"/>
  <c r="K90" i="2"/>
  <c r="AN91" i="10"/>
  <c r="AO92" i="10"/>
  <c r="AM91" i="10"/>
  <c r="L90" i="2"/>
  <c r="K91" i="2" l="1"/>
  <c r="AL92" i="10"/>
  <c r="L91" i="2"/>
  <c r="AM92" i="10"/>
  <c r="AO93" i="10"/>
  <c r="AN92" i="10"/>
  <c r="K92" i="2" l="1"/>
  <c r="AL93" i="10"/>
  <c r="AN93" i="10"/>
  <c r="AO94" i="10"/>
  <c r="AM93" i="10"/>
  <c r="L92" i="2"/>
  <c r="K93" i="2" l="1"/>
  <c r="AL94" i="10"/>
  <c r="AO95" i="10"/>
  <c r="AM94" i="10"/>
  <c r="L93" i="2"/>
  <c r="AN94" i="10"/>
  <c r="AL95" i="10" l="1"/>
  <c r="K94" i="2"/>
  <c r="AN95" i="10"/>
  <c r="L94" i="2"/>
  <c r="AM95" i="10"/>
  <c r="AO96" i="10"/>
  <c r="AL96" i="10" l="1"/>
  <c r="K95" i="2"/>
  <c r="AO97" i="10"/>
  <c r="AN96" i="10"/>
  <c r="AM96" i="10"/>
  <c r="L95" i="2"/>
  <c r="AL97" i="10" l="1"/>
  <c r="K96" i="2"/>
  <c r="AN97" i="10"/>
  <c r="AO98" i="10"/>
  <c r="AM97" i="10"/>
  <c r="L96" i="2"/>
  <c r="AL98" i="10" l="1"/>
  <c r="K97" i="2"/>
  <c r="L97" i="2"/>
  <c r="AM98" i="10"/>
  <c r="AO99" i="10"/>
  <c r="AN98" i="10"/>
  <c r="K98" i="2" l="1"/>
  <c r="AL99" i="10"/>
  <c r="AN99" i="10"/>
  <c r="AO100" i="10"/>
  <c r="L98" i="2"/>
  <c r="AM99" i="10"/>
  <c r="AL100" i="10" l="1"/>
  <c r="K99" i="2"/>
  <c r="L99" i="2"/>
  <c r="AM100" i="10"/>
  <c r="AN100" i="10"/>
  <c r="K100" i="2" l="1"/>
  <c r="L100" i="2"/>
  <c r="W13" i="29"/>
  <c r="W14" i="29"/>
  <c r="W15" i="29"/>
  <c r="W16" i="29"/>
  <c r="W17" i="29"/>
  <c r="W22" i="29"/>
  <c r="W23" i="29"/>
  <c r="W24" i="29"/>
  <c r="W25" i="29"/>
  <c r="W26" i="29"/>
  <c r="W27" i="29"/>
  <c r="W28" i="29"/>
  <c r="W29" i="29"/>
  <c r="W30" i="29"/>
  <c r="W31" i="29"/>
  <c r="T2" i="8"/>
  <c r="O4" i="17"/>
  <c r="T2" i="23"/>
  <c r="Q4" i="17"/>
  <c r="T2" i="18"/>
  <c r="E4" i="17"/>
  <c r="T2" i="20"/>
  <c r="M4" i="17"/>
  <c r="T2" i="13"/>
  <c r="T2" i="1"/>
  <c r="N4" i="17"/>
  <c r="K4" i="17"/>
  <c r="T2" i="6"/>
  <c r="J4" i="17"/>
  <c r="T2" i="5"/>
  <c r="AG5" i="21"/>
  <c r="T2" i="21"/>
  <c r="F4" i="17"/>
  <c r="L4" i="17"/>
  <c r="T2" i="16"/>
  <c r="T2" i="24"/>
  <c r="P4" i="17"/>
  <c r="I4" i="17"/>
  <c r="T2" i="4"/>
  <c r="T2" i="3"/>
  <c r="H4" i="17"/>
  <c r="T2" i="9"/>
  <c r="D4" i="17"/>
  <c r="T2" i="27"/>
  <c r="G4" i="17"/>
  <c r="T2" i="7"/>
  <c r="T2" i="28"/>
  <c r="T2" i="26"/>
  <c r="T2" i="25"/>
</calcChain>
</file>

<file path=xl/sharedStrings.xml><?xml version="1.0" encoding="utf-8"?>
<sst xmlns="http://schemas.openxmlformats.org/spreadsheetml/2006/main" count="1042" uniqueCount="188">
  <si>
    <t>sample</t>
  </si>
  <si>
    <t>Liu equat</t>
  </si>
  <si>
    <t>Porosity</t>
  </si>
  <si>
    <t>Density at depth</t>
  </si>
  <si>
    <t>Difference</t>
  </si>
  <si>
    <t>T (C)</t>
  </si>
  <si>
    <t>PInit (MPa)</t>
  </si>
  <si>
    <t>xH2O Init</t>
  </si>
  <si>
    <t>Pressure</t>
  </si>
  <si>
    <t>(use solver)</t>
  </si>
  <si>
    <t>Porosity th</t>
  </si>
  <si>
    <t>median</t>
  </si>
  <si>
    <t>error-</t>
  </si>
  <si>
    <t>error+</t>
  </si>
  <si>
    <t>Alphaq</t>
  </si>
  <si>
    <t>Rhoi</t>
  </si>
  <si>
    <t>Max Pq (MPa)</t>
  </si>
  <si>
    <t>Max Pq th.</t>
  </si>
  <si>
    <t>Rhoq</t>
  </si>
  <si>
    <t>Xq</t>
  </si>
  <si>
    <t>Rhomelt</t>
  </si>
  <si>
    <t>Alphai %</t>
  </si>
  <si>
    <t>Pi MPpa</t>
  </si>
  <si>
    <t>Xi</t>
  </si>
  <si>
    <t>k (m2)</t>
  </si>
  <si>
    <t>sq</t>
  </si>
  <si>
    <t>wtH2O</t>
  </si>
  <si>
    <t>Sorting</t>
  </si>
  <si>
    <t>Pq sample</t>
  </si>
  <si>
    <t>F</t>
  </si>
  <si>
    <t>Xi+si</t>
  </si>
  <si>
    <t>Xq+sq</t>
  </si>
  <si>
    <t>Xout</t>
  </si>
  <si>
    <t>Patm</t>
  </si>
  <si>
    <t>G</t>
  </si>
  <si>
    <t>E</t>
  </si>
  <si>
    <t>Xdiff-1</t>
  </si>
  <si>
    <t>Xdiff-2</t>
  </si>
  <si>
    <t>max Xi%</t>
  </si>
  <si>
    <t>wtH2Oi (wt%)</t>
  </si>
  <si>
    <t>si</t>
  </si>
  <si>
    <t>wtH2Oq</t>
  </si>
  <si>
    <t>Xprop max</t>
  </si>
  <si>
    <t>%increase (Dxprop/Xi)</t>
  </si>
  <si>
    <t>Xout/Xq+h</t>
  </si>
  <si>
    <t>Gmax</t>
  </si>
  <si>
    <t>RATIOS</t>
  </si>
  <si>
    <t>Pi</t>
  </si>
  <si>
    <t>Equ porosity</t>
  </si>
  <si>
    <t>H</t>
  </si>
  <si>
    <t>AME 10 A1</t>
  </si>
  <si>
    <t>AME 10 A2</t>
  </si>
  <si>
    <t>AME 10 A3</t>
  </si>
  <si>
    <t>AME 10 A4</t>
  </si>
  <si>
    <t>AME 10 A5</t>
  </si>
  <si>
    <t>AME 10 A6</t>
  </si>
  <si>
    <t>AME 10 B1</t>
  </si>
  <si>
    <t>AME 10 B2</t>
  </si>
  <si>
    <t>AME 10 B4</t>
  </si>
  <si>
    <t>AME 10 B5</t>
  </si>
  <si>
    <t>max</t>
  </si>
  <si>
    <t>min</t>
  </si>
  <si>
    <t>error porosity (%)</t>
  </si>
  <si>
    <t>Patm diff</t>
  </si>
  <si>
    <t>Patm no diff</t>
  </si>
  <si>
    <t>Case1</t>
  </si>
  <si>
    <t>Case2</t>
  </si>
  <si>
    <t>Case3</t>
  </si>
  <si>
    <t>Case4</t>
  </si>
  <si>
    <t>Case5</t>
  </si>
  <si>
    <t>Case6</t>
  </si>
  <si>
    <t>Case7</t>
  </si>
  <si>
    <t>Case8</t>
  </si>
  <si>
    <t>Case9</t>
  </si>
  <si>
    <t>Case10</t>
  </si>
  <si>
    <t>Case11</t>
  </si>
  <si>
    <t>kg/m3</t>
  </si>
  <si>
    <t>°C</t>
  </si>
  <si>
    <t>Temperature</t>
  </si>
  <si>
    <t>Melt (+crystal) density</t>
  </si>
  <si>
    <t>MPa</t>
  </si>
  <si>
    <t>Maximum pressure</t>
  </si>
  <si>
    <t>% gas outgassed</t>
  </si>
  <si>
    <t>xout/(xout+xq1+xq2+xd1)</t>
  </si>
  <si>
    <t>Symbol</t>
  </si>
  <si>
    <t>xd1</t>
  </si>
  <si>
    <t>xq2</t>
  </si>
  <si>
    <t>xq1</t>
  </si>
  <si>
    <t>Quench pressure factor</t>
  </si>
  <si>
    <t>Parameters from Burgisser et al. (2010)</t>
  </si>
  <si>
    <t>sample name</t>
  </si>
  <si>
    <t>Quench porosity (%)</t>
  </si>
  <si>
    <t>Quench melt H2O content (wt%)</t>
  </si>
  <si>
    <t>error melt H2O (%)</t>
  </si>
  <si>
    <t>Note: Pi is not displayed on the summary graph because it corresponds to the absence of model</t>
  </si>
  <si>
    <t>Comment</t>
  </si>
  <si>
    <t>Xi+si max</t>
  </si>
  <si>
    <t>wt%</t>
  </si>
  <si>
    <t>Error on convergence</t>
  </si>
  <si>
    <t>To use the Solver VBA functions, your Visual Basic module must include a reference to the Solver add-in (Solver.xlam).</t>
  </si>
  <si>
    <t>Then (after closing the Solver Parameters dialog) press Alt-F11 to open the Visual Basic Editor, choose Tools References... and make sure that the box next to Solver is checked.</t>
  </si>
  <si>
    <t>max Alphai</t>
  </si>
  <si>
    <t>min Alphai</t>
  </si>
  <si>
    <t>Case nb</t>
  </si>
  <si>
    <t>Extreme scenarios</t>
  </si>
  <si>
    <t>To display graph - workaround of Graph shortcoming</t>
  </si>
  <si>
    <t>Exteme Cases</t>
  </si>
  <si>
    <t>If clicking on the "Calculate all pre-explosive conditions does not work, click Solver in the Analysis group on the Data tab to ensure that the Solver add-in is loaded.</t>
  </si>
  <si>
    <t>Pq mean</t>
  </si>
  <si>
    <t>Key:</t>
  </si>
  <si>
    <t>Cells to be filled by user</t>
  </si>
  <si>
    <t>Cells calculated</t>
  </si>
  <si>
    <t>SAMPLE LIST</t>
  </si>
  <si>
    <t>mean</t>
  </si>
  <si>
    <t>unit</t>
  </si>
  <si>
    <t>value</t>
  </si>
  <si>
    <t>CALCULATED INPUT VALUES</t>
  </si>
  <si>
    <t>Total</t>
  </si>
  <si>
    <t>OK=100%</t>
  </si>
  <si>
    <t>mean (%)</t>
  </si>
  <si>
    <t>stdev (abs vol%)</t>
  </si>
  <si>
    <t>MODEL PARAMETERS</t>
  </si>
  <si>
    <t>No model, Pi=Pq and Xi=Xq</t>
  </si>
  <si>
    <t>Quench pressure is atmospheric</t>
  </si>
  <si>
    <t>Best estimate</t>
  </si>
  <si>
    <t>Uncertainties on bubble types</t>
  </si>
  <si>
    <t>Uncertainties on quench pressure factor</t>
  </si>
  <si>
    <t>Uncertainties on % outgassing</t>
  </si>
  <si>
    <t>Max % outgassed</t>
  </si>
  <si>
    <t>Max total H2O</t>
  </si>
  <si>
    <t>Xi+Si (wt%)</t>
  </si>
  <si>
    <t>Maximum melt H2O</t>
  </si>
  <si>
    <t>Isolated syn-explosive</t>
  </si>
  <si>
    <t>Connected syn-explosive</t>
  </si>
  <si>
    <t>Connected pre-explosive</t>
  </si>
  <si>
    <t>(max 95)</t>
  </si>
  <si>
    <t>Nb of samples</t>
  </si>
  <si>
    <t>% outgassed</t>
  </si>
  <si>
    <t>CALCULATED CONSTRAINTS</t>
  </si>
  <si>
    <t>% H2O exsolved syn-expl</t>
  </si>
  <si>
    <t>AME 10 C1</t>
  </si>
  <si>
    <t>AME 10 C2</t>
  </si>
  <si>
    <t>AME 10 C3</t>
  </si>
  <si>
    <t>AME 10 C4</t>
  </si>
  <si>
    <t>AME 10 D1</t>
  </si>
  <si>
    <t>AME 10 D2</t>
  </si>
  <si>
    <t>AME 10 D3</t>
  </si>
  <si>
    <t>AME 10 D4</t>
  </si>
  <si>
    <t>AME 10 E1</t>
  </si>
  <si>
    <t>AME 10 E2</t>
  </si>
  <si>
    <t>AME 10 E3</t>
  </si>
  <si>
    <t>AME 10 E4</t>
  </si>
  <si>
    <t>AME 10 E5</t>
  </si>
  <si>
    <t>AME 10 F1</t>
  </si>
  <si>
    <t>AME 10 GA</t>
  </si>
  <si>
    <t>AME 10 GB</t>
  </si>
  <si>
    <t>AME 10 G1</t>
  </si>
  <si>
    <t>AME 10 G3</t>
  </si>
  <si>
    <t>AME 10 G2</t>
  </si>
  <si>
    <t>no Patm scenarios</t>
  </si>
  <si>
    <t>Xi+Xd1+Xd2</t>
  </si>
  <si>
    <t>Xi+Xd1+Xd2-Xout</t>
  </si>
  <si>
    <t>% diff</t>
  </si>
  <si>
    <t>AME_10-Aa</t>
  </si>
  <si>
    <t>AME_10-Ac</t>
  </si>
  <si>
    <t>AME_10-Ab</t>
  </si>
  <si>
    <t>AME_10-Db</t>
  </si>
  <si>
    <t>AME_10-Bc</t>
  </si>
  <si>
    <t>AME_10-Bb</t>
  </si>
  <si>
    <t>AME_10-Ca</t>
  </si>
  <si>
    <t>AME_10-Cb</t>
  </si>
  <si>
    <t>AME_10-Da</t>
  </si>
  <si>
    <t>AME_10-Ea</t>
  </si>
  <si>
    <t>AME_10-Eb</t>
  </si>
  <si>
    <t>AME_10-Ec</t>
  </si>
  <si>
    <t>AME_10-Ed</t>
  </si>
  <si>
    <t>AME_10-Dc</t>
  </si>
  <si>
    <t>AME_10-Dd</t>
  </si>
  <si>
    <t>AME_10-Fa</t>
  </si>
  <si>
    <t>AME_10-Fb</t>
  </si>
  <si>
    <t>AME_10-Ga</t>
  </si>
  <si>
    <t>AME_10-Ba</t>
  </si>
  <si>
    <t>Uncertainties on pressure</t>
  </si>
  <si>
    <t>Uncertainties on porosity</t>
  </si>
  <si>
    <t>Case1 (Pmin)</t>
  </si>
  <si>
    <t>Case1 (Pmax)</t>
  </si>
  <si>
    <t>Case1 (Amin)</t>
  </si>
  <si>
    <t>Case1 (Amax)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</si>
</sst>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.75"/>
      <name val="Arial"/>
      <family val="2"/>
    </font>
    <font>
      <u/>
      <sz val="10"/>
      <name val="Arial"/>
      <family val="2"/>
    </font>
    <font>
      <b/>
      <i/>
      <sz val="11"/>
      <color theme="1"/>
      <name val="Arial"/>
      <family val="2"/>
    </font>
    <font>
      <b/>
      <i/>
      <sz val="10"/>
      <name val="Arial"/>
      <family val="2"/>
    </font>
    <font>
      <i/>
      <sz val="11"/>
      <color theme="1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2" fontId="4" fillId="0" borderId="0" xfId="0" applyNumberFormat="1" applyFont="1"/>
    <xf numFmtId="2" fontId="4" fillId="0" borderId="0" xfId="0" applyNumberFormat="1" applyFont="1" applyAlignment="1">
      <alignment horizontal="center"/>
    </xf>
    <xf numFmtId="2" fontId="0" fillId="0" borderId="0" xfId="0" applyNumberFormat="1"/>
    <xf numFmtId="2" fontId="3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/>
    <xf numFmtId="2" fontId="6" fillId="0" borderId="0" xfId="0" applyNumberFormat="1" applyFont="1"/>
    <xf numFmtId="0" fontId="7" fillId="0" borderId="0" xfId="0" applyFont="1"/>
    <xf numFmtId="2" fontId="5" fillId="0" borderId="0" xfId="0" applyNumberFormat="1" applyFont="1"/>
    <xf numFmtId="0" fontId="3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4" fillId="0" borderId="0" xfId="0" applyNumberFormat="1" applyFont="1"/>
    <xf numFmtId="2" fontId="5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0" fillId="0" borderId="0" xfId="0" applyFill="1" applyBorder="1"/>
    <xf numFmtId="0" fontId="0" fillId="0" borderId="0" xfId="0" applyNumberFormat="1"/>
    <xf numFmtId="1" fontId="5" fillId="0" borderId="0" xfId="0" applyNumberFormat="1" applyFont="1"/>
    <xf numFmtId="0" fontId="0" fillId="0" borderId="0" xfId="0" applyAlignment="1">
      <alignment horizontal="right"/>
    </xf>
    <xf numFmtId="11" fontId="0" fillId="0" borderId="0" xfId="0" applyNumberFormat="1"/>
    <xf numFmtId="0" fontId="1" fillId="0" borderId="0" xfId="1"/>
    <xf numFmtId="2" fontId="1" fillId="0" borderId="0" xfId="1" applyNumberFormat="1"/>
    <xf numFmtId="2" fontId="5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5" fillId="0" borderId="0" xfId="0" applyNumberFormat="1" applyFont="1"/>
    <xf numFmtId="0" fontId="5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" fontId="4" fillId="0" borderId="0" xfId="0" applyNumberFormat="1" applyFont="1"/>
    <xf numFmtId="0" fontId="4" fillId="0" borderId="0" xfId="0" applyNumberFormat="1" applyFont="1" applyAlignment="1">
      <alignment horizontal="center"/>
    </xf>
    <xf numFmtId="165" fontId="0" fillId="0" borderId="0" xfId="0" applyNumberFormat="1" applyAlignment="1">
      <alignment horizontal="right"/>
    </xf>
    <xf numFmtId="0" fontId="8" fillId="0" borderId="0" xfId="0" applyFont="1"/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 applyBorder="1"/>
    <xf numFmtId="0" fontId="0" fillId="2" borderId="0" xfId="0" applyFill="1"/>
    <xf numFmtId="0" fontId="0" fillId="3" borderId="0" xfId="0" applyFill="1"/>
    <xf numFmtId="0" fontId="0" fillId="3" borderId="0" xfId="0" applyFill="1" applyBorder="1"/>
    <xf numFmtId="0" fontId="5" fillId="2" borderId="0" xfId="0" applyNumberFormat="1" applyFont="1" applyFill="1" applyBorder="1"/>
    <xf numFmtId="2" fontId="0" fillId="3" borderId="0" xfId="0" applyNumberFormat="1" applyFill="1" applyBorder="1"/>
    <xf numFmtId="11" fontId="0" fillId="3" borderId="0" xfId="0" applyNumberFormat="1" applyFill="1" applyBorder="1"/>
    <xf numFmtId="0" fontId="0" fillId="0" borderId="0" xfId="0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horizontal="center" wrapText="1"/>
    </xf>
    <xf numFmtId="0" fontId="10" fillId="2" borderId="4" xfId="0" applyFont="1" applyFill="1" applyBorder="1"/>
    <xf numFmtId="0" fontId="0" fillId="2" borderId="5" xfId="0" applyFill="1" applyBorder="1"/>
    <xf numFmtId="0" fontId="5" fillId="2" borderId="4" xfId="0" applyFont="1" applyFill="1" applyBorder="1"/>
    <xf numFmtId="0" fontId="5" fillId="2" borderId="6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2" borderId="4" xfId="0" applyFill="1" applyBorder="1"/>
    <xf numFmtId="2" fontId="5" fillId="3" borderId="5" xfId="0" applyNumberFormat="1" applyFont="1" applyFill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5" fillId="0" borderId="4" xfId="0" applyFont="1" applyBorder="1"/>
    <xf numFmtId="0" fontId="5" fillId="0" borderId="6" xfId="0" applyFont="1" applyBorder="1"/>
    <xf numFmtId="0" fontId="0" fillId="3" borderId="7" xfId="0" applyFill="1" applyBorder="1"/>
    <xf numFmtId="2" fontId="0" fillId="3" borderId="7" xfId="0" applyNumberFormat="1" applyFill="1" applyBorder="1"/>
    <xf numFmtId="11" fontId="0" fillId="3" borderId="7" xfId="0" applyNumberFormat="1" applyFill="1" applyBorder="1"/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vertical="top"/>
    </xf>
    <xf numFmtId="0" fontId="1" fillId="0" borderId="0" xfId="0" applyFont="1"/>
    <xf numFmtId="2" fontId="1" fillId="0" borderId="0" xfId="0" applyNumberFormat="1" applyFont="1"/>
    <xf numFmtId="11" fontId="0" fillId="0" borderId="0" xfId="0" applyNumberFormat="1" applyAlignment="1">
      <alignment horizontal="center"/>
    </xf>
    <xf numFmtId="0" fontId="1" fillId="0" borderId="0" xfId="0" applyNumberFormat="1" applyFont="1"/>
    <xf numFmtId="0" fontId="12" fillId="0" borderId="0" xfId="0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4" xfId="0" applyFont="1" applyBorder="1"/>
    <xf numFmtId="0" fontId="5" fillId="0" borderId="0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0" xfId="0" applyFont="1" applyBorder="1" applyAlignment="1"/>
    <xf numFmtId="0" fontId="0" fillId="0" borderId="0" xfId="0" applyAlignment="1"/>
    <xf numFmtId="0" fontId="0" fillId="0" borderId="5" xfId="0" applyBorder="1" applyAlignment="1"/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2" xfId="0" applyBorder="1" applyAlignment="1"/>
  </cellXfs>
  <cellStyles count="3">
    <cellStyle name="Normal" xfId="0" builtinId="0"/>
    <cellStyle name="Normal_Book2" xfId="1"/>
    <cellStyle name="Style 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Constraints!$AN$4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Constraints!$BD$7:$BD$100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Constraints!$AN$7:$AN$100</c:f>
              <c:numCache>
                <c:formatCode>0.00E+00</c:formatCode>
                <c:ptCount val="94"/>
                <c:pt idx="0">
                  <c:v>20.128206060336492</c:v>
                </c:pt>
                <c:pt idx="1">
                  <c:v>25.588161729871665</c:v>
                </c:pt>
                <c:pt idx="2">
                  <c:v>41.362781758713794</c:v>
                </c:pt>
                <c:pt idx="3">
                  <c:v>27.092963004736752</c:v>
                </c:pt>
                <c:pt idx="4">
                  <c:v>19.611500205051264</c:v>
                </c:pt>
                <c:pt idx="5">
                  <c:v>15.578324108814963</c:v>
                </c:pt>
                <c:pt idx="6">
                  <c:v>38.805488947741694</c:v>
                </c:pt>
                <c:pt idx="7">
                  <c:v>16.368565143811818</c:v>
                </c:pt>
                <c:pt idx="8">
                  <c:v>68.987491382785635</c:v>
                </c:pt>
                <c:pt idx="9">
                  <c:v>58.771250047991586</c:v>
                </c:pt>
                <c:pt idx="10">
                  <c:v>42.183707496619604</c:v>
                </c:pt>
                <c:pt idx="11">
                  <c:v>34.480750358724343</c:v>
                </c:pt>
                <c:pt idx="12">
                  <c:v>14.298404592374027</c:v>
                </c:pt>
                <c:pt idx="13">
                  <c:v>19.366398487668231</c:v>
                </c:pt>
                <c:pt idx="14">
                  <c:v>28.738246569093707</c:v>
                </c:pt>
                <c:pt idx="15">
                  <c:v>20.517090094590099</c:v>
                </c:pt>
                <c:pt idx="16">
                  <c:v>15.752140009851052</c:v>
                </c:pt>
                <c:pt idx="17">
                  <c:v>15.451651365498547</c:v>
                </c:pt>
                <c:pt idx="18">
                  <c:v>16.335306433262719</c:v>
                </c:pt>
                <c:pt idx="19">
                  <c:v>55.43180576052665</c:v>
                </c:pt>
                <c:pt idx="20">
                  <c:v>13.331436854684505</c:v>
                </c:pt>
                <c:pt idx="21">
                  <c:v>20.177865332309988</c:v>
                </c:pt>
                <c:pt idx="22">
                  <c:v>50.38576539747384</c:v>
                </c:pt>
                <c:pt idx="23">
                  <c:v>1.6577054500615689</c:v>
                </c:pt>
                <c:pt idx="24">
                  <c:v>19.672491978929411</c:v>
                </c:pt>
                <c:pt idx="25">
                  <c:v>39.71548465067108</c:v>
                </c:pt>
                <c:pt idx="26">
                  <c:v>9.3908163671439198</c:v>
                </c:pt>
                <c:pt idx="27">
                  <c:v>15.441144260853703</c:v>
                </c:pt>
                <c:pt idx="28">
                  <c:v>8.7009140460265471</c:v>
                </c:pt>
                <c:pt idx="29">
                  <c:v>18.825731627441513</c:v>
                </c:pt>
                <c:pt idx="30">
                  <c:v>18.279774735095089</c:v>
                </c:pt>
                <c:pt idx="31">
                  <c:v>19.587650843433074</c:v>
                </c:pt>
                <c:pt idx="32">
                  <c:v>25.284383325297625</c:v>
                </c:pt>
                <c:pt idx="33">
                  <c:v>20.143550008904754</c:v>
                </c:pt>
                <c:pt idx="34">
                  <c:v>21.474820845223846</c:v>
                </c:pt>
                <c:pt idx="35">
                  <c:v>22.650848471645141</c:v>
                </c:pt>
                <c:pt idx="36">
                  <c:v>15.495441802767996</c:v>
                </c:pt>
                <c:pt idx="37">
                  <c:v>21.925772811982586</c:v>
                </c:pt>
                <c:pt idx="38">
                  <c:v>26.52853246642967</c:v>
                </c:pt>
                <c:pt idx="39">
                  <c:v>18.979011885758712</c:v>
                </c:pt>
                <c:pt idx="40">
                  <c:v>24.681203689284484</c:v>
                </c:pt>
                <c:pt idx="41">
                  <c:v>24.638020061467785</c:v>
                </c:pt>
                <c:pt idx="42">
                  <c:v>38.276836365767565</c:v>
                </c:pt>
                <c:pt idx="43">
                  <c:v>32.963960341439694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22.781035091956248</c:v>
                </c:pt>
                <c:pt idx="47">
                  <c:v>10.068692949665129</c:v>
                </c:pt>
                <c:pt idx="48">
                  <c:v>10.068692949665129</c:v>
                </c:pt>
                <c:pt idx="49">
                  <c:v>10.068692949665129</c:v>
                </c:pt>
                <c:pt idx="50">
                  <c:v>10.068692949665129</c:v>
                </c:pt>
                <c:pt idx="51">
                  <c:v>10.068692949665129</c:v>
                </c:pt>
                <c:pt idx="52">
                  <c:v>10.068692949665129</c:v>
                </c:pt>
                <c:pt idx="53">
                  <c:v>10.068692949665129</c:v>
                </c:pt>
                <c:pt idx="54">
                  <c:v>10.068692949665129</c:v>
                </c:pt>
                <c:pt idx="55">
                  <c:v>10.068692949665129</c:v>
                </c:pt>
                <c:pt idx="56">
                  <c:v>10.068692949665129</c:v>
                </c:pt>
                <c:pt idx="57">
                  <c:v>10.068692949665129</c:v>
                </c:pt>
                <c:pt idx="58">
                  <c:v>10.068692949665129</c:v>
                </c:pt>
                <c:pt idx="59">
                  <c:v>10.068692949665129</c:v>
                </c:pt>
                <c:pt idx="60">
                  <c:v>10.068692949665129</c:v>
                </c:pt>
                <c:pt idx="61">
                  <c:v>10.068692949665129</c:v>
                </c:pt>
                <c:pt idx="62">
                  <c:v>10.068692949665129</c:v>
                </c:pt>
                <c:pt idx="63">
                  <c:v>10.068692949665129</c:v>
                </c:pt>
                <c:pt idx="64">
                  <c:v>10.068692949665129</c:v>
                </c:pt>
                <c:pt idx="65">
                  <c:v>10.068692949665129</c:v>
                </c:pt>
                <c:pt idx="66">
                  <c:v>10.068692949665129</c:v>
                </c:pt>
                <c:pt idx="67">
                  <c:v>10.068692949665129</c:v>
                </c:pt>
                <c:pt idx="68">
                  <c:v>10.068692949665129</c:v>
                </c:pt>
                <c:pt idx="69">
                  <c:v>10.068692949665129</c:v>
                </c:pt>
                <c:pt idx="70">
                  <c:v>10.068692949665129</c:v>
                </c:pt>
                <c:pt idx="71">
                  <c:v>10.068692949665129</c:v>
                </c:pt>
                <c:pt idx="72">
                  <c:v>10.068692949665129</c:v>
                </c:pt>
                <c:pt idx="73">
                  <c:v>10.068692949665129</c:v>
                </c:pt>
                <c:pt idx="74">
                  <c:v>10.068692949665129</c:v>
                </c:pt>
                <c:pt idx="75">
                  <c:v>10.068692949665129</c:v>
                </c:pt>
                <c:pt idx="76">
                  <c:v>10.068692949665129</c:v>
                </c:pt>
                <c:pt idx="77">
                  <c:v>10.068692949665129</c:v>
                </c:pt>
                <c:pt idx="78">
                  <c:v>10.068692949665129</c:v>
                </c:pt>
                <c:pt idx="79">
                  <c:v>10.068692949665129</c:v>
                </c:pt>
                <c:pt idx="80">
                  <c:v>10.068692949665129</c:v>
                </c:pt>
                <c:pt idx="81">
                  <c:v>10.068692949665129</c:v>
                </c:pt>
                <c:pt idx="82">
                  <c:v>10.068692949665129</c:v>
                </c:pt>
                <c:pt idx="83">
                  <c:v>10.068692949665129</c:v>
                </c:pt>
                <c:pt idx="84">
                  <c:v>10.068692949665129</c:v>
                </c:pt>
                <c:pt idx="85">
                  <c:v>10.068692949665129</c:v>
                </c:pt>
                <c:pt idx="86">
                  <c:v>10.068692949665129</c:v>
                </c:pt>
                <c:pt idx="87">
                  <c:v>10.068692949665129</c:v>
                </c:pt>
                <c:pt idx="88">
                  <c:v>10.068692949665129</c:v>
                </c:pt>
                <c:pt idx="89">
                  <c:v>10.068692949665129</c:v>
                </c:pt>
                <c:pt idx="90">
                  <c:v>10.068692949665129</c:v>
                </c:pt>
                <c:pt idx="91">
                  <c:v>10.068692949665129</c:v>
                </c:pt>
                <c:pt idx="92">
                  <c:v>10.068692949665129</c:v>
                </c:pt>
                <c:pt idx="93">
                  <c:v>10.068692949665129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Constraints!$AO$4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Constraints!$BE$7:$BE$100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Constraints!$AO$7:$AO$100</c:f>
              <c:numCache>
                <c:formatCode>0.00E+00</c:formatCode>
                <c:ptCount val="94"/>
                <c:pt idx="0">
                  <c:v>21.049540960281387</c:v>
                </c:pt>
                <c:pt idx="1">
                  <c:v>26.75159610180647</c:v>
                </c:pt>
                <c:pt idx="2">
                  <c:v>43.243459596390345</c:v>
                </c:pt>
                <c:pt idx="3">
                  <c:v>28.329019075671695</c:v>
                </c:pt>
                <c:pt idx="4">
                  <c:v>20.50863381833172</c:v>
                </c:pt>
                <c:pt idx="5">
                  <c:v>16.293506009858209</c:v>
                </c:pt>
                <c:pt idx="6">
                  <c:v>40.557016478200836</c:v>
                </c:pt>
                <c:pt idx="7">
                  <c:v>17.118609288789969</c:v>
                </c:pt>
                <c:pt idx="8">
                  <c:v>72.085265101439802</c:v>
                </c:pt>
                <c:pt idx="9">
                  <c:v>61.406039684110631</c:v>
                </c:pt>
                <c:pt idx="10">
                  <c:v>44.092193811770912</c:v>
                </c:pt>
                <c:pt idx="11">
                  <c:v>36.039752278134316</c:v>
                </c:pt>
                <c:pt idx="12">
                  <c:v>14.954634285893123</c:v>
                </c:pt>
                <c:pt idx="13">
                  <c:v>20.250829734962704</c:v>
                </c:pt>
                <c:pt idx="14">
                  <c:v>30.04874529641123</c:v>
                </c:pt>
                <c:pt idx="15">
                  <c:v>21.451125022285659</c:v>
                </c:pt>
                <c:pt idx="16">
                  <c:v>16.472174627204495</c:v>
                </c:pt>
                <c:pt idx="17">
                  <c:v>16.157281673383508</c:v>
                </c:pt>
                <c:pt idx="18">
                  <c:v>17.078700423406215</c:v>
                </c:pt>
                <c:pt idx="19">
                  <c:v>57.945069643747395</c:v>
                </c:pt>
                <c:pt idx="20">
                  <c:v>13.940217187475383</c:v>
                </c:pt>
                <c:pt idx="21">
                  <c:v>21.100143128642248</c:v>
                </c:pt>
                <c:pt idx="22">
                  <c:v>52.647251654316335</c:v>
                </c:pt>
                <c:pt idx="23">
                  <c:v>1.7261576866498884</c:v>
                </c:pt>
                <c:pt idx="24">
                  <c:v>20.564169989509395</c:v>
                </c:pt>
                <c:pt idx="25">
                  <c:v>41.499522615125208</c:v>
                </c:pt>
                <c:pt idx="26">
                  <c:v>9.8215216007528543</c:v>
                </c:pt>
                <c:pt idx="27">
                  <c:v>16.142984709282484</c:v>
                </c:pt>
                <c:pt idx="28">
                  <c:v>9.0988887209163405</c:v>
                </c:pt>
                <c:pt idx="29">
                  <c:v>19.693103301368275</c:v>
                </c:pt>
                <c:pt idx="30">
                  <c:v>19.122460390923592</c:v>
                </c:pt>
                <c:pt idx="31">
                  <c:v>20.484335305307326</c:v>
                </c:pt>
                <c:pt idx="32">
                  <c:v>26.43689010766898</c:v>
                </c:pt>
                <c:pt idx="33">
                  <c:v>21.066510923253848</c:v>
                </c:pt>
                <c:pt idx="34">
                  <c:v>22.457684441875262</c:v>
                </c:pt>
                <c:pt idx="35">
                  <c:v>23.686583866837299</c:v>
                </c:pt>
                <c:pt idx="36">
                  <c:v>16.212345172341276</c:v>
                </c:pt>
                <c:pt idx="37">
                  <c:v>22.933445374565672</c:v>
                </c:pt>
                <c:pt idx="38">
                  <c:v>27.754205070616091</c:v>
                </c:pt>
                <c:pt idx="39">
                  <c:v>19.862866919654891</c:v>
                </c:pt>
                <c:pt idx="40">
                  <c:v>25.82344258521</c:v>
                </c:pt>
                <c:pt idx="41">
                  <c:v>25.778312882645142</c:v>
                </c:pt>
                <c:pt idx="42">
                  <c:v>40.019681421283828</c:v>
                </c:pt>
                <c:pt idx="43">
                  <c:v>34.468931477115696</c:v>
                </c:pt>
                <c:pt idx="44">
                  <c:v>1.5746515039478359</c:v>
                </c:pt>
                <c:pt idx="45">
                  <c:v>1.5745535929268728</c:v>
                </c:pt>
                <c:pt idx="46">
                  <c:v>23.826644612837281</c:v>
                </c:pt>
                <c:pt idx="47">
                  <c:v>10.536161543094588</c:v>
                </c:pt>
                <c:pt idx="48">
                  <c:v>10.536161543094588</c:v>
                </c:pt>
                <c:pt idx="49">
                  <c:v>10.536161543094588</c:v>
                </c:pt>
                <c:pt idx="50">
                  <c:v>10.536161543094588</c:v>
                </c:pt>
                <c:pt idx="51">
                  <c:v>10.536161543094588</c:v>
                </c:pt>
                <c:pt idx="52">
                  <c:v>10.536161543094588</c:v>
                </c:pt>
                <c:pt idx="53">
                  <c:v>10.536161543094588</c:v>
                </c:pt>
                <c:pt idx="54">
                  <c:v>10.536161543094588</c:v>
                </c:pt>
                <c:pt idx="55">
                  <c:v>10.536161543094588</c:v>
                </c:pt>
                <c:pt idx="56">
                  <c:v>10.536161543094588</c:v>
                </c:pt>
                <c:pt idx="57">
                  <c:v>10.536161543094588</c:v>
                </c:pt>
                <c:pt idx="58">
                  <c:v>10.536161543094588</c:v>
                </c:pt>
                <c:pt idx="59">
                  <c:v>10.536161543094588</c:v>
                </c:pt>
                <c:pt idx="60">
                  <c:v>10.536161543094588</c:v>
                </c:pt>
                <c:pt idx="61">
                  <c:v>10.536161543094588</c:v>
                </c:pt>
                <c:pt idx="62">
                  <c:v>10.536161543094588</c:v>
                </c:pt>
                <c:pt idx="63">
                  <c:v>10.536161543094588</c:v>
                </c:pt>
                <c:pt idx="64">
                  <c:v>10.536161543094588</c:v>
                </c:pt>
                <c:pt idx="65">
                  <c:v>10.536161543094588</c:v>
                </c:pt>
                <c:pt idx="66">
                  <c:v>10.536161543094588</c:v>
                </c:pt>
                <c:pt idx="67">
                  <c:v>10.536161543094588</c:v>
                </c:pt>
                <c:pt idx="68">
                  <c:v>10.536161543094588</c:v>
                </c:pt>
                <c:pt idx="69">
                  <c:v>10.536161543094588</c:v>
                </c:pt>
                <c:pt idx="70">
                  <c:v>10.536161543094588</c:v>
                </c:pt>
                <c:pt idx="71">
                  <c:v>10.536161543094588</c:v>
                </c:pt>
                <c:pt idx="72">
                  <c:v>10.536161543094588</c:v>
                </c:pt>
                <c:pt idx="73">
                  <c:v>10.536161543094588</c:v>
                </c:pt>
                <c:pt idx="74">
                  <c:v>10.536161543094588</c:v>
                </c:pt>
                <c:pt idx="75">
                  <c:v>10.536161543094588</c:v>
                </c:pt>
                <c:pt idx="76">
                  <c:v>10.536161543094588</c:v>
                </c:pt>
                <c:pt idx="77">
                  <c:v>10.536161543094588</c:v>
                </c:pt>
                <c:pt idx="78">
                  <c:v>10.536161543094588</c:v>
                </c:pt>
                <c:pt idx="79">
                  <c:v>10.536161543094588</c:v>
                </c:pt>
                <c:pt idx="80">
                  <c:v>10.536161543094588</c:v>
                </c:pt>
                <c:pt idx="81">
                  <c:v>10.536161543094588</c:v>
                </c:pt>
                <c:pt idx="82">
                  <c:v>10.536161543094588</c:v>
                </c:pt>
                <c:pt idx="83">
                  <c:v>10.536161543094588</c:v>
                </c:pt>
                <c:pt idx="84">
                  <c:v>10.536161543094588</c:v>
                </c:pt>
                <c:pt idx="85">
                  <c:v>10.536161543094588</c:v>
                </c:pt>
                <c:pt idx="86">
                  <c:v>10.536161543094588</c:v>
                </c:pt>
                <c:pt idx="87">
                  <c:v>10.536161543094588</c:v>
                </c:pt>
                <c:pt idx="88">
                  <c:v>10.536161543094588</c:v>
                </c:pt>
                <c:pt idx="89">
                  <c:v>10.536161543094588</c:v>
                </c:pt>
                <c:pt idx="90">
                  <c:v>10.536161543094588</c:v>
                </c:pt>
                <c:pt idx="91">
                  <c:v>10.536161543094588</c:v>
                </c:pt>
                <c:pt idx="92">
                  <c:v>10.536161543094588</c:v>
                </c:pt>
                <c:pt idx="93">
                  <c:v>10.536161543094588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Constraints!$AP$4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Constraints!$BF$7:$BF$100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Constraints!$AP$7:$AP$100</c:f>
              <c:numCache>
                <c:formatCode>0.00E+00</c:formatCode>
                <c:ptCount val="94"/>
                <c:pt idx="0">
                  <c:v>19.291418069041288</c:v>
                </c:pt>
                <c:pt idx="1">
                  <c:v>24.53149061635477</c:v>
                </c:pt>
                <c:pt idx="2">
                  <c:v>39.654681316450663</c:v>
                </c:pt>
                <c:pt idx="3">
                  <c:v>25.970329851099063</c:v>
                </c:pt>
                <c:pt idx="4">
                  <c:v>18.796668716490828</c:v>
                </c:pt>
                <c:pt idx="5">
                  <c:v>14.928793863867476</c:v>
                </c:pt>
                <c:pt idx="6">
                  <c:v>37.214687708645698</c:v>
                </c:pt>
                <c:pt idx="7">
                  <c:v>15.687366660360277</c:v>
                </c:pt>
                <c:pt idx="8">
                  <c:v>66.173901707041452</c:v>
                </c:pt>
                <c:pt idx="9">
                  <c:v>56.378172353190926</c:v>
                </c:pt>
                <c:pt idx="10">
                  <c:v>40.450336193593394</c:v>
                </c:pt>
                <c:pt idx="11">
                  <c:v>33.064777294435451</c:v>
                </c:pt>
                <c:pt idx="12">
                  <c:v>13.702401395357539</c:v>
                </c:pt>
                <c:pt idx="13">
                  <c:v>18.563142725034353</c:v>
                </c:pt>
                <c:pt idx="14">
                  <c:v>27.548000170610443</c:v>
                </c:pt>
                <c:pt idx="15">
                  <c:v>19.668765579834925</c:v>
                </c:pt>
                <c:pt idx="16">
                  <c:v>15.098197669819344</c:v>
                </c:pt>
                <c:pt idx="17">
                  <c:v>14.810800014849679</c:v>
                </c:pt>
                <c:pt idx="18">
                  <c:v>15.660106206122324</c:v>
                </c:pt>
                <c:pt idx="19">
                  <c:v>53.14910374740866</c:v>
                </c:pt>
                <c:pt idx="20">
                  <c:v>12.778521652246628</c:v>
                </c:pt>
                <c:pt idx="21">
                  <c:v>19.340213018769255</c:v>
                </c:pt>
                <c:pt idx="22">
                  <c:v>48.331755999652295</c:v>
                </c:pt>
                <c:pt idx="23">
                  <c:v>1.5955329502302287</c:v>
                </c:pt>
                <c:pt idx="24">
                  <c:v>18.862619414253857</c:v>
                </c:pt>
                <c:pt idx="25">
                  <c:v>38.095114779885598</c:v>
                </c:pt>
                <c:pt idx="26">
                  <c:v>8.9996505423836393</c:v>
                </c:pt>
                <c:pt idx="27">
                  <c:v>14.803709346621909</c:v>
                </c:pt>
                <c:pt idx="28">
                  <c:v>8.3394916906834222</c:v>
                </c:pt>
                <c:pt idx="29">
                  <c:v>18.037973964365356</c:v>
                </c:pt>
                <c:pt idx="30">
                  <c:v>17.514427143780409</c:v>
                </c:pt>
                <c:pt idx="31">
                  <c:v>18.773254008994613</c:v>
                </c:pt>
                <c:pt idx="32">
                  <c:v>24.23760514004389</c:v>
                </c:pt>
                <c:pt idx="33">
                  <c:v>19.305292023473829</c:v>
                </c:pt>
                <c:pt idx="34">
                  <c:v>20.582162073693173</c:v>
                </c:pt>
                <c:pt idx="35">
                  <c:v>21.710168469509394</c:v>
                </c:pt>
                <c:pt idx="36">
                  <c:v>14.84435073560055</c:v>
                </c:pt>
                <c:pt idx="37">
                  <c:v>21.010606586436957</c:v>
                </c:pt>
                <c:pt idx="38">
                  <c:v>25.41538364682112</c:v>
                </c:pt>
                <c:pt idx="39">
                  <c:v>18.176331617393682</c:v>
                </c:pt>
                <c:pt idx="40">
                  <c:v>23.643813949032669</c:v>
                </c:pt>
                <c:pt idx="41">
                  <c:v>23.6024206993179</c:v>
                </c:pt>
                <c:pt idx="42">
                  <c:v>36.693921343424194</c:v>
                </c:pt>
                <c:pt idx="43">
                  <c:v>31.597108461853558</c:v>
                </c:pt>
                <c:pt idx="44">
                  <c:v>1.4713892193139262</c:v>
                </c:pt>
                <c:pt idx="45">
                  <c:v>1.4712923635934736</c:v>
                </c:pt>
                <c:pt idx="46">
                  <c:v>21.831377833958683</c:v>
                </c:pt>
                <c:pt idx="47">
                  <c:v>9.6441499956808556</c:v>
                </c:pt>
                <c:pt idx="48">
                  <c:v>9.6441499956808556</c:v>
                </c:pt>
                <c:pt idx="49">
                  <c:v>9.6441499956808556</c:v>
                </c:pt>
                <c:pt idx="50">
                  <c:v>9.6441499956808556</c:v>
                </c:pt>
                <c:pt idx="51">
                  <c:v>9.6441499956808556</c:v>
                </c:pt>
                <c:pt idx="52">
                  <c:v>9.6441499956808556</c:v>
                </c:pt>
                <c:pt idx="53">
                  <c:v>9.6441499956808556</c:v>
                </c:pt>
                <c:pt idx="54">
                  <c:v>9.6441499956808556</c:v>
                </c:pt>
                <c:pt idx="55">
                  <c:v>9.6441499956808556</c:v>
                </c:pt>
                <c:pt idx="56">
                  <c:v>9.6441499956808556</c:v>
                </c:pt>
                <c:pt idx="57">
                  <c:v>9.6441499956808556</c:v>
                </c:pt>
                <c:pt idx="58">
                  <c:v>9.6441499956808556</c:v>
                </c:pt>
                <c:pt idx="59">
                  <c:v>9.6441499956808556</c:v>
                </c:pt>
                <c:pt idx="60">
                  <c:v>9.6441499956808556</c:v>
                </c:pt>
                <c:pt idx="61">
                  <c:v>9.6441499956808556</c:v>
                </c:pt>
                <c:pt idx="62">
                  <c:v>9.6441499956808556</c:v>
                </c:pt>
                <c:pt idx="63">
                  <c:v>9.6441499956808556</c:v>
                </c:pt>
                <c:pt idx="64">
                  <c:v>9.6441499956808556</c:v>
                </c:pt>
                <c:pt idx="65">
                  <c:v>9.6441499956808556</c:v>
                </c:pt>
                <c:pt idx="66">
                  <c:v>9.6441499956808556</c:v>
                </c:pt>
                <c:pt idx="67">
                  <c:v>9.6441499956808556</c:v>
                </c:pt>
                <c:pt idx="68">
                  <c:v>9.6441499956808556</c:v>
                </c:pt>
                <c:pt idx="69">
                  <c:v>9.6441499956808556</c:v>
                </c:pt>
                <c:pt idx="70">
                  <c:v>9.6441499956808556</c:v>
                </c:pt>
                <c:pt idx="71">
                  <c:v>9.6441499956808556</c:v>
                </c:pt>
                <c:pt idx="72">
                  <c:v>9.6441499956808556</c:v>
                </c:pt>
                <c:pt idx="73">
                  <c:v>9.6441499956808556</c:v>
                </c:pt>
                <c:pt idx="74">
                  <c:v>9.6441499956808556</c:v>
                </c:pt>
                <c:pt idx="75">
                  <c:v>9.6441499956808556</c:v>
                </c:pt>
                <c:pt idx="76">
                  <c:v>9.6441499956808556</c:v>
                </c:pt>
                <c:pt idx="77">
                  <c:v>9.6441499956808556</c:v>
                </c:pt>
                <c:pt idx="78">
                  <c:v>9.6441499956808556</c:v>
                </c:pt>
                <c:pt idx="79">
                  <c:v>9.6441499956808556</c:v>
                </c:pt>
                <c:pt idx="80">
                  <c:v>9.6441499956808556</c:v>
                </c:pt>
                <c:pt idx="81">
                  <c:v>9.6441499956808556</c:v>
                </c:pt>
                <c:pt idx="82">
                  <c:v>9.6441499956808556</c:v>
                </c:pt>
                <c:pt idx="83">
                  <c:v>9.6441499956808556</c:v>
                </c:pt>
                <c:pt idx="84">
                  <c:v>9.6441499956808556</c:v>
                </c:pt>
                <c:pt idx="85">
                  <c:v>9.6441499956808556</c:v>
                </c:pt>
                <c:pt idx="86">
                  <c:v>9.6441499956808556</c:v>
                </c:pt>
                <c:pt idx="87">
                  <c:v>9.6441499956808556</c:v>
                </c:pt>
                <c:pt idx="88">
                  <c:v>9.6441499956808556</c:v>
                </c:pt>
                <c:pt idx="89">
                  <c:v>9.6441499956808556</c:v>
                </c:pt>
                <c:pt idx="90">
                  <c:v>9.6441499956808556</c:v>
                </c:pt>
                <c:pt idx="91">
                  <c:v>9.6441499956808556</c:v>
                </c:pt>
                <c:pt idx="92">
                  <c:v>9.6441499956808556</c:v>
                </c:pt>
                <c:pt idx="93">
                  <c:v>9.6441499956808556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Constraints!$AQ$4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Constraints!$BG$7:$BG$100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Constraints!$AQ$7:$AQ$100</c:f>
              <c:numCache>
                <c:formatCode>0.00E+00</c:formatCode>
                <c:ptCount val="94"/>
                <c:pt idx="0">
                  <c:v>27.043368916624051</c:v>
                </c:pt>
                <c:pt idx="1">
                  <c:v>34.32005371291072</c:v>
                </c:pt>
                <c:pt idx="2">
                  <c:v>55.477576424783379</c:v>
                </c:pt>
                <c:pt idx="3">
                  <c:v>36.369990631922633</c:v>
                </c:pt>
                <c:pt idx="4">
                  <c:v>26.345093150147573</c:v>
                </c:pt>
                <c:pt idx="5">
                  <c:v>20.946352742969296</c:v>
                </c:pt>
                <c:pt idx="6">
                  <c:v>51.9505564279007</c:v>
                </c:pt>
                <c:pt idx="7">
                  <c:v>21.998179020854792</c:v>
                </c:pt>
                <c:pt idx="8">
                  <c:v>92.235893369989668</c:v>
                </c:pt>
                <c:pt idx="9">
                  <c:v>78.545054487845178</c:v>
                </c:pt>
                <c:pt idx="10">
                  <c:v>56.506923258891803</c:v>
                </c:pt>
                <c:pt idx="11">
                  <c:v>46.181068695353694</c:v>
                </c:pt>
                <c:pt idx="12">
                  <c:v>19.223974978375509</c:v>
                </c:pt>
                <c:pt idx="13">
                  <c:v>26.004428215755137</c:v>
                </c:pt>
                <c:pt idx="14">
                  <c:v>38.574041503421107</c:v>
                </c:pt>
                <c:pt idx="15">
                  <c:v>27.527360831458331</c:v>
                </c:pt>
                <c:pt idx="16">
                  <c:v>21.156387468997888</c:v>
                </c:pt>
                <c:pt idx="17">
                  <c:v>20.747688518389186</c:v>
                </c:pt>
                <c:pt idx="18">
                  <c:v>21.914851373970386</c:v>
                </c:pt>
                <c:pt idx="19">
                  <c:v>74.294158320651178</c:v>
                </c:pt>
                <c:pt idx="20">
                  <c:v>17.900721140105102</c:v>
                </c:pt>
                <c:pt idx="21">
                  <c:v>27.100100361735798</c:v>
                </c:pt>
                <c:pt idx="22">
                  <c:v>67.357914974642</c:v>
                </c:pt>
                <c:pt idx="23">
                  <c:v>2.1714322978940213</c:v>
                </c:pt>
                <c:pt idx="24">
                  <c:v>26.364744662988745</c:v>
                </c:pt>
                <c:pt idx="25">
                  <c:v>53.104583521268133</c:v>
                </c:pt>
                <c:pt idx="26">
                  <c:v>12.623670742594721</c:v>
                </c:pt>
                <c:pt idx="27">
                  <c:v>20.708629146979845</c:v>
                </c:pt>
                <c:pt idx="28">
                  <c:v>11.687954133825153</c:v>
                </c:pt>
                <c:pt idx="29">
                  <c:v>25.336191730597463</c:v>
                </c:pt>
                <c:pt idx="30">
                  <c:v>24.605017782332563</c:v>
                </c:pt>
                <c:pt idx="31">
                  <c:v>26.317752856356236</c:v>
                </c:pt>
                <c:pt idx="32">
                  <c:v>33.93449544628308</c:v>
                </c:pt>
                <c:pt idx="33">
                  <c:v>27.070984952870038</c:v>
                </c:pt>
                <c:pt idx="34">
                  <c:v>28.851809353752309</c:v>
                </c:pt>
                <c:pt idx="35">
                  <c:v>30.42456668166226</c:v>
                </c:pt>
                <c:pt idx="36">
                  <c:v>20.876765118819076</c:v>
                </c:pt>
                <c:pt idx="37">
                  <c:v>29.489047317739853</c:v>
                </c:pt>
                <c:pt idx="38">
                  <c:v>35.728237160020534</c:v>
                </c:pt>
                <c:pt idx="39">
                  <c:v>25.613683530256999</c:v>
                </c:pt>
                <c:pt idx="40">
                  <c:v>33.254871673440164</c:v>
                </c:pt>
                <c:pt idx="41">
                  <c:v>33.197045813765499</c:v>
                </c:pt>
                <c:pt idx="42">
                  <c:v>51.357122915248723</c:v>
                </c:pt>
                <c:pt idx="43">
                  <c:v>44.259183333869494</c:v>
                </c:pt>
                <c:pt idx="44">
                  <c:v>1.9266470346711437</c:v>
                </c:pt>
                <c:pt idx="45">
                  <c:v>1.9265464161232928</c:v>
                </c:pt>
                <c:pt idx="46">
                  <c:v>30.629037844135699</c:v>
                </c:pt>
                <c:pt idx="47">
                  <c:v>13.578137851904506</c:v>
                </c:pt>
                <c:pt idx="48">
                  <c:v>13.578137851904506</c:v>
                </c:pt>
                <c:pt idx="49">
                  <c:v>13.578137851904506</c:v>
                </c:pt>
                <c:pt idx="50">
                  <c:v>13.578137851904506</c:v>
                </c:pt>
                <c:pt idx="51">
                  <c:v>13.578137851904506</c:v>
                </c:pt>
                <c:pt idx="52">
                  <c:v>13.578137851904506</c:v>
                </c:pt>
                <c:pt idx="53">
                  <c:v>13.578137851904506</c:v>
                </c:pt>
                <c:pt idx="54">
                  <c:v>13.578137851904506</c:v>
                </c:pt>
                <c:pt idx="55">
                  <c:v>13.578137851904506</c:v>
                </c:pt>
                <c:pt idx="56">
                  <c:v>13.578137851904506</c:v>
                </c:pt>
                <c:pt idx="57">
                  <c:v>13.578137851904506</c:v>
                </c:pt>
                <c:pt idx="58">
                  <c:v>13.578137851904506</c:v>
                </c:pt>
                <c:pt idx="59">
                  <c:v>13.578137851904506</c:v>
                </c:pt>
                <c:pt idx="60">
                  <c:v>13.578137851904506</c:v>
                </c:pt>
                <c:pt idx="61">
                  <c:v>13.578137851904506</c:v>
                </c:pt>
                <c:pt idx="62">
                  <c:v>13.578137851904506</c:v>
                </c:pt>
                <c:pt idx="63">
                  <c:v>13.578137851904506</c:v>
                </c:pt>
                <c:pt idx="64">
                  <c:v>13.578137851904506</c:v>
                </c:pt>
                <c:pt idx="65">
                  <c:v>13.578137851904506</c:v>
                </c:pt>
                <c:pt idx="66">
                  <c:v>13.578137851904506</c:v>
                </c:pt>
                <c:pt idx="67">
                  <c:v>13.578137851904506</c:v>
                </c:pt>
                <c:pt idx="68">
                  <c:v>13.578137851904506</c:v>
                </c:pt>
                <c:pt idx="69">
                  <c:v>13.578137851904506</c:v>
                </c:pt>
                <c:pt idx="70">
                  <c:v>13.578137851904506</c:v>
                </c:pt>
                <c:pt idx="71">
                  <c:v>13.578137851904506</c:v>
                </c:pt>
                <c:pt idx="72">
                  <c:v>13.578137851904506</c:v>
                </c:pt>
                <c:pt idx="73">
                  <c:v>13.578137851904506</c:v>
                </c:pt>
                <c:pt idx="74">
                  <c:v>13.578137851904506</c:v>
                </c:pt>
                <c:pt idx="75">
                  <c:v>13.578137851904506</c:v>
                </c:pt>
                <c:pt idx="76">
                  <c:v>13.578137851904506</c:v>
                </c:pt>
                <c:pt idx="77">
                  <c:v>13.578137851904506</c:v>
                </c:pt>
                <c:pt idx="78">
                  <c:v>13.578137851904506</c:v>
                </c:pt>
                <c:pt idx="79">
                  <c:v>13.578137851904506</c:v>
                </c:pt>
                <c:pt idx="80">
                  <c:v>13.578137851904506</c:v>
                </c:pt>
                <c:pt idx="81">
                  <c:v>13.578137851904506</c:v>
                </c:pt>
                <c:pt idx="82">
                  <c:v>13.578137851904506</c:v>
                </c:pt>
                <c:pt idx="83">
                  <c:v>13.578137851904506</c:v>
                </c:pt>
                <c:pt idx="84">
                  <c:v>13.578137851904506</c:v>
                </c:pt>
                <c:pt idx="85">
                  <c:v>13.578137851904506</c:v>
                </c:pt>
                <c:pt idx="86">
                  <c:v>13.578137851904506</c:v>
                </c:pt>
                <c:pt idx="87">
                  <c:v>13.578137851904506</c:v>
                </c:pt>
                <c:pt idx="88">
                  <c:v>13.578137851904506</c:v>
                </c:pt>
                <c:pt idx="89">
                  <c:v>13.578137851904506</c:v>
                </c:pt>
                <c:pt idx="90">
                  <c:v>13.578137851904506</c:v>
                </c:pt>
                <c:pt idx="91">
                  <c:v>13.578137851904506</c:v>
                </c:pt>
                <c:pt idx="92">
                  <c:v>13.578137851904506</c:v>
                </c:pt>
                <c:pt idx="93">
                  <c:v>13.578137851904506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Constraints!$AR$4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Constraints!$BH$7:$BH$100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Constraints!$AR$7:$AR$100</c:f>
              <c:numCache>
                <c:formatCode>0.00E+00</c:formatCode>
                <c:ptCount val="94"/>
                <c:pt idx="0">
                  <c:v>15.948579954910336</c:v>
                </c:pt>
                <c:pt idx="1">
                  <c:v>20.30990618827445</c:v>
                </c:pt>
                <c:pt idx="2">
                  <c:v>32.830460162780561</c:v>
                </c:pt>
                <c:pt idx="3">
                  <c:v>21.485352109984923</c:v>
                </c:pt>
                <c:pt idx="4">
                  <c:v>15.541570653296736</c:v>
                </c:pt>
                <c:pt idx="5">
                  <c:v>12.334106372029243</c:v>
                </c:pt>
                <c:pt idx="6">
                  <c:v>30.858928050394976</c:v>
                </c:pt>
                <c:pt idx="7">
                  <c:v>12.966086135207089</c:v>
                </c:pt>
                <c:pt idx="8">
                  <c:v>54.932684469021858</c:v>
                </c:pt>
                <c:pt idx="9">
                  <c:v>46.816965274499466</c:v>
                </c:pt>
                <c:pt idx="10">
                  <c:v>33.525048087300632</c:v>
                </c:pt>
                <c:pt idx="11">
                  <c:v>27.40767653224994</c:v>
                </c:pt>
                <c:pt idx="12">
                  <c:v>11.321592005702145</c:v>
                </c:pt>
                <c:pt idx="13">
                  <c:v>15.354154639171236</c:v>
                </c:pt>
                <c:pt idx="14">
                  <c:v>22.792872392405382</c:v>
                </c:pt>
                <c:pt idx="15">
                  <c:v>16.279641700349305</c:v>
                </c:pt>
                <c:pt idx="16">
                  <c:v>12.485758143520311</c:v>
                </c:pt>
                <c:pt idx="17">
                  <c:v>12.250615470463243</c:v>
                </c:pt>
                <c:pt idx="18">
                  <c:v>12.962678692741193</c:v>
                </c:pt>
                <c:pt idx="19">
                  <c:v>44.02916906652861</c:v>
                </c:pt>
                <c:pt idx="20">
                  <c:v>10.56969184345977</c:v>
                </c:pt>
                <c:pt idx="21">
                  <c:v>15.993871037132585</c:v>
                </c:pt>
                <c:pt idx="22">
                  <c:v>40.125228477641059</c:v>
                </c:pt>
                <c:pt idx="23">
                  <c:v>1.3471314556305269</c:v>
                </c:pt>
                <c:pt idx="24">
                  <c:v>15.627044536873752</c:v>
                </c:pt>
                <c:pt idx="25">
                  <c:v>31.62117300846575</c:v>
                </c:pt>
                <c:pt idx="26">
                  <c:v>7.4371237004356008</c:v>
                </c:pt>
                <c:pt idx="27">
                  <c:v>12.257101573122755</c:v>
                </c:pt>
                <c:pt idx="28">
                  <c:v>6.8956587875491451</c:v>
                </c:pt>
                <c:pt idx="29">
                  <c:v>14.891187391546401</c:v>
                </c:pt>
                <c:pt idx="30">
                  <c:v>14.457228457938081</c:v>
                </c:pt>
                <c:pt idx="31">
                  <c:v>15.519888926501121</c:v>
                </c:pt>
                <c:pt idx="32">
                  <c:v>20.055708644383376</c:v>
                </c:pt>
                <c:pt idx="33">
                  <c:v>15.956575937911584</c:v>
                </c:pt>
                <c:pt idx="34">
                  <c:v>17.016032820118674</c:v>
                </c:pt>
                <c:pt idx="35">
                  <c:v>17.952173459706106</c:v>
                </c:pt>
                <c:pt idx="36">
                  <c:v>12.243723233322244</c:v>
                </c:pt>
                <c:pt idx="37">
                  <c:v>17.354668026033437</c:v>
                </c:pt>
                <c:pt idx="38">
                  <c:v>20.968660964840296</c:v>
                </c:pt>
                <c:pt idx="39">
                  <c:v>14.970257649342596</c:v>
                </c:pt>
                <c:pt idx="40">
                  <c:v>19.499877684609039</c:v>
                </c:pt>
                <c:pt idx="41">
                  <c:v>19.465555813244656</c:v>
                </c:pt>
                <c:pt idx="42">
                  <c:v>30.370003826542071</c:v>
                </c:pt>
                <c:pt idx="43">
                  <c:v>26.136438289578233</c:v>
                </c:pt>
                <c:pt idx="44">
                  <c:v>1.2750180675605187</c:v>
                </c:pt>
                <c:pt idx="45">
                  <c:v>1.2749237130846633</c:v>
                </c:pt>
                <c:pt idx="46">
                  <c:v>18.037715209000254</c:v>
                </c:pt>
                <c:pt idx="47">
                  <c:v>7.9486783321147092</c:v>
                </c:pt>
                <c:pt idx="48">
                  <c:v>7.9486783321147092</c:v>
                </c:pt>
                <c:pt idx="49">
                  <c:v>7.9486783321147092</c:v>
                </c:pt>
                <c:pt idx="50">
                  <c:v>7.9486783321147092</c:v>
                </c:pt>
                <c:pt idx="51">
                  <c:v>7.9486783321147092</c:v>
                </c:pt>
                <c:pt idx="52">
                  <c:v>7.9486783321147092</c:v>
                </c:pt>
                <c:pt idx="53">
                  <c:v>7.9486783321147092</c:v>
                </c:pt>
                <c:pt idx="54">
                  <c:v>7.9486783321147092</c:v>
                </c:pt>
                <c:pt idx="55">
                  <c:v>7.9486783321147092</c:v>
                </c:pt>
                <c:pt idx="56">
                  <c:v>7.9486783321147092</c:v>
                </c:pt>
                <c:pt idx="57">
                  <c:v>7.9486783321147092</c:v>
                </c:pt>
                <c:pt idx="58">
                  <c:v>7.9486783321147092</c:v>
                </c:pt>
                <c:pt idx="59">
                  <c:v>7.9486783321147092</c:v>
                </c:pt>
                <c:pt idx="60">
                  <c:v>7.9486783321147092</c:v>
                </c:pt>
                <c:pt idx="61">
                  <c:v>7.9486783321147092</c:v>
                </c:pt>
                <c:pt idx="62">
                  <c:v>7.9486783321147092</c:v>
                </c:pt>
                <c:pt idx="63">
                  <c:v>7.9486783321147092</c:v>
                </c:pt>
                <c:pt idx="64">
                  <c:v>7.9486783321147092</c:v>
                </c:pt>
                <c:pt idx="65">
                  <c:v>7.9486783321147092</c:v>
                </c:pt>
                <c:pt idx="66">
                  <c:v>7.9486783321147092</c:v>
                </c:pt>
                <c:pt idx="67">
                  <c:v>7.9486783321147092</c:v>
                </c:pt>
                <c:pt idx="68">
                  <c:v>7.9486783321147092</c:v>
                </c:pt>
                <c:pt idx="69">
                  <c:v>7.9486783321147092</c:v>
                </c:pt>
                <c:pt idx="70">
                  <c:v>7.9486783321147092</c:v>
                </c:pt>
                <c:pt idx="71">
                  <c:v>7.9486783321147092</c:v>
                </c:pt>
                <c:pt idx="72">
                  <c:v>7.9486783321147092</c:v>
                </c:pt>
                <c:pt idx="73">
                  <c:v>7.9486783321147092</c:v>
                </c:pt>
                <c:pt idx="74">
                  <c:v>7.9486783321147092</c:v>
                </c:pt>
                <c:pt idx="75">
                  <c:v>7.9486783321147092</c:v>
                </c:pt>
                <c:pt idx="76">
                  <c:v>7.9486783321147092</c:v>
                </c:pt>
                <c:pt idx="77">
                  <c:v>7.9486783321147092</c:v>
                </c:pt>
                <c:pt idx="78">
                  <c:v>7.9486783321147092</c:v>
                </c:pt>
                <c:pt idx="79">
                  <c:v>7.9486783321147092</c:v>
                </c:pt>
                <c:pt idx="80">
                  <c:v>7.9486783321147092</c:v>
                </c:pt>
                <c:pt idx="81">
                  <c:v>7.9486783321147092</c:v>
                </c:pt>
                <c:pt idx="82">
                  <c:v>7.9486783321147092</c:v>
                </c:pt>
                <c:pt idx="83">
                  <c:v>7.9486783321147092</c:v>
                </c:pt>
                <c:pt idx="84">
                  <c:v>7.9486783321147092</c:v>
                </c:pt>
                <c:pt idx="85">
                  <c:v>7.9486783321147092</c:v>
                </c:pt>
                <c:pt idx="86">
                  <c:v>7.9486783321147092</c:v>
                </c:pt>
                <c:pt idx="87">
                  <c:v>7.9486783321147092</c:v>
                </c:pt>
                <c:pt idx="88">
                  <c:v>7.9486783321147092</c:v>
                </c:pt>
                <c:pt idx="89">
                  <c:v>7.9486783321147092</c:v>
                </c:pt>
                <c:pt idx="90">
                  <c:v>7.9486783321147092</c:v>
                </c:pt>
                <c:pt idx="91">
                  <c:v>7.9486783321147092</c:v>
                </c:pt>
                <c:pt idx="92">
                  <c:v>7.9486783321147092</c:v>
                </c:pt>
                <c:pt idx="93">
                  <c:v>7.9486783321147092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Constraints!$AS$4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Constraints!$BI$7:$BI$100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Constraints!$AS$7:$AS$100</c:f>
              <c:numCache>
                <c:formatCode>0.00E+00</c:formatCode>
                <c:ptCount val="94"/>
                <c:pt idx="0">
                  <c:v>26.869732905892686</c:v>
                </c:pt>
                <c:pt idx="1">
                  <c:v>34.100783334511362</c:v>
                </c:pt>
                <c:pt idx="2">
                  <c:v>55.123126090142627</c:v>
                </c:pt>
                <c:pt idx="3">
                  <c:v>36.13703365126355</c:v>
                </c:pt>
                <c:pt idx="4">
                  <c:v>26.176005729829502</c:v>
                </c:pt>
                <c:pt idx="5">
                  <c:v>20.811556748988789</c:v>
                </c:pt>
                <c:pt idx="6">
                  <c:v>51.620493358890208</c:v>
                </c:pt>
                <c:pt idx="7">
                  <c:v>21.856800139048168</c:v>
                </c:pt>
                <c:pt idx="8">
                  <c:v>91.652132786820218</c:v>
                </c:pt>
                <c:pt idx="9">
                  <c:v>78.048560269989608</c:v>
                </c:pt>
                <c:pt idx="10">
                  <c:v>56.14726113614536</c:v>
                </c:pt>
                <c:pt idx="11">
                  <c:v>45.887265044984751</c:v>
                </c:pt>
                <c:pt idx="12">
                  <c:v>19.100295993040515</c:v>
                </c:pt>
                <c:pt idx="13">
                  <c:v>25.837727875511089</c:v>
                </c:pt>
                <c:pt idx="14">
                  <c:v>38.327035868001055</c:v>
                </c:pt>
                <c:pt idx="15">
                  <c:v>27.351313431895591</c:v>
                </c:pt>
                <c:pt idx="16">
                  <c:v>21.020678352000463</c:v>
                </c:pt>
                <c:pt idx="17">
                  <c:v>20.614710042508165</c:v>
                </c:pt>
                <c:pt idx="18">
                  <c:v>21.77475060736251</c:v>
                </c:pt>
                <c:pt idx="19">
                  <c:v>73.820513917150052</c:v>
                </c:pt>
                <c:pt idx="20">
                  <c:v>17.785965342593446</c:v>
                </c:pt>
                <c:pt idx="21">
                  <c:v>26.926283768352743</c:v>
                </c:pt>
                <c:pt idx="22">
                  <c:v>66.931765764545432</c:v>
                </c:pt>
                <c:pt idx="23">
                  <c:v>2.1585329413406038</c:v>
                </c:pt>
                <c:pt idx="24">
                  <c:v>26.196690809304538</c:v>
                </c:pt>
                <c:pt idx="25">
                  <c:v>52.768401103411598</c:v>
                </c:pt>
                <c:pt idx="26">
                  <c:v>12.542483230107383</c:v>
                </c:pt>
                <c:pt idx="27">
                  <c:v>20.576367273222782</c:v>
                </c:pt>
                <c:pt idx="28">
                  <c:v>11.612957707384721</c:v>
                </c:pt>
                <c:pt idx="29">
                  <c:v>25.172693682244436</c:v>
                </c:pt>
                <c:pt idx="30">
                  <c:v>24.446170866138647</c:v>
                </c:pt>
                <c:pt idx="31">
                  <c:v>26.148775888653724</c:v>
                </c:pt>
                <c:pt idx="32">
                  <c:v>33.7172624621262</c:v>
                </c:pt>
                <c:pt idx="33">
                  <c:v>26.89702022395338</c:v>
                </c:pt>
                <c:pt idx="34">
                  <c:v>28.666541405165201</c:v>
                </c:pt>
                <c:pt idx="35">
                  <c:v>30.229371067304371</c:v>
                </c:pt>
                <c:pt idx="36">
                  <c:v>20.741628253481768</c:v>
                </c:pt>
                <c:pt idx="37">
                  <c:v>29.299139517414815</c:v>
                </c:pt>
                <c:pt idx="38">
                  <c:v>35.497210688093951</c:v>
                </c:pt>
                <c:pt idx="39">
                  <c:v>25.447067124977593</c:v>
                </c:pt>
                <c:pt idx="40">
                  <c:v>33.039558854010842</c:v>
                </c:pt>
                <c:pt idx="41">
                  <c:v>32.98209187091976</c:v>
                </c:pt>
                <c:pt idx="42">
                  <c:v>51.0286487184108</c:v>
                </c:pt>
                <c:pt idx="43">
                  <c:v>43.975540123507145</c:v>
                </c:pt>
                <c:pt idx="44">
                  <c:v>1.9164500145098418</c:v>
                </c:pt>
                <c:pt idx="45">
                  <c:v>1.9163494605876659</c:v>
                </c:pt>
                <c:pt idx="46">
                  <c:v>30.431949179389285</c:v>
                </c:pt>
                <c:pt idx="47">
                  <c:v>13.489983176666227</c:v>
                </c:pt>
                <c:pt idx="48">
                  <c:v>13.489983176666227</c:v>
                </c:pt>
                <c:pt idx="49">
                  <c:v>13.489983176666227</c:v>
                </c:pt>
                <c:pt idx="50">
                  <c:v>13.489983176666227</c:v>
                </c:pt>
                <c:pt idx="51">
                  <c:v>13.489983176666227</c:v>
                </c:pt>
                <c:pt idx="52">
                  <c:v>13.489983176666227</c:v>
                </c:pt>
                <c:pt idx="53">
                  <c:v>13.489983176666227</c:v>
                </c:pt>
                <c:pt idx="54">
                  <c:v>13.489983176666227</c:v>
                </c:pt>
                <c:pt idx="55">
                  <c:v>13.489983176666227</c:v>
                </c:pt>
                <c:pt idx="56">
                  <c:v>13.489983176666227</c:v>
                </c:pt>
                <c:pt idx="57">
                  <c:v>13.489983176666227</c:v>
                </c:pt>
                <c:pt idx="58">
                  <c:v>13.489983176666227</c:v>
                </c:pt>
                <c:pt idx="59">
                  <c:v>13.489983176666227</c:v>
                </c:pt>
                <c:pt idx="60">
                  <c:v>13.489983176666227</c:v>
                </c:pt>
                <c:pt idx="61">
                  <c:v>13.489983176666227</c:v>
                </c:pt>
                <c:pt idx="62">
                  <c:v>13.489983176666227</c:v>
                </c:pt>
                <c:pt idx="63">
                  <c:v>13.489983176666227</c:v>
                </c:pt>
                <c:pt idx="64">
                  <c:v>13.489983176666227</c:v>
                </c:pt>
                <c:pt idx="65">
                  <c:v>13.489983176666227</c:v>
                </c:pt>
                <c:pt idx="66">
                  <c:v>13.489983176666227</c:v>
                </c:pt>
                <c:pt idx="67">
                  <c:v>13.489983176666227</c:v>
                </c:pt>
                <c:pt idx="68">
                  <c:v>13.489983176666227</c:v>
                </c:pt>
                <c:pt idx="69">
                  <c:v>13.489983176666227</c:v>
                </c:pt>
                <c:pt idx="70">
                  <c:v>13.489983176666227</c:v>
                </c:pt>
                <c:pt idx="71">
                  <c:v>13.489983176666227</c:v>
                </c:pt>
                <c:pt idx="72">
                  <c:v>13.489983176666227</c:v>
                </c:pt>
                <c:pt idx="73">
                  <c:v>13.489983176666227</c:v>
                </c:pt>
                <c:pt idx="74">
                  <c:v>13.489983176666227</c:v>
                </c:pt>
                <c:pt idx="75">
                  <c:v>13.489983176666227</c:v>
                </c:pt>
                <c:pt idx="76">
                  <c:v>13.489983176666227</c:v>
                </c:pt>
                <c:pt idx="77">
                  <c:v>13.489983176666227</c:v>
                </c:pt>
                <c:pt idx="78">
                  <c:v>13.489983176666227</c:v>
                </c:pt>
                <c:pt idx="79">
                  <c:v>13.489983176666227</c:v>
                </c:pt>
                <c:pt idx="80">
                  <c:v>13.489983176666227</c:v>
                </c:pt>
                <c:pt idx="81">
                  <c:v>13.489983176666227</c:v>
                </c:pt>
                <c:pt idx="82">
                  <c:v>13.489983176666227</c:v>
                </c:pt>
                <c:pt idx="83">
                  <c:v>13.489983176666227</c:v>
                </c:pt>
                <c:pt idx="84">
                  <c:v>13.489983176666227</c:v>
                </c:pt>
                <c:pt idx="85">
                  <c:v>13.489983176666227</c:v>
                </c:pt>
                <c:pt idx="86">
                  <c:v>13.489983176666227</c:v>
                </c:pt>
                <c:pt idx="87">
                  <c:v>13.489983176666227</c:v>
                </c:pt>
                <c:pt idx="88">
                  <c:v>13.489983176666227</c:v>
                </c:pt>
                <c:pt idx="89">
                  <c:v>13.489983176666227</c:v>
                </c:pt>
                <c:pt idx="90">
                  <c:v>13.489983176666227</c:v>
                </c:pt>
                <c:pt idx="91">
                  <c:v>13.489983176666227</c:v>
                </c:pt>
                <c:pt idx="92">
                  <c:v>13.489983176666227</c:v>
                </c:pt>
                <c:pt idx="93">
                  <c:v>13.489983176666227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Constraints!$AT$4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Constraints!$BJ$7:$BJ$100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Constraints!$AT$7:$AT$100</c:f>
              <c:numCache>
                <c:formatCode>0.00E+00</c:formatCode>
                <c:ptCount val="94"/>
                <c:pt idx="0">
                  <c:v>16.105391633373671</c:v>
                </c:pt>
                <c:pt idx="1">
                  <c:v>20.507958384221624</c:v>
                </c:pt>
                <c:pt idx="2">
                  <c:v>33.150623113908431</c:v>
                </c:pt>
                <c:pt idx="3">
                  <c:v>21.695769531483634</c:v>
                </c:pt>
                <c:pt idx="4">
                  <c:v>15.694275575634602</c:v>
                </c:pt>
                <c:pt idx="5">
                  <c:v>12.455823969786241</c:v>
                </c:pt>
                <c:pt idx="6">
                  <c:v>31.157118760411642</c:v>
                </c:pt>
                <c:pt idx="7">
                  <c:v>13.093744424507078</c:v>
                </c:pt>
                <c:pt idx="8">
                  <c:v>55.460084662719595</c:v>
                </c:pt>
                <c:pt idx="9">
                  <c:v>47.265516713773437</c:v>
                </c:pt>
                <c:pt idx="10">
                  <c:v>33.849962976849739</c:v>
                </c:pt>
                <c:pt idx="11">
                  <c:v>27.673077505209918</c:v>
                </c:pt>
                <c:pt idx="12">
                  <c:v>11.433261813863707</c:v>
                </c:pt>
                <c:pt idx="13">
                  <c:v>15.504694713435953</c:v>
                </c:pt>
                <c:pt idx="14">
                  <c:v>23.015944910050539</c:v>
                </c:pt>
                <c:pt idx="15">
                  <c:v>16.438638472942294</c:v>
                </c:pt>
                <c:pt idx="16">
                  <c:v>12.608310371375742</c:v>
                </c:pt>
                <c:pt idx="17">
                  <c:v>12.370713511922641</c:v>
                </c:pt>
                <c:pt idx="18">
                  <c:v>13.089223980858517</c:v>
                </c:pt>
                <c:pt idx="19">
                  <c:v>44.457047883875752</c:v>
                </c:pt>
                <c:pt idx="20">
                  <c:v>10.673311287971588</c:v>
                </c:pt>
                <c:pt idx="21">
                  <c:v>16.15084524495402</c:v>
                </c:pt>
                <c:pt idx="22">
                  <c:v>40.510257061452563</c:v>
                </c:pt>
                <c:pt idx="23">
                  <c:v>1.3587856835381587</c:v>
                </c:pt>
                <c:pt idx="24">
                  <c:v>15.778838319196485</c:v>
                </c:pt>
                <c:pt idx="25">
                  <c:v>31.924896481951112</c:v>
                </c:pt>
                <c:pt idx="26">
                  <c:v>7.5104141886157931</c:v>
                </c:pt>
                <c:pt idx="27">
                  <c:v>12.376574845443589</c:v>
                </c:pt>
                <c:pt idx="28">
                  <c:v>6.9633873681720519</c:v>
                </c:pt>
                <c:pt idx="29">
                  <c:v>15.038805387985912</c:v>
                </c:pt>
                <c:pt idx="30">
                  <c:v>14.600641451514864</c:v>
                </c:pt>
                <c:pt idx="31">
                  <c:v>15.672498330535209</c:v>
                </c:pt>
                <c:pt idx="32">
                  <c:v>20.251892448959097</c:v>
                </c:pt>
                <c:pt idx="33">
                  <c:v>16.1136596524669</c:v>
                </c:pt>
                <c:pt idx="34">
                  <c:v>17.183332054371178</c:v>
                </c:pt>
                <c:pt idx="35">
                  <c:v>18.128467627864026</c:v>
                </c:pt>
                <c:pt idx="36">
                  <c:v>12.365714366035853</c:v>
                </c:pt>
                <c:pt idx="37">
                  <c:v>17.526171804807671</c:v>
                </c:pt>
                <c:pt idx="38">
                  <c:v>21.177251412324853</c:v>
                </c:pt>
                <c:pt idx="39">
                  <c:v>15.120628467082193</c:v>
                </c:pt>
                <c:pt idx="40">
                  <c:v>19.69425575015757</c:v>
                </c:pt>
                <c:pt idx="41">
                  <c:v>19.65960844145312</c:v>
                </c:pt>
                <c:pt idx="42">
                  <c:v>30.666695861441557</c:v>
                </c:pt>
                <c:pt idx="43">
                  <c:v>26.392613422620357</c:v>
                </c:pt>
                <c:pt idx="44">
                  <c:v>1.28423130999663</c:v>
                </c:pt>
                <c:pt idx="45">
                  <c:v>1.2841368200580878</c:v>
                </c:pt>
                <c:pt idx="46">
                  <c:v>18.215674046201748</c:v>
                </c:pt>
                <c:pt idx="47">
                  <c:v>8.0281894219611338</c:v>
                </c:pt>
                <c:pt idx="48">
                  <c:v>8.0281894219611338</c:v>
                </c:pt>
                <c:pt idx="49">
                  <c:v>8.0281894219611338</c:v>
                </c:pt>
                <c:pt idx="50">
                  <c:v>8.0281894219611338</c:v>
                </c:pt>
                <c:pt idx="51">
                  <c:v>8.0281894219611338</c:v>
                </c:pt>
                <c:pt idx="52">
                  <c:v>8.0281894219611338</c:v>
                </c:pt>
                <c:pt idx="53">
                  <c:v>8.0281894219611338</c:v>
                </c:pt>
                <c:pt idx="54">
                  <c:v>8.0281894219611338</c:v>
                </c:pt>
                <c:pt idx="55">
                  <c:v>8.0281894219611338</c:v>
                </c:pt>
                <c:pt idx="56">
                  <c:v>8.0281894219611338</c:v>
                </c:pt>
                <c:pt idx="57">
                  <c:v>8.0281894219611338</c:v>
                </c:pt>
                <c:pt idx="58">
                  <c:v>8.0281894219611338</c:v>
                </c:pt>
                <c:pt idx="59">
                  <c:v>8.0281894219611338</c:v>
                </c:pt>
                <c:pt idx="60">
                  <c:v>8.0281894219611338</c:v>
                </c:pt>
                <c:pt idx="61">
                  <c:v>8.0281894219611338</c:v>
                </c:pt>
                <c:pt idx="62">
                  <c:v>8.0281894219611338</c:v>
                </c:pt>
                <c:pt idx="63">
                  <c:v>8.0281894219611338</c:v>
                </c:pt>
                <c:pt idx="64">
                  <c:v>8.0281894219611338</c:v>
                </c:pt>
                <c:pt idx="65">
                  <c:v>8.0281894219611338</c:v>
                </c:pt>
                <c:pt idx="66">
                  <c:v>8.0281894219611338</c:v>
                </c:pt>
                <c:pt idx="67">
                  <c:v>8.0281894219611338</c:v>
                </c:pt>
                <c:pt idx="68">
                  <c:v>8.0281894219611338</c:v>
                </c:pt>
                <c:pt idx="69">
                  <c:v>8.0281894219611338</c:v>
                </c:pt>
                <c:pt idx="70">
                  <c:v>8.0281894219611338</c:v>
                </c:pt>
                <c:pt idx="71">
                  <c:v>8.0281894219611338</c:v>
                </c:pt>
                <c:pt idx="72">
                  <c:v>8.0281894219611338</c:v>
                </c:pt>
                <c:pt idx="73">
                  <c:v>8.0281894219611338</c:v>
                </c:pt>
                <c:pt idx="74">
                  <c:v>8.0281894219611338</c:v>
                </c:pt>
                <c:pt idx="75">
                  <c:v>8.0281894219611338</c:v>
                </c:pt>
                <c:pt idx="76">
                  <c:v>8.0281894219611338</c:v>
                </c:pt>
                <c:pt idx="77">
                  <c:v>8.0281894219611338</c:v>
                </c:pt>
                <c:pt idx="78">
                  <c:v>8.0281894219611338</c:v>
                </c:pt>
                <c:pt idx="79">
                  <c:v>8.0281894219611338</c:v>
                </c:pt>
                <c:pt idx="80">
                  <c:v>8.0281894219611338</c:v>
                </c:pt>
                <c:pt idx="81">
                  <c:v>8.0281894219611338</c:v>
                </c:pt>
                <c:pt idx="82">
                  <c:v>8.0281894219611338</c:v>
                </c:pt>
                <c:pt idx="83">
                  <c:v>8.0281894219611338</c:v>
                </c:pt>
                <c:pt idx="84">
                  <c:v>8.0281894219611338</c:v>
                </c:pt>
                <c:pt idx="85">
                  <c:v>8.0281894219611338</c:v>
                </c:pt>
                <c:pt idx="86">
                  <c:v>8.0281894219611338</c:v>
                </c:pt>
                <c:pt idx="87">
                  <c:v>8.0281894219611338</c:v>
                </c:pt>
                <c:pt idx="88">
                  <c:v>8.0281894219611338</c:v>
                </c:pt>
                <c:pt idx="89">
                  <c:v>8.0281894219611338</c:v>
                </c:pt>
                <c:pt idx="90">
                  <c:v>8.0281894219611338</c:v>
                </c:pt>
                <c:pt idx="91">
                  <c:v>8.0281894219611338</c:v>
                </c:pt>
                <c:pt idx="92">
                  <c:v>8.0281894219611338</c:v>
                </c:pt>
                <c:pt idx="93">
                  <c:v>8.0281894219611338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Constraints!$AU$4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Constraints!$BK$7:$BK$100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Constraints!$AU$7:$AU$100</c:f>
              <c:numCache>
                <c:formatCode>0.00E+00</c:formatCode>
                <c:ptCount val="94"/>
                <c:pt idx="0">
                  <c:v>37.166370546895777</c:v>
                </c:pt>
                <c:pt idx="1">
                  <c:v>48.172237885128219</c:v>
                </c:pt>
                <c:pt idx="2">
                  <c:v>78.206997919764348</c:v>
                </c:pt>
                <c:pt idx="3">
                  <c:v>50.629291204196321</c:v>
                </c:pt>
                <c:pt idx="4">
                  <c:v>36.253895300680007</c:v>
                </c:pt>
                <c:pt idx="5">
                  <c:v>28.408925160914794</c:v>
                </c:pt>
                <c:pt idx="6">
                  <c:v>74.466798022333052</c:v>
                </c:pt>
                <c:pt idx="7">
                  <c:v>30.036714043018982</c:v>
                </c:pt>
                <c:pt idx="8">
                  <c:v>134.03300330712506</c:v>
                </c:pt>
                <c:pt idx="9">
                  <c:v>114.48881506089569</c:v>
                </c:pt>
                <c:pt idx="10">
                  <c:v>80.585056488158855</c:v>
                </c:pt>
                <c:pt idx="11">
                  <c:v>65.884550107670862</c:v>
                </c:pt>
                <c:pt idx="12">
                  <c:v>26.051251037354483</c:v>
                </c:pt>
                <c:pt idx="13">
                  <c:v>35.95455081358967</c:v>
                </c:pt>
                <c:pt idx="14">
                  <c:v>53.797677106008166</c:v>
                </c:pt>
                <c:pt idx="15">
                  <c:v>38.427677587607974</c:v>
                </c:pt>
                <c:pt idx="16">
                  <c:v>29.089789820401911</c:v>
                </c:pt>
                <c:pt idx="17">
                  <c:v>28.60611312333312</c:v>
                </c:pt>
                <c:pt idx="18">
                  <c:v>30.55795343557935</c:v>
                </c:pt>
                <c:pt idx="19">
                  <c:v>105.64401864068293</c:v>
                </c:pt>
                <c:pt idx="20">
                  <c:v>24.634659378849168</c:v>
                </c:pt>
                <c:pt idx="21">
                  <c:v>37.39651129121733</c:v>
                </c:pt>
                <c:pt idx="22">
                  <c:v>97.897122172171663</c:v>
                </c:pt>
                <c:pt idx="23">
                  <c:v>2.2593319374113392</c:v>
                </c:pt>
                <c:pt idx="24">
                  <c:v>37.252344218014244</c:v>
                </c:pt>
                <c:pt idx="25">
                  <c:v>76.993450258394006</c:v>
                </c:pt>
                <c:pt idx="26">
                  <c:v>16.996661904957023</c:v>
                </c:pt>
                <c:pt idx="27">
                  <c:v>28.973963427723682</c:v>
                </c:pt>
                <c:pt idx="28">
                  <c:v>15.890989129255535</c:v>
                </c:pt>
                <c:pt idx="29">
                  <c:v>34.142691312891202</c:v>
                </c:pt>
                <c:pt idx="30">
                  <c:v>33.081692273557614</c:v>
                </c:pt>
                <c:pt idx="31">
                  <c:v>36.1440203447725</c:v>
                </c:pt>
                <c:pt idx="32">
                  <c:v>47.309924361663512</c:v>
                </c:pt>
                <c:pt idx="33">
                  <c:v>37.100030742466011</c:v>
                </c:pt>
                <c:pt idx="34">
                  <c:v>39.702941809012827</c:v>
                </c:pt>
                <c:pt idx="35">
                  <c:v>42.005195043946053</c:v>
                </c:pt>
                <c:pt idx="36">
                  <c:v>27.650846485675419</c:v>
                </c:pt>
                <c:pt idx="37">
                  <c:v>40.143460968485321</c:v>
                </c:pt>
                <c:pt idx="38">
                  <c:v>48.193484374951844</c:v>
                </c:pt>
                <c:pt idx="39">
                  <c:v>33.546294455109503</c:v>
                </c:pt>
                <c:pt idx="40">
                  <c:v>44.596642928090503</c:v>
                </c:pt>
                <c:pt idx="41">
                  <c:v>44.512677532896902</c:v>
                </c:pt>
                <c:pt idx="42">
                  <c:v>72.110487241931978</c:v>
                </c:pt>
                <c:pt idx="43">
                  <c:v>61.650909933576976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41.869208542487335</c:v>
                </c:pt>
                <c:pt idx="47">
                  <c:v>17.469151951483447</c:v>
                </c:pt>
                <c:pt idx="48">
                  <c:v>17.469151951483447</c:v>
                </c:pt>
                <c:pt idx="49">
                  <c:v>17.469151951483447</c:v>
                </c:pt>
                <c:pt idx="50">
                  <c:v>17.469151951483447</c:v>
                </c:pt>
                <c:pt idx="51">
                  <c:v>17.469151951483447</c:v>
                </c:pt>
                <c:pt idx="52">
                  <c:v>17.469151951483447</c:v>
                </c:pt>
                <c:pt idx="53">
                  <c:v>17.469151951483447</c:v>
                </c:pt>
                <c:pt idx="54">
                  <c:v>17.469151951483447</c:v>
                </c:pt>
                <c:pt idx="55">
                  <c:v>17.469151951483447</c:v>
                </c:pt>
                <c:pt idx="56">
                  <c:v>17.469151951483447</c:v>
                </c:pt>
                <c:pt idx="57">
                  <c:v>17.469151951483447</c:v>
                </c:pt>
                <c:pt idx="58">
                  <c:v>17.469151951483447</c:v>
                </c:pt>
                <c:pt idx="59">
                  <c:v>17.469151951483447</c:v>
                </c:pt>
                <c:pt idx="60">
                  <c:v>17.469151951483447</c:v>
                </c:pt>
                <c:pt idx="61">
                  <c:v>17.469151951483447</c:v>
                </c:pt>
                <c:pt idx="62">
                  <c:v>17.469151951483447</c:v>
                </c:pt>
                <c:pt idx="63">
                  <c:v>17.469151951483447</c:v>
                </c:pt>
                <c:pt idx="64">
                  <c:v>17.469151951483447</c:v>
                </c:pt>
                <c:pt idx="65">
                  <c:v>17.469151951483447</c:v>
                </c:pt>
                <c:pt idx="66">
                  <c:v>17.469151951483447</c:v>
                </c:pt>
                <c:pt idx="67">
                  <c:v>17.469151951483447</c:v>
                </c:pt>
                <c:pt idx="68">
                  <c:v>17.469151951483447</c:v>
                </c:pt>
                <c:pt idx="69">
                  <c:v>17.469151951483447</c:v>
                </c:pt>
                <c:pt idx="70">
                  <c:v>17.469151951483447</c:v>
                </c:pt>
                <c:pt idx="71">
                  <c:v>17.469151951483447</c:v>
                </c:pt>
                <c:pt idx="72">
                  <c:v>17.469151951483447</c:v>
                </c:pt>
                <c:pt idx="73">
                  <c:v>17.469151951483447</c:v>
                </c:pt>
                <c:pt idx="74">
                  <c:v>17.469151951483447</c:v>
                </c:pt>
                <c:pt idx="75">
                  <c:v>17.469151951483447</c:v>
                </c:pt>
                <c:pt idx="76">
                  <c:v>17.469151951483447</c:v>
                </c:pt>
                <c:pt idx="77">
                  <c:v>17.469151951483447</c:v>
                </c:pt>
                <c:pt idx="78">
                  <c:v>17.469151951483447</c:v>
                </c:pt>
                <c:pt idx="79">
                  <c:v>17.469151951483447</c:v>
                </c:pt>
                <c:pt idx="80">
                  <c:v>17.469151951483447</c:v>
                </c:pt>
                <c:pt idx="81">
                  <c:v>17.469151951483447</c:v>
                </c:pt>
                <c:pt idx="82">
                  <c:v>17.469151951483447</c:v>
                </c:pt>
                <c:pt idx="83">
                  <c:v>17.469151951483447</c:v>
                </c:pt>
                <c:pt idx="84">
                  <c:v>17.469151951483447</c:v>
                </c:pt>
                <c:pt idx="85">
                  <c:v>17.469151951483447</c:v>
                </c:pt>
                <c:pt idx="86">
                  <c:v>17.469151951483447</c:v>
                </c:pt>
                <c:pt idx="87">
                  <c:v>17.469151951483447</c:v>
                </c:pt>
                <c:pt idx="88">
                  <c:v>17.469151951483447</c:v>
                </c:pt>
                <c:pt idx="89">
                  <c:v>17.469151951483447</c:v>
                </c:pt>
                <c:pt idx="90">
                  <c:v>17.469151951483447</c:v>
                </c:pt>
                <c:pt idx="91">
                  <c:v>17.469151951483447</c:v>
                </c:pt>
                <c:pt idx="92">
                  <c:v>17.469151951483447</c:v>
                </c:pt>
                <c:pt idx="93">
                  <c:v>17.469151951483447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Constraints!$AV$4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Constraints!$BL$7:$BL$100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Constraints!$AV$7:$AV$100</c:f>
              <c:numCache>
                <c:formatCode>0.00E+00</c:formatCode>
                <c:ptCount val="94"/>
                <c:pt idx="0">
                  <c:v>11.657689915042742</c:v>
                </c:pt>
                <c:pt idx="1">
                  <c:v>14.331031947399483</c:v>
                </c:pt>
                <c:pt idx="2">
                  <c:v>22.987278385356454</c:v>
                </c:pt>
                <c:pt idx="3">
                  <c:v>15.371141879416882</c:v>
                </c:pt>
                <c:pt idx="4">
                  <c:v>11.336330226958895</c:v>
                </c:pt>
                <c:pt idx="5">
                  <c:v>9.2137628393542137</c:v>
                </c:pt>
                <c:pt idx="6">
                  <c:v>20.998609617490377</c:v>
                </c:pt>
                <c:pt idx="7">
                  <c:v>9.5807982118102739</c:v>
                </c:pt>
                <c:pt idx="8">
                  <c:v>36.484060636953032</c:v>
                </c:pt>
                <c:pt idx="9">
                  <c:v>30.926169195895824</c:v>
                </c:pt>
                <c:pt idx="10">
                  <c:v>23.014696771484704</c:v>
                </c:pt>
                <c:pt idx="11">
                  <c:v>18.804894603533267</c:v>
                </c:pt>
                <c:pt idx="12">
                  <c:v>8.4695932608825668</c:v>
                </c:pt>
                <c:pt idx="13">
                  <c:v>11.113028187405106</c:v>
                </c:pt>
                <c:pt idx="14">
                  <c:v>16.255005881739873</c:v>
                </c:pt>
                <c:pt idx="15">
                  <c:v>11.595205772722453</c:v>
                </c:pt>
                <c:pt idx="16">
                  <c:v>9.1216465291337503</c:v>
                </c:pt>
                <c:pt idx="17">
                  <c:v>8.9097442985579605</c:v>
                </c:pt>
                <c:pt idx="18">
                  <c:v>9.2518347622908905</c:v>
                </c:pt>
                <c:pt idx="19">
                  <c:v>30.370059251278597</c:v>
                </c:pt>
                <c:pt idx="20">
                  <c:v>7.7119215446369429</c:v>
                </c:pt>
                <c:pt idx="21">
                  <c:v>11.612826614226073</c:v>
                </c:pt>
                <c:pt idx="22">
                  <c:v>26.644537518683855</c:v>
                </c:pt>
                <c:pt idx="23">
                  <c:v>1.6577054500615689</c:v>
                </c:pt>
                <c:pt idx="24">
                  <c:v>10.904694499361449</c:v>
                </c:pt>
                <c:pt idx="25">
                  <c:v>21.090031512792031</c:v>
                </c:pt>
                <c:pt idx="26">
                  <c:v>5.6240868846801195</c:v>
                </c:pt>
                <c:pt idx="27">
                  <c:v>8.6987379152914652</c:v>
                </c:pt>
                <c:pt idx="28">
                  <c:v>5.133704859610174</c:v>
                </c:pt>
                <c:pt idx="29">
                  <c:v>11.235227584962903</c:v>
                </c:pt>
                <c:pt idx="30">
                  <c:v>10.9478104446065</c:v>
                </c:pt>
                <c:pt idx="31">
                  <c:v>11.357585838384542</c:v>
                </c:pt>
                <c:pt idx="32">
                  <c:v>14.313476806696796</c:v>
                </c:pt>
                <c:pt idx="33">
                  <c:v>11.717025310799817</c:v>
                </c:pt>
                <c:pt idx="34">
                  <c:v>12.410747424826287</c:v>
                </c:pt>
                <c:pt idx="35">
                  <c:v>13.022257437340077</c:v>
                </c:pt>
                <c:pt idx="36">
                  <c:v>9.4940905070323502</c:v>
                </c:pt>
                <c:pt idx="37">
                  <c:v>12.881100659983231</c:v>
                </c:pt>
                <c:pt idx="38">
                  <c:v>15.785764881770541</c:v>
                </c:pt>
                <c:pt idx="39">
                  <c:v>11.802938224153166</c:v>
                </c:pt>
                <c:pt idx="40">
                  <c:v>14.816915724006179</c:v>
                </c:pt>
                <c:pt idx="41">
                  <c:v>14.794242121478554</c:v>
                </c:pt>
                <c:pt idx="42">
                  <c:v>21.409253443354054</c:v>
                </c:pt>
                <c:pt idx="43">
                  <c:v>18.674571276634929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13.297881666876536</c:v>
                </c:pt>
                <c:pt idx="47">
                  <c:v>6.4457357892831144</c:v>
                </c:pt>
                <c:pt idx="48">
                  <c:v>6.4457357892831144</c:v>
                </c:pt>
                <c:pt idx="49">
                  <c:v>6.4457357892831144</c:v>
                </c:pt>
                <c:pt idx="50">
                  <c:v>6.4457357892831144</c:v>
                </c:pt>
                <c:pt idx="51">
                  <c:v>6.4457357892831144</c:v>
                </c:pt>
                <c:pt idx="52">
                  <c:v>6.4457357892831144</c:v>
                </c:pt>
                <c:pt idx="53">
                  <c:v>6.4457357892831144</c:v>
                </c:pt>
                <c:pt idx="54">
                  <c:v>6.4457357892831144</c:v>
                </c:pt>
                <c:pt idx="55">
                  <c:v>6.4457357892831144</c:v>
                </c:pt>
                <c:pt idx="56">
                  <c:v>6.4457357892831144</c:v>
                </c:pt>
                <c:pt idx="57">
                  <c:v>6.4457357892831144</c:v>
                </c:pt>
                <c:pt idx="58">
                  <c:v>6.4457357892831144</c:v>
                </c:pt>
                <c:pt idx="59">
                  <c:v>6.4457357892831144</c:v>
                </c:pt>
                <c:pt idx="60">
                  <c:v>6.4457357892831144</c:v>
                </c:pt>
                <c:pt idx="61">
                  <c:v>6.4457357892831144</c:v>
                </c:pt>
                <c:pt idx="62">
                  <c:v>6.4457357892831144</c:v>
                </c:pt>
                <c:pt idx="63">
                  <c:v>6.4457357892831144</c:v>
                </c:pt>
                <c:pt idx="64">
                  <c:v>6.4457357892831144</c:v>
                </c:pt>
                <c:pt idx="65">
                  <c:v>6.4457357892831144</c:v>
                </c:pt>
                <c:pt idx="66">
                  <c:v>6.4457357892831144</c:v>
                </c:pt>
                <c:pt idx="67">
                  <c:v>6.4457357892831144</c:v>
                </c:pt>
                <c:pt idx="68">
                  <c:v>6.4457357892831144</c:v>
                </c:pt>
                <c:pt idx="69">
                  <c:v>6.4457357892831144</c:v>
                </c:pt>
                <c:pt idx="70">
                  <c:v>6.4457357892831144</c:v>
                </c:pt>
                <c:pt idx="71">
                  <c:v>6.4457357892831144</c:v>
                </c:pt>
                <c:pt idx="72">
                  <c:v>6.4457357892831144</c:v>
                </c:pt>
                <c:pt idx="73">
                  <c:v>6.4457357892831144</c:v>
                </c:pt>
                <c:pt idx="74">
                  <c:v>6.4457357892831144</c:v>
                </c:pt>
                <c:pt idx="75">
                  <c:v>6.4457357892831144</c:v>
                </c:pt>
                <c:pt idx="76">
                  <c:v>6.4457357892831144</c:v>
                </c:pt>
                <c:pt idx="77">
                  <c:v>6.4457357892831144</c:v>
                </c:pt>
                <c:pt idx="78">
                  <c:v>6.4457357892831144</c:v>
                </c:pt>
                <c:pt idx="79">
                  <c:v>6.4457357892831144</c:v>
                </c:pt>
                <c:pt idx="80">
                  <c:v>6.4457357892831144</c:v>
                </c:pt>
                <c:pt idx="81">
                  <c:v>6.4457357892831144</c:v>
                </c:pt>
                <c:pt idx="82">
                  <c:v>6.4457357892831144</c:v>
                </c:pt>
                <c:pt idx="83">
                  <c:v>6.4457357892831144</c:v>
                </c:pt>
                <c:pt idx="84">
                  <c:v>6.4457357892831144</c:v>
                </c:pt>
                <c:pt idx="85">
                  <c:v>6.4457357892831144</c:v>
                </c:pt>
                <c:pt idx="86">
                  <c:v>6.4457357892831144</c:v>
                </c:pt>
                <c:pt idx="87">
                  <c:v>6.4457357892831144</c:v>
                </c:pt>
                <c:pt idx="88">
                  <c:v>6.4457357892831144</c:v>
                </c:pt>
                <c:pt idx="89">
                  <c:v>6.4457357892831144</c:v>
                </c:pt>
                <c:pt idx="90">
                  <c:v>6.4457357892831144</c:v>
                </c:pt>
                <c:pt idx="91">
                  <c:v>6.4457357892831144</c:v>
                </c:pt>
                <c:pt idx="92">
                  <c:v>6.4457357892831144</c:v>
                </c:pt>
                <c:pt idx="93">
                  <c:v>6.4457357892831144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Constraints!$AW$4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Constraints!$BM$7:$BM$100</c:f>
              <c:numCache>
                <c:formatCode>0.00</c:formatCode>
                <c:ptCount val="9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</c:numCache>
            </c:numRef>
          </c:xVal>
          <c:yVal>
            <c:numRef>
              <c:f>Constraints!$AW$7:$AW$100</c:f>
              <c:numCache>
                <c:formatCode>0.00E+00</c:formatCode>
                <c:ptCount val="94"/>
                <c:pt idx="0">
                  <c:v>34.159827078623579</c:v>
                </c:pt>
                <c:pt idx="1">
                  <c:v>44.171306605928734</c:v>
                </c:pt>
                <c:pt idx="2">
                  <c:v>71.702446619876241</c:v>
                </c:pt>
                <c:pt idx="3">
                  <c:v>46.472152734687235</c:v>
                </c:pt>
                <c:pt idx="4">
                  <c:v>33.315464516660484</c:v>
                </c:pt>
                <c:pt idx="5">
                  <c:v>26.147701196939884</c:v>
                </c:pt>
                <c:pt idx="6">
                  <c:v>68.127712699032401</c:v>
                </c:pt>
                <c:pt idx="7">
                  <c:v>27.624796343727152</c:v>
                </c:pt>
                <c:pt idx="8">
                  <c:v>122.46139515769536</c:v>
                </c:pt>
                <c:pt idx="9">
                  <c:v>104.55353147865766</c:v>
                </c:pt>
                <c:pt idx="10">
                  <c:v>73.775526386163321</c:v>
                </c:pt>
                <c:pt idx="11">
                  <c:v>60.306162193114226</c:v>
                </c:pt>
                <c:pt idx="12">
                  <c:v>23.979010518226513</c:v>
                </c:pt>
                <c:pt idx="13">
                  <c:v>33.021729662012589</c:v>
                </c:pt>
                <c:pt idx="14">
                  <c:v>49.371559192923385</c:v>
                </c:pt>
                <c:pt idx="15">
                  <c:v>35.25451096394081</c:v>
                </c:pt>
                <c:pt idx="16">
                  <c:v>26.731593364730447</c:v>
                </c:pt>
                <c:pt idx="17">
                  <c:v>26.27854026977316</c:v>
                </c:pt>
                <c:pt idx="18">
                  <c:v>28.035706464286406</c:v>
                </c:pt>
                <c:pt idx="19">
                  <c:v>96.78353732026315</c:v>
                </c:pt>
                <c:pt idx="20">
                  <c:v>22.633902067247767</c:v>
                </c:pt>
                <c:pt idx="21">
                  <c:v>34.354776010881622</c:v>
                </c:pt>
                <c:pt idx="22">
                  <c:v>89.426670500638622</c:v>
                </c:pt>
                <c:pt idx="23">
                  <c:v>2.928886063078469</c:v>
                </c:pt>
                <c:pt idx="24">
                  <c:v>34.128062720177027</c:v>
                </c:pt>
                <c:pt idx="25">
                  <c:v>70.345079876755293</c:v>
                </c:pt>
                <c:pt idx="26">
                  <c:v>15.654110917667669</c:v>
                </c:pt>
                <c:pt idx="27">
                  <c:v>26.571687216259388</c:v>
                </c:pt>
                <c:pt idx="28">
                  <c:v>14.619061914818499</c:v>
                </c:pt>
                <c:pt idx="29">
                  <c:v>31.453302713734892</c:v>
                </c:pt>
                <c:pt idx="30">
                  <c:v>30.483508876352783</c:v>
                </c:pt>
                <c:pt idx="31">
                  <c:v>33.222354217021419</c:v>
                </c:pt>
                <c:pt idx="32">
                  <c:v>43.415242358477236</c:v>
                </c:pt>
                <c:pt idx="33">
                  <c:v>34.110280996889855</c:v>
                </c:pt>
                <c:pt idx="34">
                  <c:v>36.487224807969433</c:v>
                </c:pt>
                <c:pt idx="35">
                  <c:v>38.58923554267043</c:v>
                </c:pt>
                <c:pt idx="36">
                  <c:v>25.522064545299127</c:v>
                </c:pt>
                <c:pt idx="37">
                  <c:v>36.94091666281976</c:v>
                </c:pt>
                <c:pt idx="38">
                  <c:v>44.410210827450257</c:v>
                </c:pt>
                <c:pt idx="39">
                  <c:v>31.013136777224165</c:v>
                </c:pt>
                <c:pt idx="40">
                  <c:v>41.12172917666777</c:v>
                </c:pt>
                <c:pt idx="41">
                  <c:v>41.044943694437457</c:v>
                </c:pt>
                <c:pt idx="42">
                  <c:v>66.140967164467128</c:v>
                </c:pt>
                <c:pt idx="43">
                  <c:v>56.59494161827643</c:v>
                </c:pt>
                <c:pt idx="44">
                  <c:v>2.5237144572314181</c:v>
                </c:pt>
                <c:pt idx="45">
                  <c:v>2.5238693787111397</c:v>
                </c:pt>
                <c:pt idx="46">
                  <c:v>38.51075757937604</c:v>
                </c:pt>
                <c:pt idx="47">
                  <c:v>16.176364856494306</c:v>
                </c:pt>
                <c:pt idx="48">
                  <c:v>16.176364856494306</c:v>
                </c:pt>
                <c:pt idx="49">
                  <c:v>16.176364856494306</c:v>
                </c:pt>
                <c:pt idx="50">
                  <c:v>16.176364856494306</c:v>
                </c:pt>
                <c:pt idx="51">
                  <c:v>16.176364856494306</c:v>
                </c:pt>
                <c:pt idx="52">
                  <c:v>16.176364856494306</c:v>
                </c:pt>
                <c:pt idx="53">
                  <c:v>16.176364856494306</c:v>
                </c:pt>
                <c:pt idx="54">
                  <c:v>16.176364856494306</c:v>
                </c:pt>
                <c:pt idx="55">
                  <c:v>16.176364856494306</c:v>
                </c:pt>
                <c:pt idx="56">
                  <c:v>16.176364856494306</c:v>
                </c:pt>
                <c:pt idx="57">
                  <c:v>16.176364856494306</c:v>
                </c:pt>
                <c:pt idx="58">
                  <c:v>16.176364856494306</c:v>
                </c:pt>
                <c:pt idx="59">
                  <c:v>16.176364856494306</c:v>
                </c:pt>
                <c:pt idx="60">
                  <c:v>16.176364856494306</c:v>
                </c:pt>
                <c:pt idx="61">
                  <c:v>16.176364856494306</c:v>
                </c:pt>
                <c:pt idx="62">
                  <c:v>16.176364856494306</c:v>
                </c:pt>
                <c:pt idx="63">
                  <c:v>16.176364856494306</c:v>
                </c:pt>
                <c:pt idx="64">
                  <c:v>16.176364856494306</c:v>
                </c:pt>
                <c:pt idx="65">
                  <c:v>16.176364856494306</c:v>
                </c:pt>
                <c:pt idx="66">
                  <c:v>16.176364856494306</c:v>
                </c:pt>
                <c:pt idx="67">
                  <c:v>16.176364856494306</c:v>
                </c:pt>
                <c:pt idx="68">
                  <c:v>16.176364856494306</c:v>
                </c:pt>
                <c:pt idx="69">
                  <c:v>16.176364856494306</c:v>
                </c:pt>
                <c:pt idx="70">
                  <c:v>16.176364856494306</c:v>
                </c:pt>
                <c:pt idx="71">
                  <c:v>16.176364856494306</c:v>
                </c:pt>
                <c:pt idx="72">
                  <c:v>16.176364856494306</c:v>
                </c:pt>
                <c:pt idx="73">
                  <c:v>16.176364856494306</c:v>
                </c:pt>
                <c:pt idx="74">
                  <c:v>16.176364856494306</c:v>
                </c:pt>
                <c:pt idx="75">
                  <c:v>16.176364856494306</c:v>
                </c:pt>
                <c:pt idx="76">
                  <c:v>16.176364856494306</c:v>
                </c:pt>
                <c:pt idx="77">
                  <c:v>16.176364856494306</c:v>
                </c:pt>
                <c:pt idx="78">
                  <c:v>16.176364856494306</c:v>
                </c:pt>
                <c:pt idx="79">
                  <c:v>16.176364856494306</c:v>
                </c:pt>
                <c:pt idx="80">
                  <c:v>16.176364856494306</c:v>
                </c:pt>
                <c:pt idx="81">
                  <c:v>16.176364856494306</c:v>
                </c:pt>
                <c:pt idx="82">
                  <c:v>16.176364856494306</c:v>
                </c:pt>
                <c:pt idx="83">
                  <c:v>16.176364856494306</c:v>
                </c:pt>
                <c:pt idx="84">
                  <c:v>16.176364856494306</c:v>
                </c:pt>
                <c:pt idx="85">
                  <c:v>16.176364856494306</c:v>
                </c:pt>
                <c:pt idx="86">
                  <c:v>16.176364856494306</c:v>
                </c:pt>
                <c:pt idx="87">
                  <c:v>16.176364856494306</c:v>
                </c:pt>
                <c:pt idx="88">
                  <c:v>16.176364856494306</c:v>
                </c:pt>
                <c:pt idx="89">
                  <c:v>16.176364856494306</c:v>
                </c:pt>
                <c:pt idx="90">
                  <c:v>16.176364856494306</c:v>
                </c:pt>
                <c:pt idx="91">
                  <c:v>16.176364856494306</c:v>
                </c:pt>
                <c:pt idx="92">
                  <c:v>16.176364856494306</c:v>
                </c:pt>
                <c:pt idx="93">
                  <c:v>16.176364856494306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Constraints!$AX$4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Constraints!$BN$7:$BN$100</c:f>
              <c:numCache>
                <c:formatCode>0.00</c:formatCode>
                <c:ptCount val="94"/>
                <c:pt idx="0">
                  <c:v>82</c:v>
                </c:pt>
                <c:pt idx="1">
                  <c:v>82</c:v>
                </c:pt>
                <c:pt idx="2">
                  <c:v>82</c:v>
                </c:pt>
                <c:pt idx="3">
                  <c:v>82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</c:v>
                </c:pt>
                <c:pt idx="13">
                  <c:v>82</c:v>
                </c:pt>
                <c:pt idx="14">
                  <c:v>82</c:v>
                </c:pt>
                <c:pt idx="15">
                  <c:v>82</c:v>
                </c:pt>
                <c:pt idx="16">
                  <c:v>82</c:v>
                </c:pt>
                <c:pt idx="17">
                  <c:v>82</c:v>
                </c:pt>
                <c:pt idx="18">
                  <c:v>82</c:v>
                </c:pt>
                <c:pt idx="19">
                  <c:v>82</c:v>
                </c:pt>
                <c:pt idx="20">
                  <c:v>82</c:v>
                </c:pt>
                <c:pt idx="21">
                  <c:v>82</c:v>
                </c:pt>
                <c:pt idx="22">
                  <c:v>82</c:v>
                </c:pt>
                <c:pt idx="23">
                  <c:v>82</c:v>
                </c:pt>
                <c:pt idx="24">
                  <c:v>82</c:v>
                </c:pt>
                <c:pt idx="25">
                  <c:v>82</c:v>
                </c:pt>
                <c:pt idx="26">
                  <c:v>82</c:v>
                </c:pt>
                <c:pt idx="27">
                  <c:v>82</c:v>
                </c:pt>
                <c:pt idx="28">
                  <c:v>82</c:v>
                </c:pt>
                <c:pt idx="29">
                  <c:v>82</c:v>
                </c:pt>
                <c:pt idx="30">
                  <c:v>82</c:v>
                </c:pt>
                <c:pt idx="31">
                  <c:v>82</c:v>
                </c:pt>
                <c:pt idx="32">
                  <c:v>82</c:v>
                </c:pt>
                <c:pt idx="33">
                  <c:v>82</c:v>
                </c:pt>
                <c:pt idx="34">
                  <c:v>82</c:v>
                </c:pt>
                <c:pt idx="35">
                  <c:v>82</c:v>
                </c:pt>
                <c:pt idx="36">
                  <c:v>82</c:v>
                </c:pt>
                <c:pt idx="37">
                  <c:v>82</c:v>
                </c:pt>
                <c:pt idx="38">
                  <c:v>82</c:v>
                </c:pt>
                <c:pt idx="39">
                  <c:v>82</c:v>
                </c:pt>
                <c:pt idx="40">
                  <c:v>82</c:v>
                </c:pt>
                <c:pt idx="41">
                  <c:v>82</c:v>
                </c:pt>
                <c:pt idx="42">
                  <c:v>82</c:v>
                </c:pt>
                <c:pt idx="43">
                  <c:v>82</c:v>
                </c:pt>
                <c:pt idx="44">
                  <c:v>82</c:v>
                </c:pt>
                <c:pt idx="45">
                  <c:v>82</c:v>
                </c:pt>
                <c:pt idx="46">
                  <c:v>82</c:v>
                </c:pt>
                <c:pt idx="47">
                  <c:v>82</c:v>
                </c:pt>
                <c:pt idx="48">
                  <c:v>82</c:v>
                </c:pt>
                <c:pt idx="49">
                  <c:v>82</c:v>
                </c:pt>
                <c:pt idx="50">
                  <c:v>82</c:v>
                </c:pt>
                <c:pt idx="51">
                  <c:v>82</c:v>
                </c:pt>
                <c:pt idx="52">
                  <c:v>82</c:v>
                </c:pt>
                <c:pt idx="53">
                  <c:v>82</c:v>
                </c:pt>
                <c:pt idx="54">
                  <c:v>82</c:v>
                </c:pt>
                <c:pt idx="55">
                  <c:v>82</c:v>
                </c:pt>
                <c:pt idx="56">
                  <c:v>82</c:v>
                </c:pt>
                <c:pt idx="57">
                  <c:v>82</c:v>
                </c:pt>
                <c:pt idx="58">
                  <c:v>82</c:v>
                </c:pt>
                <c:pt idx="59">
                  <c:v>82</c:v>
                </c:pt>
                <c:pt idx="60">
                  <c:v>82</c:v>
                </c:pt>
                <c:pt idx="61">
                  <c:v>82</c:v>
                </c:pt>
                <c:pt idx="62">
                  <c:v>82</c:v>
                </c:pt>
                <c:pt idx="63">
                  <c:v>82</c:v>
                </c:pt>
                <c:pt idx="64">
                  <c:v>82</c:v>
                </c:pt>
                <c:pt idx="65">
                  <c:v>82</c:v>
                </c:pt>
                <c:pt idx="66">
                  <c:v>82</c:v>
                </c:pt>
                <c:pt idx="67">
                  <c:v>82</c:v>
                </c:pt>
                <c:pt idx="68">
                  <c:v>82</c:v>
                </c:pt>
                <c:pt idx="69">
                  <c:v>82</c:v>
                </c:pt>
                <c:pt idx="70">
                  <c:v>82</c:v>
                </c:pt>
                <c:pt idx="71">
                  <c:v>82</c:v>
                </c:pt>
                <c:pt idx="72">
                  <c:v>82</c:v>
                </c:pt>
                <c:pt idx="73">
                  <c:v>82</c:v>
                </c:pt>
                <c:pt idx="74">
                  <c:v>82</c:v>
                </c:pt>
                <c:pt idx="75">
                  <c:v>82</c:v>
                </c:pt>
                <c:pt idx="76">
                  <c:v>82</c:v>
                </c:pt>
                <c:pt idx="77">
                  <c:v>82</c:v>
                </c:pt>
                <c:pt idx="78">
                  <c:v>82</c:v>
                </c:pt>
                <c:pt idx="79">
                  <c:v>82</c:v>
                </c:pt>
                <c:pt idx="80">
                  <c:v>82</c:v>
                </c:pt>
                <c:pt idx="81">
                  <c:v>82</c:v>
                </c:pt>
                <c:pt idx="82">
                  <c:v>82</c:v>
                </c:pt>
                <c:pt idx="83">
                  <c:v>82</c:v>
                </c:pt>
                <c:pt idx="84">
                  <c:v>82</c:v>
                </c:pt>
                <c:pt idx="85">
                  <c:v>82</c:v>
                </c:pt>
                <c:pt idx="86">
                  <c:v>82</c:v>
                </c:pt>
                <c:pt idx="87">
                  <c:v>82</c:v>
                </c:pt>
                <c:pt idx="88">
                  <c:v>82</c:v>
                </c:pt>
                <c:pt idx="89">
                  <c:v>82</c:v>
                </c:pt>
                <c:pt idx="90">
                  <c:v>82</c:v>
                </c:pt>
                <c:pt idx="91">
                  <c:v>82</c:v>
                </c:pt>
                <c:pt idx="92">
                  <c:v>82</c:v>
                </c:pt>
                <c:pt idx="93">
                  <c:v>82</c:v>
                </c:pt>
              </c:numCache>
            </c:numRef>
          </c:xVal>
          <c:yVal>
            <c:numRef>
              <c:f>Constraints!$AX$7:$AX$100</c:f>
              <c:numCache>
                <c:formatCode>0.00E+00</c:formatCode>
                <c:ptCount val="94"/>
                <c:pt idx="0">
                  <c:v>9.1958742784323206</c:v>
                </c:pt>
                <c:pt idx="1">
                  <c:v>11.055295613611785</c:v>
                </c:pt>
                <c:pt idx="2">
                  <c:v>17.61659370372109</c:v>
                </c:pt>
                <c:pt idx="3">
                  <c:v>11.955983086646572</c:v>
                </c:pt>
                <c:pt idx="4">
                  <c:v>8.9318649602374496</c:v>
                </c:pt>
                <c:pt idx="5">
                  <c:v>7.3695874122936971</c:v>
                </c:pt>
                <c:pt idx="6">
                  <c:v>15.816095949353258</c:v>
                </c:pt>
                <c:pt idx="7">
                  <c:v>7.6121471972510957</c:v>
                </c:pt>
                <c:pt idx="8">
                  <c:v>27.017966856185623</c:v>
                </c:pt>
                <c:pt idx="9">
                  <c:v>22.833245238808509</c:v>
                </c:pt>
                <c:pt idx="10">
                  <c:v>17.426148124591982</c:v>
                </c:pt>
                <c:pt idx="11">
                  <c:v>14.242459401325656</c:v>
                </c:pt>
                <c:pt idx="12">
                  <c:v>6.7820655703814134</c:v>
                </c:pt>
                <c:pt idx="13">
                  <c:v>8.7150927008650516</c:v>
                </c:pt>
                <c:pt idx="14">
                  <c:v>12.61633531910538</c:v>
                </c:pt>
                <c:pt idx="15">
                  <c:v>9.002308019084909</c:v>
                </c:pt>
                <c:pt idx="16">
                  <c:v>7.1984104686755064</c:v>
                </c:pt>
                <c:pt idx="17">
                  <c:v>7.012189237652148</c:v>
                </c:pt>
                <c:pt idx="18">
                  <c:v>7.1958920610580419</c:v>
                </c:pt>
                <c:pt idx="19">
                  <c:v>23.031308180528242</c:v>
                </c:pt>
                <c:pt idx="20">
                  <c:v>6.0834801167511943</c:v>
                </c:pt>
                <c:pt idx="21">
                  <c:v>9.1234925244239964</c:v>
                </c:pt>
                <c:pt idx="22">
                  <c:v>19.744736582204325</c:v>
                </c:pt>
                <c:pt idx="23">
                  <c:v>0.82171418881343683</c:v>
                </c:pt>
                <c:pt idx="24">
                  <c:v>8.3582434045132548</c:v>
                </c:pt>
                <c:pt idx="25">
                  <c:v>15.680080744043359</c:v>
                </c:pt>
                <c:pt idx="26">
                  <c:v>4.5377110767251576</c:v>
                </c:pt>
                <c:pt idx="27">
                  <c:v>6.7422351478852027</c:v>
                </c:pt>
                <c:pt idx="28">
                  <c:v>4.1035029575725392</c:v>
                </c:pt>
                <c:pt idx="29">
                  <c:v>9.032172354799723</c:v>
                </c:pt>
                <c:pt idx="30">
                  <c:v>8.820974350060192</c:v>
                </c:pt>
                <c:pt idx="31">
                  <c:v>8.9662854642033309</c:v>
                </c:pt>
                <c:pt idx="32">
                  <c:v>11.119683505268579</c:v>
                </c:pt>
                <c:pt idx="33">
                  <c:v>9.2680144126716382</c:v>
                </c:pt>
                <c:pt idx="34">
                  <c:v>9.7747381995103986</c:v>
                </c:pt>
                <c:pt idx="35">
                  <c:v>10.220768031259755</c:v>
                </c:pt>
                <c:pt idx="36">
                  <c:v>7.7602931186461097</c:v>
                </c:pt>
                <c:pt idx="37">
                  <c:v>10.249757365762642</c:v>
                </c:pt>
                <c:pt idx="38">
                  <c:v>12.648148990335379</c:v>
                </c:pt>
                <c:pt idx="39">
                  <c:v>9.724609818632894</c:v>
                </c:pt>
                <c:pt idx="40">
                  <c:v>11.939692257511071</c:v>
                </c:pt>
                <c:pt idx="41">
                  <c:v>11.923090559736842</c:v>
                </c:pt>
                <c:pt idx="42">
                  <c:v>16.480165764563463</c:v>
                </c:pt>
                <c:pt idx="43">
                  <c:v>14.501479604756391</c:v>
                </c:pt>
                <c:pt idx="44">
                  <c:v>0.73248444630080967</c:v>
                </c:pt>
                <c:pt idx="45">
                  <c:v>0.88505809805055768</c:v>
                </c:pt>
                <c:pt idx="46">
                  <c:v>10.537731153948471</c:v>
                </c:pt>
                <c:pt idx="47">
                  <c:v>5.4134295353064026</c:v>
                </c:pt>
                <c:pt idx="48">
                  <c:v>5.4134295353064026</c:v>
                </c:pt>
                <c:pt idx="49">
                  <c:v>5.4134295353064026</c:v>
                </c:pt>
                <c:pt idx="50">
                  <c:v>5.4134295353064026</c:v>
                </c:pt>
                <c:pt idx="51">
                  <c:v>5.4134295353064026</c:v>
                </c:pt>
                <c:pt idx="52">
                  <c:v>5.4134295353064026</c:v>
                </c:pt>
                <c:pt idx="53">
                  <c:v>5.4134295353064026</c:v>
                </c:pt>
                <c:pt idx="54">
                  <c:v>5.4134295353064026</c:v>
                </c:pt>
                <c:pt idx="55">
                  <c:v>5.4134295353064026</c:v>
                </c:pt>
                <c:pt idx="56">
                  <c:v>5.4134295353064026</c:v>
                </c:pt>
                <c:pt idx="57">
                  <c:v>5.4134295353064026</c:v>
                </c:pt>
                <c:pt idx="58">
                  <c:v>5.4134295353064026</c:v>
                </c:pt>
                <c:pt idx="59">
                  <c:v>5.4134295353064026</c:v>
                </c:pt>
                <c:pt idx="60">
                  <c:v>5.4134295353064026</c:v>
                </c:pt>
                <c:pt idx="61">
                  <c:v>5.4134295353064026</c:v>
                </c:pt>
                <c:pt idx="62">
                  <c:v>5.4134295353064026</c:v>
                </c:pt>
                <c:pt idx="63">
                  <c:v>5.4134295353064026</c:v>
                </c:pt>
                <c:pt idx="64">
                  <c:v>5.4134295353064026</c:v>
                </c:pt>
                <c:pt idx="65">
                  <c:v>5.4134295353064026</c:v>
                </c:pt>
                <c:pt idx="66">
                  <c:v>5.4134295353064026</c:v>
                </c:pt>
                <c:pt idx="67">
                  <c:v>5.4134295353064026</c:v>
                </c:pt>
                <c:pt idx="68">
                  <c:v>5.4134295353064026</c:v>
                </c:pt>
                <c:pt idx="69">
                  <c:v>5.4134295353064026</c:v>
                </c:pt>
                <c:pt idx="70">
                  <c:v>5.4134295353064026</c:v>
                </c:pt>
                <c:pt idx="71">
                  <c:v>5.4134295353064026</c:v>
                </c:pt>
                <c:pt idx="72">
                  <c:v>5.4134295353064026</c:v>
                </c:pt>
                <c:pt idx="73">
                  <c:v>5.4134295353064026</c:v>
                </c:pt>
                <c:pt idx="74">
                  <c:v>5.4134295353064026</c:v>
                </c:pt>
                <c:pt idx="75">
                  <c:v>5.4134295353064026</c:v>
                </c:pt>
                <c:pt idx="76">
                  <c:v>5.4134295353064026</c:v>
                </c:pt>
                <c:pt idx="77">
                  <c:v>5.4134295353064026</c:v>
                </c:pt>
                <c:pt idx="78">
                  <c:v>5.4134295353064026</c:v>
                </c:pt>
                <c:pt idx="79">
                  <c:v>5.4134295353064026</c:v>
                </c:pt>
                <c:pt idx="80">
                  <c:v>5.4134295353064026</c:v>
                </c:pt>
                <c:pt idx="81">
                  <c:v>5.4134295353064026</c:v>
                </c:pt>
                <c:pt idx="82">
                  <c:v>5.4134295353064026</c:v>
                </c:pt>
                <c:pt idx="83">
                  <c:v>5.4134295353064026</c:v>
                </c:pt>
                <c:pt idx="84">
                  <c:v>5.4134295353064026</c:v>
                </c:pt>
                <c:pt idx="85">
                  <c:v>5.4134295353064026</c:v>
                </c:pt>
                <c:pt idx="86">
                  <c:v>5.4134295353064026</c:v>
                </c:pt>
                <c:pt idx="87">
                  <c:v>5.4134295353064026</c:v>
                </c:pt>
                <c:pt idx="88">
                  <c:v>5.4134295353064026</c:v>
                </c:pt>
                <c:pt idx="89">
                  <c:v>5.4134295353064026</c:v>
                </c:pt>
                <c:pt idx="90">
                  <c:v>5.4134295353064026</c:v>
                </c:pt>
                <c:pt idx="91">
                  <c:v>5.4134295353064026</c:v>
                </c:pt>
                <c:pt idx="92">
                  <c:v>5.4134295353064026</c:v>
                </c:pt>
                <c:pt idx="93">
                  <c:v>5.4134295353064026</c:v>
                </c:pt>
              </c:numCache>
            </c:numRef>
          </c:yVal>
          <c:smooth val="0"/>
        </c:ser>
        <c:ser>
          <c:idx val="4"/>
          <c:order val="11"/>
          <c:tx>
            <c:strRef>
              <c:f>Constraints!$AK$4</c:f>
              <c:strCache>
                <c:ptCount val="1"/>
                <c:pt idx="0">
                  <c:v>Patm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Constraints!$BA$7:$BA$100</c:f>
              <c:numCache>
                <c:formatCode>0.00</c:formatCode>
                <c:ptCount val="94"/>
                <c:pt idx="0">
                  <c:v>32.560021580793098</c:v>
                </c:pt>
                <c:pt idx="1">
                  <c:v>32.560021580793098</c:v>
                </c:pt>
                <c:pt idx="2">
                  <c:v>32.560021580793098</c:v>
                </c:pt>
                <c:pt idx="3">
                  <c:v>32.560021580793098</c:v>
                </c:pt>
                <c:pt idx="4">
                  <c:v>32.560021580793098</c:v>
                </c:pt>
                <c:pt idx="5">
                  <c:v>32.560021580793098</c:v>
                </c:pt>
                <c:pt idx="6">
                  <c:v>32.560021580793098</c:v>
                </c:pt>
                <c:pt idx="7">
                  <c:v>32.560021580793098</c:v>
                </c:pt>
                <c:pt idx="8">
                  <c:v>32.560021580793098</c:v>
                </c:pt>
                <c:pt idx="9">
                  <c:v>32.560021580793098</c:v>
                </c:pt>
                <c:pt idx="10">
                  <c:v>32.560021580793098</c:v>
                </c:pt>
                <c:pt idx="11">
                  <c:v>32.560021580793098</c:v>
                </c:pt>
                <c:pt idx="12">
                  <c:v>32.560021580793098</c:v>
                </c:pt>
                <c:pt idx="13">
                  <c:v>32.560021580793098</c:v>
                </c:pt>
                <c:pt idx="14">
                  <c:v>32.560021580793098</c:v>
                </c:pt>
                <c:pt idx="15">
                  <c:v>32.560021580793098</c:v>
                </c:pt>
                <c:pt idx="16">
                  <c:v>32.560021580793098</c:v>
                </c:pt>
                <c:pt idx="17">
                  <c:v>32.560021580793098</c:v>
                </c:pt>
                <c:pt idx="18">
                  <c:v>32.560021580793098</c:v>
                </c:pt>
                <c:pt idx="19">
                  <c:v>32.560021580793098</c:v>
                </c:pt>
                <c:pt idx="20">
                  <c:v>32.560021580793098</c:v>
                </c:pt>
                <c:pt idx="21">
                  <c:v>32.560021580793098</c:v>
                </c:pt>
                <c:pt idx="22">
                  <c:v>32.560021580793098</c:v>
                </c:pt>
                <c:pt idx="23">
                  <c:v>32.560021580793098</c:v>
                </c:pt>
                <c:pt idx="24">
                  <c:v>32.560021580793098</c:v>
                </c:pt>
                <c:pt idx="25">
                  <c:v>32.560021580793098</c:v>
                </c:pt>
                <c:pt idx="26">
                  <c:v>32.560021580793098</c:v>
                </c:pt>
                <c:pt idx="27">
                  <c:v>32.560021580793098</c:v>
                </c:pt>
                <c:pt idx="28">
                  <c:v>32.560021580793098</c:v>
                </c:pt>
                <c:pt idx="29">
                  <c:v>32.560021580793098</c:v>
                </c:pt>
                <c:pt idx="30">
                  <c:v>32.560021580793098</c:v>
                </c:pt>
                <c:pt idx="31">
                  <c:v>32.560021580793098</c:v>
                </c:pt>
                <c:pt idx="32">
                  <c:v>32.560021580793098</c:v>
                </c:pt>
                <c:pt idx="33">
                  <c:v>32.560021580793098</c:v>
                </c:pt>
                <c:pt idx="34">
                  <c:v>32.560021580793098</c:v>
                </c:pt>
                <c:pt idx="35">
                  <c:v>32.560021580793098</c:v>
                </c:pt>
                <c:pt idx="36">
                  <c:v>32.560021580793098</c:v>
                </c:pt>
                <c:pt idx="37">
                  <c:v>32.560021580793098</c:v>
                </c:pt>
                <c:pt idx="38">
                  <c:v>32.560021580793098</c:v>
                </c:pt>
                <c:pt idx="39">
                  <c:v>32.560021580793098</c:v>
                </c:pt>
                <c:pt idx="40">
                  <c:v>32.560021580793098</c:v>
                </c:pt>
                <c:pt idx="41">
                  <c:v>32.560021580793098</c:v>
                </c:pt>
                <c:pt idx="42">
                  <c:v>32.560021580793098</c:v>
                </c:pt>
                <c:pt idx="43">
                  <c:v>32.560021580793098</c:v>
                </c:pt>
                <c:pt idx="44">
                  <c:v>32.560021580793098</c:v>
                </c:pt>
                <c:pt idx="45">
                  <c:v>32.560021580793098</c:v>
                </c:pt>
                <c:pt idx="46">
                  <c:v>32.560021580793098</c:v>
                </c:pt>
                <c:pt idx="47">
                  <c:v>32.560021580793098</c:v>
                </c:pt>
                <c:pt idx="48">
                  <c:v>32.560021580793098</c:v>
                </c:pt>
                <c:pt idx="49">
                  <c:v>32.560021580793098</c:v>
                </c:pt>
                <c:pt idx="50">
                  <c:v>32.560021580793098</c:v>
                </c:pt>
                <c:pt idx="51">
                  <c:v>32.560021580793098</c:v>
                </c:pt>
                <c:pt idx="52">
                  <c:v>32.560021580793098</c:v>
                </c:pt>
                <c:pt idx="53">
                  <c:v>32.560021580793098</c:v>
                </c:pt>
                <c:pt idx="54">
                  <c:v>32.560021580793098</c:v>
                </c:pt>
                <c:pt idx="55">
                  <c:v>32.560021580793098</c:v>
                </c:pt>
                <c:pt idx="56">
                  <c:v>32.560021580793098</c:v>
                </c:pt>
                <c:pt idx="57">
                  <c:v>32.560021580793098</c:v>
                </c:pt>
                <c:pt idx="58">
                  <c:v>32.560021580793098</c:v>
                </c:pt>
                <c:pt idx="59">
                  <c:v>32.560021580793098</c:v>
                </c:pt>
                <c:pt idx="60">
                  <c:v>32.560021580793098</c:v>
                </c:pt>
                <c:pt idx="61">
                  <c:v>32.560021580793098</c:v>
                </c:pt>
                <c:pt idx="62">
                  <c:v>32.560021580793098</c:v>
                </c:pt>
                <c:pt idx="63">
                  <c:v>32.560021580793098</c:v>
                </c:pt>
                <c:pt idx="64">
                  <c:v>32.560021580793098</c:v>
                </c:pt>
                <c:pt idx="65">
                  <c:v>32.560021580793098</c:v>
                </c:pt>
                <c:pt idx="66">
                  <c:v>32.560021580793098</c:v>
                </c:pt>
                <c:pt idx="67">
                  <c:v>32.560021580793098</c:v>
                </c:pt>
                <c:pt idx="68">
                  <c:v>32.560021580793098</c:v>
                </c:pt>
                <c:pt idx="69">
                  <c:v>32.560021580793098</c:v>
                </c:pt>
                <c:pt idx="70">
                  <c:v>32.560021580793098</c:v>
                </c:pt>
                <c:pt idx="71">
                  <c:v>32.560021580793098</c:v>
                </c:pt>
                <c:pt idx="72">
                  <c:v>32.560021580793098</c:v>
                </c:pt>
                <c:pt idx="73">
                  <c:v>32.560021580793098</c:v>
                </c:pt>
                <c:pt idx="74">
                  <c:v>32.560021580793098</c:v>
                </c:pt>
                <c:pt idx="75">
                  <c:v>32.560021580793098</c:v>
                </c:pt>
                <c:pt idx="76">
                  <c:v>32.560021580793098</c:v>
                </c:pt>
                <c:pt idx="77">
                  <c:v>32.560021580793098</c:v>
                </c:pt>
                <c:pt idx="78">
                  <c:v>32.560021580793098</c:v>
                </c:pt>
                <c:pt idx="79">
                  <c:v>32.560021580793098</c:v>
                </c:pt>
                <c:pt idx="80">
                  <c:v>32.560021580793098</c:v>
                </c:pt>
                <c:pt idx="81">
                  <c:v>32.560021580793098</c:v>
                </c:pt>
                <c:pt idx="82">
                  <c:v>32.560021580793098</c:v>
                </c:pt>
                <c:pt idx="83">
                  <c:v>32.560021580793098</c:v>
                </c:pt>
                <c:pt idx="84">
                  <c:v>32.560021580793098</c:v>
                </c:pt>
                <c:pt idx="85">
                  <c:v>32.560021580793098</c:v>
                </c:pt>
                <c:pt idx="86">
                  <c:v>32.560021580793098</c:v>
                </c:pt>
                <c:pt idx="87">
                  <c:v>32.560021580793098</c:v>
                </c:pt>
                <c:pt idx="88">
                  <c:v>32.560021580793098</c:v>
                </c:pt>
                <c:pt idx="89">
                  <c:v>32.560021580793098</c:v>
                </c:pt>
                <c:pt idx="90">
                  <c:v>32.560021580793098</c:v>
                </c:pt>
                <c:pt idx="91">
                  <c:v>32.560021580793098</c:v>
                </c:pt>
                <c:pt idx="92">
                  <c:v>32.560021580793098</c:v>
                </c:pt>
                <c:pt idx="93">
                  <c:v>32.560021580793098</c:v>
                </c:pt>
              </c:numCache>
            </c:numRef>
          </c:xVal>
          <c:yVal>
            <c:numRef>
              <c:f>Constraints!$AK$7:$AK$100</c:f>
              <c:numCache>
                <c:formatCode>0.00E+00</c:formatCode>
                <c:ptCount val="94"/>
                <c:pt idx="0">
                  <c:v>940.25912919984614</c:v>
                </c:pt>
                <c:pt idx="1">
                  <c:v>1382.3955714373369</c:v>
                </c:pt>
                <c:pt idx="2">
                  <c:v>1671.2896792967406</c:v>
                </c:pt>
                <c:pt idx="3">
                  <c:v>1220.6473319017837</c:v>
                </c:pt>
                <c:pt idx="4">
                  <c:v>951.4520571000412</c:v>
                </c:pt>
                <c:pt idx="5">
                  <c:v>741.79641572745891</c:v>
                </c:pt>
                <c:pt idx="6">
                  <c:v>2330.7304269842211</c:v>
                </c:pt>
                <c:pt idx="7">
                  <c:v>818.85970445139776</c:v>
                </c:pt>
                <c:pt idx="8">
                  <c:v>3797.694550625471</c:v>
                </c:pt>
                <c:pt idx="9">
                  <c:v>4148.0244412007805</c:v>
                </c:pt>
                <c:pt idx="10">
                  <c:v>2098.7775603870987</c:v>
                </c:pt>
                <c:pt idx="11">
                  <c:v>2037.4352961754234</c:v>
                </c:pt>
                <c:pt idx="12">
                  <c:v>719.0692193594125</c:v>
                </c:pt>
                <c:pt idx="13">
                  <c:v>1016.669735652531</c:v>
                </c:pt>
                <c:pt idx="14">
                  <c:v>1275.3284761775133</c:v>
                </c:pt>
                <c:pt idx="15">
                  <c:v>1201.893804553227</c:v>
                </c:pt>
                <c:pt idx="16">
                  <c:v>895.85135865097448</c:v>
                </c:pt>
                <c:pt idx="17">
                  <c:v>930.08292598255912</c:v>
                </c:pt>
                <c:pt idx="18">
                  <c:v>1131.8177901646425</c:v>
                </c:pt>
                <c:pt idx="19">
                  <c:v>2113.038683379365</c:v>
                </c:pt>
                <c:pt idx="20">
                  <c:v>879.64198690643718</c:v>
                </c:pt>
                <c:pt idx="21">
                  <c:v>996.82232758078726</c:v>
                </c:pt>
                <c:pt idx="22">
                  <c:v>3657.9011421096839</c:v>
                </c:pt>
                <c:pt idx="23">
                  <c:v>176.47304530882289</c:v>
                </c:pt>
                <c:pt idx="24">
                  <c:v>1505.7011311991519</c:v>
                </c:pt>
                <c:pt idx="25">
                  <c:v>3269.2971044452602</c:v>
                </c:pt>
                <c:pt idx="26">
                  <c:v>606.64853790802715</c:v>
                </c:pt>
                <c:pt idx="27">
                  <c:v>1194.1499463202158</c:v>
                </c:pt>
                <c:pt idx="28">
                  <c:v>63.610766889422969</c:v>
                </c:pt>
                <c:pt idx="29">
                  <c:v>37.827491266325964</c:v>
                </c:pt>
                <c:pt idx="30">
                  <c:v>25.945938889797368</c:v>
                </c:pt>
                <c:pt idx="31">
                  <c:v>25.507990883736174</c:v>
                </c:pt>
                <c:pt idx="32">
                  <c:v>27.307182937493472</c:v>
                </c:pt>
                <c:pt idx="33">
                  <c:v>17.994045072838414</c:v>
                </c:pt>
                <c:pt idx="34">
                  <c:v>16.93629707934889</c:v>
                </c:pt>
                <c:pt idx="35">
                  <c:v>16.052128924391088</c:v>
                </c:pt>
                <c:pt idx="36">
                  <c:v>9.6602635951740119</c:v>
                </c:pt>
                <c:pt idx="37">
                  <c:v>12.219683596486844</c:v>
                </c:pt>
                <c:pt idx="38">
                  <c:v>12.497888859631509</c:v>
                </c:pt>
                <c:pt idx="39">
                  <c:v>9.2726899552847968</c:v>
                </c:pt>
                <c:pt idx="40">
                  <c:v>10.830322896339533</c:v>
                </c:pt>
                <c:pt idx="41">
                  <c:v>10.438159239256558</c:v>
                </c:pt>
                <c:pt idx="42">
                  <c:v>14.753934493570474</c:v>
                </c:pt>
                <c:pt idx="43">
                  <c:v>12.536206573605863</c:v>
                </c:pt>
                <c:pt idx="44">
                  <c:v>0.72007767108348897</c:v>
                </c:pt>
                <c:pt idx="45">
                  <c:v>0.87125068744217826</c:v>
                </c:pt>
                <c:pt idx="46">
                  <c:v>8.6688652794880401</c:v>
                </c:pt>
                <c:pt idx="47">
                  <c:v>4.8195429511565546</c:v>
                </c:pt>
                <c:pt idx="48">
                  <c:v>4.8195429511565546</c:v>
                </c:pt>
                <c:pt idx="49">
                  <c:v>4.8195429511565546</c:v>
                </c:pt>
                <c:pt idx="50">
                  <c:v>4.8195429511565546</c:v>
                </c:pt>
                <c:pt idx="51">
                  <c:v>4.8195429511565546</c:v>
                </c:pt>
                <c:pt idx="52">
                  <c:v>4.8195429511565546</c:v>
                </c:pt>
                <c:pt idx="53">
                  <c:v>4.8195429511565546</c:v>
                </c:pt>
                <c:pt idx="54">
                  <c:v>4.8195429511565546</c:v>
                </c:pt>
                <c:pt idx="55">
                  <c:v>4.8195429511565546</c:v>
                </c:pt>
                <c:pt idx="56">
                  <c:v>4.8195429511565546</c:v>
                </c:pt>
                <c:pt idx="57">
                  <c:v>4.8195429511565546</c:v>
                </c:pt>
                <c:pt idx="58">
                  <c:v>4.8195429511565546</c:v>
                </c:pt>
                <c:pt idx="59">
                  <c:v>4.8195429511565546</c:v>
                </c:pt>
                <c:pt idx="60">
                  <c:v>4.8195429511565546</c:v>
                </c:pt>
                <c:pt idx="61">
                  <c:v>4.8195429511565546</c:v>
                </c:pt>
                <c:pt idx="62">
                  <c:v>4.8195429511565546</c:v>
                </c:pt>
                <c:pt idx="63">
                  <c:v>4.8195429511565546</c:v>
                </c:pt>
                <c:pt idx="64">
                  <c:v>4.8195429511565546</c:v>
                </c:pt>
                <c:pt idx="65">
                  <c:v>4.8195429511565546</c:v>
                </c:pt>
                <c:pt idx="66">
                  <c:v>4.8195429511565546</c:v>
                </c:pt>
                <c:pt idx="67">
                  <c:v>4.8195429511565546</c:v>
                </c:pt>
                <c:pt idx="68">
                  <c:v>4.8195429511565546</c:v>
                </c:pt>
                <c:pt idx="69">
                  <c:v>4.8195429511565546</c:v>
                </c:pt>
                <c:pt idx="70">
                  <c:v>4.8195429511565546</c:v>
                </c:pt>
                <c:pt idx="71">
                  <c:v>4.8195429511565546</c:v>
                </c:pt>
                <c:pt idx="72">
                  <c:v>4.8195429511565546</c:v>
                </c:pt>
                <c:pt idx="73">
                  <c:v>4.8195429511565546</c:v>
                </c:pt>
                <c:pt idx="74">
                  <c:v>4.8195429511565546</c:v>
                </c:pt>
                <c:pt idx="75">
                  <c:v>4.8195429511565546</c:v>
                </c:pt>
                <c:pt idx="76">
                  <c:v>4.8195429511565546</c:v>
                </c:pt>
                <c:pt idx="77">
                  <c:v>4.8195429511565546</c:v>
                </c:pt>
                <c:pt idx="78">
                  <c:v>4.8195429511565546</c:v>
                </c:pt>
                <c:pt idx="79">
                  <c:v>4.8195429511565546</c:v>
                </c:pt>
                <c:pt idx="80">
                  <c:v>4.8195429511565546</c:v>
                </c:pt>
                <c:pt idx="81">
                  <c:v>4.8195429511565546</c:v>
                </c:pt>
                <c:pt idx="82">
                  <c:v>4.8195429511565546</c:v>
                </c:pt>
                <c:pt idx="83">
                  <c:v>4.8195429511565546</c:v>
                </c:pt>
                <c:pt idx="84">
                  <c:v>4.8195429511565546</c:v>
                </c:pt>
                <c:pt idx="85">
                  <c:v>4.8195429511565546</c:v>
                </c:pt>
                <c:pt idx="86">
                  <c:v>4.8195429511565546</c:v>
                </c:pt>
                <c:pt idx="87">
                  <c:v>4.8195429511565546</c:v>
                </c:pt>
                <c:pt idx="88">
                  <c:v>4.8195429511565546</c:v>
                </c:pt>
                <c:pt idx="89">
                  <c:v>4.8195429511565546</c:v>
                </c:pt>
                <c:pt idx="90">
                  <c:v>4.8195429511565546</c:v>
                </c:pt>
                <c:pt idx="91">
                  <c:v>4.8195429511565546</c:v>
                </c:pt>
                <c:pt idx="92">
                  <c:v>4.8195429511565546</c:v>
                </c:pt>
                <c:pt idx="93">
                  <c:v>4.8195429511565546</c:v>
                </c:pt>
              </c:numCache>
            </c:numRef>
          </c:yVal>
          <c:smooth val="0"/>
        </c:ser>
        <c:ser>
          <c:idx val="5"/>
          <c:order val="12"/>
          <c:tx>
            <c:strRef>
              <c:f>Constraints!$AL$4</c:f>
              <c:strCache>
                <c:ptCount val="1"/>
                <c:pt idx="0">
                  <c:v>Patm diff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Constraints!$BB$7:$BB$100</c:f>
              <c:numCache>
                <c:formatCode>0.00</c:formatCode>
                <c:ptCount val="94"/>
                <c:pt idx="0">
                  <c:v>73.958333333333329</c:v>
                </c:pt>
                <c:pt idx="1">
                  <c:v>73.958333333333329</c:v>
                </c:pt>
                <c:pt idx="2">
                  <c:v>73.958333333333329</c:v>
                </c:pt>
                <c:pt idx="3">
                  <c:v>73.958333333333329</c:v>
                </c:pt>
                <c:pt idx="4">
                  <c:v>73.958333333333329</c:v>
                </c:pt>
                <c:pt idx="5">
                  <c:v>73.958333333333329</c:v>
                </c:pt>
                <c:pt idx="6">
                  <c:v>73.958333333333329</c:v>
                </c:pt>
                <c:pt idx="7">
                  <c:v>73.958333333333329</c:v>
                </c:pt>
                <c:pt idx="8">
                  <c:v>73.958333333333329</c:v>
                </c:pt>
                <c:pt idx="9">
                  <c:v>73.958333333333329</c:v>
                </c:pt>
                <c:pt idx="10">
                  <c:v>73.958333333333329</c:v>
                </c:pt>
                <c:pt idx="11">
                  <c:v>73.958333333333329</c:v>
                </c:pt>
                <c:pt idx="12">
                  <c:v>73.958333333333329</c:v>
                </c:pt>
                <c:pt idx="13">
                  <c:v>73.958333333333329</c:v>
                </c:pt>
                <c:pt idx="14">
                  <c:v>73.958333333333329</c:v>
                </c:pt>
                <c:pt idx="15">
                  <c:v>73.958333333333329</c:v>
                </c:pt>
                <c:pt idx="16">
                  <c:v>73.958333333333329</c:v>
                </c:pt>
                <c:pt idx="17">
                  <c:v>73.958333333333329</c:v>
                </c:pt>
                <c:pt idx="18">
                  <c:v>73.958333333333329</c:v>
                </c:pt>
                <c:pt idx="19">
                  <c:v>73.958333333333329</c:v>
                </c:pt>
                <c:pt idx="20">
                  <c:v>73.958333333333329</c:v>
                </c:pt>
                <c:pt idx="21">
                  <c:v>73.958333333333329</c:v>
                </c:pt>
                <c:pt idx="22">
                  <c:v>73.958333333333329</c:v>
                </c:pt>
                <c:pt idx="23">
                  <c:v>73.958333333333329</c:v>
                </c:pt>
                <c:pt idx="24">
                  <c:v>73.958333333333329</c:v>
                </c:pt>
                <c:pt idx="25">
                  <c:v>73.958333333333329</c:v>
                </c:pt>
                <c:pt idx="26">
                  <c:v>73.958333333333329</c:v>
                </c:pt>
                <c:pt idx="27">
                  <c:v>73.958333333333329</c:v>
                </c:pt>
                <c:pt idx="28">
                  <c:v>73.958333333333329</c:v>
                </c:pt>
                <c:pt idx="29">
                  <c:v>73.958333333333329</c:v>
                </c:pt>
                <c:pt idx="30">
                  <c:v>73.958333333333329</c:v>
                </c:pt>
                <c:pt idx="31">
                  <c:v>73.958333333333329</c:v>
                </c:pt>
                <c:pt idx="32">
                  <c:v>73.958333333333329</c:v>
                </c:pt>
                <c:pt idx="33">
                  <c:v>73.958333333333329</c:v>
                </c:pt>
                <c:pt idx="34">
                  <c:v>73.958333333333329</c:v>
                </c:pt>
                <c:pt idx="35">
                  <c:v>73.958333333333329</c:v>
                </c:pt>
                <c:pt idx="36">
                  <c:v>73.958333333333329</c:v>
                </c:pt>
                <c:pt idx="37">
                  <c:v>73.958333333333329</c:v>
                </c:pt>
                <c:pt idx="38">
                  <c:v>73.958333333333329</c:v>
                </c:pt>
                <c:pt idx="39">
                  <c:v>73.958333333333329</c:v>
                </c:pt>
                <c:pt idx="40">
                  <c:v>73.958333333333329</c:v>
                </c:pt>
                <c:pt idx="41">
                  <c:v>73.958333333333329</c:v>
                </c:pt>
                <c:pt idx="42">
                  <c:v>73.958333333333329</c:v>
                </c:pt>
                <c:pt idx="43">
                  <c:v>73.958333333333329</c:v>
                </c:pt>
                <c:pt idx="44">
                  <c:v>73.958333333333329</c:v>
                </c:pt>
                <c:pt idx="45">
                  <c:v>73.958333333333329</c:v>
                </c:pt>
                <c:pt idx="46">
                  <c:v>73.958333333333329</c:v>
                </c:pt>
                <c:pt idx="47">
                  <c:v>73.958333333333329</c:v>
                </c:pt>
                <c:pt idx="48">
                  <c:v>73.958333333333329</c:v>
                </c:pt>
                <c:pt idx="49">
                  <c:v>73.958333333333329</c:v>
                </c:pt>
                <c:pt idx="50">
                  <c:v>73.958333333333329</c:v>
                </c:pt>
                <c:pt idx="51">
                  <c:v>73.958333333333329</c:v>
                </c:pt>
                <c:pt idx="52">
                  <c:v>73.958333333333329</c:v>
                </c:pt>
                <c:pt idx="53">
                  <c:v>73.958333333333329</c:v>
                </c:pt>
                <c:pt idx="54">
                  <c:v>73.958333333333329</c:v>
                </c:pt>
                <c:pt idx="55">
                  <c:v>73.958333333333329</c:v>
                </c:pt>
                <c:pt idx="56">
                  <c:v>73.958333333333329</c:v>
                </c:pt>
                <c:pt idx="57">
                  <c:v>73.958333333333329</c:v>
                </c:pt>
                <c:pt idx="58">
                  <c:v>73.958333333333329</c:v>
                </c:pt>
                <c:pt idx="59">
                  <c:v>73.958333333333329</c:v>
                </c:pt>
                <c:pt idx="60">
                  <c:v>73.958333333333329</c:v>
                </c:pt>
                <c:pt idx="61">
                  <c:v>73.958333333333329</c:v>
                </c:pt>
                <c:pt idx="62">
                  <c:v>73.958333333333329</c:v>
                </c:pt>
                <c:pt idx="63">
                  <c:v>73.958333333333329</c:v>
                </c:pt>
                <c:pt idx="64">
                  <c:v>73.958333333333329</c:v>
                </c:pt>
                <c:pt idx="65">
                  <c:v>73.958333333333329</c:v>
                </c:pt>
                <c:pt idx="66">
                  <c:v>73.958333333333329</c:v>
                </c:pt>
                <c:pt idx="67">
                  <c:v>73.958333333333329</c:v>
                </c:pt>
                <c:pt idx="68">
                  <c:v>73.958333333333329</c:v>
                </c:pt>
                <c:pt idx="69">
                  <c:v>73.958333333333329</c:v>
                </c:pt>
                <c:pt idx="70">
                  <c:v>73.958333333333329</c:v>
                </c:pt>
                <c:pt idx="71">
                  <c:v>73.958333333333329</c:v>
                </c:pt>
                <c:pt idx="72">
                  <c:v>73.958333333333329</c:v>
                </c:pt>
                <c:pt idx="73">
                  <c:v>73.958333333333329</c:v>
                </c:pt>
                <c:pt idx="74">
                  <c:v>73.958333333333329</c:v>
                </c:pt>
                <c:pt idx="75">
                  <c:v>73.958333333333329</c:v>
                </c:pt>
                <c:pt idx="76">
                  <c:v>73.958333333333329</c:v>
                </c:pt>
                <c:pt idx="77">
                  <c:v>73.958333333333329</c:v>
                </c:pt>
                <c:pt idx="78">
                  <c:v>73.958333333333329</c:v>
                </c:pt>
                <c:pt idx="79">
                  <c:v>73.958333333333329</c:v>
                </c:pt>
                <c:pt idx="80">
                  <c:v>73.958333333333329</c:v>
                </c:pt>
                <c:pt idx="81">
                  <c:v>73.958333333333329</c:v>
                </c:pt>
                <c:pt idx="82">
                  <c:v>73.958333333333329</c:v>
                </c:pt>
                <c:pt idx="83">
                  <c:v>73.958333333333329</c:v>
                </c:pt>
                <c:pt idx="84">
                  <c:v>73.958333333333329</c:v>
                </c:pt>
                <c:pt idx="85">
                  <c:v>73.958333333333329</c:v>
                </c:pt>
                <c:pt idx="86">
                  <c:v>73.958333333333329</c:v>
                </c:pt>
                <c:pt idx="87">
                  <c:v>73.958333333333329</c:v>
                </c:pt>
                <c:pt idx="88">
                  <c:v>73.958333333333329</c:v>
                </c:pt>
                <c:pt idx="89">
                  <c:v>73.958333333333329</c:v>
                </c:pt>
                <c:pt idx="90">
                  <c:v>73.958333333333329</c:v>
                </c:pt>
                <c:pt idx="91">
                  <c:v>73.958333333333329</c:v>
                </c:pt>
                <c:pt idx="92">
                  <c:v>73.958333333333329</c:v>
                </c:pt>
                <c:pt idx="93">
                  <c:v>73.958333333333329</c:v>
                </c:pt>
              </c:numCache>
            </c:numRef>
          </c:xVal>
          <c:yVal>
            <c:numRef>
              <c:f>Constraints!$AL$7:$AL$100</c:f>
              <c:numCache>
                <c:formatCode>0.00E+00</c:formatCode>
                <c:ptCount val="94"/>
                <c:pt idx="0">
                  <c:v>361.076798739509</c:v>
                </c:pt>
                <c:pt idx="1">
                  <c:v>529.981871404142</c:v>
                </c:pt>
                <c:pt idx="2">
                  <c:v>641.23223549063994</c:v>
                </c:pt>
                <c:pt idx="3">
                  <c:v>468.48844718443075</c:v>
                </c:pt>
                <c:pt idx="4">
                  <c:v>365.28502884281579</c:v>
                </c:pt>
                <c:pt idx="5">
                  <c:v>285.03910180500969</c:v>
                </c:pt>
                <c:pt idx="6">
                  <c:v>892.43633507420031</c:v>
                </c:pt>
                <c:pt idx="7">
                  <c:v>314.46194831653412</c:v>
                </c:pt>
                <c:pt idx="8">
                  <c:v>1453.4186442823279</c:v>
                </c:pt>
                <c:pt idx="9">
                  <c:v>1586.7885210545753</c:v>
                </c:pt>
                <c:pt idx="10">
                  <c:v>804.16539621797017</c:v>
                </c:pt>
                <c:pt idx="11">
                  <c:v>780.32597878398974</c:v>
                </c:pt>
                <c:pt idx="12">
                  <c:v>276.23836388870563</c:v>
                </c:pt>
                <c:pt idx="13">
                  <c:v>390.09818661710142</c:v>
                </c:pt>
                <c:pt idx="14">
                  <c:v>489.45335341854189</c:v>
                </c:pt>
                <c:pt idx="15">
                  <c:v>460.77964107034461</c:v>
                </c:pt>
                <c:pt idx="16">
                  <c:v>343.72052952177233</c:v>
                </c:pt>
                <c:pt idx="17">
                  <c:v>356.73458595576778</c:v>
                </c:pt>
                <c:pt idx="18">
                  <c:v>433.71811025563284</c:v>
                </c:pt>
                <c:pt idx="19">
                  <c:v>810.41666254549227</c:v>
                </c:pt>
                <c:pt idx="20">
                  <c:v>337.30468708131184</c:v>
                </c:pt>
                <c:pt idx="21">
                  <c:v>382.61705698067237</c:v>
                </c:pt>
                <c:pt idx="22">
                  <c:v>1399.4085621823585</c:v>
                </c:pt>
                <c:pt idx="23">
                  <c:v>67.699578209620114</c:v>
                </c:pt>
                <c:pt idx="24">
                  <c:v>576.57684276955342</c:v>
                </c:pt>
                <c:pt idx="25">
                  <c:v>1250.6717472347682</c:v>
                </c:pt>
                <c:pt idx="26">
                  <c:v>232.84156686850955</c:v>
                </c:pt>
                <c:pt idx="27">
                  <c:v>457.41932182951319</c:v>
                </c:pt>
                <c:pt idx="28">
                  <c:v>25.188539002634343</c:v>
                </c:pt>
                <c:pt idx="29">
                  <c:v>16.556320206546108</c:v>
                </c:pt>
                <c:pt idx="30">
                  <c:v>12.042219320927552</c:v>
                </c:pt>
                <c:pt idx="31">
                  <c:v>11.599417389508268</c:v>
                </c:pt>
                <c:pt idx="32">
                  <c:v>12.428384847670648</c:v>
                </c:pt>
                <c:pt idx="33">
                  <c:v>8.8843436517994565</c:v>
                </c:pt>
                <c:pt idx="34">
                  <c:v>8.5356270572856481</c:v>
                </c:pt>
                <c:pt idx="35">
                  <c:v>8.2463928142329017</c:v>
                </c:pt>
                <c:pt idx="36">
                  <c:v>6.0128751173996733</c:v>
                </c:pt>
                <c:pt idx="37">
                  <c:v>7.1840477622240249</c:v>
                </c:pt>
                <c:pt idx="38">
                  <c:v>8.2447456522890565</c:v>
                </c:pt>
                <c:pt idx="39">
                  <c:v>6.9244981297202246</c:v>
                </c:pt>
                <c:pt idx="40">
                  <c:v>7.6810119135550528</c:v>
                </c:pt>
                <c:pt idx="41">
                  <c:v>7.5808840021240727</c:v>
                </c:pt>
                <c:pt idx="42">
                  <c:v>8.6283293717123435</c:v>
                </c:pt>
                <c:pt idx="43">
                  <c:v>7.7548794103324656</c:v>
                </c:pt>
                <c:pt idx="44">
                  <c:v>1.0892370794346178</c:v>
                </c:pt>
                <c:pt idx="45">
                  <c:v>1.2173324549044298</c:v>
                </c:pt>
                <c:pt idx="46">
                  <c:v>6.0599023743777849</c:v>
                </c:pt>
                <c:pt idx="47">
                  <c:v>4.1063145353337571</c:v>
                </c:pt>
                <c:pt idx="48">
                  <c:v>4.1063145353337571</c:v>
                </c:pt>
                <c:pt idx="49">
                  <c:v>4.1063145353337571</c:v>
                </c:pt>
                <c:pt idx="50">
                  <c:v>4.1063145353337571</c:v>
                </c:pt>
                <c:pt idx="51">
                  <c:v>4.1063145353337571</c:v>
                </c:pt>
                <c:pt idx="52">
                  <c:v>4.1063145353337571</c:v>
                </c:pt>
                <c:pt idx="53">
                  <c:v>4.1063145353337571</c:v>
                </c:pt>
                <c:pt idx="54">
                  <c:v>4.1063145353337571</c:v>
                </c:pt>
                <c:pt idx="55">
                  <c:v>4.1063145353337571</c:v>
                </c:pt>
                <c:pt idx="56">
                  <c:v>4.1063145353337571</c:v>
                </c:pt>
                <c:pt idx="57">
                  <c:v>4.1063145353337571</c:v>
                </c:pt>
                <c:pt idx="58">
                  <c:v>4.1063145353337571</c:v>
                </c:pt>
                <c:pt idx="59">
                  <c:v>4.1063145353337571</c:v>
                </c:pt>
                <c:pt idx="60">
                  <c:v>4.1063145353337571</c:v>
                </c:pt>
                <c:pt idx="61">
                  <c:v>4.1063145353337571</c:v>
                </c:pt>
                <c:pt idx="62">
                  <c:v>4.1063145353337571</c:v>
                </c:pt>
                <c:pt idx="63">
                  <c:v>4.1063145353337571</c:v>
                </c:pt>
                <c:pt idx="64">
                  <c:v>4.1063145353337571</c:v>
                </c:pt>
                <c:pt idx="65">
                  <c:v>4.1063145353337571</c:v>
                </c:pt>
                <c:pt idx="66">
                  <c:v>4.1063145353337571</c:v>
                </c:pt>
                <c:pt idx="67">
                  <c:v>4.1063145353337571</c:v>
                </c:pt>
                <c:pt idx="68">
                  <c:v>4.1063145353337571</c:v>
                </c:pt>
                <c:pt idx="69">
                  <c:v>4.1063145353337571</c:v>
                </c:pt>
                <c:pt idx="70">
                  <c:v>4.1063145353337571</c:v>
                </c:pt>
                <c:pt idx="71">
                  <c:v>4.1063145353337571</c:v>
                </c:pt>
                <c:pt idx="72">
                  <c:v>4.1063145353337571</c:v>
                </c:pt>
                <c:pt idx="73">
                  <c:v>4.1063145353337571</c:v>
                </c:pt>
                <c:pt idx="74">
                  <c:v>4.1063145353337571</c:v>
                </c:pt>
                <c:pt idx="75">
                  <c:v>4.1063145353337571</c:v>
                </c:pt>
                <c:pt idx="76">
                  <c:v>4.1063145353337571</c:v>
                </c:pt>
                <c:pt idx="77">
                  <c:v>4.1063145353337571</c:v>
                </c:pt>
                <c:pt idx="78">
                  <c:v>4.1063145353337571</c:v>
                </c:pt>
                <c:pt idx="79">
                  <c:v>4.1063145353337571</c:v>
                </c:pt>
                <c:pt idx="80">
                  <c:v>4.1063145353337571</c:v>
                </c:pt>
                <c:pt idx="81">
                  <c:v>4.1063145353337571</c:v>
                </c:pt>
                <c:pt idx="82">
                  <c:v>4.1063145353337571</c:v>
                </c:pt>
                <c:pt idx="83">
                  <c:v>4.1063145353337571</c:v>
                </c:pt>
                <c:pt idx="84">
                  <c:v>4.1063145353337571</c:v>
                </c:pt>
                <c:pt idx="85">
                  <c:v>4.1063145353337571</c:v>
                </c:pt>
                <c:pt idx="86">
                  <c:v>4.1063145353337571</c:v>
                </c:pt>
                <c:pt idx="87">
                  <c:v>4.1063145353337571</c:v>
                </c:pt>
                <c:pt idx="88">
                  <c:v>4.1063145353337571</c:v>
                </c:pt>
                <c:pt idx="89">
                  <c:v>4.1063145353337571</c:v>
                </c:pt>
                <c:pt idx="90">
                  <c:v>4.1063145353337571</c:v>
                </c:pt>
                <c:pt idx="91">
                  <c:v>4.1063145353337571</c:v>
                </c:pt>
                <c:pt idx="92">
                  <c:v>4.1063145353337571</c:v>
                </c:pt>
                <c:pt idx="93">
                  <c:v>4.1063145353337571</c:v>
                </c:pt>
              </c:numCache>
            </c:numRef>
          </c:yVal>
          <c:smooth val="0"/>
        </c:ser>
        <c:ser>
          <c:idx val="0"/>
          <c:order val="13"/>
          <c:tx>
            <c:strRef>
              <c:f>Constraints!$AM$4</c:f>
              <c:strCache>
                <c:ptCount val="1"/>
                <c:pt idx="0">
                  <c:v>Patm nodiff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Constraints!$BC$7:$BC$100</c:f>
              <c:numCache>
                <c:formatCode>0.00</c:formatCode>
                <c:ptCount val="94"/>
                <c:pt idx="0">
                  <c:v>22.118380062305299</c:v>
                </c:pt>
                <c:pt idx="1">
                  <c:v>22.118380062305299</c:v>
                </c:pt>
                <c:pt idx="2">
                  <c:v>22.118380062305299</c:v>
                </c:pt>
                <c:pt idx="3">
                  <c:v>22.118380062305299</c:v>
                </c:pt>
                <c:pt idx="4">
                  <c:v>22.118380062305299</c:v>
                </c:pt>
                <c:pt idx="5">
                  <c:v>22.118380062305299</c:v>
                </c:pt>
                <c:pt idx="6">
                  <c:v>22.118380062305299</c:v>
                </c:pt>
                <c:pt idx="7">
                  <c:v>22.118380062305299</c:v>
                </c:pt>
                <c:pt idx="8">
                  <c:v>22.118380062305299</c:v>
                </c:pt>
                <c:pt idx="9">
                  <c:v>22.118380062305299</c:v>
                </c:pt>
                <c:pt idx="10">
                  <c:v>22.118380062305299</c:v>
                </c:pt>
                <c:pt idx="11">
                  <c:v>22.118380062305299</c:v>
                </c:pt>
                <c:pt idx="12">
                  <c:v>22.118380062305299</c:v>
                </c:pt>
                <c:pt idx="13">
                  <c:v>22.118380062305299</c:v>
                </c:pt>
                <c:pt idx="14">
                  <c:v>22.118380062305299</c:v>
                </c:pt>
                <c:pt idx="15">
                  <c:v>22.118380062305299</c:v>
                </c:pt>
                <c:pt idx="16">
                  <c:v>22.118380062305299</c:v>
                </c:pt>
                <c:pt idx="17">
                  <c:v>22.118380062305299</c:v>
                </c:pt>
                <c:pt idx="18">
                  <c:v>22.118380062305299</c:v>
                </c:pt>
                <c:pt idx="19">
                  <c:v>22.118380062305299</c:v>
                </c:pt>
                <c:pt idx="20">
                  <c:v>22.118380062305299</c:v>
                </c:pt>
                <c:pt idx="21">
                  <c:v>22.118380062305299</c:v>
                </c:pt>
                <c:pt idx="22">
                  <c:v>22.118380062305299</c:v>
                </c:pt>
                <c:pt idx="23">
                  <c:v>22.118380062305299</c:v>
                </c:pt>
                <c:pt idx="24">
                  <c:v>22.118380062305299</c:v>
                </c:pt>
                <c:pt idx="25">
                  <c:v>22.118380062305299</c:v>
                </c:pt>
                <c:pt idx="26">
                  <c:v>22.118380062305299</c:v>
                </c:pt>
                <c:pt idx="27">
                  <c:v>22.118380062305299</c:v>
                </c:pt>
                <c:pt idx="28">
                  <c:v>22.118380062305299</c:v>
                </c:pt>
                <c:pt idx="29">
                  <c:v>22.118380062305299</c:v>
                </c:pt>
                <c:pt idx="30">
                  <c:v>22.118380062305299</c:v>
                </c:pt>
                <c:pt idx="31">
                  <c:v>22.118380062305299</c:v>
                </c:pt>
                <c:pt idx="32">
                  <c:v>22.118380062305299</c:v>
                </c:pt>
                <c:pt idx="33">
                  <c:v>22.118380062305299</c:v>
                </c:pt>
                <c:pt idx="34">
                  <c:v>22.118380062305299</c:v>
                </c:pt>
                <c:pt idx="35">
                  <c:v>22.118380062305299</c:v>
                </c:pt>
                <c:pt idx="36">
                  <c:v>22.118380062305299</c:v>
                </c:pt>
                <c:pt idx="37">
                  <c:v>22.118380062305299</c:v>
                </c:pt>
                <c:pt idx="38">
                  <c:v>22.118380062305299</c:v>
                </c:pt>
                <c:pt idx="39">
                  <c:v>22.118380062305299</c:v>
                </c:pt>
                <c:pt idx="40">
                  <c:v>22.118380062305299</c:v>
                </c:pt>
                <c:pt idx="41">
                  <c:v>22.118380062305299</c:v>
                </c:pt>
                <c:pt idx="42">
                  <c:v>22.118380062305299</c:v>
                </c:pt>
                <c:pt idx="43">
                  <c:v>22.118380062305299</c:v>
                </c:pt>
                <c:pt idx="44">
                  <c:v>22.118380062305299</c:v>
                </c:pt>
                <c:pt idx="45">
                  <c:v>22.118380062305299</c:v>
                </c:pt>
                <c:pt idx="46">
                  <c:v>22.118380062305299</c:v>
                </c:pt>
                <c:pt idx="47">
                  <c:v>22.118380062305299</c:v>
                </c:pt>
                <c:pt idx="48">
                  <c:v>22.118380062305299</c:v>
                </c:pt>
                <c:pt idx="49">
                  <c:v>22.118380062305299</c:v>
                </c:pt>
                <c:pt idx="50">
                  <c:v>22.118380062305299</c:v>
                </c:pt>
                <c:pt idx="51">
                  <c:v>22.118380062305299</c:v>
                </c:pt>
                <c:pt idx="52">
                  <c:v>22.118380062305299</c:v>
                </c:pt>
                <c:pt idx="53">
                  <c:v>22.118380062305299</c:v>
                </c:pt>
                <c:pt idx="54">
                  <c:v>22.118380062305299</c:v>
                </c:pt>
                <c:pt idx="55">
                  <c:v>22.118380062305299</c:v>
                </c:pt>
                <c:pt idx="56">
                  <c:v>22.118380062305299</c:v>
                </c:pt>
                <c:pt idx="57">
                  <c:v>22.118380062305299</c:v>
                </c:pt>
                <c:pt idx="58">
                  <c:v>22.118380062305299</c:v>
                </c:pt>
                <c:pt idx="59">
                  <c:v>22.118380062305299</c:v>
                </c:pt>
                <c:pt idx="60">
                  <c:v>22.118380062305299</c:v>
                </c:pt>
                <c:pt idx="61">
                  <c:v>22.118380062305299</c:v>
                </c:pt>
                <c:pt idx="62">
                  <c:v>22.118380062305299</c:v>
                </c:pt>
                <c:pt idx="63">
                  <c:v>22.118380062305299</c:v>
                </c:pt>
                <c:pt idx="64">
                  <c:v>22.118380062305299</c:v>
                </c:pt>
                <c:pt idx="65">
                  <c:v>22.118380062305299</c:v>
                </c:pt>
                <c:pt idx="66">
                  <c:v>22.118380062305299</c:v>
                </c:pt>
                <c:pt idx="67">
                  <c:v>22.118380062305299</c:v>
                </c:pt>
                <c:pt idx="68">
                  <c:v>22.118380062305299</c:v>
                </c:pt>
                <c:pt idx="69">
                  <c:v>22.118380062305299</c:v>
                </c:pt>
                <c:pt idx="70">
                  <c:v>22.118380062305299</c:v>
                </c:pt>
                <c:pt idx="71">
                  <c:v>22.118380062305299</c:v>
                </c:pt>
                <c:pt idx="72">
                  <c:v>22.118380062305299</c:v>
                </c:pt>
                <c:pt idx="73">
                  <c:v>22.118380062305299</c:v>
                </c:pt>
                <c:pt idx="74">
                  <c:v>22.118380062305299</c:v>
                </c:pt>
                <c:pt idx="75">
                  <c:v>22.118380062305299</c:v>
                </c:pt>
                <c:pt idx="76">
                  <c:v>22.118380062305299</c:v>
                </c:pt>
                <c:pt idx="77">
                  <c:v>22.118380062305299</c:v>
                </c:pt>
                <c:pt idx="78">
                  <c:v>22.118380062305299</c:v>
                </c:pt>
                <c:pt idx="79">
                  <c:v>22.118380062305299</c:v>
                </c:pt>
                <c:pt idx="80">
                  <c:v>22.118380062305299</c:v>
                </c:pt>
                <c:pt idx="81">
                  <c:v>22.118380062305299</c:v>
                </c:pt>
                <c:pt idx="82">
                  <c:v>22.118380062305299</c:v>
                </c:pt>
                <c:pt idx="83">
                  <c:v>22.118380062305299</c:v>
                </c:pt>
                <c:pt idx="84">
                  <c:v>22.118380062305299</c:v>
                </c:pt>
                <c:pt idx="85">
                  <c:v>22.118380062305299</c:v>
                </c:pt>
                <c:pt idx="86">
                  <c:v>22.118380062305299</c:v>
                </c:pt>
                <c:pt idx="87">
                  <c:v>22.118380062305299</c:v>
                </c:pt>
                <c:pt idx="88">
                  <c:v>22.118380062305299</c:v>
                </c:pt>
                <c:pt idx="89">
                  <c:v>22.118380062305299</c:v>
                </c:pt>
                <c:pt idx="90">
                  <c:v>22.118380062305299</c:v>
                </c:pt>
                <c:pt idx="91">
                  <c:v>22.118380062305299</c:v>
                </c:pt>
                <c:pt idx="92">
                  <c:v>22.118380062305299</c:v>
                </c:pt>
                <c:pt idx="93">
                  <c:v>22.118380062305299</c:v>
                </c:pt>
              </c:numCache>
            </c:numRef>
          </c:xVal>
          <c:yVal>
            <c:numRef>
              <c:f>Constraints!$AM$7:$AM$100</c:f>
              <c:numCache>
                <c:formatCode>0.00E+00</c:formatCode>
                <c:ptCount val="94"/>
                <c:pt idx="0">
                  <c:v>1088.2746387717125</c:v>
                </c:pt>
                <c:pt idx="1">
                  <c:v>1600.2367394655023</c:v>
                </c:pt>
                <c:pt idx="2">
                  <c:v>1934.5291936537931</c:v>
                </c:pt>
                <c:pt idx="3">
                  <c:v>1412.8669763045377</c:v>
                </c:pt>
                <c:pt idx="4">
                  <c:v>1101.2515873774094</c:v>
                </c:pt>
                <c:pt idx="5">
                  <c:v>858.52434841778313</c:v>
                </c:pt>
                <c:pt idx="6">
                  <c:v>2698.2974766037469</c:v>
                </c:pt>
                <c:pt idx="7">
                  <c:v>947.76296814740238</c:v>
                </c:pt>
                <c:pt idx="8">
                  <c:v>4396.7941445450551</c:v>
                </c:pt>
                <c:pt idx="9">
                  <c:v>4802.5678428454239</c:v>
                </c:pt>
                <c:pt idx="10">
                  <c:v>2429.6245829193917</c:v>
                </c:pt>
                <c:pt idx="11">
                  <c:v>2358.6995667081064</c:v>
                </c:pt>
                <c:pt idx="12">
                  <c:v>832.23918624976886</c:v>
                </c:pt>
                <c:pt idx="13">
                  <c:v>1176.7951179554357</c:v>
                </c:pt>
                <c:pt idx="14">
                  <c:v>1476.1643399488269</c:v>
                </c:pt>
                <c:pt idx="15">
                  <c:v>1391.2901480162977</c:v>
                </c:pt>
                <c:pt idx="16">
                  <c:v>1036.9523117524141</c:v>
                </c:pt>
                <c:pt idx="17">
                  <c:v>1076.6059710932793</c:v>
                </c:pt>
                <c:pt idx="18">
                  <c:v>1310.2221618662625</c:v>
                </c:pt>
                <c:pt idx="19">
                  <c:v>2445.9333013692358</c:v>
                </c:pt>
                <c:pt idx="20">
                  <c:v>1018.2403814733852</c:v>
                </c:pt>
                <c:pt idx="21">
                  <c:v>1153.7878181866763</c:v>
                </c:pt>
                <c:pt idx="22">
                  <c:v>4235.0763396365328</c:v>
                </c:pt>
                <c:pt idx="23">
                  <c:v>204.27068584448602</c:v>
                </c:pt>
                <c:pt idx="24">
                  <c:v>1743.1465159760021</c:v>
                </c:pt>
                <c:pt idx="25">
                  <c:v>3785.1726767113664</c:v>
                </c:pt>
                <c:pt idx="26">
                  <c:v>702.17742254654047</c:v>
                </c:pt>
                <c:pt idx="27">
                  <c:v>1382.4274007093188</c:v>
                </c:pt>
                <c:pt idx="28">
                  <c:v>73.431095402681706</c:v>
                </c:pt>
                <c:pt idx="29">
                  <c:v>43.274788432891846</c:v>
                </c:pt>
                <c:pt idx="30">
                  <c:v>29.515707363075176</c:v>
                </c:pt>
                <c:pt idx="31">
                  <c:v>29.075245573631925</c:v>
                </c:pt>
                <c:pt idx="32">
                  <c:v>31.123274681037842</c:v>
                </c:pt>
                <c:pt idx="33">
                  <c:v>20.34281440775592</c:v>
                </c:pt>
                <c:pt idx="34">
                  <c:v>19.106153014375622</c:v>
                </c:pt>
                <c:pt idx="35">
                  <c:v>18.072080046319716</c:v>
                </c:pt>
                <c:pt idx="36">
                  <c:v>10.640265172550329</c:v>
                </c:pt>
                <c:pt idx="37">
                  <c:v>13.551099035562084</c:v>
                </c:pt>
                <c:pt idx="38">
                  <c:v>13.662328056221257</c:v>
                </c:pt>
                <c:pt idx="39">
                  <c:v>9.9687687844141237</c:v>
                </c:pt>
                <c:pt idx="40">
                  <c:v>11.725668254090474</c:v>
                </c:pt>
                <c:pt idx="41">
                  <c:v>11.263734304062023</c:v>
                </c:pt>
                <c:pt idx="42">
                  <c:v>16.36949184356769</c:v>
                </c:pt>
                <c:pt idx="43">
                  <c:v>13.815246758879663</c:v>
                </c:pt>
                <c:pt idx="44">
                  <c:v>0.68639854976347403</c:v>
                </c:pt>
                <c:pt idx="45">
                  <c:v>0.84317575702555358</c:v>
                </c:pt>
                <c:pt idx="46">
                  <c:v>9.4044537897999252</c:v>
                </c:pt>
                <c:pt idx="47">
                  <c:v>5.0827878200497985</c:v>
                </c:pt>
                <c:pt idx="48">
                  <c:v>5.0827878200497985</c:v>
                </c:pt>
                <c:pt idx="49">
                  <c:v>5.0827878200497985</c:v>
                </c:pt>
                <c:pt idx="50">
                  <c:v>5.0827878200497985</c:v>
                </c:pt>
                <c:pt idx="51">
                  <c:v>5.0827878200497985</c:v>
                </c:pt>
                <c:pt idx="52">
                  <c:v>5.0827878200497985</c:v>
                </c:pt>
                <c:pt idx="53">
                  <c:v>5.0827878200497985</c:v>
                </c:pt>
                <c:pt idx="54">
                  <c:v>5.0827878200497985</c:v>
                </c:pt>
                <c:pt idx="55">
                  <c:v>5.0827878200497985</c:v>
                </c:pt>
                <c:pt idx="56">
                  <c:v>5.0827878200497985</c:v>
                </c:pt>
                <c:pt idx="57">
                  <c:v>5.0827878200497985</c:v>
                </c:pt>
                <c:pt idx="58">
                  <c:v>5.0827878200497985</c:v>
                </c:pt>
                <c:pt idx="59">
                  <c:v>5.0827878200497985</c:v>
                </c:pt>
                <c:pt idx="60">
                  <c:v>5.0827878200497985</c:v>
                </c:pt>
                <c:pt idx="61">
                  <c:v>5.0827878200497985</c:v>
                </c:pt>
                <c:pt idx="62">
                  <c:v>5.0827878200497985</c:v>
                </c:pt>
                <c:pt idx="63">
                  <c:v>5.0827878200497985</c:v>
                </c:pt>
                <c:pt idx="64">
                  <c:v>5.0827878200497985</c:v>
                </c:pt>
                <c:pt idx="65">
                  <c:v>5.0827878200497985</c:v>
                </c:pt>
                <c:pt idx="66">
                  <c:v>5.0827878200497985</c:v>
                </c:pt>
                <c:pt idx="67">
                  <c:v>5.0827878200497985</c:v>
                </c:pt>
                <c:pt idx="68">
                  <c:v>5.0827878200497985</c:v>
                </c:pt>
                <c:pt idx="69">
                  <c:v>5.0827878200497985</c:v>
                </c:pt>
                <c:pt idx="70">
                  <c:v>5.0827878200497985</c:v>
                </c:pt>
                <c:pt idx="71">
                  <c:v>5.0827878200497985</c:v>
                </c:pt>
                <c:pt idx="72">
                  <c:v>5.0827878200497985</c:v>
                </c:pt>
                <c:pt idx="73">
                  <c:v>5.0827878200497985</c:v>
                </c:pt>
                <c:pt idx="74">
                  <c:v>5.0827878200497985</c:v>
                </c:pt>
                <c:pt idx="75">
                  <c:v>5.0827878200497985</c:v>
                </c:pt>
                <c:pt idx="76">
                  <c:v>5.0827878200497985</c:v>
                </c:pt>
                <c:pt idx="77">
                  <c:v>5.0827878200497985</c:v>
                </c:pt>
                <c:pt idx="78">
                  <c:v>5.0827878200497985</c:v>
                </c:pt>
                <c:pt idx="79">
                  <c:v>5.0827878200497985</c:v>
                </c:pt>
                <c:pt idx="80">
                  <c:v>5.0827878200497985</c:v>
                </c:pt>
                <c:pt idx="81">
                  <c:v>5.0827878200497985</c:v>
                </c:pt>
                <c:pt idx="82">
                  <c:v>5.0827878200497985</c:v>
                </c:pt>
                <c:pt idx="83">
                  <c:v>5.0827878200497985</c:v>
                </c:pt>
                <c:pt idx="84">
                  <c:v>5.0827878200497985</c:v>
                </c:pt>
                <c:pt idx="85">
                  <c:v>5.0827878200497985</c:v>
                </c:pt>
                <c:pt idx="86">
                  <c:v>5.0827878200497985</c:v>
                </c:pt>
                <c:pt idx="87">
                  <c:v>5.0827878200497985</c:v>
                </c:pt>
                <c:pt idx="88">
                  <c:v>5.0827878200497985</c:v>
                </c:pt>
                <c:pt idx="89">
                  <c:v>5.0827878200497985</c:v>
                </c:pt>
                <c:pt idx="90">
                  <c:v>5.0827878200497985</c:v>
                </c:pt>
                <c:pt idx="91">
                  <c:v>5.0827878200497985</c:v>
                </c:pt>
                <c:pt idx="92">
                  <c:v>5.0827878200497985</c:v>
                </c:pt>
                <c:pt idx="93">
                  <c:v>5.0827878200497985</c:v>
                </c:pt>
              </c:numCache>
            </c:numRef>
          </c:yVal>
          <c:smooth val="0"/>
        </c:ser>
        <c:ser>
          <c:idx val="14"/>
          <c:order val="14"/>
          <c:tx>
            <c:strRef>
              <c:f>Constraints!$AJ$4</c:f>
              <c:strCache>
                <c:ptCount val="1"/>
                <c:pt idx="0">
                  <c:v>Pi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Constraints!$AZ$7:$AZ$100</c:f>
              <c:numCache>
                <c:formatCode>0.00</c:formatCode>
                <c:ptCount val="94"/>
                <c:pt idx="0">
                  <c:v>32.560021580793098</c:v>
                </c:pt>
                <c:pt idx="1">
                  <c:v>32.560021580793098</c:v>
                </c:pt>
                <c:pt idx="2">
                  <c:v>32.560021580793098</c:v>
                </c:pt>
                <c:pt idx="3">
                  <c:v>32.560021580793098</c:v>
                </c:pt>
                <c:pt idx="4">
                  <c:v>32.560021580793098</c:v>
                </c:pt>
                <c:pt idx="5">
                  <c:v>32.560021580793098</c:v>
                </c:pt>
                <c:pt idx="6">
                  <c:v>32.560021580793098</c:v>
                </c:pt>
                <c:pt idx="7">
                  <c:v>32.560021580793098</c:v>
                </c:pt>
                <c:pt idx="8">
                  <c:v>32.560021580793098</c:v>
                </c:pt>
                <c:pt idx="9">
                  <c:v>32.560021580793098</c:v>
                </c:pt>
                <c:pt idx="10">
                  <c:v>32.560021580793098</c:v>
                </c:pt>
                <c:pt idx="11">
                  <c:v>32.560021580793098</c:v>
                </c:pt>
                <c:pt idx="12">
                  <c:v>32.560021580793098</c:v>
                </c:pt>
                <c:pt idx="13">
                  <c:v>32.560021580793098</c:v>
                </c:pt>
                <c:pt idx="14">
                  <c:v>32.560021580793098</c:v>
                </c:pt>
                <c:pt idx="15">
                  <c:v>32.560021580793098</c:v>
                </c:pt>
                <c:pt idx="16">
                  <c:v>32.560021580793098</c:v>
                </c:pt>
                <c:pt idx="17">
                  <c:v>32.560021580793098</c:v>
                </c:pt>
                <c:pt idx="18">
                  <c:v>32.560021580793098</c:v>
                </c:pt>
                <c:pt idx="19">
                  <c:v>32.560021580793098</c:v>
                </c:pt>
                <c:pt idx="20">
                  <c:v>32.560021580793098</c:v>
                </c:pt>
                <c:pt idx="21">
                  <c:v>32.560021580793098</c:v>
                </c:pt>
                <c:pt idx="22">
                  <c:v>32.560021580793098</c:v>
                </c:pt>
                <c:pt idx="23">
                  <c:v>32.560021580793098</c:v>
                </c:pt>
                <c:pt idx="24">
                  <c:v>32.560021580793098</c:v>
                </c:pt>
                <c:pt idx="25">
                  <c:v>32.560021580793098</c:v>
                </c:pt>
                <c:pt idx="26">
                  <c:v>32.560021580793098</c:v>
                </c:pt>
                <c:pt idx="27">
                  <c:v>32.560021580793098</c:v>
                </c:pt>
                <c:pt idx="28">
                  <c:v>32.560021580793098</c:v>
                </c:pt>
                <c:pt idx="29">
                  <c:v>32.560021580793098</c:v>
                </c:pt>
                <c:pt idx="30">
                  <c:v>32.560021580793098</c:v>
                </c:pt>
                <c:pt idx="31">
                  <c:v>32.560021580793098</c:v>
                </c:pt>
                <c:pt idx="32">
                  <c:v>32.560021580793098</c:v>
                </c:pt>
                <c:pt idx="33">
                  <c:v>32.560021580793098</c:v>
                </c:pt>
                <c:pt idx="34">
                  <c:v>32.560021580793098</c:v>
                </c:pt>
                <c:pt idx="35">
                  <c:v>32.560021580793098</c:v>
                </c:pt>
                <c:pt idx="36">
                  <c:v>32.560021580793098</c:v>
                </c:pt>
                <c:pt idx="37">
                  <c:v>32.560021580793098</c:v>
                </c:pt>
                <c:pt idx="38">
                  <c:v>32.560021580793098</c:v>
                </c:pt>
                <c:pt idx="39">
                  <c:v>32.560021580793098</c:v>
                </c:pt>
                <c:pt idx="40">
                  <c:v>32.560021580793098</c:v>
                </c:pt>
                <c:pt idx="41">
                  <c:v>32.560021580793098</c:v>
                </c:pt>
                <c:pt idx="42">
                  <c:v>32.560021580793098</c:v>
                </c:pt>
                <c:pt idx="43">
                  <c:v>32.560021580793098</c:v>
                </c:pt>
                <c:pt idx="44">
                  <c:v>32.560021580793098</c:v>
                </c:pt>
                <c:pt idx="45">
                  <c:v>32.560021580793098</c:v>
                </c:pt>
                <c:pt idx="46">
                  <c:v>32.560021580793098</c:v>
                </c:pt>
                <c:pt idx="47">
                  <c:v>32.560021580793098</c:v>
                </c:pt>
                <c:pt idx="48">
                  <c:v>32.560021580793098</c:v>
                </c:pt>
                <c:pt idx="49">
                  <c:v>32.560021580793098</c:v>
                </c:pt>
                <c:pt idx="50">
                  <c:v>32.560021580793098</c:v>
                </c:pt>
                <c:pt idx="51">
                  <c:v>32.560021580793098</c:v>
                </c:pt>
                <c:pt idx="52">
                  <c:v>32.560021580793098</c:v>
                </c:pt>
                <c:pt idx="53">
                  <c:v>32.560021580793098</c:v>
                </c:pt>
                <c:pt idx="54">
                  <c:v>32.560021580793098</c:v>
                </c:pt>
                <c:pt idx="55">
                  <c:v>32.560021580793098</c:v>
                </c:pt>
                <c:pt idx="56">
                  <c:v>32.560021580793098</c:v>
                </c:pt>
                <c:pt idx="57">
                  <c:v>32.560021580793098</c:v>
                </c:pt>
                <c:pt idx="58">
                  <c:v>32.560021580793098</c:v>
                </c:pt>
                <c:pt idx="59">
                  <c:v>32.560021580793098</c:v>
                </c:pt>
                <c:pt idx="60">
                  <c:v>32.560021580793098</c:v>
                </c:pt>
                <c:pt idx="61">
                  <c:v>32.560021580793098</c:v>
                </c:pt>
                <c:pt idx="62">
                  <c:v>32.560021580793098</c:v>
                </c:pt>
                <c:pt idx="63">
                  <c:v>32.560021580793098</c:v>
                </c:pt>
                <c:pt idx="64">
                  <c:v>32.560021580793098</c:v>
                </c:pt>
                <c:pt idx="65">
                  <c:v>32.560021580793098</c:v>
                </c:pt>
                <c:pt idx="66">
                  <c:v>32.560021580793098</c:v>
                </c:pt>
                <c:pt idx="67">
                  <c:v>32.560021580793098</c:v>
                </c:pt>
                <c:pt idx="68">
                  <c:v>32.560021580793098</c:v>
                </c:pt>
                <c:pt idx="69">
                  <c:v>32.560021580793098</c:v>
                </c:pt>
                <c:pt idx="70">
                  <c:v>32.560021580793098</c:v>
                </c:pt>
                <c:pt idx="71">
                  <c:v>32.560021580793098</c:v>
                </c:pt>
                <c:pt idx="72">
                  <c:v>32.560021580793098</c:v>
                </c:pt>
                <c:pt idx="73">
                  <c:v>32.560021580793098</c:v>
                </c:pt>
                <c:pt idx="74">
                  <c:v>32.560021580793098</c:v>
                </c:pt>
                <c:pt idx="75">
                  <c:v>32.560021580793098</c:v>
                </c:pt>
                <c:pt idx="76">
                  <c:v>32.560021580793098</c:v>
                </c:pt>
                <c:pt idx="77">
                  <c:v>32.560021580793098</c:v>
                </c:pt>
                <c:pt idx="78">
                  <c:v>32.560021580793098</c:v>
                </c:pt>
                <c:pt idx="79">
                  <c:v>32.560021580793098</c:v>
                </c:pt>
                <c:pt idx="80">
                  <c:v>32.560021580793098</c:v>
                </c:pt>
                <c:pt idx="81">
                  <c:v>32.560021580793098</c:v>
                </c:pt>
                <c:pt idx="82">
                  <c:v>32.560021580793098</c:v>
                </c:pt>
                <c:pt idx="83">
                  <c:v>32.560021580793098</c:v>
                </c:pt>
                <c:pt idx="84">
                  <c:v>32.560021580793098</c:v>
                </c:pt>
                <c:pt idx="85">
                  <c:v>32.560021580793098</c:v>
                </c:pt>
                <c:pt idx="86">
                  <c:v>32.560021580793098</c:v>
                </c:pt>
                <c:pt idx="87">
                  <c:v>32.560021580793098</c:v>
                </c:pt>
                <c:pt idx="88">
                  <c:v>32.560021580793098</c:v>
                </c:pt>
                <c:pt idx="89">
                  <c:v>32.560021580793098</c:v>
                </c:pt>
                <c:pt idx="90">
                  <c:v>32.560021580793098</c:v>
                </c:pt>
                <c:pt idx="91">
                  <c:v>32.560021580793098</c:v>
                </c:pt>
                <c:pt idx="92">
                  <c:v>32.560021580793098</c:v>
                </c:pt>
                <c:pt idx="93">
                  <c:v>32.560021580793098</c:v>
                </c:pt>
              </c:numCache>
            </c:numRef>
          </c:xVal>
          <c:yVal>
            <c:numRef>
              <c:f>Constraints!$AJ$7:$AJ$100</c:f>
              <c:numCache>
                <c:formatCode>0.00E+00</c:formatCode>
                <c:ptCount val="94"/>
                <c:pt idx="0">
                  <c:v>1.0000000000000002</c:v>
                </c:pt>
                <c:pt idx="1">
                  <c:v>0.99999999999999978</c:v>
                </c:pt>
                <c:pt idx="2">
                  <c:v>1.0000000000000002</c:v>
                </c:pt>
                <c:pt idx="3">
                  <c:v>1.0000000000000002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0.99999999999999978</c:v>
                </c:pt>
                <c:pt idx="8">
                  <c:v>1</c:v>
                </c:pt>
                <c:pt idx="9">
                  <c:v>0.99999999999999989</c:v>
                </c:pt>
                <c:pt idx="10">
                  <c:v>1</c:v>
                </c:pt>
                <c:pt idx="11">
                  <c:v>1.0000000000000002</c:v>
                </c:pt>
                <c:pt idx="12">
                  <c:v>1</c:v>
                </c:pt>
                <c:pt idx="13">
                  <c:v>0.99999999999999978</c:v>
                </c:pt>
                <c:pt idx="14">
                  <c:v>0.99999999999999978</c:v>
                </c:pt>
                <c:pt idx="15">
                  <c:v>1</c:v>
                </c:pt>
                <c:pt idx="16">
                  <c:v>0.99999999999999989</c:v>
                </c:pt>
                <c:pt idx="17">
                  <c:v>1.0000000000000002</c:v>
                </c:pt>
                <c:pt idx="18">
                  <c:v>1</c:v>
                </c:pt>
                <c:pt idx="19">
                  <c:v>1</c:v>
                </c:pt>
                <c:pt idx="20">
                  <c:v>0.99999999999999989</c:v>
                </c:pt>
                <c:pt idx="21">
                  <c:v>0.99999999999999978</c:v>
                </c:pt>
                <c:pt idx="22">
                  <c:v>1.0000000000000002</c:v>
                </c:pt>
                <c:pt idx="23">
                  <c:v>1</c:v>
                </c:pt>
                <c:pt idx="24">
                  <c:v>1</c:v>
                </c:pt>
                <c:pt idx="25">
                  <c:v>1.0000000000000002</c:v>
                </c:pt>
                <c:pt idx="26">
                  <c:v>0.99999999999999978</c:v>
                </c:pt>
                <c:pt idx="27">
                  <c:v>0.99999999999999989</c:v>
                </c:pt>
                <c:pt idx="28">
                  <c:v>1</c:v>
                </c:pt>
                <c:pt idx="29">
                  <c:v>1.0000000000000002</c:v>
                </c:pt>
                <c:pt idx="30">
                  <c:v>0.99999999999999989</c:v>
                </c:pt>
                <c:pt idx="31">
                  <c:v>1</c:v>
                </c:pt>
                <c:pt idx="32">
                  <c:v>1</c:v>
                </c:pt>
                <c:pt idx="33">
                  <c:v>1.0000000000000002</c:v>
                </c:pt>
                <c:pt idx="34">
                  <c:v>1</c:v>
                </c:pt>
                <c:pt idx="35">
                  <c:v>1.0000000000000002</c:v>
                </c:pt>
                <c:pt idx="36">
                  <c:v>0.99999999999999989</c:v>
                </c:pt>
                <c:pt idx="37">
                  <c:v>0.99999999999999989</c:v>
                </c:pt>
                <c:pt idx="38">
                  <c:v>1</c:v>
                </c:pt>
                <c:pt idx="39">
                  <c:v>0.99999999999999989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1.0000000000000002</c:v>
                </c:pt>
                <c:pt idx="44">
                  <c:v>1</c:v>
                </c:pt>
                <c:pt idx="45">
                  <c:v>1</c:v>
                </c:pt>
                <c:pt idx="46">
                  <c:v>1.0000000000000002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901952"/>
        <c:axId val="181916416"/>
      </c:scatterChart>
      <c:valAx>
        <c:axId val="181901952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gas outgassed</a:t>
                </a:r>
              </a:p>
            </c:rich>
          </c:tx>
          <c:layout>
            <c:manualLayout>
              <c:xMode val="edge"/>
              <c:yMode val="edge"/>
              <c:x val="0.41609867125398814"/>
              <c:y val="3.224732827562139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16416"/>
        <c:crosses val="max"/>
        <c:crossBetween val="midCat"/>
      </c:valAx>
      <c:valAx>
        <c:axId val="181916416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 i / Alpha q</a:t>
                </a:r>
              </a:p>
            </c:rich>
          </c:tx>
          <c:layout>
            <c:manualLayout>
              <c:xMode val="edge"/>
              <c:yMode val="edge"/>
              <c:x val="1.9002413643018273E-2"/>
              <c:y val="0.3513512607331269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0195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35"/>
          <c:y val="9.2664015800420205E-2"/>
          <c:w val="0.11876484786135411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Constraints!$BT$4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Constraints!$BD$7:$BD$100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Constraints!$BT$7:$BT$100</c:f>
              <c:numCache>
                <c:formatCode>0.00</c:formatCode>
                <c:ptCount val="94"/>
                <c:pt idx="0">
                  <c:v>9.0476568681712521</c:v>
                </c:pt>
                <c:pt idx="1">
                  <c:v>6.9431387511592337</c:v>
                </c:pt>
                <c:pt idx="2">
                  <c:v>6.7144954141844595</c:v>
                </c:pt>
                <c:pt idx="3">
                  <c:v>7.8443568822890208</c:v>
                </c:pt>
                <c:pt idx="4">
                  <c:v>8.8945272265172957</c:v>
                </c:pt>
                <c:pt idx="5">
                  <c:v>10.30477115170412</c:v>
                </c:pt>
                <c:pt idx="6">
                  <c:v>4.9021904174380513</c:v>
                </c:pt>
                <c:pt idx="7">
                  <c:v>9.6204114204501519</c:v>
                </c:pt>
                <c:pt idx="8">
                  <c:v>3.6061387474709581</c:v>
                </c:pt>
                <c:pt idx="9">
                  <c:v>3.2522421031125495</c:v>
                </c:pt>
                <c:pt idx="10">
                  <c:v>5.4652210086053143</c:v>
                </c:pt>
                <c:pt idx="11">
                  <c:v>5.3582095976951365</c:v>
                </c:pt>
                <c:pt idx="12">
                  <c:v>10.342450097436423</c:v>
                </c:pt>
                <c:pt idx="13">
                  <c:v>8.3914263281262897</c:v>
                </c:pt>
                <c:pt idx="14">
                  <c:v>7.6765776059573341</c:v>
                </c:pt>
                <c:pt idx="15">
                  <c:v>7.4213432710632992</c:v>
                </c:pt>
                <c:pt idx="16">
                  <c:v>8.8726482702398339</c:v>
                </c:pt>
                <c:pt idx="17">
                  <c:v>8.5830637446711702</c:v>
                </c:pt>
                <c:pt idx="18">
                  <c:v>7.4596919368392802</c:v>
                </c:pt>
                <c:pt idx="19">
                  <c:v>5.9166662676472468</c:v>
                </c:pt>
                <c:pt idx="20">
                  <c:v>8.7174118897877637</c:v>
                </c:pt>
                <c:pt idx="21">
                  <c:v>8.6163472806379691</c:v>
                </c:pt>
                <c:pt idx="22">
                  <c:v>3.5293178289283995</c:v>
                </c:pt>
                <c:pt idx="23">
                  <c:v>14.714224649344317</c:v>
                </c:pt>
                <c:pt idx="24">
                  <c:v>6.1880765490578371</c:v>
                </c:pt>
                <c:pt idx="25">
                  <c:v>3.742578434639654</c:v>
                </c:pt>
                <c:pt idx="26">
                  <c:v>10.807767483927003</c:v>
                </c:pt>
                <c:pt idx="27">
                  <c:v>7.1060582592314265</c:v>
                </c:pt>
                <c:pt idx="28">
                  <c:v>9.7923670484783685</c:v>
                </c:pt>
                <c:pt idx="29">
                  <c:v>11.14462920606393</c:v>
                </c:pt>
                <c:pt idx="30">
                  <c:v>11.374445832012533</c:v>
                </c:pt>
                <c:pt idx="31">
                  <c:v>9.1059464400535628</c:v>
                </c:pt>
                <c:pt idx="32">
                  <c:v>7.6477352035958832</c:v>
                </c:pt>
                <c:pt idx="33">
                  <c:v>9.3487984900948131</c:v>
                </c:pt>
                <c:pt idx="34">
                  <c:v>8.9478197490823064</c:v>
                </c:pt>
                <c:pt idx="35">
                  <c:v>8.6267211989740264</c:v>
                </c:pt>
                <c:pt idx="36">
                  <c:v>12.911550842130747</c:v>
                </c:pt>
                <c:pt idx="37">
                  <c:v>10.144223000736133</c:v>
                </c:pt>
                <c:pt idx="38">
                  <c:v>11.396515359245084</c:v>
                </c:pt>
                <c:pt idx="39">
                  <c:v>14.489086365596746</c:v>
                </c:pt>
                <c:pt idx="40">
                  <c:v>12.000470726382463</c:v>
                </c:pt>
                <c:pt idx="41">
                  <c:v>12.015514281456392</c:v>
                </c:pt>
                <c:pt idx="42">
                  <c:v>7.1096320875455152</c:v>
                </c:pt>
                <c:pt idx="43">
                  <c:v>7.896938040354855</c:v>
                </c:pt>
                <c:pt idx="44">
                  <c:v>5.3724428818908789</c:v>
                </c:pt>
                <c:pt idx="45">
                  <c:v>12.379497363721335</c:v>
                </c:pt>
                <c:pt idx="46">
                  <c:v>9.7128054431039708</c:v>
                </c:pt>
                <c:pt idx="47">
                  <c:v>15.788140008784001</c:v>
                </c:pt>
                <c:pt idx="48">
                  <c:v>15.788140008784001</c:v>
                </c:pt>
                <c:pt idx="49">
                  <c:v>15.788140008784001</c:v>
                </c:pt>
                <c:pt idx="50">
                  <c:v>15.788140008784001</c:v>
                </c:pt>
                <c:pt idx="51">
                  <c:v>15.788140008784001</c:v>
                </c:pt>
                <c:pt idx="52">
                  <c:v>15.788140008784001</c:v>
                </c:pt>
                <c:pt idx="53">
                  <c:v>15.788140008784001</c:v>
                </c:pt>
                <c:pt idx="54">
                  <c:v>15.788140008784001</c:v>
                </c:pt>
                <c:pt idx="55">
                  <c:v>15.788140008784001</c:v>
                </c:pt>
                <c:pt idx="56">
                  <c:v>15.788140008784001</c:v>
                </c:pt>
                <c:pt idx="57">
                  <c:v>15.788140008784001</c:v>
                </c:pt>
                <c:pt idx="58">
                  <c:v>15.788140008784001</c:v>
                </c:pt>
                <c:pt idx="59">
                  <c:v>15.788140008784001</c:v>
                </c:pt>
                <c:pt idx="60">
                  <c:v>15.788140008784001</c:v>
                </c:pt>
                <c:pt idx="61">
                  <c:v>15.788140008784001</c:v>
                </c:pt>
                <c:pt idx="62">
                  <c:v>15.788140008784001</c:v>
                </c:pt>
                <c:pt idx="63">
                  <c:v>15.788140008784001</c:v>
                </c:pt>
                <c:pt idx="64">
                  <c:v>15.788140008784001</c:v>
                </c:pt>
                <c:pt idx="65">
                  <c:v>15.788140008784001</c:v>
                </c:pt>
                <c:pt idx="66">
                  <c:v>15.788140008784001</c:v>
                </c:pt>
                <c:pt idx="67">
                  <c:v>15.788140008784001</c:v>
                </c:pt>
                <c:pt idx="68">
                  <c:v>15.788140008784001</c:v>
                </c:pt>
                <c:pt idx="69">
                  <c:v>15.788140008784001</c:v>
                </c:pt>
                <c:pt idx="70">
                  <c:v>15.788140008784001</c:v>
                </c:pt>
                <c:pt idx="71">
                  <c:v>15.788140008784001</c:v>
                </c:pt>
                <c:pt idx="72">
                  <c:v>15.788140008784001</c:v>
                </c:pt>
                <c:pt idx="73">
                  <c:v>15.788140008784001</c:v>
                </c:pt>
                <c:pt idx="74">
                  <c:v>15.788140008784001</c:v>
                </c:pt>
                <c:pt idx="75">
                  <c:v>15.788140008784001</c:v>
                </c:pt>
                <c:pt idx="76">
                  <c:v>15.788140008784001</c:v>
                </c:pt>
                <c:pt idx="77">
                  <c:v>15.788140008784001</c:v>
                </c:pt>
                <c:pt idx="78">
                  <c:v>15.788140008784001</c:v>
                </c:pt>
                <c:pt idx="79">
                  <c:v>15.788140008784001</c:v>
                </c:pt>
                <c:pt idx="80">
                  <c:v>15.788140008784001</c:v>
                </c:pt>
                <c:pt idx="81">
                  <c:v>15.788140008784001</c:v>
                </c:pt>
                <c:pt idx="82">
                  <c:v>15.788140008784001</c:v>
                </c:pt>
                <c:pt idx="83">
                  <c:v>15.788140008784001</c:v>
                </c:pt>
                <c:pt idx="84">
                  <c:v>15.788140008784001</c:v>
                </c:pt>
                <c:pt idx="85">
                  <c:v>15.788140008784001</c:v>
                </c:pt>
                <c:pt idx="86">
                  <c:v>15.788140008784001</c:v>
                </c:pt>
                <c:pt idx="87">
                  <c:v>15.788140008784001</c:v>
                </c:pt>
                <c:pt idx="88">
                  <c:v>15.788140008784001</c:v>
                </c:pt>
                <c:pt idx="89">
                  <c:v>15.788140008784001</c:v>
                </c:pt>
                <c:pt idx="90">
                  <c:v>15.788140008784001</c:v>
                </c:pt>
                <c:pt idx="91">
                  <c:v>15.788140008784001</c:v>
                </c:pt>
                <c:pt idx="92">
                  <c:v>15.788140008784001</c:v>
                </c:pt>
                <c:pt idx="93">
                  <c:v>15.788140008784001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Constraints!$BU$4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Constraints!$BE$7:$BE$100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Constraints!$BU$7:$BU$100</c:f>
              <c:numCache>
                <c:formatCode>0.00</c:formatCode>
                <c:ptCount val="94"/>
                <c:pt idx="0">
                  <c:v>9.2017128094806075</c:v>
                </c:pt>
                <c:pt idx="1">
                  <c:v>7.0613811947088925</c:v>
                </c:pt>
                <c:pt idx="2">
                  <c:v>6.8287711877254376</c:v>
                </c:pt>
                <c:pt idx="3">
                  <c:v>7.9779077892290093</c:v>
                </c:pt>
                <c:pt idx="4">
                  <c:v>9.0459853446834373</c:v>
                </c:pt>
                <c:pt idx="5">
                  <c:v>10.480246136936767</c:v>
                </c:pt>
                <c:pt idx="6">
                  <c:v>4.9856828665268687</c:v>
                </c:pt>
                <c:pt idx="7">
                  <c:v>9.7842422886976586</c:v>
                </c:pt>
                <c:pt idx="8">
                  <c:v>3.6675474453442707</c:v>
                </c:pt>
                <c:pt idx="9">
                  <c:v>3.3076412896060106</c:v>
                </c:pt>
                <c:pt idx="10">
                  <c:v>5.5582770388180327</c:v>
                </c:pt>
                <c:pt idx="11">
                  <c:v>5.4494679239272399</c:v>
                </c:pt>
                <c:pt idx="12">
                  <c:v>10.518582297686498</c:v>
                </c:pt>
                <c:pt idx="13">
                  <c:v>8.5343332963491925</c:v>
                </c:pt>
                <c:pt idx="14">
                  <c:v>7.8072666696669764</c:v>
                </c:pt>
                <c:pt idx="15">
                  <c:v>7.547744944122611</c:v>
                </c:pt>
                <c:pt idx="16">
                  <c:v>9.0237687838272169</c:v>
                </c:pt>
                <c:pt idx="17">
                  <c:v>8.7292606553696483</c:v>
                </c:pt>
                <c:pt idx="18">
                  <c:v>7.5867690355237345</c:v>
                </c:pt>
                <c:pt idx="19">
                  <c:v>6.0173376568850552</c:v>
                </c:pt>
                <c:pt idx="20">
                  <c:v>8.8659113671126857</c:v>
                </c:pt>
                <c:pt idx="21">
                  <c:v>8.7630716372915245</c:v>
                </c:pt>
                <c:pt idx="22">
                  <c:v>3.5894386816675881</c:v>
                </c:pt>
                <c:pt idx="23">
                  <c:v>15.0450596981727</c:v>
                </c:pt>
                <c:pt idx="24">
                  <c:v>6.2934978906970249</c:v>
                </c:pt>
                <c:pt idx="25">
                  <c:v>3.8063389613446938</c:v>
                </c:pt>
                <c:pt idx="26">
                  <c:v>10.991879500947256</c:v>
                </c:pt>
                <c:pt idx="27">
                  <c:v>7.2271211754317903</c:v>
                </c:pt>
                <c:pt idx="28">
                  <c:v>9.9592040191304498</c:v>
                </c:pt>
                <c:pt idx="29">
                  <c:v>11.334324008697443</c:v>
                </c:pt>
                <c:pt idx="30">
                  <c:v>11.568052386100071</c:v>
                </c:pt>
                <c:pt idx="31">
                  <c:v>9.2609983692085933</c:v>
                </c:pt>
                <c:pt idx="32">
                  <c:v>7.7779573726796407</c:v>
                </c:pt>
                <c:pt idx="33">
                  <c:v>9.5079718316587023</c:v>
                </c:pt>
                <c:pt idx="34">
                  <c:v>9.1001659966436321</c:v>
                </c:pt>
                <c:pt idx="35">
                  <c:v>8.773600398631153</c:v>
                </c:pt>
                <c:pt idx="36">
                  <c:v>13.131314271846037</c:v>
                </c:pt>
                <c:pt idx="37">
                  <c:v>10.316884617121064</c:v>
                </c:pt>
                <c:pt idx="38">
                  <c:v>11.590331533042512</c:v>
                </c:pt>
                <c:pt idx="39">
                  <c:v>14.735496710573141</c:v>
                </c:pt>
                <c:pt idx="40">
                  <c:v>12.204558137897129</c:v>
                </c:pt>
                <c:pt idx="41">
                  <c:v>12.219857532953087</c:v>
                </c:pt>
                <c:pt idx="42">
                  <c:v>7.2306319668504537</c:v>
                </c:pt>
                <c:pt idx="43">
                  <c:v>8.0313371960348938</c:v>
                </c:pt>
                <c:pt idx="44">
                  <c:v>5.4745309619298688</c:v>
                </c:pt>
                <c:pt idx="45">
                  <c:v>12.650418219803941</c:v>
                </c:pt>
                <c:pt idx="46">
                  <c:v>9.8781311224422428</c:v>
                </c:pt>
                <c:pt idx="47">
                  <c:v>16.056925655138556</c:v>
                </c:pt>
                <c:pt idx="48">
                  <c:v>16.056925655138556</c:v>
                </c:pt>
                <c:pt idx="49">
                  <c:v>16.056925655138556</c:v>
                </c:pt>
                <c:pt idx="50">
                  <c:v>16.056925655138556</c:v>
                </c:pt>
                <c:pt idx="51">
                  <c:v>16.056925655138556</c:v>
                </c:pt>
                <c:pt idx="52">
                  <c:v>16.056925655138556</c:v>
                </c:pt>
                <c:pt idx="53">
                  <c:v>16.056925655138556</c:v>
                </c:pt>
                <c:pt idx="54">
                  <c:v>16.056925655138556</c:v>
                </c:pt>
                <c:pt idx="55">
                  <c:v>16.056925655138556</c:v>
                </c:pt>
                <c:pt idx="56">
                  <c:v>16.056925655138556</c:v>
                </c:pt>
                <c:pt idx="57">
                  <c:v>16.056925655138556</c:v>
                </c:pt>
                <c:pt idx="58">
                  <c:v>16.056925655138556</c:v>
                </c:pt>
                <c:pt idx="59">
                  <c:v>16.056925655138556</c:v>
                </c:pt>
                <c:pt idx="60">
                  <c:v>16.056925655138556</c:v>
                </c:pt>
                <c:pt idx="61">
                  <c:v>16.056925655138556</c:v>
                </c:pt>
                <c:pt idx="62">
                  <c:v>16.056925655138556</c:v>
                </c:pt>
                <c:pt idx="63">
                  <c:v>16.056925655138556</c:v>
                </c:pt>
                <c:pt idx="64">
                  <c:v>16.056925655138556</c:v>
                </c:pt>
                <c:pt idx="65">
                  <c:v>16.056925655138556</c:v>
                </c:pt>
                <c:pt idx="66">
                  <c:v>16.056925655138556</c:v>
                </c:pt>
                <c:pt idx="67">
                  <c:v>16.056925655138556</c:v>
                </c:pt>
                <c:pt idx="68">
                  <c:v>16.056925655138556</c:v>
                </c:pt>
                <c:pt idx="69">
                  <c:v>16.056925655138556</c:v>
                </c:pt>
                <c:pt idx="70">
                  <c:v>16.056925655138556</c:v>
                </c:pt>
                <c:pt idx="71">
                  <c:v>16.056925655138556</c:v>
                </c:pt>
                <c:pt idx="72">
                  <c:v>16.056925655138556</c:v>
                </c:pt>
                <c:pt idx="73">
                  <c:v>16.056925655138556</c:v>
                </c:pt>
                <c:pt idx="74">
                  <c:v>16.056925655138556</c:v>
                </c:pt>
                <c:pt idx="75">
                  <c:v>16.056925655138556</c:v>
                </c:pt>
                <c:pt idx="76">
                  <c:v>16.056925655138556</c:v>
                </c:pt>
                <c:pt idx="77">
                  <c:v>16.056925655138556</c:v>
                </c:pt>
                <c:pt idx="78">
                  <c:v>16.056925655138556</c:v>
                </c:pt>
                <c:pt idx="79">
                  <c:v>16.056925655138556</c:v>
                </c:pt>
                <c:pt idx="80">
                  <c:v>16.056925655138556</c:v>
                </c:pt>
                <c:pt idx="81">
                  <c:v>16.056925655138556</c:v>
                </c:pt>
                <c:pt idx="82">
                  <c:v>16.056925655138556</c:v>
                </c:pt>
                <c:pt idx="83">
                  <c:v>16.056925655138556</c:v>
                </c:pt>
                <c:pt idx="84">
                  <c:v>16.056925655138556</c:v>
                </c:pt>
                <c:pt idx="85">
                  <c:v>16.056925655138556</c:v>
                </c:pt>
                <c:pt idx="86">
                  <c:v>16.056925655138556</c:v>
                </c:pt>
                <c:pt idx="87">
                  <c:v>16.056925655138556</c:v>
                </c:pt>
                <c:pt idx="88">
                  <c:v>16.056925655138556</c:v>
                </c:pt>
                <c:pt idx="89">
                  <c:v>16.056925655138556</c:v>
                </c:pt>
                <c:pt idx="90">
                  <c:v>16.056925655138556</c:v>
                </c:pt>
                <c:pt idx="91">
                  <c:v>16.056925655138556</c:v>
                </c:pt>
                <c:pt idx="92">
                  <c:v>16.056925655138556</c:v>
                </c:pt>
                <c:pt idx="93">
                  <c:v>16.056925655138556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Constraints!$BV$4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Constraints!$BF$7:$BF$100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Constraints!$BV$7:$BV$100</c:f>
              <c:numCache>
                <c:formatCode>0.00</c:formatCode>
                <c:ptCount val="94"/>
                <c:pt idx="0">
                  <c:v>8.8954384570871134</c:v>
                </c:pt>
                <c:pt idx="1">
                  <c:v>6.8263073394267835</c:v>
                </c:pt>
                <c:pt idx="2">
                  <c:v>6.6015809419892184</c:v>
                </c:pt>
                <c:pt idx="3">
                  <c:v>7.7123983937709051</c:v>
                </c:pt>
                <c:pt idx="4">
                  <c:v>8.7448759663493707</c:v>
                </c:pt>
                <c:pt idx="5">
                  <c:v>10.131389635125243</c:v>
                </c:pt>
                <c:pt idx="6">
                  <c:v>4.8196945649492342</c:v>
                </c:pt>
                <c:pt idx="7">
                  <c:v>9.4585354160598527</c:v>
                </c:pt>
                <c:pt idx="8">
                  <c:v>3.5454627228538302</c:v>
                </c:pt>
                <c:pt idx="9">
                  <c:v>3.197504448157392</c:v>
                </c:pt>
                <c:pt idx="10">
                  <c:v>5.3732748820729803</c:v>
                </c:pt>
                <c:pt idx="11">
                  <c:v>5.2680405352429744</c:v>
                </c:pt>
                <c:pt idx="12">
                  <c:v>10.168419719684405</c:v>
                </c:pt>
                <c:pt idx="13">
                  <c:v>8.2502247235597874</c:v>
                </c:pt>
                <c:pt idx="14">
                  <c:v>7.5474466598779788</c:v>
                </c:pt>
                <c:pt idx="15">
                  <c:v>7.2964505020264436</c:v>
                </c:pt>
                <c:pt idx="16">
                  <c:v>8.7233317370337833</c:v>
                </c:pt>
                <c:pt idx="17">
                  <c:v>8.4386123241554625</c:v>
                </c:pt>
                <c:pt idx="18">
                  <c:v>7.3341325375228976</c:v>
                </c:pt>
                <c:pt idx="19">
                  <c:v>5.8171932667453286</c:v>
                </c:pt>
                <c:pt idx="20">
                  <c:v>8.5706858605670106</c:v>
                </c:pt>
                <c:pt idx="21">
                  <c:v>8.4713734130629366</c:v>
                </c:pt>
                <c:pt idx="22">
                  <c:v>3.4699149530289826</c:v>
                </c:pt>
                <c:pt idx="23">
                  <c:v>14.391104615238747</c:v>
                </c:pt>
                <c:pt idx="24">
                  <c:v>6.0839144804451033</c:v>
                </c:pt>
                <c:pt idx="25">
                  <c:v>3.6795795758030398</c:v>
                </c:pt>
                <c:pt idx="26">
                  <c:v>10.625854338637936</c:v>
                </c:pt>
                <c:pt idx="27">
                  <c:v>6.9864415440969037</c:v>
                </c:pt>
                <c:pt idx="28">
                  <c:v>9.6275233706813843</c:v>
                </c:pt>
                <c:pt idx="29">
                  <c:v>10.95719483204933</c:v>
                </c:pt>
                <c:pt idx="30">
                  <c:v>11.183146319497014</c:v>
                </c:pt>
                <c:pt idx="31">
                  <c:v>8.9527440354572771</c:v>
                </c:pt>
                <c:pt idx="32">
                  <c:v>7.5190663792600132</c:v>
                </c:pt>
                <c:pt idx="33">
                  <c:v>9.1915233824514377</c:v>
                </c:pt>
                <c:pt idx="34">
                  <c:v>8.7972903184072049</c:v>
                </c:pt>
                <c:pt idx="35">
                  <c:v>8.4815936185030871</c:v>
                </c:pt>
                <c:pt idx="36">
                  <c:v>12.694405929971934</c:v>
                </c:pt>
                <c:pt idx="37">
                  <c:v>9.9736186760235128</c:v>
                </c:pt>
                <c:pt idx="38">
                  <c:v>11.205003270879271</c:v>
                </c:pt>
                <c:pt idx="39">
                  <c:v>14.245605345221785</c:v>
                </c:pt>
                <c:pt idx="40">
                  <c:v>11.798809504707526</c:v>
                </c:pt>
                <c:pt idx="41">
                  <c:v>11.813600261223501</c:v>
                </c:pt>
                <c:pt idx="42">
                  <c:v>6.9900735827000426</c:v>
                </c:pt>
                <c:pt idx="43">
                  <c:v>7.7641398739608185</c:v>
                </c:pt>
                <c:pt idx="44">
                  <c:v>5.2718866605081631</c:v>
                </c:pt>
                <c:pt idx="45">
                  <c:v>12.114412614545991</c:v>
                </c:pt>
                <c:pt idx="46">
                  <c:v>9.5494498794703748</c:v>
                </c:pt>
                <c:pt idx="47">
                  <c:v>15.52255898381574</c:v>
                </c:pt>
                <c:pt idx="48">
                  <c:v>15.52255898381574</c:v>
                </c:pt>
                <c:pt idx="49">
                  <c:v>15.52255898381574</c:v>
                </c:pt>
                <c:pt idx="50">
                  <c:v>15.52255898381574</c:v>
                </c:pt>
                <c:pt idx="51">
                  <c:v>15.52255898381574</c:v>
                </c:pt>
                <c:pt idx="52">
                  <c:v>15.52255898381574</c:v>
                </c:pt>
                <c:pt idx="53">
                  <c:v>15.52255898381574</c:v>
                </c:pt>
                <c:pt idx="54">
                  <c:v>15.52255898381574</c:v>
                </c:pt>
                <c:pt idx="55">
                  <c:v>15.52255898381574</c:v>
                </c:pt>
                <c:pt idx="56">
                  <c:v>15.52255898381574</c:v>
                </c:pt>
                <c:pt idx="57">
                  <c:v>15.52255898381574</c:v>
                </c:pt>
                <c:pt idx="58">
                  <c:v>15.52255898381574</c:v>
                </c:pt>
                <c:pt idx="59">
                  <c:v>15.52255898381574</c:v>
                </c:pt>
                <c:pt idx="60">
                  <c:v>15.52255898381574</c:v>
                </c:pt>
                <c:pt idx="61">
                  <c:v>15.52255898381574</c:v>
                </c:pt>
                <c:pt idx="62">
                  <c:v>15.52255898381574</c:v>
                </c:pt>
                <c:pt idx="63">
                  <c:v>15.52255898381574</c:v>
                </c:pt>
                <c:pt idx="64">
                  <c:v>15.52255898381574</c:v>
                </c:pt>
                <c:pt idx="65">
                  <c:v>15.52255898381574</c:v>
                </c:pt>
                <c:pt idx="66">
                  <c:v>15.52255898381574</c:v>
                </c:pt>
                <c:pt idx="67">
                  <c:v>15.52255898381574</c:v>
                </c:pt>
                <c:pt idx="68">
                  <c:v>15.52255898381574</c:v>
                </c:pt>
                <c:pt idx="69">
                  <c:v>15.52255898381574</c:v>
                </c:pt>
                <c:pt idx="70">
                  <c:v>15.52255898381574</c:v>
                </c:pt>
                <c:pt idx="71">
                  <c:v>15.52255898381574</c:v>
                </c:pt>
                <c:pt idx="72">
                  <c:v>15.52255898381574</c:v>
                </c:pt>
                <c:pt idx="73">
                  <c:v>15.52255898381574</c:v>
                </c:pt>
                <c:pt idx="74">
                  <c:v>15.52255898381574</c:v>
                </c:pt>
                <c:pt idx="75">
                  <c:v>15.52255898381574</c:v>
                </c:pt>
                <c:pt idx="76">
                  <c:v>15.52255898381574</c:v>
                </c:pt>
                <c:pt idx="77">
                  <c:v>15.52255898381574</c:v>
                </c:pt>
                <c:pt idx="78">
                  <c:v>15.52255898381574</c:v>
                </c:pt>
                <c:pt idx="79">
                  <c:v>15.52255898381574</c:v>
                </c:pt>
                <c:pt idx="80">
                  <c:v>15.52255898381574</c:v>
                </c:pt>
                <c:pt idx="81">
                  <c:v>15.52255898381574</c:v>
                </c:pt>
                <c:pt idx="82">
                  <c:v>15.52255898381574</c:v>
                </c:pt>
                <c:pt idx="83">
                  <c:v>15.52255898381574</c:v>
                </c:pt>
                <c:pt idx="84">
                  <c:v>15.52255898381574</c:v>
                </c:pt>
                <c:pt idx="85">
                  <c:v>15.52255898381574</c:v>
                </c:pt>
                <c:pt idx="86">
                  <c:v>15.52255898381574</c:v>
                </c:pt>
                <c:pt idx="87">
                  <c:v>15.52255898381574</c:v>
                </c:pt>
                <c:pt idx="88">
                  <c:v>15.52255898381574</c:v>
                </c:pt>
                <c:pt idx="89">
                  <c:v>15.52255898381574</c:v>
                </c:pt>
                <c:pt idx="90">
                  <c:v>15.52255898381574</c:v>
                </c:pt>
                <c:pt idx="91">
                  <c:v>15.52255898381574</c:v>
                </c:pt>
                <c:pt idx="92">
                  <c:v>15.52255898381574</c:v>
                </c:pt>
                <c:pt idx="93">
                  <c:v>15.52255898381574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Constraints!$BW$4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Constraints!$BG$7:$BG$100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Constraints!$BW$7:$BW$100</c:f>
              <c:numCache>
                <c:formatCode>0.00</c:formatCode>
                <c:ptCount val="94"/>
                <c:pt idx="0">
                  <c:v>9.9542165599126786</c:v>
                </c:pt>
                <c:pt idx="1">
                  <c:v>7.6389597026420448</c:v>
                </c:pt>
                <c:pt idx="2">
                  <c:v>7.3869386746703576</c:v>
                </c:pt>
                <c:pt idx="3">
                  <c:v>8.6302445514168209</c:v>
                </c:pt>
                <c:pt idx="4">
                  <c:v>9.7858043243036192</c:v>
                </c:pt>
                <c:pt idx="5">
                  <c:v>11.337380356142203</c:v>
                </c:pt>
                <c:pt idx="6">
                  <c:v>5.3935218339070099</c:v>
                </c:pt>
                <c:pt idx="7">
                  <c:v>10.584503629614119</c:v>
                </c:pt>
                <c:pt idx="8">
                  <c:v>3.9675082787007616</c:v>
                </c:pt>
                <c:pt idx="9">
                  <c:v>3.5782558520766474</c:v>
                </c:pt>
                <c:pt idx="10">
                  <c:v>6.0128192211527915</c:v>
                </c:pt>
                <c:pt idx="11">
                  <c:v>5.8952407606318165</c:v>
                </c:pt>
                <c:pt idx="12">
                  <c:v>11.378934291393502</c:v>
                </c:pt>
                <c:pt idx="13">
                  <c:v>9.2323905444230174</c:v>
                </c:pt>
                <c:pt idx="14">
                  <c:v>8.4456220097664332</c:v>
                </c:pt>
                <c:pt idx="15">
                  <c:v>8.1651862063030265</c:v>
                </c:pt>
                <c:pt idx="16">
                  <c:v>9.7619555125569857</c:v>
                </c:pt>
                <c:pt idx="17">
                  <c:v>9.4434009541375694</c:v>
                </c:pt>
                <c:pt idx="18">
                  <c:v>8.2075203067248594</c:v>
                </c:pt>
                <c:pt idx="19">
                  <c:v>6.509043557295505</c:v>
                </c:pt>
                <c:pt idx="20">
                  <c:v>9.5913060381790665</c:v>
                </c:pt>
                <c:pt idx="21">
                  <c:v>9.4797693946756354</c:v>
                </c:pt>
                <c:pt idx="22">
                  <c:v>3.8831186145589585</c:v>
                </c:pt>
                <c:pt idx="23">
                  <c:v>16.717195465837925</c:v>
                </c:pt>
                <c:pt idx="24">
                  <c:v>6.8084673508139293</c:v>
                </c:pt>
                <c:pt idx="25">
                  <c:v>4.1178013659102559</c:v>
                </c:pt>
                <c:pt idx="26">
                  <c:v>11.891237160025916</c:v>
                </c:pt>
                <c:pt idx="27">
                  <c:v>7.8184989566709131</c:v>
                </c:pt>
                <c:pt idx="28">
                  <c:v>10.774186664620165</c:v>
                </c:pt>
                <c:pt idx="29">
                  <c:v>12.260877773561866</c:v>
                </c:pt>
                <c:pt idx="30">
                  <c:v>12.513712884446933</c:v>
                </c:pt>
                <c:pt idx="31">
                  <c:v>10.018368811014135</c:v>
                </c:pt>
                <c:pt idx="32">
                  <c:v>8.4140437617321666</c:v>
                </c:pt>
                <c:pt idx="33">
                  <c:v>10.285467202786563</c:v>
                </c:pt>
                <c:pt idx="34">
                  <c:v>9.8443138616306367</c:v>
                </c:pt>
                <c:pt idx="35">
                  <c:v>9.4910440152968807</c:v>
                </c:pt>
                <c:pt idx="36">
                  <c:v>14.204733467355279</c:v>
                </c:pt>
                <c:pt idx="37">
                  <c:v>11.160238279717888</c:v>
                </c:pt>
                <c:pt idx="38">
                  <c:v>12.536936114352173</c:v>
                </c:pt>
                <c:pt idx="39">
                  <c:v>15.938972957506785</c:v>
                </c:pt>
                <c:pt idx="40">
                  <c:v>13.201327782773815</c:v>
                </c:pt>
                <c:pt idx="41">
                  <c:v>13.217876708734932</c:v>
                </c:pt>
                <c:pt idx="42">
                  <c:v>7.8216422120740594</c:v>
                </c:pt>
                <c:pt idx="43">
                  <c:v>8.6877946934518526</c:v>
                </c:pt>
                <c:pt idx="44">
                  <c:v>5.9798899434062855</c:v>
                </c:pt>
                <c:pt idx="45">
                  <c:v>14.014461524975394</c:v>
                </c:pt>
                <c:pt idx="46">
                  <c:v>10.685656318684725</c:v>
                </c:pt>
                <c:pt idx="47">
                  <c:v>17.369819665621289</c:v>
                </c:pt>
                <c:pt idx="48">
                  <c:v>17.369819665621289</c:v>
                </c:pt>
                <c:pt idx="49">
                  <c:v>17.369819665621289</c:v>
                </c:pt>
                <c:pt idx="50">
                  <c:v>17.369819665621289</c:v>
                </c:pt>
                <c:pt idx="51">
                  <c:v>17.369819665621289</c:v>
                </c:pt>
                <c:pt idx="52">
                  <c:v>17.369819665621289</c:v>
                </c:pt>
                <c:pt idx="53">
                  <c:v>17.369819665621289</c:v>
                </c:pt>
                <c:pt idx="54">
                  <c:v>17.369819665621289</c:v>
                </c:pt>
                <c:pt idx="55">
                  <c:v>17.369819665621289</c:v>
                </c:pt>
                <c:pt idx="56">
                  <c:v>17.369819665621289</c:v>
                </c:pt>
                <c:pt idx="57">
                  <c:v>17.369819665621289</c:v>
                </c:pt>
                <c:pt idx="58">
                  <c:v>17.369819665621289</c:v>
                </c:pt>
                <c:pt idx="59">
                  <c:v>17.369819665621289</c:v>
                </c:pt>
                <c:pt idx="60">
                  <c:v>17.369819665621289</c:v>
                </c:pt>
                <c:pt idx="61">
                  <c:v>17.369819665621289</c:v>
                </c:pt>
                <c:pt idx="62">
                  <c:v>17.369819665621289</c:v>
                </c:pt>
                <c:pt idx="63">
                  <c:v>17.369819665621289</c:v>
                </c:pt>
                <c:pt idx="64">
                  <c:v>17.369819665621289</c:v>
                </c:pt>
                <c:pt idx="65">
                  <c:v>17.369819665621289</c:v>
                </c:pt>
                <c:pt idx="66">
                  <c:v>17.369819665621289</c:v>
                </c:pt>
                <c:pt idx="67">
                  <c:v>17.369819665621289</c:v>
                </c:pt>
                <c:pt idx="68">
                  <c:v>17.369819665621289</c:v>
                </c:pt>
                <c:pt idx="69">
                  <c:v>17.369819665621289</c:v>
                </c:pt>
                <c:pt idx="70">
                  <c:v>17.369819665621289</c:v>
                </c:pt>
                <c:pt idx="71">
                  <c:v>17.369819665621289</c:v>
                </c:pt>
                <c:pt idx="72">
                  <c:v>17.369819665621289</c:v>
                </c:pt>
                <c:pt idx="73">
                  <c:v>17.369819665621289</c:v>
                </c:pt>
                <c:pt idx="74">
                  <c:v>17.369819665621289</c:v>
                </c:pt>
                <c:pt idx="75">
                  <c:v>17.369819665621289</c:v>
                </c:pt>
                <c:pt idx="76">
                  <c:v>17.369819665621289</c:v>
                </c:pt>
                <c:pt idx="77">
                  <c:v>17.369819665621289</c:v>
                </c:pt>
                <c:pt idx="78">
                  <c:v>17.369819665621289</c:v>
                </c:pt>
                <c:pt idx="79">
                  <c:v>17.369819665621289</c:v>
                </c:pt>
                <c:pt idx="80">
                  <c:v>17.369819665621289</c:v>
                </c:pt>
                <c:pt idx="81">
                  <c:v>17.369819665621289</c:v>
                </c:pt>
                <c:pt idx="82">
                  <c:v>17.369819665621289</c:v>
                </c:pt>
                <c:pt idx="83">
                  <c:v>17.369819665621289</c:v>
                </c:pt>
                <c:pt idx="84">
                  <c:v>17.369819665621289</c:v>
                </c:pt>
                <c:pt idx="85">
                  <c:v>17.369819665621289</c:v>
                </c:pt>
                <c:pt idx="86">
                  <c:v>17.369819665621289</c:v>
                </c:pt>
                <c:pt idx="87">
                  <c:v>17.369819665621289</c:v>
                </c:pt>
                <c:pt idx="88">
                  <c:v>17.369819665621289</c:v>
                </c:pt>
                <c:pt idx="89">
                  <c:v>17.369819665621289</c:v>
                </c:pt>
                <c:pt idx="90">
                  <c:v>17.369819665621289</c:v>
                </c:pt>
                <c:pt idx="91">
                  <c:v>17.369819665621289</c:v>
                </c:pt>
                <c:pt idx="92">
                  <c:v>17.369819665621289</c:v>
                </c:pt>
                <c:pt idx="93">
                  <c:v>17.369819665621289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Constraints!$BX$4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xVal>
            <c:numRef>
              <c:f>Constraints!$BH$7:$BH$100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Constraints!$BX$7:$BX$100</c:f>
              <c:numCache>
                <c:formatCode>0.00</c:formatCode>
                <c:ptCount val="94"/>
                <c:pt idx="0">
                  <c:v>8.1347139552370429</c:v>
                </c:pt>
                <c:pt idx="1">
                  <c:v>6.2424424214332213</c:v>
                </c:pt>
                <c:pt idx="2">
                  <c:v>6.03725525249373</c:v>
                </c:pt>
                <c:pt idx="3">
                  <c:v>7.0529166250154942</c:v>
                </c:pt>
                <c:pt idx="4">
                  <c:v>7.9969856946118911</c:v>
                </c:pt>
                <c:pt idx="5">
                  <c:v>9.2649075431593406</c:v>
                </c:pt>
                <c:pt idx="6">
                  <c:v>4.407425304308461</c:v>
                </c:pt>
                <c:pt idx="7">
                  <c:v>8.6495573118904332</c:v>
                </c:pt>
                <c:pt idx="8">
                  <c:v>3.2422322370478884</c:v>
                </c:pt>
                <c:pt idx="9">
                  <c:v>2.9239594829202002</c:v>
                </c:pt>
                <c:pt idx="10">
                  <c:v>4.9137656854164504</c:v>
                </c:pt>
                <c:pt idx="11">
                  <c:v>4.8174243229605676</c:v>
                </c:pt>
                <c:pt idx="12">
                  <c:v>9.2987025571719109</c:v>
                </c:pt>
                <c:pt idx="13">
                  <c:v>7.544569790776503</c:v>
                </c:pt>
                <c:pt idx="14">
                  <c:v>6.9020933082616427</c:v>
                </c:pt>
                <c:pt idx="15">
                  <c:v>6.6723064781964156</c:v>
                </c:pt>
                <c:pt idx="16">
                  <c:v>7.9771314109034162</c:v>
                </c:pt>
                <c:pt idx="17">
                  <c:v>7.7167293437435376</c:v>
                </c:pt>
                <c:pt idx="18">
                  <c:v>6.7066679809895025</c:v>
                </c:pt>
                <c:pt idx="19">
                  <c:v>5.3200328785543993</c:v>
                </c:pt>
                <c:pt idx="20">
                  <c:v>7.837442681996567</c:v>
                </c:pt>
                <c:pt idx="21">
                  <c:v>7.7468602085399558</c:v>
                </c:pt>
                <c:pt idx="22">
                  <c:v>3.1730570362526085</c:v>
                </c:pt>
                <c:pt idx="23">
                  <c:v>12.827993543030717</c:v>
                </c:pt>
                <c:pt idx="24">
                  <c:v>5.5633830726060065</c:v>
                </c:pt>
                <c:pt idx="25">
                  <c:v>3.3647545705796871</c:v>
                </c:pt>
                <c:pt idx="26">
                  <c:v>9.7167702054800849</c:v>
                </c:pt>
                <c:pt idx="27">
                  <c:v>6.3886795883135701</c:v>
                </c:pt>
                <c:pt idx="28">
                  <c:v>8.8037523940279812</c:v>
                </c:pt>
                <c:pt idx="29">
                  <c:v>10.020442915370655</c:v>
                </c:pt>
                <c:pt idx="30">
                  <c:v>10.227077370294296</c:v>
                </c:pt>
                <c:pt idx="31">
                  <c:v>8.1871036478340908</c:v>
                </c:pt>
                <c:pt idx="32">
                  <c:v>6.876034379866228</c:v>
                </c:pt>
                <c:pt idx="33">
                  <c:v>8.4055226170838448</c:v>
                </c:pt>
                <c:pt idx="34">
                  <c:v>8.0450018635216054</c:v>
                </c:pt>
                <c:pt idx="35">
                  <c:v>7.7563015425009327</c:v>
                </c:pt>
                <c:pt idx="36">
                  <c:v>11.60916471920711</c:v>
                </c:pt>
                <c:pt idx="37">
                  <c:v>9.1209768062595078</c:v>
                </c:pt>
                <c:pt idx="38">
                  <c:v>10.247790657837003</c:v>
                </c:pt>
                <c:pt idx="39">
                  <c:v>13.028642459337812</c:v>
                </c:pt>
                <c:pt idx="40">
                  <c:v>10.790869658215826</c:v>
                </c:pt>
                <c:pt idx="41">
                  <c:v>10.804396881080701</c:v>
                </c:pt>
                <c:pt idx="42">
                  <c:v>6.3925418380269345</c:v>
                </c:pt>
                <c:pt idx="43">
                  <c:v>7.1004386997334459</c:v>
                </c:pt>
                <c:pt idx="44">
                  <c:v>4.7749697027713216</c:v>
                </c:pt>
                <c:pt idx="45">
                  <c:v>10.828382381479955</c:v>
                </c:pt>
                <c:pt idx="46">
                  <c:v>8.7330391500591205</c:v>
                </c:pt>
                <c:pt idx="47">
                  <c:v>14.195274760388681</c:v>
                </c:pt>
                <c:pt idx="48">
                  <c:v>14.195274760388681</c:v>
                </c:pt>
                <c:pt idx="49">
                  <c:v>14.195274760388681</c:v>
                </c:pt>
                <c:pt idx="50">
                  <c:v>14.195274760388681</c:v>
                </c:pt>
                <c:pt idx="51">
                  <c:v>14.195274760388681</c:v>
                </c:pt>
                <c:pt idx="52">
                  <c:v>14.195274760388681</c:v>
                </c:pt>
                <c:pt idx="53">
                  <c:v>14.195274760388681</c:v>
                </c:pt>
                <c:pt idx="54">
                  <c:v>14.195274760388681</c:v>
                </c:pt>
                <c:pt idx="55">
                  <c:v>14.195274760388681</c:v>
                </c:pt>
                <c:pt idx="56">
                  <c:v>14.195274760388681</c:v>
                </c:pt>
                <c:pt idx="57">
                  <c:v>14.195274760388681</c:v>
                </c:pt>
                <c:pt idx="58">
                  <c:v>14.195274760388681</c:v>
                </c:pt>
                <c:pt idx="59">
                  <c:v>14.195274760388681</c:v>
                </c:pt>
                <c:pt idx="60">
                  <c:v>14.195274760388681</c:v>
                </c:pt>
                <c:pt idx="61">
                  <c:v>14.195274760388681</c:v>
                </c:pt>
                <c:pt idx="62">
                  <c:v>14.195274760388681</c:v>
                </c:pt>
                <c:pt idx="63">
                  <c:v>14.195274760388681</c:v>
                </c:pt>
                <c:pt idx="64">
                  <c:v>14.195274760388681</c:v>
                </c:pt>
                <c:pt idx="65">
                  <c:v>14.195274760388681</c:v>
                </c:pt>
                <c:pt idx="66">
                  <c:v>14.195274760388681</c:v>
                </c:pt>
                <c:pt idx="67">
                  <c:v>14.195274760388681</c:v>
                </c:pt>
                <c:pt idx="68">
                  <c:v>14.195274760388681</c:v>
                </c:pt>
                <c:pt idx="69">
                  <c:v>14.195274760388681</c:v>
                </c:pt>
                <c:pt idx="70">
                  <c:v>14.195274760388681</c:v>
                </c:pt>
                <c:pt idx="71">
                  <c:v>14.195274760388681</c:v>
                </c:pt>
                <c:pt idx="72">
                  <c:v>14.195274760388681</c:v>
                </c:pt>
                <c:pt idx="73">
                  <c:v>14.195274760388681</c:v>
                </c:pt>
                <c:pt idx="74">
                  <c:v>14.195274760388681</c:v>
                </c:pt>
                <c:pt idx="75">
                  <c:v>14.195274760388681</c:v>
                </c:pt>
                <c:pt idx="76">
                  <c:v>14.195274760388681</c:v>
                </c:pt>
                <c:pt idx="77">
                  <c:v>14.195274760388681</c:v>
                </c:pt>
                <c:pt idx="78">
                  <c:v>14.195274760388681</c:v>
                </c:pt>
                <c:pt idx="79">
                  <c:v>14.195274760388681</c:v>
                </c:pt>
                <c:pt idx="80">
                  <c:v>14.195274760388681</c:v>
                </c:pt>
                <c:pt idx="81">
                  <c:v>14.195274760388681</c:v>
                </c:pt>
                <c:pt idx="82">
                  <c:v>14.195274760388681</c:v>
                </c:pt>
                <c:pt idx="83">
                  <c:v>14.195274760388681</c:v>
                </c:pt>
                <c:pt idx="84">
                  <c:v>14.195274760388681</c:v>
                </c:pt>
                <c:pt idx="85">
                  <c:v>14.195274760388681</c:v>
                </c:pt>
                <c:pt idx="86">
                  <c:v>14.195274760388681</c:v>
                </c:pt>
                <c:pt idx="87">
                  <c:v>14.195274760388681</c:v>
                </c:pt>
                <c:pt idx="88">
                  <c:v>14.195274760388681</c:v>
                </c:pt>
                <c:pt idx="89">
                  <c:v>14.195274760388681</c:v>
                </c:pt>
                <c:pt idx="90">
                  <c:v>14.195274760388681</c:v>
                </c:pt>
                <c:pt idx="91">
                  <c:v>14.195274760388681</c:v>
                </c:pt>
                <c:pt idx="92">
                  <c:v>14.195274760388681</c:v>
                </c:pt>
                <c:pt idx="93">
                  <c:v>14.195274760388681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Constraints!$BY$4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Constraints!$BI$7:$BI$100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Constraints!$BY$7:$BY$100</c:f>
              <c:numCache>
                <c:formatCode>0.00</c:formatCode>
                <c:ptCount val="94"/>
                <c:pt idx="0">
                  <c:v>9.9370157819603691</c:v>
                </c:pt>
                <c:pt idx="1">
                  <c:v>7.6257571941138425</c:v>
                </c:pt>
                <c:pt idx="2">
                  <c:v>7.3741805202303308</c:v>
                </c:pt>
                <c:pt idx="3">
                  <c:v>8.6153335417103154</c:v>
                </c:pt>
                <c:pt idx="4">
                  <c:v>9.7688934105114082</c:v>
                </c:pt>
                <c:pt idx="5">
                  <c:v>11.317787803872882</c:v>
                </c:pt>
                <c:pt idx="6">
                  <c:v>5.384199228431477</c:v>
                </c:pt>
                <c:pt idx="7">
                  <c:v>10.566211004515708</c:v>
                </c:pt>
                <c:pt idx="8">
                  <c:v>3.9606516982135029</c:v>
                </c:pt>
                <c:pt idx="9">
                  <c:v>3.5720699245682841</c:v>
                </c:pt>
                <c:pt idx="10">
                  <c:v>6.0024292780101636</c:v>
                </c:pt>
                <c:pt idx="11">
                  <c:v>5.8850510500082818</c:v>
                </c:pt>
                <c:pt idx="12">
                  <c:v>11.359268047366315</c:v>
                </c:pt>
                <c:pt idx="13">
                  <c:v>9.2164340869729173</c:v>
                </c:pt>
                <c:pt idx="14">
                  <c:v>8.4310306332164462</c:v>
                </c:pt>
                <c:pt idx="15">
                  <c:v>8.1510723628015853</c:v>
                </c:pt>
                <c:pt idx="16">
                  <c:v>9.7450815970597162</c:v>
                </c:pt>
                <c:pt idx="17">
                  <c:v>9.4270766291478392</c:v>
                </c:pt>
                <c:pt idx="18">
                  <c:v>8.1933306022898762</c:v>
                </c:pt>
                <c:pt idx="19">
                  <c:v>6.4978047606972948</c:v>
                </c:pt>
                <c:pt idx="20">
                  <c:v>9.5747243260986181</c:v>
                </c:pt>
                <c:pt idx="21">
                  <c:v>9.4633869617624047</c:v>
                </c:pt>
                <c:pt idx="22">
                  <c:v>3.8764054229698561</c:v>
                </c:pt>
                <c:pt idx="23">
                  <c:v>16.67785388662551</c:v>
                </c:pt>
                <c:pt idx="24">
                  <c:v>6.7966956471202016</c:v>
                </c:pt>
                <c:pt idx="25">
                  <c:v>4.1106816259919912</c:v>
                </c:pt>
                <c:pt idx="26">
                  <c:v>11.87067881507075</c:v>
                </c:pt>
                <c:pt idx="27">
                  <c:v>7.8049806090128939</c:v>
                </c:pt>
                <c:pt idx="28">
                  <c:v>10.755556840830218</c:v>
                </c:pt>
                <c:pt idx="29">
                  <c:v>12.239699143704021</c:v>
                </c:pt>
                <c:pt idx="30">
                  <c:v>12.492097523930205</c:v>
                </c:pt>
                <c:pt idx="31">
                  <c:v>10.001056758859908</c:v>
                </c:pt>
                <c:pt idx="32">
                  <c:v>8.3995040330418913</c:v>
                </c:pt>
                <c:pt idx="33">
                  <c:v>10.267695255688523</c:v>
                </c:pt>
                <c:pt idx="34">
                  <c:v>9.8273041700224404</c:v>
                </c:pt>
                <c:pt idx="35">
                  <c:v>9.4746447279509898</c:v>
                </c:pt>
                <c:pt idx="36">
                  <c:v>14.180197930194453</c:v>
                </c:pt>
                <c:pt idx="37">
                  <c:v>11.140961435019268</c:v>
                </c:pt>
                <c:pt idx="38">
                  <c:v>12.515300653720949</c:v>
                </c:pt>
                <c:pt idx="39">
                  <c:v>15.911466474361381</c:v>
                </c:pt>
                <c:pt idx="40">
                  <c:v>13.178545756533998</c:v>
                </c:pt>
                <c:pt idx="41">
                  <c:v>13.195066123393172</c:v>
                </c:pt>
                <c:pt idx="42">
                  <c:v>7.8081333710352077</c:v>
                </c:pt>
                <c:pt idx="43">
                  <c:v>8.6727899112961406</c:v>
                </c:pt>
                <c:pt idx="44">
                  <c:v>5.9682438441885886</c:v>
                </c:pt>
                <c:pt idx="45">
                  <c:v>13.98242359245388</c:v>
                </c:pt>
                <c:pt idx="46">
                  <c:v>10.667198355226985</c:v>
                </c:pt>
                <c:pt idx="47">
                  <c:v>17.339809823115583</c:v>
                </c:pt>
                <c:pt idx="48">
                  <c:v>17.339809823115583</c:v>
                </c:pt>
                <c:pt idx="49">
                  <c:v>17.339809823115583</c:v>
                </c:pt>
                <c:pt idx="50">
                  <c:v>17.339809823115583</c:v>
                </c:pt>
                <c:pt idx="51">
                  <c:v>17.339809823115583</c:v>
                </c:pt>
                <c:pt idx="52">
                  <c:v>17.339809823115583</c:v>
                </c:pt>
                <c:pt idx="53">
                  <c:v>17.339809823115583</c:v>
                </c:pt>
                <c:pt idx="54">
                  <c:v>17.339809823115583</c:v>
                </c:pt>
                <c:pt idx="55">
                  <c:v>17.339809823115583</c:v>
                </c:pt>
                <c:pt idx="56">
                  <c:v>17.339809823115583</c:v>
                </c:pt>
                <c:pt idx="57">
                  <c:v>17.339809823115583</c:v>
                </c:pt>
                <c:pt idx="58">
                  <c:v>17.339809823115583</c:v>
                </c:pt>
                <c:pt idx="59">
                  <c:v>17.339809823115583</c:v>
                </c:pt>
                <c:pt idx="60">
                  <c:v>17.339809823115583</c:v>
                </c:pt>
                <c:pt idx="61">
                  <c:v>17.339809823115583</c:v>
                </c:pt>
                <c:pt idx="62">
                  <c:v>17.339809823115583</c:v>
                </c:pt>
                <c:pt idx="63">
                  <c:v>17.339809823115583</c:v>
                </c:pt>
                <c:pt idx="64">
                  <c:v>17.339809823115583</c:v>
                </c:pt>
                <c:pt idx="65">
                  <c:v>17.339809823115583</c:v>
                </c:pt>
                <c:pt idx="66">
                  <c:v>17.339809823115583</c:v>
                </c:pt>
                <c:pt idx="67">
                  <c:v>17.339809823115583</c:v>
                </c:pt>
                <c:pt idx="68">
                  <c:v>17.339809823115583</c:v>
                </c:pt>
                <c:pt idx="69">
                  <c:v>17.339809823115583</c:v>
                </c:pt>
                <c:pt idx="70">
                  <c:v>17.339809823115583</c:v>
                </c:pt>
                <c:pt idx="71">
                  <c:v>17.339809823115583</c:v>
                </c:pt>
                <c:pt idx="72">
                  <c:v>17.339809823115583</c:v>
                </c:pt>
                <c:pt idx="73">
                  <c:v>17.339809823115583</c:v>
                </c:pt>
                <c:pt idx="74">
                  <c:v>17.339809823115583</c:v>
                </c:pt>
                <c:pt idx="75">
                  <c:v>17.339809823115583</c:v>
                </c:pt>
                <c:pt idx="76">
                  <c:v>17.339809823115583</c:v>
                </c:pt>
                <c:pt idx="77">
                  <c:v>17.339809823115583</c:v>
                </c:pt>
                <c:pt idx="78">
                  <c:v>17.339809823115583</c:v>
                </c:pt>
                <c:pt idx="79">
                  <c:v>17.339809823115583</c:v>
                </c:pt>
                <c:pt idx="80">
                  <c:v>17.339809823115583</c:v>
                </c:pt>
                <c:pt idx="81">
                  <c:v>17.339809823115583</c:v>
                </c:pt>
                <c:pt idx="82">
                  <c:v>17.339809823115583</c:v>
                </c:pt>
                <c:pt idx="83">
                  <c:v>17.339809823115583</c:v>
                </c:pt>
                <c:pt idx="84">
                  <c:v>17.339809823115583</c:v>
                </c:pt>
                <c:pt idx="85">
                  <c:v>17.339809823115583</c:v>
                </c:pt>
                <c:pt idx="86">
                  <c:v>17.339809823115583</c:v>
                </c:pt>
                <c:pt idx="87">
                  <c:v>17.339809823115583</c:v>
                </c:pt>
                <c:pt idx="88">
                  <c:v>17.339809823115583</c:v>
                </c:pt>
                <c:pt idx="89">
                  <c:v>17.339809823115583</c:v>
                </c:pt>
                <c:pt idx="90">
                  <c:v>17.339809823115583</c:v>
                </c:pt>
                <c:pt idx="91">
                  <c:v>17.339809823115583</c:v>
                </c:pt>
                <c:pt idx="92">
                  <c:v>17.339809823115583</c:v>
                </c:pt>
                <c:pt idx="93">
                  <c:v>17.339809823115583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Constraints!$BZ$4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Constraints!$BJ$7:$BJ$100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Constraints!$BZ$7:$BZ$100</c:f>
              <c:numCache>
                <c:formatCode>0.00</c:formatCode>
                <c:ptCount val="94"/>
                <c:pt idx="0">
                  <c:v>8.1771659742050282</c:v>
                </c:pt>
                <c:pt idx="1">
                  <c:v>6.2750244000327884</c:v>
                </c:pt>
                <c:pt idx="2">
                  <c:v>6.068748431010957</c:v>
                </c:pt>
                <c:pt idx="3">
                  <c:v>7.0897191709132654</c:v>
                </c:pt>
                <c:pt idx="4">
                  <c:v>8.0387212977179026</c:v>
                </c:pt>
                <c:pt idx="5">
                  <c:v>9.3132610348588258</c:v>
                </c:pt>
                <c:pt idx="6">
                  <c:v>4.4304314012639114</c:v>
                </c:pt>
                <c:pt idx="7">
                  <c:v>8.6947016247902535</c:v>
                </c:pt>
                <c:pt idx="8">
                  <c:v>3.2591537926065799</c:v>
                </c:pt>
                <c:pt idx="9">
                  <c:v>2.9392240945493757</c:v>
                </c:pt>
                <c:pt idx="10">
                  <c:v>4.9394084936887666</c:v>
                </c:pt>
                <c:pt idx="11">
                  <c:v>4.8425703358431589</c:v>
                </c:pt>
                <c:pt idx="12">
                  <c:v>9.3472362444005537</c:v>
                </c:pt>
                <c:pt idx="13">
                  <c:v>7.5839481348587077</c:v>
                </c:pt>
                <c:pt idx="14">
                  <c:v>6.9381075301167048</c:v>
                </c:pt>
                <c:pt idx="15">
                  <c:v>6.7071358603972078</c:v>
                </c:pt>
                <c:pt idx="16">
                  <c:v>8.018771955474751</c:v>
                </c:pt>
                <c:pt idx="17">
                  <c:v>7.7570127106434335</c:v>
                </c:pt>
                <c:pt idx="18">
                  <c:v>6.7416821812740091</c:v>
                </c:pt>
                <c:pt idx="19">
                  <c:v>5.3477783376304524</c:v>
                </c:pt>
                <c:pt idx="20">
                  <c:v>7.8783596787797112</c:v>
                </c:pt>
                <c:pt idx="21">
                  <c:v>7.7872911995199905</c:v>
                </c:pt>
                <c:pt idx="22">
                  <c:v>3.1896225377474448</c:v>
                </c:pt>
                <c:pt idx="23">
                  <c:v>12.913008742095</c:v>
                </c:pt>
                <c:pt idx="24">
                  <c:v>5.5924299790024143</c:v>
                </c:pt>
                <c:pt idx="25">
                  <c:v>3.38232253854797</c:v>
                </c:pt>
                <c:pt idx="26">
                  <c:v>9.7674995336017343</c:v>
                </c:pt>
                <c:pt idx="27">
                  <c:v>6.4220360882977525</c:v>
                </c:pt>
                <c:pt idx="28">
                  <c:v>8.8497205363444262</c:v>
                </c:pt>
                <c:pt idx="29">
                  <c:v>10.072719528063642</c:v>
                </c:pt>
                <c:pt idx="30">
                  <c:v>10.280431994155075</c:v>
                </c:pt>
                <c:pt idx="31">
                  <c:v>8.2298299215455195</c:v>
                </c:pt>
                <c:pt idx="32">
                  <c:v>6.9119185386115536</c:v>
                </c:pt>
                <c:pt idx="33">
                  <c:v>8.44938539002416</c:v>
                </c:pt>
                <c:pt idx="34">
                  <c:v>8.0869833209656701</c:v>
                </c:pt>
                <c:pt idx="35">
                  <c:v>7.796776467013534</c:v>
                </c:pt>
                <c:pt idx="36">
                  <c:v>11.669728101956784</c:v>
                </c:pt>
                <c:pt idx="37">
                  <c:v>9.1685596619368557</c:v>
                </c:pt>
                <c:pt idx="38">
                  <c:v>10.301212673470463</c:v>
                </c:pt>
                <c:pt idx="39">
                  <c:v>13.096561132189793</c:v>
                </c:pt>
                <c:pt idx="40">
                  <c:v>10.847122759672292</c:v>
                </c:pt>
                <c:pt idx="41">
                  <c:v>10.860720500323426</c:v>
                </c:pt>
                <c:pt idx="42">
                  <c:v>6.4258881561629781</c:v>
                </c:pt>
                <c:pt idx="43">
                  <c:v>7.1374777201710486</c:v>
                </c:pt>
                <c:pt idx="44">
                  <c:v>4.8024864283584101</c:v>
                </c:pt>
                <c:pt idx="45">
                  <c:v>10.898547035336675</c:v>
                </c:pt>
                <c:pt idx="46">
                  <c:v>8.7785999246065209</c:v>
                </c:pt>
                <c:pt idx="47">
                  <c:v>14.269344381757698</c:v>
                </c:pt>
                <c:pt idx="48">
                  <c:v>14.269344381757698</c:v>
                </c:pt>
                <c:pt idx="49">
                  <c:v>14.269344381757698</c:v>
                </c:pt>
                <c:pt idx="50">
                  <c:v>14.269344381757698</c:v>
                </c:pt>
                <c:pt idx="51">
                  <c:v>14.269344381757698</c:v>
                </c:pt>
                <c:pt idx="52">
                  <c:v>14.269344381757698</c:v>
                </c:pt>
                <c:pt idx="53">
                  <c:v>14.269344381757698</c:v>
                </c:pt>
                <c:pt idx="54">
                  <c:v>14.269344381757698</c:v>
                </c:pt>
                <c:pt idx="55">
                  <c:v>14.269344381757698</c:v>
                </c:pt>
                <c:pt idx="56">
                  <c:v>14.269344381757698</c:v>
                </c:pt>
                <c:pt idx="57">
                  <c:v>14.269344381757698</c:v>
                </c:pt>
                <c:pt idx="58">
                  <c:v>14.269344381757698</c:v>
                </c:pt>
                <c:pt idx="59">
                  <c:v>14.269344381757698</c:v>
                </c:pt>
                <c:pt idx="60">
                  <c:v>14.269344381757698</c:v>
                </c:pt>
                <c:pt idx="61">
                  <c:v>14.269344381757698</c:v>
                </c:pt>
                <c:pt idx="62">
                  <c:v>14.269344381757698</c:v>
                </c:pt>
                <c:pt idx="63">
                  <c:v>14.269344381757698</c:v>
                </c:pt>
                <c:pt idx="64">
                  <c:v>14.269344381757698</c:v>
                </c:pt>
                <c:pt idx="65">
                  <c:v>14.269344381757698</c:v>
                </c:pt>
                <c:pt idx="66">
                  <c:v>14.269344381757698</c:v>
                </c:pt>
                <c:pt idx="67">
                  <c:v>14.269344381757698</c:v>
                </c:pt>
                <c:pt idx="68">
                  <c:v>14.269344381757698</c:v>
                </c:pt>
                <c:pt idx="69">
                  <c:v>14.269344381757698</c:v>
                </c:pt>
                <c:pt idx="70">
                  <c:v>14.269344381757698</c:v>
                </c:pt>
                <c:pt idx="71">
                  <c:v>14.269344381757698</c:v>
                </c:pt>
                <c:pt idx="72">
                  <c:v>14.269344381757698</c:v>
                </c:pt>
                <c:pt idx="73">
                  <c:v>14.269344381757698</c:v>
                </c:pt>
                <c:pt idx="74">
                  <c:v>14.269344381757698</c:v>
                </c:pt>
                <c:pt idx="75">
                  <c:v>14.269344381757698</c:v>
                </c:pt>
                <c:pt idx="76">
                  <c:v>14.269344381757698</c:v>
                </c:pt>
                <c:pt idx="77">
                  <c:v>14.269344381757698</c:v>
                </c:pt>
                <c:pt idx="78">
                  <c:v>14.269344381757698</c:v>
                </c:pt>
                <c:pt idx="79">
                  <c:v>14.269344381757698</c:v>
                </c:pt>
                <c:pt idx="80">
                  <c:v>14.269344381757698</c:v>
                </c:pt>
                <c:pt idx="81">
                  <c:v>14.269344381757698</c:v>
                </c:pt>
                <c:pt idx="82">
                  <c:v>14.269344381757698</c:v>
                </c:pt>
                <c:pt idx="83">
                  <c:v>14.269344381757698</c:v>
                </c:pt>
                <c:pt idx="84">
                  <c:v>14.269344381757698</c:v>
                </c:pt>
                <c:pt idx="85">
                  <c:v>14.269344381757698</c:v>
                </c:pt>
                <c:pt idx="86">
                  <c:v>14.269344381757698</c:v>
                </c:pt>
                <c:pt idx="87">
                  <c:v>14.269344381757698</c:v>
                </c:pt>
                <c:pt idx="88">
                  <c:v>14.269344381757698</c:v>
                </c:pt>
                <c:pt idx="89">
                  <c:v>14.269344381757698</c:v>
                </c:pt>
                <c:pt idx="90">
                  <c:v>14.269344381757698</c:v>
                </c:pt>
                <c:pt idx="91">
                  <c:v>14.269344381757698</c:v>
                </c:pt>
                <c:pt idx="92">
                  <c:v>14.269344381757698</c:v>
                </c:pt>
                <c:pt idx="93">
                  <c:v>14.269344381757698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Constraints!$CA$4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xVal>
            <c:numRef>
              <c:f>Constraints!$BK$7:$BK$100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Constraints!$CA$7:$CA$100</c:f>
              <c:numCache>
                <c:formatCode>0.00</c:formatCode>
                <c:ptCount val="94"/>
                <c:pt idx="0">
                  <c:v>4.5214001709523925</c:v>
                </c:pt>
                <c:pt idx="1">
                  <c:v>3.4698248680196406</c:v>
                </c:pt>
                <c:pt idx="2">
                  <c:v>3.3551376009174687</c:v>
                </c:pt>
                <c:pt idx="3">
                  <c:v>3.919978769623969</c:v>
                </c:pt>
                <c:pt idx="4">
                  <c:v>4.4449318553235075</c:v>
                </c:pt>
                <c:pt idx="5">
                  <c:v>5.1497009510167899</c:v>
                </c:pt>
                <c:pt idx="6">
                  <c:v>2.4499075740035119</c:v>
                </c:pt>
                <c:pt idx="7">
                  <c:v>4.8077546393479702</c:v>
                </c:pt>
                <c:pt idx="8">
                  <c:v>1.8021385924818187</c:v>
                </c:pt>
                <c:pt idx="9">
                  <c:v>1.6253801847554845</c:v>
                </c:pt>
                <c:pt idx="10">
                  <c:v>2.7311368249720496</c:v>
                </c:pt>
                <c:pt idx="11">
                  <c:v>2.6778015326386022</c:v>
                </c:pt>
                <c:pt idx="12">
                  <c:v>5.1686212003928764</c:v>
                </c:pt>
                <c:pt idx="13">
                  <c:v>4.1936048947181668</c:v>
                </c:pt>
                <c:pt idx="14">
                  <c:v>3.8361049046783373</c:v>
                </c:pt>
                <c:pt idx="15">
                  <c:v>3.7088961417921746</c:v>
                </c:pt>
                <c:pt idx="16">
                  <c:v>4.4342011321395445</c:v>
                </c:pt>
                <c:pt idx="17">
                  <c:v>4.2895284122438166</c:v>
                </c:pt>
                <c:pt idx="18">
                  <c:v>3.7281906184407174</c:v>
                </c:pt>
                <c:pt idx="19">
                  <c:v>2.956323260471565</c:v>
                </c:pt>
                <c:pt idx="20">
                  <c:v>4.3567535456392337</c:v>
                </c:pt>
                <c:pt idx="21">
                  <c:v>4.3059331181883778</c:v>
                </c:pt>
                <c:pt idx="22">
                  <c:v>1.7638660594812803</c:v>
                </c:pt>
                <c:pt idx="23">
                  <c:v>9.7689912003080153</c:v>
                </c:pt>
                <c:pt idx="24">
                  <c:v>3.0927024156508596</c:v>
                </c:pt>
                <c:pt idx="25">
                  <c:v>1.8704882112708892</c:v>
                </c:pt>
                <c:pt idx="26">
                  <c:v>5.4014848063101004</c:v>
                </c:pt>
                <c:pt idx="27">
                  <c:v>3.5515104922467664</c:v>
                </c:pt>
                <c:pt idx="28">
                  <c:v>4.8941404316933097</c:v>
                </c:pt>
                <c:pt idx="29">
                  <c:v>5.5689366001821448</c:v>
                </c:pt>
                <c:pt idx="30">
                  <c:v>5.6837752543815521</c:v>
                </c:pt>
                <c:pt idx="31">
                  <c:v>4.5505495331848698</c:v>
                </c:pt>
                <c:pt idx="32">
                  <c:v>3.8218320401673687</c:v>
                </c:pt>
                <c:pt idx="33">
                  <c:v>4.6718309949639654</c:v>
                </c:pt>
                <c:pt idx="34">
                  <c:v>4.4714517791140693</c:v>
                </c:pt>
                <c:pt idx="35">
                  <c:v>4.3109907144731752</c:v>
                </c:pt>
                <c:pt idx="36">
                  <c:v>6.4518242600800786</c:v>
                </c:pt>
                <c:pt idx="37">
                  <c:v>5.0690071902323774</c:v>
                </c:pt>
                <c:pt idx="38">
                  <c:v>5.693839372148636</c:v>
                </c:pt>
                <c:pt idx="39">
                  <c:v>7.2389259185240302</c:v>
                </c:pt>
                <c:pt idx="40">
                  <c:v>5.9955829086619694</c:v>
                </c:pt>
                <c:pt idx="41">
                  <c:v>6.0030988539730554</c:v>
                </c:pt>
                <c:pt idx="42">
                  <c:v>3.5525769431288845</c:v>
                </c:pt>
                <c:pt idx="43">
                  <c:v>3.9459819661592954</c:v>
                </c:pt>
                <c:pt idx="44">
                  <c:v>5.3724428818908789</c:v>
                </c:pt>
                <c:pt idx="45">
                  <c:v>12.379497363721335</c:v>
                </c:pt>
                <c:pt idx="46">
                  <c:v>4.853471573807199</c:v>
                </c:pt>
                <c:pt idx="47">
                  <c:v>7.8895910461376131</c:v>
                </c:pt>
                <c:pt idx="48">
                  <c:v>7.8895910461376131</c:v>
                </c:pt>
                <c:pt idx="49">
                  <c:v>7.8895910461376131</c:v>
                </c:pt>
                <c:pt idx="50">
                  <c:v>7.8895910461376131</c:v>
                </c:pt>
                <c:pt idx="51">
                  <c:v>7.8895910461376131</c:v>
                </c:pt>
                <c:pt idx="52">
                  <c:v>7.8895910461376131</c:v>
                </c:pt>
                <c:pt idx="53">
                  <c:v>7.8895910461376131</c:v>
                </c:pt>
                <c:pt idx="54">
                  <c:v>7.8895910461376131</c:v>
                </c:pt>
                <c:pt idx="55">
                  <c:v>7.8895910461376131</c:v>
                </c:pt>
                <c:pt idx="56">
                  <c:v>7.8895910461376131</c:v>
                </c:pt>
                <c:pt idx="57">
                  <c:v>7.8895910461376131</c:v>
                </c:pt>
                <c:pt idx="58">
                  <c:v>7.8895910461376131</c:v>
                </c:pt>
                <c:pt idx="59">
                  <c:v>7.8895910461376131</c:v>
                </c:pt>
                <c:pt idx="60">
                  <c:v>7.8895910461376131</c:v>
                </c:pt>
                <c:pt idx="61">
                  <c:v>7.8895910461376131</c:v>
                </c:pt>
                <c:pt idx="62">
                  <c:v>7.8895910461376131</c:v>
                </c:pt>
                <c:pt idx="63">
                  <c:v>7.8895910461376131</c:v>
                </c:pt>
                <c:pt idx="64">
                  <c:v>7.8895910461376131</c:v>
                </c:pt>
                <c:pt idx="65">
                  <c:v>7.8895910461376131</c:v>
                </c:pt>
                <c:pt idx="66">
                  <c:v>7.8895910461376131</c:v>
                </c:pt>
                <c:pt idx="67">
                  <c:v>7.8895910461376131</c:v>
                </c:pt>
                <c:pt idx="68">
                  <c:v>7.8895910461376131</c:v>
                </c:pt>
                <c:pt idx="69">
                  <c:v>7.8895910461376131</c:v>
                </c:pt>
                <c:pt idx="70">
                  <c:v>7.8895910461376131</c:v>
                </c:pt>
                <c:pt idx="71">
                  <c:v>7.8895910461376131</c:v>
                </c:pt>
                <c:pt idx="72">
                  <c:v>7.8895910461376131</c:v>
                </c:pt>
                <c:pt idx="73">
                  <c:v>7.8895910461376131</c:v>
                </c:pt>
                <c:pt idx="74">
                  <c:v>7.8895910461376131</c:v>
                </c:pt>
                <c:pt idx="75">
                  <c:v>7.8895910461376131</c:v>
                </c:pt>
                <c:pt idx="76">
                  <c:v>7.8895910461376131</c:v>
                </c:pt>
                <c:pt idx="77">
                  <c:v>7.8895910461376131</c:v>
                </c:pt>
                <c:pt idx="78">
                  <c:v>7.8895910461376131</c:v>
                </c:pt>
                <c:pt idx="79">
                  <c:v>7.8895910461376131</c:v>
                </c:pt>
                <c:pt idx="80">
                  <c:v>7.8895910461376131</c:v>
                </c:pt>
                <c:pt idx="81">
                  <c:v>7.8895910461376131</c:v>
                </c:pt>
                <c:pt idx="82">
                  <c:v>7.8895910461376131</c:v>
                </c:pt>
                <c:pt idx="83">
                  <c:v>7.8895910461376131</c:v>
                </c:pt>
                <c:pt idx="84">
                  <c:v>7.8895910461376131</c:v>
                </c:pt>
                <c:pt idx="85">
                  <c:v>7.8895910461376131</c:v>
                </c:pt>
                <c:pt idx="86">
                  <c:v>7.8895910461376131</c:v>
                </c:pt>
                <c:pt idx="87">
                  <c:v>7.8895910461376131</c:v>
                </c:pt>
                <c:pt idx="88">
                  <c:v>7.8895910461376131</c:v>
                </c:pt>
                <c:pt idx="89">
                  <c:v>7.8895910461376131</c:v>
                </c:pt>
                <c:pt idx="90">
                  <c:v>7.8895910461376131</c:v>
                </c:pt>
                <c:pt idx="91">
                  <c:v>7.8895910461376131</c:v>
                </c:pt>
                <c:pt idx="92">
                  <c:v>7.8895910461376131</c:v>
                </c:pt>
                <c:pt idx="93">
                  <c:v>7.8895910461376131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Constraints!$CB$4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Constraints!$BL$7:$BL$100</c:f>
              <c:numCache>
                <c:formatCode>0.00</c:formatCode>
                <c:ptCount val="94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50</c:v>
                </c:pt>
                <c:pt idx="33">
                  <c:v>50</c:v>
                </c:pt>
                <c:pt idx="34">
                  <c:v>50</c:v>
                </c:pt>
                <c:pt idx="35">
                  <c:v>50</c:v>
                </c:pt>
                <c:pt idx="36">
                  <c:v>50</c:v>
                </c:pt>
                <c:pt idx="37">
                  <c:v>50</c:v>
                </c:pt>
                <c:pt idx="38">
                  <c:v>50</c:v>
                </c:pt>
                <c:pt idx="39">
                  <c:v>50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50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50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50</c:v>
                </c:pt>
                <c:pt idx="61">
                  <c:v>50</c:v>
                </c:pt>
                <c:pt idx="62">
                  <c:v>50</c:v>
                </c:pt>
                <c:pt idx="63">
                  <c:v>50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  <c:pt idx="80">
                  <c:v>50</c:v>
                </c:pt>
                <c:pt idx="81">
                  <c:v>50</c:v>
                </c:pt>
                <c:pt idx="82">
                  <c:v>50</c:v>
                </c:pt>
                <c:pt idx="83">
                  <c:v>50</c:v>
                </c:pt>
                <c:pt idx="84">
                  <c:v>50</c:v>
                </c:pt>
                <c:pt idx="85">
                  <c:v>50</c:v>
                </c:pt>
                <c:pt idx="86">
                  <c:v>50</c:v>
                </c:pt>
                <c:pt idx="87">
                  <c:v>50</c:v>
                </c:pt>
                <c:pt idx="88">
                  <c:v>50</c:v>
                </c:pt>
                <c:pt idx="89">
                  <c:v>50</c:v>
                </c:pt>
                <c:pt idx="90">
                  <c:v>50</c:v>
                </c:pt>
                <c:pt idx="91">
                  <c:v>50</c:v>
                </c:pt>
                <c:pt idx="92">
                  <c:v>50</c:v>
                </c:pt>
                <c:pt idx="93">
                  <c:v>50</c:v>
                </c:pt>
              </c:numCache>
            </c:numRef>
          </c:xVal>
          <c:yVal>
            <c:numRef>
              <c:f>Constraints!$CB$7:$CB$100</c:f>
              <c:numCache>
                <c:formatCode>0.00</c:formatCode>
                <c:ptCount val="94"/>
                <c:pt idx="0">
                  <c:v>18.114771174014702</c:v>
                </c:pt>
                <c:pt idx="1">
                  <c:v>13.900254633854763</c:v>
                </c:pt>
                <c:pt idx="2">
                  <c:v>13.445903567885859</c:v>
                </c:pt>
                <c:pt idx="3">
                  <c:v>15.706340793991801</c:v>
                </c:pt>
                <c:pt idx="4">
                  <c:v>17.807737904442735</c:v>
                </c:pt>
                <c:pt idx="5">
                  <c:v>20.631052926098732</c:v>
                </c:pt>
                <c:pt idx="6">
                  <c:v>9.8138957434408631</c:v>
                </c:pt>
                <c:pt idx="7">
                  <c:v>19.260461428818878</c:v>
                </c:pt>
                <c:pt idx="8">
                  <c:v>7.2197352945767346</c:v>
                </c:pt>
                <c:pt idx="9">
                  <c:v>6.5104192527191129</c:v>
                </c:pt>
                <c:pt idx="10">
                  <c:v>10.942250556664417</c:v>
                </c:pt>
                <c:pt idx="11">
                  <c:v>10.726860562855011</c:v>
                </c:pt>
                <c:pt idx="12">
                  <c:v>20.705762495633206</c:v>
                </c:pt>
                <c:pt idx="13">
                  <c:v>16.799744274202272</c:v>
                </c:pt>
                <c:pt idx="14">
                  <c:v>15.370656271421883</c:v>
                </c:pt>
                <c:pt idx="15">
                  <c:v>14.856910910402849</c:v>
                </c:pt>
                <c:pt idx="16">
                  <c:v>17.762304982493099</c:v>
                </c:pt>
                <c:pt idx="17">
                  <c:v>17.182177648660868</c:v>
                </c:pt>
                <c:pt idx="18">
                  <c:v>14.932644328953074</c:v>
                </c:pt>
                <c:pt idx="19">
                  <c:v>11.849444360936999</c:v>
                </c:pt>
                <c:pt idx="20">
                  <c:v>17.450463990816573</c:v>
                </c:pt>
                <c:pt idx="21">
                  <c:v>17.250646747128982</c:v>
                </c:pt>
                <c:pt idx="22">
                  <c:v>7.0649870587056123</c:v>
                </c:pt>
                <c:pt idx="23">
                  <c:v>14.714224649344317</c:v>
                </c:pt>
                <c:pt idx="24">
                  <c:v>12.386853829343524</c:v>
                </c:pt>
                <c:pt idx="25">
                  <c:v>7.491573157154038</c:v>
                </c:pt>
                <c:pt idx="26">
                  <c:v>21.634752046082269</c:v>
                </c:pt>
                <c:pt idx="27">
                  <c:v>14.224281215736127</c:v>
                </c:pt>
                <c:pt idx="28">
                  <c:v>19.601099324100566</c:v>
                </c:pt>
                <c:pt idx="29">
                  <c:v>22.316331671313712</c:v>
                </c:pt>
                <c:pt idx="30">
                  <c:v>22.776523208728065</c:v>
                </c:pt>
                <c:pt idx="31">
                  <c:v>18.231313389234842</c:v>
                </c:pt>
                <c:pt idx="32">
                  <c:v>15.311780948035059</c:v>
                </c:pt>
                <c:pt idx="33">
                  <c:v>18.71817690247002</c:v>
                </c:pt>
                <c:pt idx="34">
                  <c:v>17.915336728264293</c:v>
                </c:pt>
                <c:pt idx="35">
                  <c:v>17.272432779652977</c:v>
                </c:pt>
                <c:pt idx="36">
                  <c:v>25.854769116882263</c:v>
                </c:pt>
                <c:pt idx="37">
                  <c:v>20.313326165156205</c:v>
                </c:pt>
                <c:pt idx="38">
                  <c:v>22.828459590657211</c:v>
                </c:pt>
                <c:pt idx="39">
                  <c:v>29.023215621277242</c:v>
                </c:pt>
                <c:pt idx="40">
                  <c:v>24.038247868797111</c:v>
                </c:pt>
                <c:pt idx="41">
                  <c:v>24.06838174553749</c:v>
                </c:pt>
                <c:pt idx="42">
                  <c:v>14.23721089297365</c:v>
                </c:pt>
                <c:pt idx="43">
                  <c:v>15.813810181012197</c:v>
                </c:pt>
                <c:pt idx="44">
                  <c:v>5.3724428818908789</c:v>
                </c:pt>
                <c:pt idx="45">
                  <c:v>12.379497363721335</c:v>
                </c:pt>
                <c:pt idx="46">
                  <c:v>19.449102604401972</c:v>
                </c:pt>
                <c:pt idx="47">
                  <c:v>31.612172778390846</c:v>
                </c:pt>
                <c:pt idx="48">
                  <c:v>31.612172778390846</c:v>
                </c:pt>
                <c:pt idx="49">
                  <c:v>31.612172778390846</c:v>
                </c:pt>
                <c:pt idx="50">
                  <c:v>31.612172778390846</c:v>
                </c:pt>
                <c:pt idx="51">
                  <c:v>31.612172778390846</c:v>
                </c:pt>
                <c:pt idx="52">
                  <c:v>31.612172778390846</c:v>
                </c:pt>
                <c:pt idx="53">
                  <c:v>31.612172778390846</c:v>
                </c:pt>
                <c:pt idx="54">
                  <c:v>31.612172778390846</c:v>
                </c:pt>
                <c:pt idx="55">
                  <c:v>31.612172778390846</c:v>
                </c:pt>
                <c:pt idx="56">
                  <c:v>31.612172778390846</c:v>
                </c:pt>
                <c:pt idx="57">
                  <c:v>31.612172778390846</c:v>
                </c:pt>
                <c:pt idx="58">
                  <c:v>31.612172778390846</c:v>
                </c:pt>
                <c:pt idx="59">
                  <c:v>31.612172778390846</c:v>
                </c:pt>
                <c:pt idx="60">
                  <c:v>31.612172778390846</c:v>
                </c:pt>
                <c:pt idx="61">
                  <c:v>31.612172778390846</c:v>
                </c:pt>
                <c:pt idx="62">
                  <c:v>31.612172778390846</c:v>
                </c:pt>
                <c:pt idx="63">
                  <c:v>31.612172778390846</c:v>
                </c:pt>
                <c:pt idx="64">
                  <c:v>31.612172778390846</c:v>
                </c:pt>
                <c:pt idx="65">
                  <c:v>31.612172778390846</c:v>
                </c:pt>
                <c:pt idx="66">
                  <c:v>31.612172778390846</c:v>
                </c:pt>
                <c:pt idx="67">
                  <c:v>31.612172778390846</c:v>
                </c:pt>
                <c:pt idx="68">
                  <c:v>31.612172778390846</c:v>
                </c:pt>
                <c:pt idx="69">
                  <c:v>31.612172778390846</c:v>
                </c:pt>
                <c:pt idx="70">
                  <c:v>31.612172778390846</c:v>
                </c:pt>
                <c:pt idx="71">
                  <c:v>31.612172778390846</c:v>
                </c:pt>
                <c:pt idx="72">
                  <c:v>31.612172778390846</c:v>
                </c:pt>
                <c:pt idx="73">
                  <c:v>31.612172778390846</c:v>
                </c:pt>
                <c:pt idx="74">
                  <c:v>31.612172778390846</c:v>
                </c:pt>
                <c:pt idx="75">
                  <c:v>31.612172778390846</c:v>
                </c:pt>
                <c:pt idx="76">
                  <c:v>31.612172778390846</c:v>
                </c:pt>
                <c:pt idx="77">
                  <c:v>31.612172778390846</c:v>
                </c:pt>
                <c:pt idx="78">
                  <c:v>31.612172778390846</c:v>
                </c:pt>
                <c:pt idx="79">
                  <c:v>31.612172778390846</c:v>
                </c:pt>
                <c:pt idx="80">
                  <c:v>31.612172778390846</c:v>
                </c:pt>
                <c:pt idx="81">
                  <c:v>31.612172778390846</c:v>
                </c:pt>
                <c:pt idx="82">
                  <c:v>31.612172778390846</c:v>
                </c:pt>
                <c:pt idx="83">
                  <c:v>31.612172778390846</c:v>
                </c:pt>
                <c:pt idx="84">
                  <c:v>31.612172778390846</c:v>
                </c:pt>
                <c:pt idx="85">
                  <c:v>31.612172778390846</c:v>
                </c:pt>
                <c:pt idx="86">
                  <c:v>31.612172778390846</c:v>
                </c:pt>
                <c:pt idx="87">
                  <c:v>31.612172778390846</c:v>
                </c:pt>
                <c:pt idx="88">
                  <c:v>31.612172778390846</c:v>
                </c:pt>
                <c:pt idx="89">
                  <c:v>31.612172778390846</c:v>
                </c:pt>
                <c:pt idx="90">
                  <c:v>31.612172778390846</c:v>
                </c:pt>
                <c:pt idx="91">
                  <c:v>31.612172778390846</c:v>
                </c:pt>
                <c:pt idx="92">
                  <c:v>31.612172778390846</c:v>
                </c:pt>
                <c:pt idx="93">
                  <c:v>31.612172778390846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Constraints!$CC$4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Constraints!$BM$7:$BM$100</c:f>
              <c:numCache>
                <c:formatCode>0.00</c:formatCode>
                <c:ptCount val="94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10</c:v>
                </c:pt>
                <c:pt idx="63">
                  <c:v>10</c:v>
                </c:pt>
                <c:pt idx="64">
                  <c:v>10</c:v>
                </c:pt>
                <c:pt idx="65">
                  <c:v>10</c:v>
                </c:pt>
                <c:pt idx="66">
                  <c:v>10</c:v>
                </c:pt>
                <c:pt idx="67">
                  <c:v>10</c:v>
                </c:pt>
                <c:pt idx="68">
                  <c:v>10</c:v>
                </c:pt>
                <c:pt idx="69">
                  <c:v>10</c:v>
                </c:pt>
                <c:pt idx="70">
                  <c:v>10</c:v>
                </c:pt>
                <c:pt idx="71">
                  <c:v>10</c:v>
                </c:pt>
                <c:pt idx="72">
                  <c:v>10</c:v>
                </c:pt>
                <c:pt idx="73">
                  <c:v>10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</c:numCache>
            </c:numRef>
          </c:xVal>
          <c:yVal>
            <c:numRef>
              <c:f>Constraints!$CC$7:$CC$100</c:f>
              <c:numCache>
                <c:formatCode>0.00</c:formatCode>
                <c:ptCount val="94"/>
                <c:pt idx="0">
                  <c:v>5.0362360792069421</c:v>
                </c:pt>
                <c:pt idx="1">
                  <c:v>3.8653169633371056</c:v>
                </c:pt>
                <c:pt idx="2">
                  <c:v>3.7361518424709499</c:v>
                </c:pt>
                <c:pt idx="3">
                  <c:v>4.3660193480639684</c:v>
                </c:pt>
                <c:pt idx="4">
                  <c:v>4.9512447578566965</c:v>
                </c:pt>
                <c:pt idx="5">
                  <c:v>5.7363485996541606</c:v>
                </c:pt>
                <c:pt idx="6">
                  <c:v>2.7292955986458249</c:v>
                </c:pt>
                <c:pt idx="7">
                  <c:v>5.3556318924201687</c:v>
                </c:pt>
                <c:pt idx="8">
                  <c:v>2.0074649395909456</c:v>
                </c:pt>
                <c:pt idx="9">
                  <c:v>1.8108953465825828</c:v>
                </c:pt>
                <c:pt idx="10">
                  <c:v>3.0420988481535716</c:v>
                </c:pt>
                <c:pt idx="11">
                  <c:v>2.9831615016095463</c:v>
                </c:pt>
                <c:pt idx="12">
                  <c:v>5.7577253865998692</c:v>
                </c:pt>
                <c:pt idx="13">
                  <c:v>4.6715941723561025</c:v>
                </c:pt>
                <c:pt idx="14">
                  <c:v>4.2724978420684554</c:v>
                </c:pt>
                <c:pt idx="15">
                  <c:v>4.1319341492416477</c:v>
                </c:pt>
                <c:pt idx="16">
                  <c:v>4.9399666968557021</c:v>
                </c:pt>
                <c:pt idx="17">
                  <c:v>4.7789596923651203</c:v>
                </c:pt>
                <c:pt idx="18">
                  <c:v>4.1538594228181225</c:v>
                </c:pt>
                <c:pt idx="19">
                  <c:v>3.291547782755702</c:v>
                </c:pt>
                <c:pt idx="20">
                  <c:v>4.854129255111129</c:v>
                </c:pt>
                <c:pt idx="21">
                  <c:v>4.7964738270741742</c:v>
                </c:pt>
                <c:pt idx="22">
                  <c:v>1.96522452697302</c:v>
                </c:pt>
                <c:pt idx="23">
                  <c:v>7.2370464731724526</c:v>
                </c:pt>
                <c:pt idx="24">
                  <c:v>3.4459380085603675</c:v>
                </c:pt>
                <c:pt idx="25">
                  <c:v>2.0841506305322799</c:v>
                </c:pt>
                <c:pt idx="26">
                  <c:v>6.0182010716429026</c:v>
                </c:pt>
                <c:pt idx="27">
                  <c:v>3.9572004314968501</c:v>
                </c:pt>
                <c:pt idx="28">
                  <c:v>5.453364441706249</c:v>
                </c:pt>
                <c:pt idx="29">
                  <c:v>6.2017660304492273</c:v>
                </c:pt>
                <c:pt idx="30">
                  <c:v>6.3296544435751692</c:v>
                </c:pt>
                <c:pt idx="31">
                  <c:v>5.0687717862709611</c:v>
                </c:pt>
                <c:pt idx="32">
                  <c:v>4.2570670368043322</c:v>
                </c:pt>
                <c:pt idx="33">
                  <c:v>5.2035992893280971</c:v>
                </c:pt>
                <c:pt idx="34">
                  <c:v>4.9804120322726622</c:v>
                </c:pt>
                <c:pt idx="35">
                  <c:v>4.8016865854766735</c:v>
                </c:pt>
                <c:pt idx="36">
                  <c:v>7.1848562652160481</c:v>
                </c:pt>
                <c:pt idx="37">
                  <c:v>5.644928721092338</c:v>
                </c:pt>
                <c:pt idx="38">
                  <c:v>6.3376619167904442</c:v>
                </c:pt>
                <c:pt idx="39">
                  <c:v>8.0574568606041996</c:v>
                </c:pt>
                <c:pt idx="40">
                  <c:v>6.6735246615936354</c:v>
                </c:pt>
                <c:pt idx="41">
                  <c:v>6.6818904614087424</c:v>
                </c:pt>
                <c:pt idx="42">
                  <c:v>3.9559966750511251</c:v>
                </c:pt>
                <c:pt idx="43">
                  <c:v>4.3940755648178351</c:v>
                </c:pt>
                <c:pt idx="44">
                  <c:v>2.8566203682193323</c:v>
                </c:pt>
                <c:pt idx="45">
                  <c:v>6.1767490018062148</c:v>
                </c:pt>
                <c:pt idx="46">
                  <c:v>5.4050414360086485</c:v>
                </c:pt>
                <c:pt idx="47">
                  <c:v>8.7871479028254775</c:v>
                </c:pt>
                <c:pt idx="48">
                  <c:v>8.7871479028254775</c:v>
                </c:pt>
                <c:pt idx="49">
                  <c:v>8.7871479028254775</c:v>
                </c:pt>
                <c:pt idx="50">
                  <c:v>8.7871479028254775</c:v>
                </c:pt>
                <c:pt idx="51">
                  <c:v>8.7871479028254775</c:v>
                </c:pt>
                <c:pt idx="52">
                  <c:v>8.7871479028254775</c:v>
                </c:pt>
                <c:pt idx="53">
                  <c:v>8.7871479028254775</c:v>
                </c:pt>
                <c:pt idx="54">
                  <c:v>8.7871479028254775</c:v>
                </c:pt>
                <c:pt idx="55">
                  <c:v>8.7871479028254775</c:v>
                </c:pt>
                <c:pt idx="56">
                  <c:v>8.7871479028254775</c:v>
                </c:pt>
                <c:pt idx="57">
                  <c:v>8.7871479028254775</c:v>
                </c:pt>
                <c:pt idx="58">
                  <c:v>8.7871479028254775</c:v>
                </c:pt>
                <c:pt idx="59">
                  <c:v>8.7871479028254775</c:v>
                </c:pt>
                <c:pt idx="60">
                  <c:v>8.7871479028254775</c:v>
                </c:pt>
                <c:pt idx="61">
                  <c:v>8.7871479028254775</c:v>
                </c:pt>
                <c:pt idx="62">
                  <c:v>8.7871479028254775</c:v>
                </c:pt>
                <c:pt idx="63">
                  <c:v>8.7871479028254775</c:v>
                </c:pt>
                <c:pt idx="64">
                  <c:v>8.7871479028254775</c:v>
                </c:pt>
                <c:pt idx="65">
                  <c:v>8.7871479028254775</c:v>
                </c:pt>
                <c:pt idx="66">
                  <c:v>8.7871479028254775</c:v>
                </c:pt>
                <c:pt idx="67">
                  <c:v>8.7871479028254775</c:v>
                </c:pt>
                <c:pt idx="68">
                  <c:v>8.7871479028254775</c:v>
                </c:pt>
                <c:pt idx="69">
                  <c:v>8.7871479028254775</c:v>
                </c:pt>
                <c:pt idx="70">
                  <c:v>8.7871479028254775</c:v>
                </c:pt>
                <c:pt idx="71">
                  <c:v>8.7871479028254775</c:v>
                </c:pt>
                <c:pt idx="72">
                  <c:v>8.7871479028254775</c:v>
                </c:pt>
                <c:pt idx="73">
                  <c:v>8.7871479028254775</c:v>
                </c:pt>
                <c:pt idx="74">
                  <c:v>8.7871479028254775</c:v>
                </c:pt>
                <c:pt idx="75">
                  <c:v>8.7871479028254775</c:v>
                </c:pt>
                <c:pt idx="76">
                  <c:v>8.7871479028254775</c:v>
                </c:pt>
                <c:pt idx="77">
                  <c:v>8.7871479028254775</c:v>
                </c:pt>
                <c:pt idx="78">
                  <c:v>8.7871479028254775</c:v>
                </c:pt>
                <c:pt idx="79">
                  <c:v>8.7871479028254775</c:v>
                </c:pt>
                <c:pt idx="80">
                  <c:v>8.7871479028254775</c:v>
                </c:pt>
                <c:pt idx="81">
                  <c:v>8.7871479028254775</c:v>
                </c:pt>
                <c:pt idx="82">
                  <c:v>8.7871479028254775</c:v>
                </c:pt>
                <c:pt idx="83">
                  <c:v>8.7871479028254775</c:v>
                </c:pt>
                <c:pt idx="84">
                  <c:v>8.7871479028254775</c:v>
                </c:pt>
                <c:pt idx="85">
                  <c:v>8.7871479028254775</c:v>
                </c:pt>
                <c:pt idx="86">
                  <c:v>8.7871479028254775</c:v>
                </c:pt>
                <c:pt idx="87">
                  <c:v>8.7871479028254775</c:v>
                </c:pt>
                <c:pt idx="88">
                  <c:v>8.7871479028254775</c:v>
                </c:pt>
                <c:pt idx="89">
                  <c:v>8.7871479028254775</c:v>
                </c:pt>
                <c:pt idx="90">
                  <c:v>8.7871479028254775</c:v>
                </c:pt>
                <c:pt idx="91">
                  <c:v>8.7871479028254775</c:v>
                </c:pt>
                <c:pt idx="92">
                  <c:v>8.7871479028254775</c:v>
                </c:pt>
                <c:pt idx="93">
                  <c:v>8.7871479028254775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Constraints!$CD$4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Constraints!$BN$7:$BN$100</c:f>
              <c:numCache>
                <c:formatCode>0.00</c:formatCode>
                <c:ptCount val="94"/>
                <c:pt idx="0">
                  <c:v>82</c:v>
                </c:pt>
                <c:pt idx="1">
                  <c:v>82</c:v>
                </c:pt>
                <c:pt idx="2">
                  <c:v>82</c:v>
                </c:pt>
                <c:pt idx="3">
                  <c:v>82</c:v>
                </c:pt>
                <c:pt idx="4">
                  <c:v>82</c:v>
                </c:pt>
                <c:pt idx="5">
                  <c:v>82</c:v>
                </c:pt>
                <c:pt idx="6">
                  <c:v>82</c:v>
                </c:pt>
                <c:pt idx="7">
                  <c:v>82</c:v>
                </c:pt>
                <c:pt idx="8">
                  <c:v>82</c:v>
                </c:pt>
                <c:pt idx="9">
                  <c:v>82</c:v>
                </c:pt>
                <c:pt idx="10">
                  <c:v>82</c:v>
                </c:pt>
                <c:pt idx="11">
                  <c:v>82</c:v>
                </c:pt>
                <c:pt idx="12">
                  <c:v>82</c:v>
                </c:pt>
                <c:pt idx="13">
                  <c:v>82</c:v>
                </c:pt>
                <c:pt idx="14">
                  <c:v>82</c:v>
                </c:pt>
                <c:pt idx="15">
                  <c:v>82</c:v>
                </c:pt>
                <c:pt idx="16">
                  <c:v>82</c:v>
                </c:pt>
                <c:pt idx="17">
                  <c:v>82</c:v>
                </c:pt>
                <c:pt idx="18">
                  <c:v>82</c:v>
                </c:pt>
                <c:pt idx="19">
                  <c:v>82</c:v>
                </c:pt>
                <c:pt idx="20">
                  <c:v>82</c:v>
                </c:pt>
                <c:pt idx="21">
                  <c:v>82</c:v>
                </c:pt>
                <c:pt idx="22">
                  <c:v>82</c:v>
                </c:pt>
                <c:pt idx="23">
                  <c:v>82</c:v>
                </c:pt>
                <c:pt idx="24">
                  <c:v>82</c:v>
                </c:pt>
                <c:pt idx="25">
                  <c:v>82</c:v>
                </c:pt>
                <c:pt idx="26">
                  <c:v>82</c:v>
                </c:pt>
                <c:pt idx="27">
                  <c:v>82</c:v>
                </c:pt>
                <c:pt idx="28">
                  <c:v>82</c:v>
                </c:pt>
                <c:pt idx="29">
                  <c:v>82</c:v>
                </c:pt>
                <c:pt idx="30">
                  <c:v>82</c:v>
                </c:pt>
                <c:pt idx="31">
                  <c:v>82</c:v>
                </c:pt>
                <c:pt idx="32">
                  <c:v>82</c:v>
                </c:pt>
                <c:pt idx="33">
                  <c:v>82</c:v>
                </c:pt>
                <c:pt idx="34">
                  <c:v>82</c:v>
                </c:pt>
                <c:pt idx="35">
                  <c:v>82</c:v>
                </c:pt>
                <c:pt idx="36">
                  <c:v>82</c:v>
                </c:pt>
                <c:pt idx="37">
                  <c:v>82</c:v>
                </c:pt>
                <c:pt idx="38">
                  <c:v>82</c:v>
                </c:pt>
                <c:pt idx="39">
                  <c:v>82</c:v>
                </c:pt>
                <c:pt idx="40">
                  <c:v>82</c:v>
                </c:pt>
                <c:pt idx="41">
                  <c:v>82</c:v>
                </c:pt>
                <c:pt idx="42">
                  <c:v>82</c:v>
                </c:pt>
                <c:pt idx="43">
                  <c:v>82</c:v>
                </c:pt>
                <c:pt idx="44">
                  <c:v>82</c:v>
                </c:pt>
                <c:pt idx="45">
                  <c:v>82</c:v>
                </c:pt>
                <c:pt idx="46">
                  <c:v>82</c:v>
                </c:pt>
                <c:pt idx="47">
                  <c:v>82</c:v>
                </c:pt>
                <c:pt idx="48">
                  <c:v>82</c:v>
                </c:pt>
                <c:pt idx="49">
                  <c:v>82</c:v>
                </c:pt>
                <c:pt idx="50">
                  <c:v>82</c:v>
                </c:pt>
                <c:pt idx="51">
                  <c:v>82</c:v>
                </c:pt>
                <c:pt idx="52">
                  <c:v>82</c:v>
                </c:pt>
                <c:pt idx="53">
                  <c:v>82</c:v>
                </c:pt>
                <c:pt idx="54">
                  <c:v>82</c:v>
                </c:pt>
                <c:pt idx="55">
                  <c:v>82</c:v>
                </c:pt>
                <c:pt idx="56">
                  <c:v>82</c:v>
                </c:pt>
                <c:pt idx="57">
                  <c:v>82</c:v>
                </c:pt>
                <c:pt idx="58">
                  <c:v>82</c:v>
                </c:pt>
                <c:pt idx="59">
                  <c:v>82</c:v>
                </c:pt>
                <c:pt idx="60">
                  <c:v>82</c:v>
                </c:pt>
                <c:pt idx="61">
                  <c:v>82</c:v>
                </c:pt>
                <c:pt idx="62">
                  <c:v>82</c:v>
                </c:pt>
                <c:pt idx="63">
                  <c:v>82</c:v>
                </c:pt>
                <c:pt idx="64">
                  <c:v>82</c:v>
                </c:pt>
                <c:pt idx="65">
                  <c:v>82</c:v>
                </c:pt>
                <c:pt idx="66">
                  <c:v>82</c:v>
                </c:pt>
                <c:pt idx="67">
                  <c:v>82</c:v>
                </c:pt>
                <c:pt idx="68">
                  <c:v>82</c:v>
                </c:pt>
                <c:pt idx="69">
                  <c:v>82</c:v>
                </c:pt>
                <c:pt idx="70">
                  <c:v>82</c:v>
                </c:pt>
                <c:pt idx="71">
                  <c:v>82</c:v>
                </c:pt>
                <c:pt idx="72">
                  <c:v>82</c:v>
                </c:pt>
                <c:pt idx="73">
                  <c:v>82</c:v>
                </c:pt>
                <c:pt idx="74">
                  <c:v>82</c:v>
                </c:pt>
                <c:pt idx="75">
                  <c:v>82</c:v>
                </c:pt>
                <c:pt idx="76">
                  <c:v>82</c:v>
                </c:pt>
                <c:pt idx="77">
                  <c:v>82</c:v>
                </c:pt>
                <c:pt idx="78">
                  <c:v>82</c:v>
                </c:pt>
                <c:pt idx="79">
                  <c:v>82</c:v>
                </c:pt>
                <c:pt idx="80">
                  <c:v>82</c:v>
                </c:pt>
                <c:pt idx="81">
                  <c:v>82</c:v>
                </c:pt>
                <c:pt idx="82">
                  <c:v>82</c:v>
                </c:pt>
                <c:pt idx="83">
                  <c:v>82</c:v>
                </c:pt>
                <c:pt idx="84">
                  <c:v>82</c:v>
                </c:pt>
                <c:pt idx="85">
                  <c:v>82</c:v>
                </c:pt>
                <c:pt idx="86">
                  <c:v>82</c:v>
                </c:pt>
                <c:pt idx="87">
                  <c:v>82</c:v>
                </c:pt>
                <c:pt idx="88">
                  <c:v>82</c:v>
                </c:pt>
                <c:pt idx="89">
                  <c:v>82</c:v>
                </c:pt>
                <c:pt idx="90">
                  <c:v>82</c:v>
                </c:pt>
                <c:pt idx="91">
                  <c:v>82</c:v>
                </c:pt>
                <c:pt idx="92">
                  <c:v>82</c:v>
                </c:pt>
                <c:pt idx="93">
                  <c:v>82</c:v>
                </c:pt>
              </c:numCache>
            </c:numRef>
          </c:xVal>
          <c:yVal>
            <c:numRef>
              <c:f>Constraints!$CD$7:$CD$100</c:f>
              <c:numCache>
                <c:formatCode>0.00</c:formatCode>
                <c:ptCount val="94"/>
                <c:pt idx="0">
                  <c:v>25.266763448887339</c:v>
                </c:pt>
                <c:pt idx="1">
                  <c:v>19.378922013704358</c:v>
                </c:pt>
                <c:pt idx="2">
                  <c:v>18.778877108188631</c:v>
                </c:pt>
                <c:pt idx="3">
                  <c:v>21.914888365441584</c:v>
                </c:pt>
                <c:pt idx="4">
                  <c:v>24.834142360382984</c:v>
                </c:pt>
                <c:pt idx="5">
                  <c:v>28.770127119622686</c:v>
                </c:pt>
                <c:pt idx="6">
                  <c:v>13.678491097410193</c:v>
                </c:pt>
                <c:pt idx="7">
                  <c:v>26.854476512505222</c:v>
                </c:pt>
                <c:pt idx="8">
                  <c:v>10.067278965295909</c:v>
                </c:pt>
                <c:pt idx="9">
                  <c:v>9.0704460000569647</c:v>
                </c:pt>
                <c:pt idx="10">
                  <c:v>15.262963801736822</c:v>
                </c:pt>
                <c:pt idx="11">
                  <c:v>14.951376057871927</c:v>
                </c:pt>
                <c:pt idx="12">
                  <c:v>28.867175741129333</c:v>
                </c:pt>
                <c:pt idx="13">
                  <c:v>23.421210679585471</c:v>
                </c:pt>
                <c:pt idx="14">
                  <c:v>21.44897904493304</c:v>
                </c:pt>
                <c:pt idx="15">
                  <c:v>20.705619882418247</c:v>
                </c:pt>
                <c:pt idx="16">
                  <c:v>24.754801602054357</c:v>
                </c:pt>
                <c:pt idx="17">
                  <c:v>23.942343391863801</c:v>
                </c:pt>
                <c:pt idx="18">
                  <c:v>20.801002206364497</c:v>
                </c:pt>
                <c:pt idx="19">
                  <c:v>16.561136727090322</c:v>
                </c:pt>
                <c:pt idx="20">
                  <c:v>24.309706625538208</c:v>
                </c:pt>
                <c:pt idx="21">
                  <c:v>24.055797169309486</c:v>
                </c:pt>
                <c:pt idx="22">
                  <c:v>9.8422062995658663</c:v>
                </c:pt>
                <c:pt idx="23">
                  <c:v>54.427600265787788</c:v>
                </c:pt>
                <c:pt idx="24">
                  <c:v>17.251814764249399</c:v>
                </c:pt>
                <c:pt idx="25">
                  <c:v>10.433359126593981</c:v>
                </c:pt>
                <c:pt idx="26">
                  <c:v>30.137010672978231</c:v>
                </c:pt>
                <c:pt idx="27">
                  <c:v>19.809686795391112</c:v>
                </c:pt>
                <c:pt idx="28">
                  <c:v>27.293907566680712</c:v>
                </c:pt>
                <c:pt idx="29">
                  <c:v>31.157705545399747</c:v>
                </c:pt>
                <c:pt idx="30">
                  <c:v>31.800217613620763</c:v>
                </c:pt>
                <c:pt idx="31">
                  <c:v>25.42772464224425</c:v>
                </c:pt>
                <c:pt idx="32">
                  <c:v>21.355770778362867</c:v>
                </c:pt>
                <c:pt idx="33">
                  <c:v>26.113067774771686</c:v>
                </c:pt>
                <c:pt idx="34">
                  <c:v>24.993053791007238</c:v>
                </c:pt>
                <c:pt idx="35">
                  <c:v>24.09616118922078</c:v>
                </c:pt>
                <c:pt idx="36">
                  <c:v>36.100986394207389</c:v>
                </c:pt>
                <c:pt idx="37">
                  <c:v>28.36347554272151</c:v>
                </c:pt>
                <c:pt idx="38">
                  <c:v>31.949151137849377</c:v>
                </c:pt>
                <c:pt idx="39">
                  <c:v>40.61890810933523</c:v>
                </c:pt>
                <c:pt idx="40">
                  <c:v>33.642288092167107</c:v>
                </c:pt>
                <c:pt idx="41">
                  <c:v>33.68446140563681</c:v>
                </c:pt>
                <c:pt idx="42">
                  <c:v>19.884417300318404</c:v>
                </c:pt>
                <c:pt idx="43">
                  <c:v>22.086376546016922</c:v>
                </c:pt>
                <c:pt idx="44">
                  <c:v>18.897034424683664</c:v>
                </c:pt>
                <c:pt idx="45">
                  <c:v>317.58570001758568</c:v>
                </c:pt>
                <c:pt idx="46">
                  <c:v>27.153509920347421</c:v>
                </c:pt>
                <c:pt idx="47">
                  <c:v>44.112206586183888</c:v>
                </c:pt>
                <c:pt idx="48">
                  <c:v>44.112206586183888</c:v>
                </c:pt>
                <c:pt idx="49">
                  <c:v>44.112206586183888</c:v>
                </c:pt>
                <c:pt idx="50">
                  <c:v>44.112206586183888</c:v>
                </c:pt>
                <c:pt idx="51">
                  <c:v>44.112206586183888</c:v>
                </c:pt>
                <c:pt idx="52">
                  <c:v>44.112206586183888</c:v>
                </c:pt>
                <c:pt idx="53">
                  <c:v>44.112206586183888</c:v>
                </c:pt>
                <c:pt idx="54">
                  <c:v>44.112206586183888</c:v>
                </c:pt>
                <c:pt idx="55">
                  <c:v>44.112206586183888</c:v>
                </c:pt>
                <c:pt idx="56">
                  <c:v>44.112206586183888</c:v>
                </c:pt>
                <c:pt idx="57">
                  <c:v>44.112206586183888</c:v>
                </c:pt>
                <c:pt idx="58">
                  <c:v>44.112206586183888</c:v>
                </c:pt>
                <c:pt idx="59">
                  <c:v>44.112206586183888</c:v>
                </c:pt>
                <c:pt idx="60">
                  <c:v>44.112206586183888</c:v>
                </c:pt>
                <c:pt idx="61">
                  <c:v>44.112206586183888</c:v>
                </c:pt>
                <c:pt idx="62">
                  <c:v>44.112206586183888</c:v>
                </c:pt>
                <c:pt idx="63">
                  <c:v>44.112206586183888</c:v>
                </c:pt>
                <c:pt idx="64">
                  <c:v>44.112206586183888</c:v>
                </c:pt>
                <c:pt idx="65">
                  <c:v>44.112206586183888</c:v>
                </c:pt>
                <c:pt idx="66">
                  <c:v>44.112206586183888</c:v>
                </c:pt>
                <c:pt idx="67">
                  <c:v>44.112206586183888</c:v>
                </c:pt>
                <c:pt idx="68">
                  <c:v>44.112206586183888</c:v>
                </c:pt>
                <c:pt idx="69">
                  <c:v>44.112206586183888</c:v>
                </c:pt>
                <c:pt idx="70">
                  <c:v>44.112206586183888</c:v>
                </c:pt>
                <c:pt idx="71">
                  <c:v>44.112206586183888</c:v>
                </c:pt>
                <c:pt idx="72">
                  <c:v>44.112206586183888</c:v>
                </c:pt>
                <c:pt idx="73">
                  <c:v>44.112206586183888</c:v>
                </c:pt>
                <c:pt idx="74">
                  <c:v>44.112206586183888</c:v>
                </c:pt>
                <c:pt idx="75">
                  <c:v>44.112206586183888</c:v>
                </c:pt>
                <c:pt idx="76">
                  <c:v>44.112206586183888</c:v>
                </c:pt>
                <c:pt idx="77">
                  <c:v>44.112206586183888</c:v>
                </c:pt>
                <c:pt idx="78">
                  <c:v>44.112206586183888</c:v>
                </c:pt>
                <c:pt idx="79">
                  <c:v>44.112206586183888</c:v>
                </c:pt>
                <c:pt idx="80">
                  <c:v>44.112206586183888</c:v>
                </c:pt>
                <c:pt idx="81">
                  <c:v>44.112206586183888</c:v>
                </c:pt>
                <c:pt idx="82">
                  <c:v>44.112206586183888</c:v>
                </c:pt>
                <c:pt idx="83">
                  <c:v>44.112206586183888</c:v>
                </c:pt>
                <c:pt idx="84">
                  <c:v>44.112206586183888</c:v>
                </c:pt>
                <c:pt idx="85">
                  <c:v>44.112206586183888</c:v>
                </c:pt>
                <c:pt idx="86">
                  <c:v>44.112206586183888</c:v>
                </c:pt>
                <c:pt idx="87">
                  <c:v>44.112206586183888</c:v>
                </c:pt>
                <c:pt idx="88">
                  <c:v>44.112206586183888</c:v>
                </c:pt>
                <c:pt idx="89">
                  <c:v>44.112206586183888</c:v>
                </c:pt>
                <c:pt idx="90">
                  <c:v>44.112206586183888</c:v>
                </c:pt>
                <c:pt idx="91">
                  <c:v>44.112206586183888</c:v>
                </c:pt>
                <c:pt idx="92">
                  <c:v>44.112206586183888</c:v>
                </c:pt>
                <c:pt idx="93">
                  <c:v>44.112206586183888</c:v>
                </c:pt>
              </c:numCache>
            </c:numRef>
          </c:yVal>
          <c:smooth val="0"/>
        </c:ser>
        <c:ser>
          <c:idx val="4"/>
          <c:order val="11"/>
          <c:tx>
            <c:strRef>
              <c:f>Constraints!$BQ$4</c:f>
              <c:strCache>
                <c:ptCount val="1"/>
                <c:pt idx="0">
                  <c:v>Patm</c:v>
                </c:pt>
              </c:strCache>
            </c:strRef>
          </c:tx>
          <c:spPr>
            <a:ln w="28575">
              <a:noFill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xVal>
            <c:numRef>
              <c:f>Constraints!$BA$7:$BA$100</c:f>
              <c:numCache>
                <c:formatCode>0.00</c:formatCode>
                <c:ptCount val="94"/>
                <c:pt idx="0">
                  <c:v>32.560021580793098</c:v>
                </c:pt>
                <c:pt idx="1">
                  <c:v>32.560021580793098</c:v>
                </c:pt>
                <c:pt idx="2">
                  <c:v>32.560021580793098</c:v>
                </c:pt>
                <c:pt idx="3">
                  <c:v>32.560021580793098</c:v>
                </c:pt>
                <c:pt idx="4">
                  <c:v>32.560021580793098</c:v>
                </c:pt>
                <c:pt idx="5">
                  <c:v>32.560021580793098</c:v>
                </c:pt>
                <c:pt idx="6">
                  <c:v>32.560021580793098</c:v>
                </c:pt>
                <c:pt idx="7">
                  <c:v>32.560021580793098</c:v>
                </c:pt>
                <c:pt idx="8">
                  <c:v>32.560021580793098</c:v>
                </c:pt>
                <c:pt idx="9">
                  <c:v>32.560021580793098</c:v>
                </c:pt>
                <c:pt idx="10">
                  <c:v>32.560021580793098</c:v>
                </c:pt>
                <c:pt idx="11">
                  <c:v>32.560021580793098</c:v>
                </c:pt>
                <c:pt idx="12">
                  <c:v>32.560021580793098</c:v>
                </c:pt>
                <c:pt idx="13">
                  <c:v>32.560021580793098</c:v>
                </c:pt>
                <c:pt idx="14">
                  <c:v>32.560021580793098</c:v>
                </c:pt>
                <c:pt idx="15">
                  <c:v>32.560021580793098</c:v>
                </c:pt>
                <c:pt idx="16">
                  <c:v>32.560021580793098</c:v>
                </c:pt>
                <c:pt idx="17">
                  <c:v>32.560021580793098</c:v>
                </c:pt>
                <c:pt idx="18">
                  <c:v>32.560021580793098</c:v>
                </c:pt>
                <c:pt idx="19">
                  <c:v>32.560021580793098</c:v>
                </c:pt>
                <c:pt idx="20">
                  <c:v>32.560021580793098</c:v>
                </c:pt>
                <c:pt idx="21">
                  <c:v>32.560021580793098</c:v>
                </c:pt>
                <c:pt idx="22">
                  <c:v>32.560021580793098</c:v>
                </c:pt>
                <c:pt idx="23">
                  <c:v>32.560021580793098</c:v>
                </c:pt>
                <c:pt idx="24">
                  <c:v>32.560021580793098</c:v>
                </c:pt>
                <c:pt idx="25">
                  <c:v>32.560021580793098</c:v>
                </c:pt>
                <c:pt idx="26">
                  <c:v>32.560021580793098</c:v>
                </c:pt>
                <c:pt idx="27">
                  <c:v>32.560021580793098</c:v>
                </c:pt>
                <c:pt idx="28">
                  <c:v>32.560021580793098</c:v>
                </c:pt>
                <c:pt idx="29">
                  <c:v>32.560021580793098</c:v>
                </c:pt>
                <c:pt idx="30">
                  <c:v>32.560021580793098</c:v>
                </c:pt>
                <c:pt idx="31">
                  <c:v>32.560021580793098</c:v>
                </c:pt>
                <c:pt idx="32">
                  <c:v>32.560021580793098</c:v>
                </c:pt>
                <c:pt idx="33">
                  <c:v>32.560021580793098</c:v>
                </c:pt>
                <c:pt idx="34">
                  <c:v>32.560021580793098</c:v>
                </c:pt>
                <c:pt idx="35">
                  <c:v>32.560021580793098</c:v>
                </c:pt>
                <c:pt idx="36">
                  <c:v>32.560021580793098</c:v>
                </c:pt>
                <c:pt idx="37">
                  <c:v>32.560021580793098</c:v>
                </c:pt>
                <c:pt idx="38">
                  <c:v>32.560021580793098</c:v>
                </c:pt>
                <c:pt idx="39">
                  <c:v>32.560021580793098</c:v>
                </c:pt>
                <c:pt idx="40">
                  <c:v>32.560021580793098</c:v>
                </c:pt>
                <c:pt idx="41">
                  <c:v>32.560021580793098</c:v>
                </c:pt>
                <c:pt idx="42">
                  <c:v>32.560021580793098</c:v>
                </c:pt>
                <c:pt idx="43">
                  <c:v>32.560021580793098</c:v>
                </c:pt>
                <c:pt idx="44">
                  <c:v>32.560021580793098</c:v>
                </c:pt>
                <c:pt idx="45">
                  <c:v>32.560021580793098</c:v>
                </c:pt>
                <c:pt idx="46">
                  <c:v>32.560021580793098</c:v>
                </c:pt>
                <c:pt idx="47">
                  <c:v>32.560021580793098</c:v>
                </c:pt>
                <c:pt idx="48">
                  <c:v>32.560021580793098</c:v>
                </c:pt>
                <c:pt idx="49">
                  <c:v>32.560021580793098</c:v>
                </c:pt>
                <c:pt idx="50">
                  <c:v>32.560021580793098</c:v>
                </c:pt>
                <c:pt idx="51">
                  <c:v>32.560021580793098</c:v>
                </c:pt>
                <c:pt idx="52">
                  <c:v>32.560021580793098</c:v>
                </c:pt>
                <c:pt idx="53">
                  <c:v>32.560021580793098</c:v>
                </c:pt>
                <c:pt idx="54">
                  <c:v>32.560021580793098</c:v>
                </c:pt>
                <c:pt idx="55">
                  <c:v>32.560021580793098</c:v>
                </c:pt>
                <c:pt idx="56">
                  <c:v>32.560021580793098</c:v>
                </c:pt>
                <c:pt idx="57">
                  <c:v>32.560021580793098</c:v>
                </c:pt>
                <c:pt idx="58">
                  <c:v>32.560021580793098</c:v>
                </c:pt>
                <c:pt idx="59">
                  <c:v>32.560021580793098</c:v>
                </c:pt>
                <c:pt idx="60">
                  <c:v>32.560021580793098</c:v>
                </c:pt>
                <c:pt idx="61">
                  <c:v>32.560021580793098</c:v>
                </c:pt>
                <c:pt idx="62">
                  <c:v>32.560021580793098</c:v>
                </c:pt>
                <c:pt idx="63">
                  <c:v>32.560021580793098</c:v>
                </c:pt>
                <c:pt idx="64">
                  <c:v>32.560021580793098</c:v>
                </c:pt>
                <c:pt idx="65">
                  <c:v>32.560021580793098</c:v>
                </c:pt>
                <c:pt idx="66">
                  <c:v>32.560021580793098</c:v>
                </c:pt>
                <c:pt idx="67">
                  <c:v>32.560021580793098</c:v>
                </c:pt>
                <c:pt idx="68">
                  <c:v>32.560021580793098</c:v>
                </c:pt>
                <c:pt idx="69">
                  <c:v>32.560021580793098</c:v>
                </c:pt>
                <c:pt idx="70">
                  <c:v>32.560021580793098</c:v>
                </c:pt>
                <c:pt idx="71">
                  <c:v>32.560021580793098</c:v>
                </c:pt>
                <c:pt idx="72">
                  <c:v>32.560021580793098</c:v>
                </c:pt>
                <c:pt idx="73">
                  <c:v>32.560021580793098</c:v>
                </c:pt>
                <c:pt idx="74">
                  <c:v>32.560021580793098</c:v>
                </c:pt>
                <c:pt idx="75">
                  <c:v>32.560021580793098</c:v>
                </c:pt>
                <c:pt idx="76">
                  <c:v>32.560021580793098</c:v>
                </c:pt>
                <c:pt idx="77">
                  <c:v>32.560021580793098</c:v>
                </c:pt>
                <c:pt idx="78">
                  <c:v>32.560021580793098</c:v>
                </c:pt>
                <c:pt idx="79">
                  <c:v>32.560021580793098</c:v>
                </c:pt>
                <c:pt idx="80">
                  <c:v>32.560021580793098</c:v>
                </c:pt>
                <c:pt idx="81">
                  <c:v>32.560021580793098</c:v>
                </c:pt>
                <c:pt idx="82">
                  <c:v>32.560021580793098</c:v>
                </c:pt>
                <c:pt idx="83">
                  <c:v>32.560021580793098</c:v>
                </c:pt>
                <c:pt idx="84">
                  <c:v>32.560021580793098</c:v>
                </c:pt>
                <c:pt idx="85">
                  <c:v>32.560021580793098</c:v>
                </c:pt>
                <c:pt idx="86">
                  <c:v>32.560021580793098</c:v>
                </c:pt>
                <c:pt idx="87">
                  <c:v>32.560021580793098</c:v>
                </c:pt>
                <c:pt idx="88">
                  <c:v>32.560021580793098</c:v>
                </c:pt>
                <c:pt idx="89">
                  <c:v>32.560021580793098</c:v>
                </c:pt>
                <c:pt idx="90">
                  <c:v>32.560021580793098</c:v>
                </c:pt>
                <c:pt idx="91">
                  <c:v>32.560021580793098</c:v>
                </c:pt>
                <c:pt idx="92">
                  <c:v>32.560021580793098</c:v>
                </c:pt>
                <c:pt idx="93">
                  <c:v>32.560021580793098</c:v>
                </c:pt>
              </c:numCache>
            </c:numRef>
          </c:xVal>
          <c:yVal>
            <c:numRef>
              <c:f>Constraints!$BQ$7:$BQ$100</c:f>
              <c:numCache>
                <c:formatCode>0.00</c:formatCode>
                <c:ptCount val="94"/>
                <c:pt idx="0">
                  <c:v>0.16565283448668047</c:v>
                </c:pt>
                <c:pt idx="1">
                  <c:v>0.11438867629593329</c:v>
                </c:pt>
                <c:pt idx="2">
                  <c:v>0.14928958581392326</c:v>
                </c:pt>
                <c:pt idx="3">
                  <c:v>0.15267120677927221</c:v>
                </c:pt>
                <c:pt idx="4">
                  <c:v>0.15716444847401026</c:v>
                </c:pt>
                <c:pt idx="5">
                  <c:v>0.18030339944999194</c:v>
                </c:pt>
                <c:pt idx="6">
                  <c:v>7.5536129647950437E-2</c:v>
                </c:pt>
                <c:pt idx="7">
                  <c:v>0.16231828719411698</c:v>
                </c:pt>
                <c:pt idx="8">
                  <c:v>6.2162953868706551E-2</c:v>
                </c:pt>
                <c:pt idx="9">
                  <c:v>4.3957201849120719E-2</c:v>
                </c:pt>
                <c:pt idx="10">
                  <c:v>0.10074966669768452</c:v>
                </c:pt>
                <c:pt idx="11">
                  <c:v>8.3194285638653775E-2</c:v>
                </c:pt>
                <c:pt idx="12">
                  <c:v>0.17099090439888634</c:v>
                </c:pt>
                <c:pt idx="13">
                  <c:v>0.13823448390420556</c:v>
                </c:pt>
                <c:pt idx="14">
                  <c:v>0.15223513845828546</c:v>
                </c:pt>
                <c:pt idx="15">
                  <c:v>0.11155635405010823</c:v>
                </c:pt>
                <c:pt idx="16">
                  <c:v>0.13340955717147007</c:v>
                </c:pt>
                <c:pt idx="17">
                  <c:v>0.12255785934837553</c:v>
                </c:pt>
                <c:pt idx="18">
                  <c:v>9.4541085853475579E-2</c:v>
                </c:pt>
                <c:pt idx="19">
                  <c:v>0.14171789258685993</c:v>
                </c:pt>
                <c:pt idx="20">
                  <c:v>0.1130900454616318</c:v>
                </c:pt>
                <c:pt idx="21">
                  <c:v>0.15031010591598942</c:v>
                </c:pt>
                <c:pt idx="22">
                  <c:v>4.6131363568384348E-2</c:v>
                </c:pt>
                <c:pt idx="23">
                  <c:v>0.10101774269678186</c:v>
                </c:pt>
                <c:pt idx="24">
                  <c:v>7.2799325565270787E-2</c:v>
                </c:pt>
                <c:pt idx="25">
                  <c:v>4.2946312892902641E-2</c:v>
                </c:pt>
                <c:pt idx="26">
                  <c:v>0.13706528694978409</c:v>
                </c:pt>
                <c:pt idx="27">
                  <c:v>8.1189003355844544E-2</c:v>
                </c:pt>
                <c:pt idx="28">
                  <c:v>1.1422149533890456</c:v>
                </c:pt>
                <c:pt idx="29">
                  <c:v>5.005271587851901</c:v>
                </c:pt>
                <c:pt idx="30">
                  <c:v>7.5406756103549331</c:v>
                </c:pt>
                <c:pt idx="31">
                  <c:v>6.7506202455521294</c:v>
                </c:pt>
                <c:pt idx="32">
                  <c:v>7.0521188945624909</c:v>
                </c:pt>
                <c:pt idx="33">
                  <c:v>10.791560498160154</c:v>
                </c:pt>
                <c:pt idx="34">
                  <c:v>12.021388038344483</c:v>
                </c:pt>
                <c:pt idx="35">
                  <c:v>13.221789766255712</c:v>
                </c:pt>
                <c:pt idx="36">
                  <c:v>25.384081449213394</c:v>
                </c:pt>
                <c:pt idx="37">
                  <c:v>22.133847595636606</c:v>
                </c:pt>
                <c:pt idx="38">
                  <c:v>33.589610798029561</c:v>
                </c:pt>
                <c:pt idx="39">
                  <c:v>46.54762346972165</c:v>
                </c:pt>
                <c:pt idx="40">
                  <c:v>41.735147283625018</c:v>
                </c:pt>
                <c:pt idx="41">
                  <c:v>44.973334062888867</c:v>
                </c:pt>
                <c:pt idx="42">
                  <c:v>23.900539289762012</c:v>
                </c:pt>
                <c:pt idx="43">
                  <c:v>28.303609794541121</c:v>
                </c:pt>
                <c:pt idx="44">
                  <c:v>563.06125728387974</c:v>
                </c:pt>
                <c:pt idx="45">
                  <c:v>287.18617291229805</c:v>
                </c:pt>
                <c:pt idx="46">
                  <c:v>39.444317221046411</c:v>
                </c:pt>
                <c:pt idx="47">
                  <c:v>62.645274262857264</c:v>
                </c:pt>
                <c:pt idx="48">
                  <c:v>62.645274262857264</c:v>
                </c:pt>
                <c:pt idx="49">
                  <c:v>62.645274262857264</c:v>
                </c:pt>
                <c:pt idx="50">
                  <c:v>62.645274262857264</c:v>
                </c:pt>
                <c:pt idx="51">
                  <c:v>62.645274262857264</c:v>
                </c:pt>
                <c:pt idx="52">
                  <c:v>62.645274262857264</c:v>
                </c:pt>
                <c:pt idx="53">
                  <c:v>62.645274262857264</c:v>
                </c:pt>
                <c:pt idx="54">
                  <c:v>62.645274262857264</c:v>
                </c:pt>
                <c:pt idx="55">
                  <c:v>62.645274262857264</c:v>
                </c:pt>
                <c:pt idx="56">
                  <c:v>62.645274262857264</c:v>
                </c:pt>
                <c:pt idx="57">
                  <c:v>62.645274262857264</c:v>
                </c:pt>
                <c:pt idx="58">
                  <c:v>62.645274262857264</c:v>
                </c:pt>
                <c:pt idx="59">
                  <c:v>62.645274262857264</c:v>
                </c:pt>
                <c:pt idx="60">
                  <c:v>62.645274262857264</c:v>
                </c:pt>
                <c:pt idx="61">
                  <c:v>62.645274262857264</c:v>
                </c:pt>
                <c:pt idx="62">
                  <c:v>62.645274262857264</c:v>
                </c:pt>
                <c:pt idx="63">
                  <c:v>62.645274262857264</c:v>
                </c:pt>
                <c:pt idx="64">
                  <c:v>62.645274262857264</c:v>
                </c:pt>
                <c:pt idx="65">
                  <c:v>62.645274262857264</c:v>
                </c:pt>
                <c:pt idx="66">
                  <c:v>62.645274262857264</c:v>
                </c:pt>
                <c:pt idx="67">
                  <c:v>62.645274262857264</c:v>
                </c:pt>
                <c:pt idx="68">
                  <c:v>62.645274262857264</c:v>
                </c:pt>
                <c:pt idx="69">
                  <c:v>62.645274262857264</c:v>
                </c:pt>
                <c:pt idx="70">
                  <c:v>62.645274262857264</c:v>
                </c:pt>
                <c:pt idx="71">
                  <c:v>62.645274262857264</c:v>
                </c:pt>
                <c:pt idx="72">
                  <c:v>62.645274262857264</c:v>
                </c:pt>
                <c:pt idx="73">
                  <c:v>62.645274262857264</c:v>
                </c:pt>
                <c:pt idx="74">
                  <c:v>62.645274262857264</c:v>
                </c:pt>
                <c:pt idx="75">
                  <c:v>62.645274262857264</c:v>
                </c:pt>
                <c:pt idx="76">
                  <c:v>62.645274262857264</c:v>
                </c:pt>
                <c:pt idx="77">
                  <c:v>62.645274262857264</c:v>
                </c:pt>
                <c:pt idx="78">
                  <c:v>62.645274262857264</c:v>
                </c:pt>
                <c:pt idx="79">
                  <c:v>62.645274262857264</c:v>
                </c:pt>
                <c:pt idx="80">
                  <c:v>62.645274262857264</c:v>
                </c:pt>
                <c:pt idx="81">
                  <c:v>62.645274262857264</c:v>
                </c:pt>
                <c:pt idx="82">
                  <c:v>62.645274262857264</c:v>
                </c:pt>
                <c:pt idx="83">
                  <c:v>62.645274262857264</c:v>
                </c:pt>
                <c:pt idx="84">
                  <c:v>62.645274262857264</c:v>
                </c:pt>
                <c:pt idx="85">
                  <c:v>62.645274262857264</c:v>
                </c:pt>
                <c:pt idx="86">
                  <c:v>62.645274262857264</c:v>
                </c:pt>
                <c:pt idx="87">
                  <c:v>62.645274262857264</c:v>
                </c:pt>
                <c:pt idx="88">
                  <c:v>62.645274262857264</c:v>
                </c:pt>
                <c:pt idx="89">
                  <c:v>62.645274262857264</c:v>
                </c:pt>
                <c:pt idx="90">
                  <c:v>62.645274262857264</c:v>
                </c:pt>
                <c:pt idx="91">
                  <c:v>62.645274262857264</c:v>
                </c:pt>
                <c:pt idx="92">
                  <c:v>62.645274262857264</c:v>
                </c:pt>
                <c:pt idx="93">
                  <c:v>62.645274262857264</c:v>
                </c:pt>
              </c:numCache>
            </c:numRef>
          </c:yVal>
          <c:smooth val="0"/>
        </c:ser>
        <c:ser>
          <c:idx val="5"/>
          <c:order val="12"/>
          <c:tx>
            <c:strRef>
              <c:f>Constraints!$BR$4</c:f>
              <c:strCache>
                <c:ptCount val="1"/>
                <c:pt idx="0">
                  <c:v>Patm diff</c:v>
                </c:pt>
              </c:strCache>
            </c:strRef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Constraints!$BB$7:$BB$100</c:f>
              <c:numCache>
                <c:formatCode>0.00</c:formatCode>
                <c:ptCount val="94"/>
                <c:pt idx="0">
                  <c:v>73.958333333333329</c:v>
                </c:pt>
                <c:pt idx="1">
                  <c:v>73.958333333333329</c:v>
                </c:pt>
                <c:pt idx="2">
                  <c:v>73.958333333333329</c:v>
                </c:pt>
                <c:pt idx="3">
                  <c:v>73.958333333333329</c:v>
                </c:pt>
                <c:pt idx="4">
                  <c:v>73.958333333333329</c:v>
                </c:pt>
                <c:pt idx="5">
                  <c:v>73.958333333333329</c:v>
                </c:pt>
                <c:pt idx="6">
                  <c:v>73.958333333333329</c:v>
                </c:pt>
                <c:pt idx="7">
                  <c:v>73.958333333333329</c:v>
                </c:pt>
                <c:pt idx="8">
                  <c:v>73.958333333333329</c:v>
                </c:pt>
                <c:pt idx="9">
                  <c:v>73.958333333333329</c:v>
                </c:pt>
                <c:pt idx="10">
                  <c:v>73.958333333333329</c:v>
                </c:pt>
                <c:pt idx="11">
                  <c:v>73.958333333333329</c:v>
                </c:pt>
                <c:pt idx="12">
                  <c:v>73.958333333333329</c:v>
                </c:pt>
                <c:pt idx="13">
                  <c:v>73.958333333333329</c:v>
                </c:pt>
                <c:pt idx="14">
                  <c:v>73.958333333333329</c:v>
                </c:pt>
                <c:pt idx="15">
                  <c:v>73.958333333333329</c:v>
                </c:pt>
                <c:pt idx="16">
                  <c:v>73.958333333333329</c:v>
                </c:pt>
                <c:pt idx="17">
                  <c:v>73.958333333333329</c:v>
                </c:pt>
                <c:pt idx="18">
                  <c:v>73.958333333333329</c:v>
                </c:pt>
                <c:pt idx="19">
                  <c:v>73.958333333333329</c:v>
                </c:pt>
                <c:pt idx="20">
                  <c:v>73.958333333333329</c:v>
                </c:pt>
                <c:pt idx="21">
                  <c:v>73.958333333333329</c:v>
                </c:pt>
                <c:pt idx="22">
                  <c:v>73.958333333333329</c:v>
                </c:pt>
                <c:pt idx="23">
                  <c:v>73.958333333333329</c:v>
                </c:pt>
                <c:pt idx="24">
                  <c:v>73.958333333333329</c:v>
                </c:pt>
                <c:pt idx="25">
                  <c:v>73.958333333333329</c:v>
                </c:pt>
                <c:pt idx="26">
                  <c:v>73.958333333333329</c:v>
                </c:pt>
                <c:pt idx="27">
                  <c:v>73.958333333333329</c:v>
                </c:pt>
                <c:pt idx="28">
                  <c:v>73.958333333333329</c:v>
                </c:pt>
                <c:pt idx="29">
                  <c:v>73.958333333333329</c:v>
                </c:pt>
                <c:pt idx="30">
                  <c:v>73.958333333333329</c:v>
                </c:pt>
                <c:pt idx="31">
                  <c:v>73.958333333333329</c:v>
                </c:pt>
                <c:pt idx="32">
                  <c:v>73.958333333333329</c:v>
                </c:pt>
                <c:pt idx="33">
                  <c:v>73.958333333333329</c:v>
                </c:pt>
                <c:pt idx="34">
                  <c:v>73.958333333333329</c:v>
                </c:pt>
                <c:pt idx="35">
                  <c:v>73.958333333333329</c:v>
                </c:pt>
                <c:pt idx="36">
                  <c:v>73.958333333333329</c:v>
                </c:pt>
                <c:pt idx="37">
                  <c:v>73.958333333333329</c:v>
                </c:pt>
                <c:pt idx="38">
                  <c:v>73.958333333333329</c:v>
                </c:pt>
                <c:pt idx="39">
                  <c:v>73.958333333333329</c:v>
                </c:pt>
                <c:pt idx="40">
                  <c:v>73.958333333333329</c:v>
                </c:pt>
                <c:pt idx="41">
                  <c:v>73.958333333333329</c:v>
                </c:pt>
                <c:pt idx="42">
                  <c:v>73.958333333333329</c:v>
                </c:pt>
                <c:pt idx="43">
                  <c:v>73.958333333333329</c:v>
                </c:pt>
                <c:pt idx="44">
                  <c:v>73.958333333333329</c:v>
                </c:pt>
                <c:pt idx="45">
                  <c:v>73.958333333333329</c:v>
                </c:pt>
                <c:pt idx="46">
                  <c:v>73.958333333333329</c:v>
                </c:pt>
                <c:pt idx="47">
                  <c:v>73.958333333333329</c:v>
                </c:pt>
                <c:pt idx="48">
                  <c:v>73.958333333333329</c:v>
                </c:pt>
                <c:pt idx="49">
                  <c:v>73.958333333333329</c:v>
                </c:pt>
                <c:pt idx="50">
                  <c:v>73.958333333333329</c:v>
                </c:pt>
                <c:pt idx="51">
                  <c:v>73.958333333333329</c:v>
                </c:pt>
                <c:pt idx="52">
                  <c:v>73.958333333333329</c:v>
                </c:pt>
                <c:pt idx="53">
                  <c:v>73.958333333333329</c:v>
                </c:pt>
                <c:pt idx="54">
                  <c:v>73.958333333333329</c:v>
                </c:pt>
                <c:pt idx="55">
                  <c:v>73.958333333333329</c:v>
                </c:pt>
                <c:pt idx="56">
                  <c:v>73.958333333333329</c:v>
                </c:pt>
                <c:pt idx="57">
                  <c:v>73.958333333333329</c:v>
                </c:pt>
                <c:pt idx="58">
                  <c:v>73.958333333333329</c:v>
                </c:pt>
                <c:pt idx="59">
                  <c:v>73.958333333333329</c:v>
                </c:pt>
                <c:pt idx="60">
                  <c:v>73.958333333333329</c:v>
                </c:pt>
                <c:pt idx="61">
                  <c:v>73.958333333333329</c:v>
                </c:pt>
                <c:pt idx="62">
                  <c:v>73.958333333333329</c:v>
                </c:pt>
                <c:pt idx="63">
                  <c:v>73.958333333333329</c:v>
                </c:pt>
                <c:pt idx="64">
                  <c:v>73.958333333333329</c:v>
                </c:pt>
                <c:pt idx="65">
                  <c:v>73.958333333333329</c:v>
                </c:pt>
                <c:pt idx="66">
                  <c:v>73.958333333333329</c:v>
                </c:pt>
                <c:pt idx="67">
                  <c:v>73.958333333333329</c:v>
                </c:pt>
                <c:pt idx="68">
                  <c:v>73.958333333333329</c:v>
                </c:pt>
                <c:pt idx="69">
                  <c:v>73.958333333333329</c:v>
                </c:pt>
                <c:pt idx="70">
                  <c:v>73.958333333333329</c:v>
                </c:pt>
                <c:pt idx="71">
                  <c:v>73.958333333333329</c:v>
                </c:pt>
                <c:pt idx="72">
                  <c:v>73.958333333333329</c:v>
                </c:pt>
                <c:pt idx="73">
                  <c:v>73.958333333333329</c:v>
                </c:pt>
                <c:pt idx="74">
                  <c:v>73.958333333333329</c:v>
                </c:pt>
                <c:pt idx="75">
                  <c:v>73.958333333333329</c:v>
                </c:pt>
                <c:pt idx="76">
                  <c:v>73.958333333333329</c:v>
                </c:pt>
                <c:pt idx="77">
                  <c:v>73.958333333333329</c:v>
                </c:pt>
                <c:pt idx="78">
                  <c:v>73.958333333333329</c:v>
                </c:pt>
                <c:pt idx="79">
                  <c:v>73.958333333333329</c:v>
                </c:pt>
                <c:pt idx="80">
                  <c:v>73.958333333333329</c:v>
                </c:pt>
                <c:pt idx="81">
                  <c:v>73.958333333333329</c:v>
                </c:pt>
                <c:pt idx="82">
                  <c:v>73.958333333333329</c:v>
                </c:pt>
                <c:pt idx="83">
                  <c:v>73.958333333333329</c:v>
                </c:pt>
                <c:pt idx="84">
                  <c:v>73.958333333333329</c:v>
                </c:pt>
                <c:pt idx="85">
                  <c:v>73.958333333333329</c:v>
                </c:pt>
                <c:pt idx="86">
                  <c:v>73.958333333333329</c:v>
                </c:pt>
                <c:pt idx="87">
                  <c:v>73.958333333333329</c:v>
                </c:pt>
                <c:pt idx="88">
                  <c:v>73.958333333333329</c:v>
                </c:pt>
                <c:pt idx="89">
                  <c:v>73.958333333333329</c:v>
                </c:pt>
                <c:pt idx="90">
                  <c:v>73.958333333333329</c:v>
                </c:pt>
                <c:pt idx="91">
                  <c:v>73.958333333333329</c:v>
                </c:pt>
                <c:pt idx="92">
                  <c:v>73.958333333333329</c:v>
                </c:pt>
                <c:pt idx="93">
                  <c:v>73.958333333333329</c:v>
                </c:pt>
              </c:numCache>
            </c:numRef>
          </c:xVal>
          <c:yVal>
            <c:numRef>
              <c:f>Constraints!$BR$7:$BR$100</c:f>
              <c:numCache>
                <c:formatCode>0.00</c:formatCode>
                <c:ptCount val="94"/>
                <c:pt idx="0">
                  <c:v>0.42723797789815665</c:v>
                </c:pt>
                <c:pt idx="1">
                  <c:v>0.29501522019438509</c:v>
                </c:pt>
                <c:pt idx="2">
                  <c:v>0.38505802380219578</c:v>
                </c:pt>
                <c:pt idx="3">
                  <c:v>0.39376295257356969</c:v>
                </c:pt>
                <c:pt idx="4">
                  <c:v>0.4053421850058927</c:v>
                </c:pt>
                <c:pt idx="5">
                  <c:v>0.46501877900425465</c:v>
                </c:pt>
                <c:pt idx="6">
                  <c:v>0.19480992643314576</c:v>
                </c:pt>
                <c:pt idx="7">
                  <c:v>0.41863044692753043</c:v>
                </c:pt>
                <c:pt idx="8">
                  <c:v>0.16032338319769429</c:v>
                </c:pt>
                <c:pt idx="9">
                  <c:v>0.11336481752002683</c:v>
                </c:pt>
                <c:pt idx="10">
                  <c:v>0.25984556185536256</c:v>
                </c:pt>
                <c:pt idx="11">
                  <c:v>0.21456080472817254</c:v>
                </c:pt>
                <c:pt idx="12">
                  <c:v>0.44099603136274013</c:v>
                </c:pt>
                <c:pt idx="13">
                  <c:v>0.35651497347205524</c:v>
                </c:pt>
                <c:pt idx="14">
                  <c:v>0.39264032634009371</c:v>
                </c:pt>
                <c:pt idx="15">
                  <c:v>0.28770603518809179</c:v>
                </c:pt>
                <c:pt idx="16">
                  <c:v>0.34406589146928968</c:v>
                </c:pt>
                <c:pt idx="17">
                  <c:v>0.31607676163504361</c:v>
                </c:pt>
                <c:pt idx="18">
                  <c:v>0.2438178732088517</c:v>
                </c:pt>
                <c:pt idx="19">
                  <c:v>0.36554057416010133</c:v>
                </c:pt>
                <c:pt idx="20">
                  <c:v>0.29165571075444896</c:v>
                </c:pt>
                <c:pt idx="21">
                  <c:v>0.3876631161358291</c:v>
                </c:pt>
                <c:pt idx="22">
                  <c:v>0.11897145694383444</c:v>
                </c:pt>
                <c:pt idx="23">
                  <c:v>0.26050695977593685</c:v>
                </c:pt>
                <c:pt idx="24">
                  <c:v>0.18774523866600429</c:v>
                </c:pt>
                <c:pt idx="25">
                  <c:v>0.11075578593385654</c:v>
                </c:pt>
                <c:pt idx="26">
                  <c:v>0.3534862008015639</c:v>
                </c:pt>
                <c:pt idx="27">
                  <c:v>0.20938114632522173</c:v>
                </c:pt>
                <c:pt idx="28">
                  <c:v>2.9475377535908813</c:v>
                </c:pt>
                <c:pt idx="29">
                  <c:v>12.957664696611658</c:v>
                </c:pt>
                <c:pt idx="30">
                  <c:v>19.557610292501181</c:v>
                </c:pt>
                <c:pt idx="31">
                  <c:v>17.506683953926334</c:v>
                </c:pt>
                <c:pt idx="32">
                  <c:v>18.313839151802533</c:v>
                </c:pt>
                <c:pt idx="33">
                  <c:v>28.082690949556582</c:v>
                </c:pt>
                <c:pt idx="34">
                  <c:v>31.329893816871834</c:v>
                </c:pt>
                <c:pt idx="35">
                  <c:v>34.510027522886546</c:v>
                </c:pt>
                <c:pt idx="36">
                  <c:v>66.60182309157716</c:v>
                </c:pt>
                <c:pt idx="37">
                  <c:v>58.185511278258119</c:v>
                </c:pt>
                <c:pt idx="38">
                  <c:v>89.536992899303158</c:v>
                </c:pt>
                <c:pt idx="39">
                  <c:v>124.45532755533054</c:v>
                </c:pt>
                <c:pt idx="40">
                  <c:v>111.92836379701113</c:v>
                </c:pt>
                <c:pt idx="41">
                  <c:v>120.98159765066484</c:v>
                </c:pt>
                <c:pt idx="42">
                  <c:v>63.552140594152668</c:v>
                </c:pt>
                <c:pt idx="43">
                  <c:v>75.415327380947147</c:v>
                </c:pt>
                <c:pt idx="44">
                  <c:v>1475.137055045891</c:v>
                </c:pt>
                <c:pt idx="45">
                  <c:v>753.08671019820952</c:v>
                </c:pt>
                <c:pt idx="46">
                  <c:v>105.40028947462959</c:v>
                </c:pt>
                <c:pt idx="47">
                  <c:v>166.90338775811693</c:v>
                </c:pt>
                <c:pt idx="48">
                  <c:v>166.90338775811693</c:v>
                </c:pt>
                <c:pt idx="49">
                  <c:v>166.90338775811693</c:v>
                </c:pt>
                <c:pt idx="50">
                  <c:v>166.90338775811693</c:v>
                </c:pt>
                <c:pt idx="51">
                  <c:v>166.90338775811693</c:v>
                </c:pt>
                <c:pt idx="52">
                  <c:v>166.90338775811693</c:v>
                </c:pt>
                <c:pt idx="53">
                  <c:v>166.90338775811693</c:v>
                </c:pt>
                <c:pt idx="54">
                  <c:v>166.90338775811693</c:v>
                </c:pt>
                <c:pt idx="55">
                  <c:v>166.90338775811693</c:v>
                </c:pt>
                <c:pt idx="56">
                  <c:v>166.90338775811693</c:v>
                </c:pt>
                <c:pt idx="57">
                  <c:v>166.90338775811693</c:v>
                </c:pt>
                <c:pt idx="58">
                  <c:v>166.90338775811693</c:v>
                </c:pt>
                <c:pt idx="59">
                  <c:v>166.90338775811693</c:v>
                </c:pt>
                <c:pt idx="60">
                  <c:v>166.90338775811693</c:v>
                </c:pt>
                <c:pt idx="61">
                  <c:v>166.90338775811693</c:v>
                </c:pt>
                <c:pt idx="62">
                  <c:v>166.90338775811693</c:v>
                </c:pt>
                <c:pt idx="63">
                  <c:v>166.90338775811693</c:v>
                </c:pt>
                <c:pt idx="64">
                  <c:v>166.90338775811693</c:v>
                </c:pt>
                <c:pt idx="65">
                  <c:v>166.90338775811693</c:v>
                </c:pt>
                <c:pt idx="66">
                  <c:v>166.90338775811693</c:v>
                </c:pt>
                <c:pt idx="67">
                  <c:v>166.90338775811693</c:v>
                </c:pt>
                <c:pt idx="68">
                  <c:v>166.90338775811693</c:v>
                </c:pt>
                <c:pt idx="69">
                  <c:v>166.90338775811693</c:v>
                </c:pt>
                <c:pt idx="70">
                  <c:v>166.90338775811693</c:v>
                </c:pt>
                <c:pt idx="71">
                  <c:v>166.90338775811693</c:v>
                </c:pt>
                <c:pt idx="72">
                  <c:v>166.90338775811693</c:v>
                </c:pt>
                <c:pt idx="73">
                  <c:v>166.90338775811693</c:v>
                </c:pt>
                <c:pt idx="74">
                  <c:v>166.90338775811693</c:v>
                </c:pt>
                <c:pt idx="75">
                  <c:v>166.90338775811693</c:v>
                </c:pt>
                <c:pt idx="76">
                  <c:v>166.90338775811693</c:v>
                </c:pt>
                <c:pt idx="77">
                  <c:v>166.90338775811693</c:v>
                </c:pt>
                <c:pt idx="78">
                  <c:v>166.90338775811693</c:v>
                </c:pt>
                <c:pt idx="79">
                  <c:v>166.90338775811693</c:v>
                </c:pt>
                <c:pt idx="80">
                  <c:v>166.90338775811693</c:v>
                </c:pt>
                <c:pt idx="81">
                  <c:v>166.90338775811693</c:v>
                </c:pt>
                <c:pt idx="82">
                  <c:v>166.90338775811693</c:v>
                </c:pt>
                <c:pt idx="83">
                  <c:v>166.90338775811693</c:v>
                </c:pt>
                <c:pt idx="84">
                  <c:v>166.90338775811693</c:v>
                </c:pt>
                <c:pt idx="85">
                  <c:v>166.90338775811693</c:v>
                </c:pt>
                <c:pt idx="86">
                  <c:v>166.90338775811693</c:v>
                </c:pt>
                <c:pt idx="87">
                  <c:v>166.90338775811693</c:v>
                </c:pt>
                <c:pt idx="88">
                  <c:v>166.90338775811693</c:v>
                </c:pt>
                <c:pt idx="89">
                  <c:v>166.90338775811693</c:v>
                </c:pt>
                <c:pt idx="90">
                  <c:v>166.90338775811693</c:v>
                </c:pt>
                <c:pt idx="91">
                  <c:v>166.90338775811693</c:v>
                </c:pt>
                <c:pt idx="92">
                  <c:v>166.90338775811693</c:v>
                </c:pt>
                <c:pt idx="93">
                  <c:v>166.90338775811693</c:v>
                </c:pt>
              </c:numCache>
            </c:numRef>
          </c:yVal>
          <c:smooth val="0"/>
        </c:ser>
        <c:ser>
          <c:idx val="0"/>
          <c:order val="13"/>
          <c:tx>
            <c:strRef>
              <c:f>Constraints!$BS$4</c:f>
              <c:strCache>
                <c:ptCount val="1"/>
                <c:pt idx="0">
                  <c:v>Patm nodiff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Constraints!$BC$7:$BC$100</c:f>
              <c:numCache>
                <c:formatCode>0.00</c:formatCode>
                <c:ptCount val="94"/>
                <c:pt idx="0">
                  <c:v>22.118380062305299</c:v>
                </c:pt>
                <c:pt idx="1">
                  <c:v>22.118380062305299</c:v>
                </c:pt>
                <c:pt idx="2">
                  <c:v>22.118380062305299</c:v>
                </c:pt>
                <c:pt idx="3">
                  <c:v>22.118380062305299</c:v>
                </c:pt>
                <c:pt idx="4">
                  <c:v>22.118380062305299</c:v>
                </c:pt>
                <c:pt idx="5">
                  <c:v>22.118380062305299</c:v>
                </c:pt>
                <c:pt idx="6">
                  <c:v>22.118380062305299</c:v>
                </c:pt>
                <c:pt idx="7">
                  <c:v>22.118380062305299</c:v>
                </c:pt>
                <c:pt idx="8">
                  <c:v>22.118380062305299</c:v>
                </c:pt>
                <c:pt idx="9">
                  <c:v>22.118380062305299</c:v>
                </c:pt>
                <c:pt idx="10">
                  <c:v>22.118380062305299</c:v>
                </c:pt>
                <c:pt idx="11">
                  <c:v>22.118380062305299</c:v>
                </c:pt>
                <c:pt idx="12">
                  <c:v>22.118380062305299</c:v>
                </c:pt>
                <c:pt idx="13">
                  <c:v>22.118380062305299</c:v>
                </c:pt>
                <c:pt idx="14">
                  <c:v>22.118380062305299</c:v>
                </c:pt>
                <c:pt idx="15">
                  <c:v>22.118380062305299</c:v>
                </c:pt>
                <c:pt idx="16">
                  <c:v>22.118380062305299</c:v>
                </c:pt>
                <c:pt idx="17">
                  <c:v>22.118380062305299</c:v>
                </c:pt>
                <c:pt idx="18">
                  <c:v>22.118380062305299</c:v>
                </c:pt>
                <c:pt idx="19">
                  <c:v>22.118380062305299</c:v>
                </c:pt>
                <c:pt idx="20">
                  <c:v>22.118380062305299</c:v>
                </c:pt>
                <c:pt idx="21">
                  <c:v>22.118380062305299</c:v>
                </c:pt>
                <c:pt idx="22">
                  <c:v>22.118380062305299</c:v>
                </c:pt>
                <c:pt idx="23">
                  <c:v>22.118380062305299</c:v>
                </c:pt>
                <c:pt idx="24">
                  <c:v>22.118380062305299</c:v>
                </c:pt>
                <c:pt idx="25">
                  <c:v>22.118380062305299</c:v>
                </c:pt>
                <c:pt idx="26">
                  <c:v>22.118380062305299</c:v>
                </c:pt>
                <c:pt idx="27">
                  <c:v>22.118380062305299</c:v>
                </c:pt>
                <c:pt idx="28">
                  <c:v>22.118380062305299</c:v>
                </c:pt>
                <c:pt idx="29">
                  <c:v>22.118380062305299</c:v>
                </c:pt>
                <c:pt idx="30">
                  <c:v>22.118380062305299</c:v>
                </c:pt>
                <c:pt idx="31">
                  <c:v>22.118380062305299</c:v>
                </c:pt>
                <c:pt idx="32">
                  <c:v>22.118380062305299</c:v>
                </c:pt>
                <c:pt idx="33">
                  <c:v>22.118380062305299</c:v>
                </c:pt>
                <c:pt idx="34">
                  <c:v>22.118380062305299</c:v>
                </c:pt>
                <c:pt idx="35">
                  <c:v>22.118380062305299</c:v>
                </c:pt>
                <c:pt idx="36">
                  <c:v>22.118380062305299</c:v>
                </c:pt>
                <c:pt idx="37">
                  <c:v>22.118380062305299</c:v>
                </c:pt>
                <c:pt idx="38">
                  <c:v>22.118380062305299</c:v>
                </c:pt>
                <c:pt idx="39">
                  <c:v>22.118380062305299</c:v>
                </c:pt>
                <c:pt idx="40">
                  <c:v>22.118380062305299</c:v>
                </c:pt>
                <c:pt idx="41">
                  <c:v>22.118380062305299</c:v>
                </c:pt>
                <c:pt idx="42">
                  <c:v>22.118380062305299</c:v>
                </c:pt>
                <c:pt idx="43">
                  <c:v>22.118380062305299</c:v>
                </c:pt>
                <c:pt idx="44">
                  <c:v>22.118380062305299</c:v>
                </c:pt>
                <c:pt idx="45">
                  <c:v>22.118380062305299</c:v>
                </c:pt>
                <c:pt idx="46">
                  <c:v>22.118380062305299</c:v>
                </c:pt>
                <c:pt idx="47">
                  <c:v>22.118380062305299</c:v>
                </c:pt>
                <c:pt idx="48">
                  <c:v>22.118380062305299</c:v>
                </c:pt>
                <c:pt idx="49">
                  <c:v>22.118380062305299</c:v>
                </c:pt>
                <c:pt idx="50">
                  <c:v>22.118380062305299</c:v>
                </c:pt>
                <c:pt idx="51">
                  <c:v>22.118380062305299</c:v>
                </c:pt>
                <c:pt idx="52">
                  <c:v>22.118380062305299</c:v>
                </c:pt>
                <c:pt idx="53">
                  <c:v>22.118380062305299</c:v>
                </c:pt>
                <c:pt idx="54">
                  <c:v>22.118380062305299</c:v>
                </c:pt>
                <c:pt idx="55">
                  <c:v>22.118380062305299</c:v>
                </c:pt>
                <c:pt idx="56">
                  <c:v>22.118380062305299</c:v>
                </c:pt>
                <c:pt idx="57">
                  <c:v>22.118380062305299</c:v>
                </c:pt>
                <c:pt idx="58">
                  <c:v>22.118380062305299</c:v>
                </c:pt>
                <c:pt idx="59">
                  <c:v>22.118380062305299</c:v>
                </c:pt>
                <c:pt idx="60">
                  <c:v>22.118380062305299</c:v>
                </c:pt>
                <c:pt idx="61">
                  <c:v>22.118380062305299</c:v>
                </c:pt>
                <c:pt idx="62">
                  <c:v>22.118380062305299</c:v>
                </c:pt>
                <c:pt idx="63">
                  <c:v>22.118380062305299</c:v>
                </c:pt>
                <c:pt idx="64">
                  <c:v>22.118380062305299</c:v>
                </c:pt>
                <c:pt idx="65">
                  <c:v>22.118380062305299</c:v>
                </c:pt>
                <c:pt idx="66">
                  <c:v>22.118380062305299</c:v>
                </c:pt>
                <c:pt idx="67">
                  <c:v>22.118380062305299</c:v>
                </c:pt>
                <c:pt idx="68">
                  <c:v>22.118380062305299</c:v>
                </c:pt>
                <c:pt idx="69">
                  <c:v>22.118380062305299</c:v>
                </c:pt>
                <c:pt idx="70">
                  <c:v>22.118380062305299</c:v>
                </c:pt>
                <c:pt idx="71">
                  <c:v>22.118380062305299</c:v>
                </c:pt>
                <c:pt idx="72">
                  <c:v>22.118380062305299</c:v>
                </c:pt>
                <c:pt idx="73">
                  <c:v>22.118380062305299</c:v>
                </c:pt>
                <c:pt idx="74">
                  <c:v>22.118380062305299</c:v>
                </c:pt>
                <c:pt idx="75">
                  <c:v>22.118380062305299</c:v>
                </c:pt>
                <c:pt idx="76">
                  <c:v>22.118380062305299</c:v>
                </c:pt>
                <c:pt idx="77">
                  <c:v>22.118380062305299</c:v>
                </c:pt>
                <c:pt idx="78">
                  <c:v>22.118380062305299</c:v>
                </c:pt>
                <c:pt idx="79">
                  <c:v>22.118380062305299</c:v>
                </c:pt>
                <c:pt idx="80">
                  <c:v>22.118380062305299</c:v>
                </c:pt>
                <c:pt idx="81">
                  <c:v>22.118380062305299</c:v>
                </c:pt>
                <c:pt idx="82">
                  <c:v>22.118380062305299</c:v>
                </c:pt>
                <c:pt idx="83">
                  <c:v>22.118380062305299</c:v>
                </c:pt>
                <c:pt idx="84">
                  <c:v>22.118380062305299</c:v>
                </c:pt>
                <c:pt idx="85">
                  <c:v>22.118380062305299</c:v>
                </c:pt>
                <c:pt idx="86">
                  <c:v>22.118380062305299</c:v>
                </c:pt>
                <c:pt idx="87">
                  <c:v>22.118380062305299</c:v>
                </c:pt>
                <c:pt idx="88">
                  <c:v>22.118380062305299</c:v>
                </c:pt>
                <c:pt idx="89">
                  <c:v>22.118380062305299</c:v>
                </c:pt>
                <c:pt idx="90">
                  <c:v>22.118380062305299</c:v>
                </c:pt>
                <c:pt idx="91">
                  <c:v>22.118380062305299</c:v>
                </c:pt>
                <c:pt idx="92">
                  <c:v>22.118380062305299</c:v>
                </c:pt>
                <c:pt idx="93">
                  <c:v>22.118380062305299</c:v>
                </c:pt>
              </c:numCache>
            </c:numRef>
          </c:xVal>
          <c:yVal>
            <c:numRef>
              <c:f>Constraints!$BS$7:$BS$100</c:f>
              <c:numCache>
                <c:formatCode>0.00</c:formatCode>
                <c:ptCount val="94"/>
                <c:pt idx="0">
                  <c:v>0.14359478818908872</c:v>
                </c:pt>
                <c:pt idx="1">
                  <c:v>9.9157061724477399E-2</c:v>
                </c:pt>
                <c:pt idx="2">
                  <c:v>0.12940979617923151</c:v>
                </c:pt>
                <c:pt idx="3">
                  <c:v>0.13234159862004335</c:v>
                </c:pt>
                <c:pt idx="4">
                  <c:v>0.13623679331266728</c:v>
                </c:pt>
                <c:pt idx="5">
                  <c:v>0.15629464275557511</c:v>
                </c:pt>
                <c:pt idx="6">
                  <c:v>6.5478054591661852E-2</c:v>
                </c:pt>
                <c:pt idx="7">
                  <c:v>0.14070447163628033</c:v>
                </c:pt>
                <c:pt idx="8">
                  <c:v>5.3885502133068898E-2</c:v>
                </c:pt>
                <c:pt idx="9">
                  <c:v>3.8104104651366974E-2</c:v>
                </c:pt>
                <c:pt idx="10">
                  <c:v>8.7334002531112162E-2</c:v>
                </c:pt>
                <c:pt idx="11">
                  <c:v>7.2116475023125057E-2</c:v>
                </c:pt>
                <c:pt idx="12">
                  <c:v>0.14822231777178543</c:v>
                </c:pt>
                <c:pt idx="13">
                  <c:v>0.11982764133490512</c:v>
                </c:pt>
                <c:pt idx="14">
                  <c:v>0.13196353845516179</c:v>
                </c:pt>
                <c:pt idx="15">
                  <c:v>9.6702008386514729E-2</c:v>
                </c:pt>
                <c:pt idx="16">
                  <c:v>0.11564533620128972</c:v>
                </c:pt>
                <c:pt idx="17">
                  <c:v>0.10623866964067137</c:v>
                </c:pt>
                <c:pt idx="18">
                  <c:v>8.1952571755941062E-2</c:v>
                </c:pt>
                <c:pt idx="19">
                  <c:v>0.12284602969924707</c:v>
                </c:pt>
                <c:pt idx="20">
                  <c:v>9.8031643135397931E-2</c:v>
                </c:pt>
                <c:pt idx="21">
                  <c:v>0.13029518928835498</c:v>
                </c:pt>
                <c:pt idx="22">
                  <c:v>3.9988780767412802E-2</c:v>
                </c:pt>
                <c:pt idx="23">
                  <c:v>8.7567232377821283E-2</c:v>
                </c:pt>
                <c:pt idx="24">
                  <c:v>6.3105852974580962E-2</c:v>
                </c:pt>
                <c:pt idx="25">
                  <c:v>3.7227875831303436E-2</c:v>
                </c:pt>
                <c:pt idx="26">
                  <c:v>0.11881450896870394</c:v>
                </c:pt>
                <c:pt idx="27">
                  <c:v>7.0378433809972482E-2</c:v>
                </c:pt>
                <c:pt idx="28">
                  <c:v>0.99007334543266656</c:v>
                </c:pt>
                <c:pt idx="29">
                  <c:v>4.3374096587483173</c:v>
                </c:pt>
                <c:pt idx="30">
                  <c:v>6.533492464538341</c:v>
                </c:pt>
                <c:pt idx="31">
                  <c:v>5.8490133409505667</c:v>
                </c:pt>
                <c:pt idx="32">
                  <c:v>6.1095375863035102</c:v>
                </c:pt>
                <c:pt idx="33">
                  <c:v>9.3475579039449368</c:v>
                </c:pt>
                <c:pt idx="34">
                  <c:v>10.411524026924782</c:v>
                </c:pt>
                <c:pt idx="35">
                  <c:v>11.449742617025814</c:v>
                </c:pt>
                <c:pt idx="36">
                  <c:v>21.972452762355974</c:v>
                </c:pt>
                <c:pt idx="37">
                  <c:v>19.156012105318073</c:v>
                </c:pt>
                <c:pt idx="38">
                  <c:v>29.037420202573106</c:v>
                </c:pt>
                <c:pt idx="39">
                  <c:v>40.22939208620722</c:v>
                </c:pt>
                <c:pt idx="40">
                  <c:v>36.061256336497443</c:v>
                </c:pt>
                <c:pt idx="41">
                  <c:v>38.849638151203322</c:v>
                </c:pt>
                <c:pt idx="42">
                  <c:v>20.665615621904713</c:v>
                </c:pt>
                <c:pt idx="43">
                  <c:v>24.468622109387606</c:v>
                </c:pt>
                <c:pt idx="44">
                  <c:v>487.44588264798426</c:v>
                </c:pt>
                <c:pt idx="45">
                  <c:v>248.59978553713393</c:v>
                </c:pt>
                <c:pt idx="46">
                  <c:v>34.091913717994139</c:v>
                </c:pt>
                <c:pt idx="47">
                  <c:v>54.157590550788811</c:v>
                </c:pt>
                <c:pt idx="48">
                  <c:v>54.157590550788811</c:v>
                </c:pt>
                <c:pt idx="49">
                  <c:v>54.157590550788811</c:v>
                </c:pt>
                <c:pt idx="50">
                  <c:v>54.157590550788811</c:v>
                </c:pt>
                <c:pt idx="51">
                  <c:v>54.157590550788811</c:v>
                </c:pt>
                <c:pt idx="52">
                  <c:v>54.157590550788811</c:v>
                </c:pt>
                <c:pt idx="53">
                  <c:v>54.157590550788811</c:v>
                </c:pt>
                <c:pt idx="54">
                  <c:v>54.157590550788811</c:v>
                </c:pt>
                <c:pt idx="55">
                  <c:v>54.157590550788811</c:v>
                </c:pt>
                <c:pt idx="56">
                  <c:v>54.157590550788811</c:v>
                </c:pt>
                <c:pt idx="57">
                  <c:v>54.157590550788811</c:v>
                </c:pt>
                <c:pt idx="58">
                  <c:v>54.157590550788811</c:v>
                </c:pt>
                <c:pt idx="59">
                  <c:v>54.157590550788811</c:v>
                </c:pt>
                <c:pt idx="60">
                  <c:v>54.157590550788811</c:v>
                </c:pt>
                <c:pt idx="61">
                  <c:v>54.157590550788811</c:v>
                </c:pt>
                <c:pt idx="62">
                  <c:v>54.157590550788811</c:v>
                </c:pt>
                <c:pt idx="63">
                  <c:v>54.157590550788811</c:v>
                </c:pt>
                <c:pt idx="64">
                  <c:v>54.157590550788811</c:v>
                </c:pt>
                <c:pt idx="65">
                  <c:v>54.157590550788811</c:v>
                </c:pt>
                <c:pt idx="66">
                  <c:v>54.157590550788811</c:v>
                </c:pt>
                <c:pt idx="67">
                  <c:v>54.157590550788811</c:v>
                </c:pt>
                <c:pt idx="68">
                  <c:v>54.157590550788811</c:v>
                </c:pt>
                <c:pt idx="69">
                  <c:v>54.157590550788811</c:v>
                </c:pt>
                <c:pt idx="70">
                  <c:v>54.157590550788811</c:v>
                </c:pt>
                <c:pt idx="71">
                  <c:v>54.157590550788811</c:v>
                </c:pt>
                <c:pt idx="72">
                  <c:v>54.157590550788811</c:v>
                </c:pt>
                <c:pt idx="73">
                  <c:v>54.157590550788811</c:v>
                </c:pt>
                <c:pt idx="74">
                  <c:v>54.157590550788811</c:v>
                </c:pt>
                <c:pt idx="75">
                  <c:v>54.157590550788811</c:v>
                </c:pt>
                <c:pt idx="76">
                  <c:v>54.157590550788811</c:v>
                </c:pt>
                <c:pt idx="77">
                  <c:v>54.157590550788811</c:v>
                </c:pt>
                <c:pt idx="78">
                  <c:v>54.157590550788811</c:v>
                </c:pt>
                <c:pt idx="79">
                  <c:v>54.157590550788811</c:v>
                </c:pt>
                <c:pt idx="80">
                  <c:v>54.157590550788811</c:v>
                </c:pt>
                <c:pt idx="81">
                  <c:v>54.157590550788811</c:v>
                </c:pt>
                <c:pt idx="82">
                  <c:v>54.157590550788811</c:v>
                </c:pt>
                <c:pt idx="83">
                  <c:v>54.157590550788811</c:v>
                </c:pt>
                <c:pt idx="84">
                  <c:v>54.157590550788811</c:v>
                </c:pt>
                <c:pt idx="85">
                  <c:v>54.157590550788811</c:v>
                </c:pt>
                <c:pt idx="86">
                  <c:v>54.157590550788811</c:v>
                </c:pt>
                <c:pt idx="87">
                  <c:v>54.157590550788811</c:v>
                </c:pt>
                <c:pt idx="88">
                  <c:v>54.157590550788811</c:v>
                </c:pt>
                <c:pt idx="89">
                  <c:v>54.157590550788811</c:v>
                </c:pt>
                <c:pt idx="90">
                  <c:v>54.157590550788811</c:v>
                </c:pt>
                <c:pt idx="91">
                  <c:v>54.157590550788811</c:v>
                </c:pt>
                <c:pt idx="92">
                  <c:v>54.157590550788811</c:v>
                </c:pt>
                <c:pt idx="93">
                  <c:v>54.157590550788811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326400"/>
        <c:axId val="182333824"/>
      </c:scatterChart>
      <c:valAx>
        <c:axId val="182326400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gas outgassed</a:t>
                </a:r>
              </a:p>
            </c:rich>
          </c:tx>
          <c:layout>
            <c:manualLayout>
              <c:xMode val="edge"/>
              <c:yMode val="edge"/>
              <c:x val="0.41609867125398814"/>
              <c:y val="3.224732827562139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33824"/>
        <c:crosses val="max"/>
        <c:crossBetween val="midCat"/>
      </c:valAx>
      <c:valAx>
        <c:axId val="182333824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% H2O exsolved syn-explosively (si-sq)/si</a:t>
                </a:r>
              </a:p>
            </c:rich>
          </c:tx>
          <c:layout>
            <c:manualLayout>
              <c:xMode val="edge"/>
              <c:yMode val="edge"/>
              <c:x val="4.2165625062339521E-2"/>
              <c:y val="0.251080169856817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32640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35"/>
          <c:y val="9.2664015800420205E-2"/>
          <c:w val="0.11876484786135411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Constraints!$BT$4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Constraints!$DG$3:$DG$97</c:f>
                <c:numCache>
                  <c:formatCode>General</c:formatCode>
                  <c:ptCount val="95"/>
                  <c:pt idx="0">
                    <c:v>1.8651155254345343E-3</c:v>
                  </c:pt>
                  <c:pt idx="1">
                    <c:v>1.7461357132679848E-3</c:v>
                  </c:pt>
                  <c:pt idx="2">
                    <c:v>2.1837213273118426E-3</c:v>
                  </c:pt>
                  <c:pt idx="3">
                    <c:v>1.9486603946043625E-3</c:v>
                  </c:pt>
                  <c:pt idx="4">
                    <c:v>1.8218478942894618E-3</c:v>
                  </c:pt>
                  <c:pt idx="5">
                    <c:v>1.8104985905324519E-3</c:v>
                  </c:pt>
                  <c:pt idx="6">
                    <c:v>1.683687530468562E-3</c:v>
                  </c:pt>
                  <c:pt idx="7">
                    <c:v>1.7705987386815775E-3</c:v>
                  </c:pt>
                  <c:pt idx="8">
                    <c:v>1.7937430387581026E-3</c:v>
                  </c:pt>
                  <c:pt idx="9">
                    <c:v>1.5832103194678058E-3</c:v>
                  </c:pt>
                  <c:pt idx="10">
                    <c:v>1.8738735498362684E-3</c:v>
                  </c:pt>
                  <c:pt idx="11">
                    <c:v>1.6903684974018164E-3</c:v>
                  </c:pt>
                  <c:pt idx="12">
                    <c:v>1.749656490364537E-3</c:v>
                  </c:pt>
                  <c:pt idx="13">
                    <c:v>1.7460284050673971E-3</c:v>
                  </c:pt>
                  <c:pt idx="14">
                    <c:v>1.9769555250421654E-3</c:v>
                  </c:pt>
                  <c:pt idx="15">
                    <c:v>1.6626775745944089E-3</c:v>
                  </c:pt>
                  <c:pt idx="16">
                    <c:v>1.6629099173952157E-3</c:v>
                  </c:pt>
                  <c:pt idx="17">
                    <c:v>1.6222389554138344E-3</c:v>
                  </c:pt>
                  <c:pt idx="18">
                    <c:v>1.5422522040917847E-3</c:v>
                  </c:pt>
                  <c:pt idx="19">
                    <c:v>2.3603468622802161E-3</c:v>
                  </c:pt>
                  <c:pt idx="20">
                    <c:v>1.5565595607671308E-3</c:v>
                  </c:pt>
                  <c:pt idx="21">
                    <c:v>1.8070884426775909E-3</c:v>
                  </c:pt>
                  <c:pt idx="22">
                    <c:v>1.5613025671866885E-3</c:v>
                  </c:pt>
                  <c:pt idx="23">
                    <c:v>9.4379409528184694E-4</c:v>
                  </c:pt>
                  <c:pt idx="24">
                    <c:v>1.5003638905200084E-3</c:v>
                  </c:pt>
                  <c:pt idx="25">
                    <c:v>1.4875041698357491E-3</c:v>
                  </c:pt>
                  <c:pt idx="26">
                    <c:v>1.5426557438914653E-3</c:v>
                  </c:pt>
                  <c:pt idx="27">
                    <c:v>1.485316135237719E-3</c:v>
                  </c:pt>
                  <c:pt idx="28">
                    <c:v>1.4501012827689748E-3</c:v>
                  </c:pt>
                  <c:pt idx="29">
                    <c:v>2.1062521443345329E-3</c:v>
                  </c:pt>
                  <c:pt idx="30">
                    <c:v>2.1062521443345329E-3</c:v>
                  </c:pt>
                  <c:pt idx="31">
                    <c:v>1.8496921518563276E-3</c:v>
                  </c:pt>
                  <c:pt idx="32">
                    <c:v>1.8496921518563276E-3</c:v>
                  </c:pt>
                  <c:pt idx="33">
                    <c:v>1.9090712206294564E-3</c:v>
                  </c:pt>
                  <c:pt idx="34">
                    <c:v>1.9090712206294564E-3</c:v>
                  </c:pt>
                  <c:pt idx="35">
                    <c:v>1.9090712206294564E-3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2.6935584876085382E-3</c:v>
                  </c:pt>
                  <c:pt idx="39">
                    <c:v>2.6935584876085382E-3</c:v>
                  </c:pt>
                  <c:pt idx="40">
                    <c:v>2.6935584876085382E-3</c:v>
                  </c:pt>
                  <c:pt idx="41">
                    <c:v>2.6935584876085382E-3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3.6521109383168245E-5</c:v>
                  </c:pt>
                  <c:pt idx="45">
                    <c:v>1.7462367681413333E-4</c:v>
                  </c:pt>
                  <c:pt idx="46">
                    <c:v>2.0970565497997963E-3</c:v>
                  </c:pt>
                  <c:pt idx="47">
                    <c:v>1.9714186982055359E-3</c:v>
                  </c:pt>
                  <c:pt idx="48">
                    <c:v>1.9714186982055359E-3</c:v>
                  </c:pt>
                  <c:pt idx="49">
                    <c:v>1.9714186982055359E-3</c:v>
                  </c:pt>
                  <c:pt idx="50">
                    <c:v>1.9714186982055359E-3</c:v>
                  </c:pt>
                  <c:pt idx="51">
                    <c:v>1.9714186982055359E-3</c:v>
                  </c:pt>
                  <c:pt idx="52">
                    <c:v>1.9714186982055359E-3</c:v>
                  </c:pt>
                  <c:pt idx="53">
                    <c:v>1.9714186982055359E-3</c:v>
                  </c:pt>
                  <c:pt idx="54">
                    <c:v>1.9714186982055359E-3</c:v>
                  </c:pt>
                  <c:pt idx="55">
                    <c:v>1.9714186982055359E-3</c:v>
                  </c:pt>
                  <c:pt idx="56">
                    <c:v>1.9714186982055359E-3</c:v>
                  </c:pt>
                  <c:pt idx="57">
                    <c:v>1.9714186982055359E-3</c:v>
                  </c:pt>
                  <c:pt idx="58">
                    <c:v>1.9714186982055359E-3</c:v>
                  </c:pt>
                  <c:pt idx="59">
                    <c:v>1.9714186982055359E-3</c:v>
                  </c:pt>
                  <c:pt idx="60">
                    <c:v>1.9714186982055359E-3</c:v>
                  </c:pt>
                  <c:pt idx="61">
                    <c:v>1.9714186982055359E-3</c:v>
                  </c:pt>
                  <c:pt idx="62">
                    <c:v>1.9714186982055359E-3</c:v>
                  </c:pt>
                  <c:pt idx="63">
                    <c:v>1.9714186982055359E-3</c:v>
                  </c:pt>
                  <c:pt idx="64">
                    <c:v>1.9714186982055359E-3</c:v>
                  </c:pt>
                  <c:pt idx="65">
                    <c:v>1.9714186982055359E-3</c:v>
                  </c:pt>
                  <c:pt idx="66">
                    <c:v>1.9714186982055359E-3</c:v>
                  </c:pt>
                  <c:pt idx="67">
                    <c:v>1.9714186982055359E-3</c:v>
                  </c:pt>
                  <c:pt idx="68">
                    <c:v>1.9714186982055359E-3</c:v>
                  </c:pt>
                  <c:pt idx="69">
                    <c:v>1.9714186982055359E-3</c:v>
                  </c:pt>
                  <c:pt idx="70">
                    <c:v>1.9714186982055359E-3</c:v>
                  </c:pt>
                  <c:pt idx="71">
                    <c:v>1.9714186982055359E-3</c:v>
                  </c:pt>
                  <c:pt idx="72">
                    <c:v>1.9714186982055359E-3</c:v>
                  </c:pt>
                  <c:pt idx="73">
                    <c:v>1.9714186982055359E-3</c:v>
                  </c:pt>
                  <c:pt idx="74">
                    <c:v>1.9714186982055359E-3</c:v>
                  </c:pt>
                  <c:pt idx="75">
                    <c:v>1.9714186982055359E-3</c:v>
                  </c:pt>
                  <c:pt idx="76">
                    <c:v>1.9714186982055359E-3</c:v>
                  </c:pt>
                  <c:pt idx="77">
                    <c:v>1.9714186982055359E-3</c:v>
                  </c:pt>
                  <c:pt idx="78">
                    <c:v>1.9714186982055359E-3</c:v>
                  </c:pt>
                  <c:pt idx="79">
                    <c:v>1.9714186982055359E-3</c:v>
                  </c:pt>
                  <c:pt idx="80">
                    <c:v>1.9714186982055359E-3</c:v>
                  </c:pt>
                  <c:pt idx="81">
                    <c:v>1.9714186982055359E-3</c:v>
                  </c:pt>
                  <c:pt idx="82">
                    <c:v>1.9714186982055359E-3</c:v>
                  </c:pt>
                  <c:pt idx="83">
                    <c:v>1.9714186982055359E-3</c:v>
                  </c:pt>
                  <c:pt idx="84">
                    <c:v>1.9714186982055359E-3</c:v>
                  </c:pt>
                  <c:pt idx="85">
                    <c:v>1.9714186982055359E-3</c:v>
                  </c:pt>
                  <c:pt idx="86">
                    <c:v>1.9714186982055359E-3</c:v>
                  </c:pt>
                  <c:pt idx="87">
                    <c:v>1.9714186982055359E-3</c:v>
                  </c:pt>
                  <c:pt idx="88">
                    <c:v>1.9714186982055359E-3</c:v>
                  </c:pt>
                  <c:pt idx="89">
                    <c:v>1.9714186982055359E-3</c:v>
                  </c:pt>
                  <c:pt idx="90">
                    <c:v>1.9714186982055359E-3</c:v>
                  </c:pt>
                  <c:pt idx="91">
                    <c:v>1.9714186982055359E-3</c:v>
                  </c:pt>
                  <c:pt idx="92">
                    <c:v>1.9714186982055359E-3</c:v>
                  </c:pt>
                  <c:pt idx="93">
                    <c:v>1.9714186982055359E-3</c:v>
                  </c:pt>
                  <c:pt idx="94">
                    <c:v>1.9714186982055359E-3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Constraints!$CG$3:$CG$96</c:f>
              <c:numCache>
                <c:formatCode>General</c:formatCode>
                <c:ptCount val="94"/>
                <c:pt idx="0">
                  <c:v>1.8651155254345347E-3</c:v>
                </c:pt>
                <c:pt idx="1">
                  <c:v>1.7461357132679848E-3</c:v>
                </c:pt>
                <c:pt idx="2">
                  <c:v>2.1837213273118426E-3</c:v>
                </c:pt>
                <c:pt idx="3">
                  <c:v>1.9486603946043629E-3</c:v>
                </c:pt>
                <c:pt idx="4">
                  <c:v>1.8218478942894623E-3</c:v>
                </c:pt>
                <c:pt idx="5">
                  <c:v>1.8104985905324524E-3</c:v>
                </c:pt>
                <c:pt idx="6">
                  <c:v>1.683687530468562E-3</c:v>
                </c:pt>
                <c:pt idx="7">
                  <c:v>1.7705987386815779E-3</c:v>
                </c:pt>
                <c:pt idx="8">
                  <c:v>1.7937430387581031E-3</c:v>
                </c:pt>
                <c:pt idx="9">
                  <c:v>1.5832103194678058E-3</c:v>
                </c:pt>
                <c:pt idx="10">
                  <c:v>1.8738735498362693E-3</c:v>
                </c:pt>
                <c:pt idx="11">
                  <c:v>1.690368497401816E-3</c:v>
                </c:pt>
                <c:pt idx="12">
                  <c:v>1.7496564903645366E-3</c:v>
                </c:pt>
                <c:pt idx="13">
                  <c:v>1.7460284050673967E-3</c:v>
                </c:pt>
                <c:pt idx="14">
                  <c:v>1.9769555250421654E-3</c:v>
                </c:pt>
                <c:pt idx="15">
                  <c:v>1.6626775745944094E-3</c:v>
                </c:pt>
                <c:pt idx="16">
                  <c:v>1.6629099173952157E-3</c:v>
                </c:pt>
                <c:pt idx="17">
                  <c:v>1.6222389554138349E-3</c:v>
                </c:pt>
                <c:pt idx="18">
                  <c:v>1.5422522040917847E-3</c:v>
                </c:pt>
                <c:pt idx="19">
                  <c:v>2.360346862280217E-3</c:v>
                </c:pt>
                <c:pt idx="20">
                  <c:v>1.5565595607671308E-3</c:v>
                </c:pt>
                <c:pt idx="21">
                  <c:v>1.8070884426775909E-3</c:v>
                </c:pt>
                <c:pt idx="22">
                  <c:v>1.5613025671866885E-3</c:v>
                </c:pt>
                <c:pt idx="23">
                  <c:v>9.4379409528184716E-4</c:v>
                </c:pt>
                <c:pt idx="24">
                  <c:v>1.5003638905200089E-3</c:v>
                </c:pt>
                <c:pt idx="25">
                  <c:v>1.4875041698357491E-3</c:v>
                </c:pt>
                <c:pt idx="26">
                  <c:v>1.5426557438914653E-3</c:v>
                </c:pt>
                <c:pt idx="27">
                  <c:v>1.485316135237719E-3</c:v>
                </c:pt>
                <c:pt idx="28">
                  <c:v>1.4501012827689748E-3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1.8496921518563281E-3</c:v>
                </c:pt>
                <c:pt idx="32">
                  <c:v>1.8496921518563281E-3</c:v>
                </c:pt>
                <c:pt idx="33">
                  <c:v>1.9090712206294564E-3</c:v>
                </c:pt>
                <c:pt idx="34">
                  <c:v>1.9090712206294564E-3</c:v>
                </c:pt>
                <c:pt idx="35">
                  <c:v>1.9090712206294564E-3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2.693558487608539E-3</c:v>
                </c:pt>
                <c:pt idx="39">
                  <c:v>2.693558487608539E-3</c:v>
                </c:pt>
                <c:pt idx="40">
                  <c:v>2.693558487608539E-3</c:v>
                </c:pt>
                <c:pt idx="41">
                  <c:v>2.693558487608539E-3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3.6521109383168245E-5</c:v>
                </c:pt>
                <c:pt idx="45">
                  <c:v>1.7462367681413333E-4</c:v>
                </c:pt>
                <c:pt idx="46">
                  <c:v>2.0970565497997963E-3</c:v>
                </c:pt>
                <c:pt idx="47">
                  <c:v>1.9714186982055359E-3</c:v>
                </c:pt>
                <c:pt idx="48">
                  <c:v>1.9714186982055359E-3</c:v>
                </c:pt>
                <c:pt idx="49">
                  <c:v>1.9714186982055359E-3</c:v>
                </c:pt>
                <c:pt idx="50">
                  <c:v>1.9714186982055359E-3</c:v>
                </c:pt>
                <c:pt idx="51">
                  <c:v>1.9714186982055359E-3</c:v>
                </c:pt>
                <c:pt idx="52">
                  <c:v>1.9714186982055359E-3</c:v>
                </c:pt>
                <c:pt idx="53">
                  <c:v>1.9714186982055359E-3</c:v>
                </c:pt>
                <c:pt idx="54">
                  <c:v>1.9714186982055359E-3</c:v>
                </c:pt>
                <c:pt idx="55">
                  <c:v>1.9714186982055359E-3</c:v>
                </c:pt>
                <c:pt idx="56">
                  <c:v>1.9714186982055359E-3</c:v>
                </c:pt>
                <c:pt idx="57">
                  <c:v>1.9714186982055359E-3</c:v>
                </c:pt>
                <c:pt idx="58">
                  <c:v>1.9714186982055359E-3</c:v>
                </c:pt>
                <c:pt idx="59">
                  <c:v>1.9714186982055359E-3</c:v>
                </c:pt>
                <c:pt idx="60">
                  <c:v>1.9714186982055359E-3</c:v>
                </c:pt>
                <c:pt idx="61">
                  <c:v>1.9714186982055359E-3</c:v>
                </c:pt>
                <c:pt idx="62">
                  <c:v>1.9714186982055359E-3</c:v>
                </c:pt>
                <c:pt idx="63">
                  <c:v>1.9714186982055359E-3</c:v>
                </c:pt>
                <c:pt idx="64">
                  <c:v>1.9714186982055359E-3</c:v>
                </c:pt>
                <c:pt idx="65">
                  <c:v>1.9714186982055359E-3</c:v>
                </c:pt>
                <c:pt idx="66">
                  <c:v>1.9714186982055359E-3</c:v>
                </c:pt>
                <c:pt idx="67">
                  <c:v>1.9714186982055359E-3</c:v>
                </c:pt>
                <c:pt idx="68">
                  <c:v>1.9714186982055359E-3</c:v>
                </c:pt>
                <c:pt idx="69">
                  <c:v>1.9714186982055359E-3</c:v>
                </c:pt>
                <c:pt idx="70">
                  <c:v>1.9714186982055359E-3</c:v>
                </c:pt>
                <c:pt idx="71">
                  <c:v>1.9714186982055359E-3</c:v>
                </c:pt>
                <c:pt idx="72">
                  <c:v>1.9714186982055359E-3</c:v>
                </c:pt>
                <c:pt idx="73">
                  <c:v>1.9714186982055359E-3</c:v>
                </c:pt>
                <c:pt idx="74">
                  <c:v>1.9714186982055359E-3</c:v>
                </c:pt>
                <c:pt idx="75">
                  <c:v>1.9714186982055359E-3</c:v>
                </c:pt>
                <c:pt idx="76">
                  <c:v>1.9714186982055359E-3</c:v>
                </c:pt>
                <c:pt idx="77">
                  <c:v>1.9714186982055359E-3</c:v>
                </c:pt>
                <c:pt idx="78">
                  <c:v>1.9714186982055359E-3</c:v>
                </c:pt>
                <c:pt idx="79">
                  <c:v>1.9714186982055359E-3</c:v>
                </c:pt>
                <c:pt idx="80">
                  <c:v>1.9714186982055359E-3</c:v>
                </c:pt>
                <c:pt idx="81">
                  <c:v>1.9714186982055359E-3</c:v>
                </c:pt>
                <c:pt idx="82">
                  <c:v>1.9714186982055359E-3</c:v>
                </c:pt>
                <c:pt idx="83">
                  <c:v>1.9714186982055359E-3</c:v>
                </c:pt>
                <c:pt idx="84">
                  <c:v>1.9714186982055359E-3</c:v>
                </c:pt>
                <c:pt idx="85">
                  <c:v>1.9714186982055359E-3</c:v>
                </c:pt>
                <c:pt idx="86">
                  <c:v>1.9714186982055359E-3</c:v>
                </c:pt>
                <c:pt idx="87">
                  <c:v>1.9714186982055359E-3</c:v>
                </c:pt>
                <c:pt idx="88">
                  <c:v>1.9714186982055359E-3</c:v>
                </c:pt>
                <c:pt idx="89">
                  <c:v>1.9714186982055359E-3</c:v>
                </c:pt>
                <c:pt idx="90">
                  <c:v>1.9714186982055359E-3</c:v>
                </c:pt>
                <c:pt idx="91">
                  <c:v>1.9714186982055359E-3</c:v>
                </c:pt>
                <c:pt idx="92">
                  <c:v>1.9714186982055359E-3</c:v>
                </c:pt>
                <c:pt idx="93">
                  <c:v>1.9714186982055359E-3</c:v>
                </c:pt>
              </c:numCache>
            </c:numRef>
          </c:xVal>
          <c:yVal>
            <c:numRef>
              <c:f>Constraints!$AN$7:$AN$100</c:f>
              <c:numCache>
                <c:formatCode>0.00E+00</c:formatCode>
                <c:ptCount val="94"/>
                <c:pt idx="0">
                  <c:v>20.128206060336492</c:v>
                </c:pt>
                <c:pt idx="1">
                  <c:v>25.588161729871665</c:v>
                </c:pt>
                <c:pt idx="2">
                  <c:v>41.362781758713794</c:v>
                </c:pt>
                <c:pt idx="3">
                  <c:v>27.092963004736752</c:v>
                </c:pt>
                <c:pt idx="4">
                  <c:v>19.611500205051264</c:v>
                </c:pt>
                <c:pt idx="5">
                  <c:v>15.578324108814963</c:v>
                </c:pt>
                <c:pt idx="6">
                  <c:v>38.805488947741694</c:v>
                </c:pt>
                <c:pt idx="7">
                  <c:v>16.368565143811818</c:v>
                </c:pt>
                <c:pt idx="8">
                  <c:v>68.987491382785635</c:v>
                </c:pt>
                <c:pt idx="9">
                  <c:v>58.771250047991586</c:v>
                </c:pt>
                <c:pt idx="10">
                  <c:v>42.183707496619604</c:v>
                </c:pt>
                <c:pt idx="11">
                  <c:v>34.480750358724343</c:v>
                </c:pt>
                <c:pt idx="12">
                  <c:v>14.298404592374027</c:v>
                </c:pt>
                <c:pt idx="13">
                  <c:v>19.366398487668231</c:v>
                </c:pt>
                <c:pt idx="14">
                  <c:v>28.738246569093707</c:v>
                </c:pt>
                <c:pt idx="15">
                  <c:v>20.517090094590099</c:v>
                </c:pt>
                <c:pt idx="16">
                  <c:v>15.752140009851052</c:v>
                </c:pt>
                <c:pt idx="17">
                  <c:v>15.451651365498547</c:v>
                </c:pt>
                <c:pt idx="18">
                  <c:v>16.335306433262719</c:v>
                </c:pt>
                <c:pt idx="19">
                  <c:v>55.43180576052665</c:v>
                </c:pt>
                <c:pt idx="20">
                  <c:v>13.331436854684505</c:v>
                </c:pt>
                <c:pt idx="21">
                  <c:v>20.177865332309988</c:v>
                </c:pt>
                <c:pt idx="22">
                  <c:v>50.38576539747384</c:v>
                </c:pt>
                <c:pt idx="23">
                  <c:v>1.6577054500615689</c:v>
                </c:pt>
                <c:pt idx="24">
                  <c:v>19.672491978929411</c:v>
                </c:pt>
                <c:pt idx="25">
                  <c:v>39.71548465067108</c:v>
                </c:pt>
                <c:pt idx="26">
                  <c:v>9.3908163671439198</c:v>
                </c:pt>
                <c:pt idx="27">
                  <c:v>15.441144260853703</c:v>
                </c:pt>
                <c:pt idx="28">
                  <c:v>8.7009140460265471</c:v>
                </c:pt>
                <c:pt idx="29">
                  <c:v>18.825731627441513</c:v>
                </c:pt>
                <c:pt idx="30">
                  <c:v>18.279774735095089</c:v>
                </c:pt>
                <c:pt idx="31">
                  <c:v>19.587650843433074</c:v>
                </c:pt>
                <c:pt idx="32">
                  <c:v>25.284383325297625</c:v>
                </c:pt>
                <c:pt idx="33">
                  <c:v>20.143550008904754</c:v>
                </c:pt>
                <c:pt idx="34">
                  <c:v>21.474820845223846</c:v>
                </c:pt>
                <c:pt idx="35">
                  <c:v>22.650848471645141</c:v>
                </c:pt>
                <c:pt idx="36">
                  <c:v>15.495441802767996</c:v>
                </c:pt>
                <c:pt idx="37">
                  <c:v>21.925772811982586</c:v>
                </c:pt>
                <c:pt idx="38">
                  <c:v>26.52853246642967</c:v>
                </c:pt>
                <c:pt idx="39">
                  <c:v>18.979011885758712</c:v>
                </c:pt>
                <c:pt idx="40">
                  <c:v>24.681203689284484</c:v>
                </c:pt>
                <c:pt idx="41">
                  <c:v>24.638020061467785</c:v>
                </c:pt>
                <c:pt idx="42">
                  <c:v>38.276836365767565</c:v>
                </c:pt>
                <c:pt idx="43">
                  <c:v>32.963960341439694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22.781035091956248</c:v>
                </c:pt>
                <c:pt idx="47">
                  <c:v>10.068692949665129</c:v>
                </c:pt>
                <c:pt idx="48">
                  <c:v>10.068692949665129</c:v>
                </c:pt>
                <c:pt idx="49">
                  <c:v>10.068692949665129</c:v>
                </c:pt>
                <c:pt idx="50">
                  <c:v>10.068692949665129</c:v>
                </c:pt>
                <c:pt idx="51">
                  <c:v>10.068692949665129</c:v>
                </c:pt>
                <c:pt idx="52">
                  <c:v>10.068692949665129</c:v>
                </c:pt>
                <c:pt idx="53">
                  <c:v>10.068692949665129</c:v>
                </c:pt>
                <c:pt idx="54">
                  <c:v>10.068692949665129</c:v>
                </c:pt>
                <c:pt idx="55">
                  <c:v>10.068692949665129</c:v>
                </c:pt>
                <c:pt idx="56">
                  <c:v>10.068692949665129</c:v>
                </c:pt>
                <c:pt idx="57">
                  <c:v>10.068692949665129</c:v>
                </c:pt>
                <c:pt idx="58">
                  <c:v>10.068692949665129</c:v>
                </c:pt>
                <c:pt idx="59">
                  <c:v>10.068692949665129</c:v>
                </c:pt>
                <c:pt idx="60">
                  <c:v>10.068692949665129</c:v>
                </c:pt>
                <c:pt idx="61">
                  <c:v>10.068692949665129</c:v>
                </c:pt>
                <c:pt idx="62">
                  <c:v>10.068692949665129</c:v>
                </c:pt>
                <c:pt idx="63">
                  <c:v>10.068692949665129</c:v>
                </c:pt>
                <c:pt idx="64">
                  <c:v>10.068692949665129</c:v>
                </c:pt>
                <c:pt idx="65">
                  <c:v>10.068692949665129</c:v>
                </c:pt>
                <c:pt idx="66">
                  <c:v>10.068692949665129</c:v>
                </c:pt>
                <c:pt idx="67">
                  <c:v>10.068692949665129</c:v>
                </c:pt>
                <c:pt idx="68">
                  <c:v>10.068692949665129</c:v>
                </c:pt>
                <c:pt idx="69">
                  <c:v>10.068692949665129</c:v>
                </c:pt>
                <c:pt idx="70">
                  <c:v>10.068692949665129</c:v>
                </c:pt>
                <c:pt idx="71">
                  <c:v>10.068692949665129</c:v>
                </c:pt>
                <c:pt idx="72">
                  <c:v>10.068692949665129</c:v>
                </c:pt>
                <c:pt idx="73">
                  <c:v>10.068692949665129</c:v>
                </c:pt>
                <c:pt idx="74">
                  <c:v>10.068692949665129</c:v>
                </c:pt>
                <c:pt idx="75">
                  <c:v>10.068692949665129</c:v>
                </c:pt>
                <c:pt idx="76">
                  <c:v>10.068692949665129</c:v>
                </c:pt>
                <c:pt idx="77">
                  <c:v>10.068692949665129</c:v>
                </c:pt>
                <c:pt idx="78">
                  <c:v>10.068692949665129</c:v>
                </c:pt>
                <c:pt idx="79">
                  <c:v>10.068692949665129</c:v>
                </c:pt>
                <c:pt idx="80">
                  <c:v>10.068692949665129</c:v>
                </c:pt>
                <c:pt idx="81">
                  <c:v>10.068692949665129</c:v>
                </c:pt>
                <c:pt idx="82">
                  <c:v>10.068692949665129</c:v>
                </c:pt>
                <c:pt idx="83">
                  <c:v>10.068692949665129</c:v>
                </c:pt>
                <c:pt idx="84">
                  <c:v>10.068692949665129</c:v>
                </c:pt>
                <c:pt idx="85">
                  <c:v>10.068692949665129</c:v>
                </c:pt>
                <c:pt idx="86">
                  <c:v>10.068692949665129</c:v>
                </c:pt>
                <c:pt idx="87">
                  <c:v>10.068692949665129</c:v>
                </c:pt>
                <c:pt idx="88">
                  <c:v>10.068692949665129</c:v>
                </c:pt>
                <c:pt idx="89">
                  <c:v>10.068692949665129</c:v>
                </c:pt>
                <c:pt idx="90">
                  <c:v>10.068692949665129</c:v>
                </c:pt>
                <c:pt idx="91">
                  <c:v>10.068692949665129</c:v>
                </c:pt>
                <c:pt idx="92">
                  <c:v>10.068692949665129</c:v>
                </c:pt>
                <c:pt idx="93">
                  <c:v>10.068692949665129</c:v>
                </c:pt>
              </c:numCache>
            </c:numRef>
          </c:yVal>
          <c:smooth val="0"/>
        </c:ser>
        <c:ser>
          <c:idx val="10"/>
          <c:order val="1"/>
          <c:tx>
            <c:strRef>
              <c:f>Constraints!$BU$4</c:f>
              <c:strCache>
                <c:ptCount val="1"/>
                <c:pt idx="0">
                  <c:v>Case2</c:v>
                </c:pt>
              </c:strCache>
            </c:strRef>
          </c:tx>
          <c:spPr>
            <a:ln w="28575">
              <a:noFill/>
            </a:ln>
          </c:spPr>
          <c:errBars>
            <c:errDir val="x"/>
            <c:errBarType val="plus"/>
            <c:errValType val="cust"/>
            <c:noEndCap val="0"/>
            <c:plus>
              <c:numRef>
                <c:f>Constraints!$DH$3:$DH$97</c:f>
                <c:numCache>
                  <c:formatCode>General</c:formatCode>
                  <c:ptCount val="95"/>
                  <c:pt idx="0">
                    <c:v>1.8651155254345345E-3</c:v>
                  </c:pt>
                  <c:pt idx="1">
                    <c:v>1.746135713267985E-3</c:v>
                  </c:pt>
                  <c:pt idx="2">
                    <c:v>2.1837213273118426E-3</c:v>
                  </c:pt>
                  <c:pt idx="3">
                    <c:v>1.9486603946043621E-3</c:v>
                  </c:pt>
                  <c:pt idx="4">
                    <c:v>1.8218478942894623E-3</c:v>
                  </c:pt>
                  <c:pt idx="5">
                    <c:v>1.8104985905324522E-3</c:v>
                  </c:pt>
                  <c:pt idx="6">
                    <c:v>1.6836875304685624E-3</c:v>
                  </c:pt>
                  <c:pt idx="7">
                    <c:v>1.7705987386815781E-3</c:v>
                  </c:pt>
                  <c:pt idx="8">
                    <c:v>1.7937430387581024E-3</c:v>
                  </c:pt>
                  <c:pt idx="9">
                    <c:v>1.5832103194678053E-3</c:v>
                  </c:pt>
                  <c:pt idx="10">
                    <c:v>1.8738735498362686E-3</c:v>
                  </c:pt>
                  <c:pt idx="11">
                    <c:v>1.690368497401816E-3</c:v>
                  </c:pt>
                  <c:pt idx="12">
                    <c:v>1.749656490364537E-3</c:v>
                  </c:pt>
                  <c:pt idx="13">
                    <c:v>1.7460284050673967E-3</c:v>
                  </c:pt>
                  <c:pt idx="14">
                    <c:v>1.9769555250421646E-3</c:v>
                  </c:pt>
                  <c:pt idx="15">
                    <c:v>1.6626775745944096E-3</c:v>
                  </c:pt>
                  <c:pt idx="16">
                    <c:v>1.6629099173952166E-3</c:v>
                  </c:pt>
                  <c:pt idx="17">
                    <c:v>1.6222389554138347E-3</c:v>
                  </c:pt>
                  <c:pt idx="18">
                    <c:v>1.5422522040917854E-3</c:v>
                  </c:pt>
                  <c:pt idx="19">
                    <c:v>2.360346862280217E-3</c:v>
                  </c:pt>
                  <c:pt idx="20">
                    <c:v>1.5565595607671312E-3</c:v>
                  </c:pt>
                  <c:pt idx="21">
                    <c:v>1.8070884426775906E-3</c:v>
                  </c:pt>
                  <c:pt idx="22">
                    <c:v>1.5613025671866888E-3</c:v>
                  </c:pt>
                  <c:pt idx="23">
                    <c:v>9.4883409281047216E-4</c:v>
                  </c:pt>
                  <c:pt idx="24">
                    <c:v>1.5003638905200093E-3</c:v>
                  </c:pt>
                  <c:pt idx="25">
                    <c:v>1.4875041698357494E-3</c:v>
                  </c:pt>
                  <c:pt idx="26">
                    <c:v>1.5426557438914658E-3</c:v>
                  </c:pt>
                  <c:pt idx="27">
                    <c:v>1.4853161352377194E-3</c:v>
                  </c:pt>
                  <c:pt idx="28">
                    <c:v>1.4501012827689748E-3</c:v>
                  </c:pt>
                  <c:pt idx="29">
                    <c:v>2.1062521443345329E-3</c:v>
                  </c:pt>
                  <c:pt idx="30">
                    <c:v>2.1062521443345329E-3</c:v>
                  </c:pt>
                  <c:pt idx="31">
                    <c:v>1.8496921518563279E-3</c:v>
                  </c:pt>
                  <c:pt idx="32">
                    <c:v>1.8496921518563279E-3</c:v>
                  </c:pt>
                  <c:pt idx="33">
                    <c:v>1.9090712206294561E-3</c:v>
                  </c:pt>
                  <c:pt idx="34">
                    <c:v>1.9090712206294561E-3</c:v>
                  </c:pt>
                  <c:pt idx="35">
                    <c:v>1.9090712206294561E-3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2.693558487608539E-3</c:v>
                  </c:pt>
                  <c:pt idx="39">
                    <c:v>2.693558487608539E-3</c:v>
                  </c:pt>
                  <c:pt idx="40">
                    <c:v>2.693558487608539E-3</c:v>
                  </c:pt>
                  <c:pt idx="41">
                    <c:v>2.693558487608539E-3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3.6590400507061469E-5</c:v>
                  </c:pt>
                  <c:pt idx="45">
                    <c:v>1.7545040306394296E-4</c:v>
                  </c:pt>
                  <c:pt idx="46">
                    <c:v>2.0970565497997963E-3</c:v>
                  </c:pt>
                  <c:pt idx="47">
                    <c:v>1.9714186982055363E-3</c:v>
                  </c:pt>
                  <c:pt idx="48">
                    <c:v>1.9714186982055363E-3</c:v>
                  </c:pt>
                  <c:pt idx="49">
                    <c:v>1.9714186982055363E-3</c:v>
                  </c:pt>
                  <c:pt idx="50">
                    <c:v>1.9714186982055363E-3</c:v>
                  </c:pt>
                  <c:pt idx="51">
                    <c:v>1.9714186982055363E-3</c:v>
                  </c:pt>
                  <c:pt idx="52">
                    <c:v>1.9714186982055363E-3</c:v>
                  </c:pt>
                  <c:pt idx="53">
                    <c:v>1.9714186982055363E-3</c:v>
                  </c:pt>
                  <c:pt idx="54">
                    <c:v>1.9714186982055363E-3</c:v>
                  </c:pt>
                  <c:pt idx="55">
                    <c:v>1.9714186982055363E-3</c:v>
                  </c:pt>
                  <c:pt idx="56">
                    <c:v>1.9714186982055363E-3</c:v>
                  </c:pt>
                  <c:pt idx="57">
                    <c:v>1.9714186982055363E-3</c:v>
                  </c:pt>
                  <c:pt idx="58">
                    <c:v>1.9714186982055363E-3</c:v>
                  </c:pt>
                  <c:pt idx="59">
                    <c:v>1.9714186982055363E-3</c:v>
                  </c:pt>
                  <c:pt idx="60">
                    <c:v>1.9714186982055363E-3</c:v>
                  </c:pt>
                  <c:pt idx="61">
                    <c:v>1.9714186982055363E-3</c:v>
                  </c:pt>
                  <c:pt idx="62">
                    <c:v>1.9714186982055363E-3</c:v>
                  </c:pt>
                  <c:pt idx="63">
                    <c:v>1.9714186982055363E-3</c:v>
                  </c:pt>
                  <c:pt idx="64">
                    <c:v>1.9714186982055363E-3</c:v>
                  </c:pt>
                  <c:pt idx="65">
                    <c:v>1.9714186982055363E-3</c:v>
                  </c:pt>
                  <c:pt idx="66">
                    <c:v>1.9714186982055363E-3</c:v>
                  </c:pt>
                  <c:pt idx="67">
                    <c:v>1.9714186982055363E-3</c:v>
                  </c:pt>
                  <c:pt idx="68">
                    <c:v>1.9714186982055363E-3</c:v>
                  </c:pt>
                  <c:pt idx="69">
                    <c:v>1.9714186982055363E-3</c:v>
                  </c:pt>
                  <c:pt idx="70">
                    <c:v>1.9714186982055363E-3</c:v>
                  </c:pt>
                  <c:pt idx="71">
                    <c:v>1.9714186982055363E-3</c:v>
                  </c:pt>
                  <c:pt idx="72">
                    <c:v>1.9714186982055363E-3</c:v>
                  </c:pt>
                  <c:pt idx="73">
                    <c:v>1.9714186982055363E-3</c:v>
                  </c:pt>
                  <c:pt idx="74">
                    <c:v>1.9714186982055363E-3</c:v>
                  </c:pt>
                  <c:pt idx="75">
                    <c:v>1.9714186982055363E-3</c:v>
                  </c:pt>
                  <c:pt idx="76">
                    <c:v>1.9714186982055363E-3</c:v>
                  </c:pt>
                  <c:pt idx="77">
                    <c:v>1.9714186982055363E-3</c:v>
                  </c:pt>
                  <c:pt idx="78">
                    <c:v>1.9714186982055363E-3</c:v>
                  </c:pt>
                  <c:pt idx="79">
                    <c:v>1.9714186982055363E-3</c:v>
                  </c:pt>
                  <c:pt idx="80">
                    <c:v>1.9714186982055363E-3</c:v>
                  </c:pt>
                  <c:pt idx="81">
                    <c:v>1.9714186982055363E-3</c:v>
                  </c:pt>
                  <c:pt idx="82">
                    <c:v>1.9714186982055363E-3</c:v>
                  </c:pt>
                  <c:pt idx="83">
                    <c:v>1.9714186982055363E-3</c:v>
                  </c:pt>
                  <c:pt idx="84">
                    <c:v>1.9714186982055363E-3</c:v>
                  </c:pt>
                  <c:pt idx="85">
                    <c:v>1.9714186982055363E-3</c:v>
                  </c:pt>
                  <c:pt idx="86">
                    <c:v>1.9714186982055363E-3</c:v>
                  </c:pt>
                  <c:pt idx="87">
                    <c:v>1.9714186982055363E-3</c:v>
                  </c:pt>
                  <c:pt idx="88">
                    <c:v>1.9714186982055363E-3</c:v>
                  </c:pt>
                  <c:pt idx="89">
                    <c:v>1.9714186982055363E-3</c:v>
                  </c:pt>
                  <c:pt idx="90">
                    <c:v>1.9714186982055363E-3</c:v>
                  </c:pt>
                  <c:pt idx="91">
                    <c:v>1.9714186982055363E-3</c:v>
                  </c:pt>
                  <c:pt idx="92">
                    <c:v>1.9714186982055363E-3</c:v>
                  </c:pt>
                  <c:pt idx="93">
                    <c:v>1.9714186982055363E-3</c:v>
                  </c:pt>
                  <c:pt idx="94">
                    <c:v>1.9714186982055363E-3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Constraints!$CH$3:$CH$96</c:f>
              <c:numCache>
                <c:formatCode>General</c:formatCode>
                <c:ptCount val="94"/>
                <c:pt idx="0">
                  <c:v>1.8651155254345345E-3</c:v>
                </c:pt>
                <c:pt idx="1">
                  <c:v>1.746135713267985E-3</c:v>
                </c:pt>
                <c:pt idx="2">
                  <c:v>2.1837213273118426E-3</c:v>
                </c:pt>
                <c:pt idx="3">
                  <c:v>1.9486603946043625E-3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1.6836875304685624E-3</c:v>
                </c:pt>
                <c:pt idx="7">
                  <c:v>1.7705987386815781E-3</c:v>
                </c:pt>
                <c:pt idx="8">
                  <c:v>1.7937430387581028E-3</c:v>
                </c:pt>
                <c:pt idx="9">
                  <c:v>1.5832103194678058E-3</c:v>
                </c:pt>
                <c:pt idx="10">
                  <c:v>1.873873549836269E-3</c:v>
                </c:pt>
                <c:pt idx="11">
                  <c:v>1.6903684974018164E-3</c:v>
                </c:pt>
                <c:pt idx="12">
                  <c:v>1.749656490364537E-3</c:v>
                </c:pt>
                <c:pt idx="13">
                  <c:v>1.7460284050673967E-3</c:v>
                </c:pt>
                <c:pt idx="14">
                  <c:v>1.9769555250421654E-3</c:v>
                </c:pt>
                <c:pt idx="15">
                  <c:v>1.6626775745944096E-3</c:v>
                </c:pt>
                <c:pt idx="16">
                  <c:v>1.6629099173952162E-3</c:v>
                </c:pt>
                <c:pt idx="17">
                  <c:v>1.6222389554138347E-3</c:v>
                </c:pt>
                <c:pt idx="18">
                  <c:v>1.542252204091785E-3</c:v>
                </c:pt>
                <c:pt idx="19">
                  <c:v>2.360346862280217E-3</c:v>
                </c:pt>
                <c:pt idx="20">
                  <c:v>1.5565595607671312E-3</c:v>
                </c:pt>
                <c:pt idx="21">
                  <c:v>1.8070884426775911E-3</c:v>
                </c:pt>
                <c:pt idx="22">
                  <c:v>1.5613025671866888E-3</c:v>
                </c:pt>
                <c:pt idx="23">
                  <c:v>9.4883409281047216E-4</c:v>
                </c:pt>
                <c:pt idx="24">
                  <c:v>1.5003638905200089E-3</c:v>
                </c:pt>
                <c:pt idx="25">
                  <c:v>1.4875041698357494E-3</c:v>
                </c:pt>
                <c:pt idx="26">
                  <c:v>1.5426557438914658E-3</c:v>
                </c:pt>
                <c:pt idx="27">
                  <c:v>1.4853161352377194E-3</c:v>
                </c:pt>
                <c:pt idx="28">
                  <c:v>1.4501012827689748E-3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1.8496921518563279E-3</c:v>
                </c:pt>
                <c:pt idx="32">
                  <c:v>1.8496921518563279E-3</c:v>
                </c:pt>
                <c:pt idx="33">
                  <c:v>1.9090712206294561E-3</c:v>
                </c:pt>
                <c:pt idx="34">
                  <c:v>1.9090712206294561E-3</c:v>
                </c:pt>
                <c:pt idx="35">
                  <c:v>1.9090712206294561E-3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2.693558487608539E-3</c:v>
                </c:pt>
                <c:pt idx="39">
                  <c:v>2.693558487608539E-3</c:v>
                </c:pt>
                <c:pt idx="40">
                  <c:v>2.693558487608539E-3</c:v>
                </c:pt>
                <c:pt idx="41">
                  <c:v>2.693558487608539E-3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3.6590400507061469E-5</c:v>
                </c:pt>
                <c:pt idx="45">
                  <c:v>1.7545040306394291E-4</c:v>
                </c:pt>
                <c:pt idx="46">
                  <c:v>2.0970565497997963E-3</c:v>
                </c:pt>
                <c:pt idx="47">
                  <c:v>1.9714186982055354E-3</c:v>
                </c:pt>
                <c:pt idx="48">
                  <c:v>1.9714186982055354E-3</c:v>
                </c:pt>
                <c:pt idx="49">
                  <c:v>1.9714186982055354E-3</c:v>
                </c:pt>
                <c:pt idx="50">
                  <c:v>1.9714186982055354E-3</c:v>
                </c:pt>
                <c:pt idx="51">
                  <c:v>1.9714186982055354E-3</c:v>
                </c:pt>
                <c:pt idx="52">
                  <c:v>1.9714186982055354E-3</c:v>
                </c:pt>
                <c:pt idx="53">
                  <c:v>1.9714186982055354E-3</c:v>
                </c:pt>
                <c:pt idx="54">
                  <c:v>1.9714186982055354E-3</c:v>
                </c:pt>
                <c:pt idx="55">
                  <c:v>1.9714186982055354E-3</c:v>
                </c:pt>
                <c:pt idx="56">
                  <c:v>1.9714186982055354E-3</c:v>
                </c:pt>
                <c:pt idx="57">
                  <c:v>1.9714186982055354E-3</c:v>
                </c:pt>
                <c:pt idx="58">
                  <c:v>1.9714186982055354E-3</c:v>
                </c:pt>
                <c:pt idx="59">
                  <c:v>1.9714186982055354E-3</c:v>
                </c:pt>
                <c:pt idx="60">
                  <c:v>1.9714186982055354E-3</c:v>
                </c:pt>
                <c:pt idx="61">
                  <c:v>1.9714186982055354E-3</c:v>
                </c:pt>
                <c:pt idx="62">
                  <c:v>1.9714186982055354E-3</c:v>
                </c:pt>
                <c:pt idx="63">
                  <c:v>1.9714186982055354E-3</c:v>
                </c:pt>
                <c:pt idx="64">
                  <c:v>1.9714186982055354E-3</c:v>
                </c:pt>
                <c:pt idx="65">
                  <c:v>1.9714186982055354E-3</c:v>
                </c:pt>
                <c:pt idx="66">
                  <c:v>1.9714186982055354E-3</c:v>
                </c:pt>
                <c:pt idx="67">
                  <c:v>1.9714186982055354E-3</c:v>
                </c:pt>
                <c:pt idx="68">
                  <c:v>1.9714186982055354E-3</c:v>
                </c:pt>
                <c:pt idx="69">
                  <c:v>1.9714186982055354E-3</c:v>
                </c:pt>
                <c:pt idx="70">
                  <c:v>1.9714186982055354E-3</c:v>
                </c:pt>
                <c:pt idx="71">
                  <c:v>1.9714186982055354E-3</c:v>
                </c:pt>
                <c:pt idx="72">
                  <c:v>1.9714186982055354E-3</c:v>
                </c:pt>
                <c:pt idx="73">
                  <c:v>1.9714186982055354E-3</c:v>
                </c:pt>
                <c:pt idx="74">
                  <c:v>1.9714186982055354E-3</c:v>
                </c:pt>
                <c:pt idx="75">
                  <c:v>1.9714186982055354E-3</c:v>
                </c:pt>
                <c:pt idx="76">
                  <c:v>1.9714186982055354E-3</c:v>
                </c:pt>
                <c:pt idx="77">
                  <c:v>1.9714186982055354E-3</c:v>
                </c:pt>
                <c:pt idx="78">
                  <c:v>1.9714186982055354E-3</c:v>
                </c:pt>
                <c:pt idx="79">
                  <c:v>1.9714186982055354E-3</c:v>
                </c:pt>
                <c:pt idx="80">
                  <c:v>1.9714186982055354E-3</c:v>
                </c:pt>
                <c:pt idx="81">
                  <c:v>1.9714186982055354E-3</c:v>
                </c:pt>
                <c:pt idx="82">
                  <c:v>1.9714186982055354E-3</c:v>
                </c:pt>
                <c:pt idx="83">
                  <c:v>1.9714186982055354E-3</c:v>
                </c:pt>
                <c:pt idx="84">
                  <c:v>1.9714186982055354E-3</c:v>
                </c:pt>
                <c:pt idx="85">
                  <c:v>1.9714186982055354E-3</c:v>
                </c:pt>
                <c:pt idx="86">
                  <c:v>1.9714186982055354E-3</c:v>
                </c:pt>
                <c:pt idx="87">
                  <c:v>1.9714186982055354E-3</c:v>
                </c:pt>
                <c:pt idx="88">
                  <c:v>1.9714186982055354E-3</c:v>
                </c:pt>
                <c:pt idx="89">
                  <c:v>1.9714186982055354E-3</c:v>
                </c:pt>
                <c:pt idx="90">
                  <c:v>1.9714186982055354E-3</c:v>
                </c:pt>
                <c:pt idx="91">
                  <c:v>1.9714186982055354E-3</c:v>
                </c:pt>
                <c:pt idx="92">
                  <c:v>1.9714186982055354E-3</c:v>
                </c:pt>
                <c:pt idx="93">
                  <c:v>1.9714186982055354E-3</c:v>
                </c:pt>
              </c:numCache>
            </c:numRef>
          </c:xVal>
          <c:yVal>
            <c:numRef>
              <c:f>Constraints!$AO$7:$AO$100</c:f>
              <c:numCache>
                <c:formatCode>0.00E+00</c:formatCode>
                <c:ptCount val="94"/>
                <c:pt idx="0">
                  <c:v>21.049540960281387</c:v>
                </c:pt>
                <c:pt idx="1">
                  <c:v>26.75159610180647</c:v>
                </c:pt>
                <c:pt idx="2">
                  <c:v>43.243459596390345</c:v>
                </c:pt>
                <c:pt idx="3">
                  <c:v>28.329019075671695</c:v>
                </c:pt>
                <c:pt idx="4">
                  <c:v>20.50863381833172</c:v>
                </c:pt>
                <c:pt idx="5">
                  <c:v>16.293506009858209</c:v>
                </c:pt>
                <c:pt idx="6">
                  <c:v>40.557016478200836</c:v>
                </c:pt>
                <c:pt idx="7">
                  <c:v>17.118609288789969</c:v>
                </c:pt>
                <c:pt idx="8">
                  <c:v>72.085265101439802</c:v>
                </c:pt>
                <c:pt idx="9">
                  <c:v>61.406039684110631</c:v>
                </c:pt>
                <c:pt idx="10">
                  <c:v>44.092193811770912</c:v>
                </c:pt>
                <c:pt idx="11">
                  <c:v>36.039752278134316</c:v>
                </c:pt>
                <c:pt idx="12">
                  <c:v>14.954634285893123</c:v>
                </c:pt>
                <c:pt idx="13">
                  <c:v>20.250829734962704</c:v>
                </c:pt>
                <c:pt idx="14">
                  <c:v>30.04874529641123</c:v>
                </c:pt>
                <c:pt idx="15">
                  <c:v>21.451125022285659</c:v>
                </c:pt>
                <c:pt idx="16">
                  <c:v>16.472174627204495</c:v>
                </c:pt>
                <c:pt idx="17">
                  <c:v>16.157281673383508</c:v>
                </c:pt>
                <c:pt idx="18">
                  <c:v>17.078700423406215</c:v>
                </c:pt>
                <c:pt idx="19">
                  <c:v>57.945069643747395</c:v>
                </c:pt>
                <c:pt idx="20">
                  <c:v>13.940217187475383</c:v>
                </c:pt>
                <c:pt idx="21">
                  <c:v>21.100143128642248</c:v>
                </c:pt>
                <c:pt idx="22">
                  <c:v>52.647251654316335</c:v>
                </c:pt>
                <c:pt idx="23">
                  <c:v>1.7261576866498884</c:v>
                </c:pt>
                <c:pt idx="24">
                  <c:v>20.564169989509395</c:v>
                </c:pt>
                <c:pt idx="25">
                  <c:v>41.499522615125208</c:v>
                </c:pt>
                <c:pt idx="26">
                  <c:v>9.8215216007528543</c:v>
                </c:pt>
                <c:pt idx="27">
                  <c:v>16.142984709282484</c:v>
                </c:pt>
                <c:pt idx="28">
                  <c:v>9.0988887209163405</c:v>
                </c:pt>
                <c:pt idx="29">
                  <c:v>19.693103301368275</c:v>
                </c:pt>
                <c:pt idx="30">
                  <c:v>19.122460390923592</c:v>
                </c:pt>
                <c:pt idx="31">
                  <c:v>20.484335305307326</c:v>
                </c:pt>
                <c:pt idx="32">
                  <c:v>26.43689010766898</c:v>
                </c:pt>
                <c:pt idx="33">
                  <c:v>21.066510923253848</c:v>
                </c:pt>
                <c:pt idx="34">
                  <c:v>22.457684441875262</c:v>
                </c:pt>
                <c:pt idx="35">
                  <c:v>23.686583866837299</c:v>
                </c:pt>
                <c:pt idx="36">
                  <c:v>16.212345172341276</c:v>
                </c:pt>
                <c:pt idx="37">
                  <c:v>22.933445374565672</c:v>
                </c:pt>
                <c:pt idx="38">
                  <c:v>27.754205070616091</c:v>
                </c:pt>
                <c:pt idx="39">
                  <c:v>19.862866919654891</c:v>
                </c:pt>
                <c:pt idx="40">
                  <c:v>25.82344258521</c:v>
                </c:pt>
                <c:pt idx="41">
                  <c:v>25.778312882645142</c:v>
                </c:pt>
                <c:pt idx="42">
                  <c:v>40.019681421283828</c:v>
                </c:pt>
                <c:pt idx="43">
                  <c:v>34.468931477115696</c:v>
                </c:pt>
                <c:pt idx="44">
                  <c:v>1.5746515039478359</c:v>
                </c:pt>
                <c:pt idx="45">
                  <c:v>1.5745535929268728</c:v>
                </c:pt>
                <c:pt idx="46">
                  <c:v>23.826644612837281</c:v>
                </c:pt>
                <c:pt idx="47">
                  <c:v>10.536161543094588</c:v>
                </c:pt>
                <c:pt idx="48">
                  <c:v>10.536161543094588</c:v>
                </c:pt>
                <c:pt idx="49">
                  <c:v>10.536161543094588</c:v>
                </c:pt>
                <c:pt idx="50">
                  <c:v>10.536161543094588</c:v>
                </c:pt>
                <c:pt idx="51">
                  <c:v>10.536161543094588</c:v>
                </c:pt>
                <c:pt idx="52">
                  <c:v>10.536161543094588</c:v>
                </c:pt>
                <c:pt idx="53">
                  <c:v>10.536161543094588</c:v>
                </c:pt>
                <c:pt idx="54">
                  <c:v>10.536161543094588</c:v>
                </c:pt>
                <c:pt idx="55">
                  <c:v>10.536161543094588</c:v>
                </c:pt>
                <c:pt idx="56">
                  <c:v>10.536161543094588</c:v>
                </c:pt>
                <c:pt idx="57">
                  <c:v>10.536161543094588</c:v>
                </c:pt>
                <c:pt idx="58">
                  <c:v>10.536161543094588</c:v>
                </c:pt>
                <c:pt idx="59">
                  <c:v>10.536161543094588</c:v>
                </c:pt>
                <c:pt idx="60">
                  <c:v>10.536161543094588</c:v>
                </c:pt>
                <c:pt idx="61">
                  <c:v>10.536161543094588</c:v>
                </c:pt>
                <c:pt idx="62">
                  <c:v>10.536161543094588</c:v>
                </c:pt>
                <c:pt idx="63">
                  <c:v>10.536161543094588</c:v>
                </c:pt>
                <c:pt idx="64">
                  <c:v>10.536161543094588</c:v>
                </c:pt>
                <c:pt idx="65">
                  <c:v>10.536161543094588</c:v>
                </c:pt>
                <c:pt idx="66">
                  <c:v>10.536161543094588</c:v>
                </c:pt>
                <c:pt idx="67">
                  <c:v>10.536161543094588</c:v>
                </c:pt>
                <c:pt idx="68">
                  <c:v>10.536161543094588</c:v>
                </c:pt>
                <c:pt idx="69">
                  <c:v>10.536161543094588</c:v>
                </c:pt>
                <c:pt idx="70">
                  <c:v>10.536161543094588</c:v>
                </c:pt>
                <c:pt idx="71">
                  <c:v>10.536161543094588</c:v>
                </c:pt>
                <c:pt idx="72">
                  <c:v>10.536161543094588</c:v>
                </c:pt>
                <c:pt idx="73">
                  <c:v>10.536161543094588</c:v>
                </c:pt>
                <c:pt idx="74">
                  <c:v>10.536161543094588</c:v>
                </c:pt>
                <c:pt idx="75">
                  <c:v>10.536161543094588</c:v>
                </c:pt>
                <c:pt idx="76">
                  <c:v>10.536161543094588</c:v>
                </c:pt>
                <c:pt idx="77">
                  <c:v>10.536161543094588</c:v>
                </c:pt>
                <c:pt idx="78">
                  <c:v>10.536161543094588</c:v>
                </c:pt>
                <c:pt idx="79">
                  <c:v>10.536161543094588</c:v>
                </c:pt>
                <c:pt idx="80">
                  <c:v>10.536161543094588</c:v>
                </c:pt>
                <c:pt idx="81">
                  <c:v>10.536161543094588</c:v>
                </c:pt>
                <c:pt idx="82">
                  <c:v>10.536161543094588</c:v>
                </c:pt>
                <c:pt idx="83">
                  <c:v>10.536161543094588</c:v>
                </c:pt>
                <c:pt idx="84">
                  <c:v>10.536161543094588</c:v>
                </c:pt>
                <c:pt idx="85">
                  <c:v>10.536161543094588</c:v>
                </c:pt>
                <c:pt idx="86">
                  <c:v>10.536161543094588</c:v>
                </c:pt>
                <c:pt idx="87">
                  <c:v>10.536161543094588</c:v>
                </c:pt>
                <c:pt idx="88">
                  <c:v>10.536161543094588</c:v>
                </c:pt>
                <c:pt idx="89">
                  <c:v>10.536161543094588</c:v>
                </c:pt>
                <c:pt idx="90">
                  <c:v>10.536161543094588</c:v>
                </c:pt>
                <c:pt idx="91">
                  <c:v>10.536161543094588</c:v>
                </c:pt>
                <c:pt idx="92">
                  <c:v>10.536161543094588</c:v>
                </c:pt>
                <c:pt idx="93">
                  <c:v>10.536161543094588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Constraints!$BV$4</c:f>
              <c:strCache>
                <c:ptCount val="1"/>
                <c:pt idx="0">
                  <c:v>Case3</c:v>
                </c:pt>
              </c:strCache>
            </c:strRef>
          </c:tx>
          <c:spPr>
            <a:ln w="28575">
              <a:noFill/>
            </a:ln>
          </c:spPr>
          <c:errBars>
            <c:errDir val="x"/>
            <c:errBarType val="plus"/>
            <c:errValType val="cust"/>
            <c:noEndCap val="0"/>
            <c:plus>
              <c:numRef>
                <c:f>Constraints!$DI$3:$DI$97</c:f>
                <c:numCache>
                  <c:formatCode>General</c:formatCode>
                  <c:ptCount val="95"/>
                  <c:pt idx="0">
                    <c:v>1.8651155254345345E-3</c:v>
                  </c:pt>
                  <c:pt idx="1">
                    <c:v>1.7461357132679848E-3</c:v>
                  </c:pt>
                  <c:pt idx="2">
                    <c:v>2.1837213273118426E-3</c:v>
                  </c:pt>
                  <c:pt idx="3">
                    <c:v>1.9486603946043627E-3</c:v>
                  </c:pt>
                  <c:pt idx="4">
                    <c:v>1.8218478942894623E-3</c:v>
                  </c:pt>
                  <c:pt idx="5">
                    <c:v>1.8104985905324522E-3</c:v>
                  </c:pt>
                  <c:pt idx="6">
                    <c:v>1.683687530468562E-3</c:v>
                  </c:pt>
                  <c:pt idx="7">
                    <c:v>1.7705987386815781E-3</c:v>
                  </c:pt>
                  <c:pt idx="8">
                    <c:v>1.7937430387581026E-3</c:v>
                  </c:pt>
                  <c:pt idx="9">
                    <c:v>1.5832103194678056E-3</c:v>
                  </c:pt>
                  <c:pt idx="10">
                    <c:v>1.8738735498362686E-3</c:v>
                  </c:pt>
                  <c:pt idx="11">
                    <c:v>1.690368497401816E-3</c:v>
                  </c:pt>
                  <c:pt idx="12">
                    <c:v>1.7496564903645368E-3</c:v>
                  </c:pt>
                  <c:pt idx="13">
                    <c:v>1.7460284050673969E-3</c:v>
                  </c:pt>
                  <c:pt idx="14">
                    <c:v>1.9769555250421654E-3</c:v>
                  </c:pt>
                  <c:pt idx="15">
                    <c:v>1.6626775745944096E-3</c:v>
                  </c:pt>
                  <c:pt idx="16">
                    <c:v>1.662909917395216E-3</c:v>
                  </c:pt>
                  <c:pt idx="17">
                    <c:v>1.6222389554138353E-3</c:v>
                  </c:pt>
                  <c:pt idx="18">
                    <c:v>1.5422522040917847E-3</c:v>
                  </c:pt>
                  <c:pt idx="19">
                    <c:v>2.360346862280217E-3</c:v>
                  </c:pt>
                  <c:pt idx="20">
                    <c:v>1.556559560767131E-3</c:v>
                  </c:pt>
                  <c:pt idx="21">
                    <c:v>1.8070884426775906E-3</c:v>
                  </c:pt>
                  <c:pt idx="22">
                    <c:v>1.5613025671866881E-3</c:v>
                  </c:pt>
                  <c:pt idx="23">
                    <c:v>9.3888775646582619E-4</c:v>
                  </c:pt>
                  <c:pt idx="24">
                    <c:v>1.5003638905200091E-3</c:v>
                  </c:pt>
                  <c:pt idx="25">
                    <c:v>1.4875041698357494E-3</c:v>
                  </c:pt>
                  <c:pt idx="26">
                    <c:v>1.5426557438914656E-3</c:v>
                  </c:pt>
                  <c:pt idx="27">
                    <c:v>1.485316135237719E-3</c:v>
                  </c:pt>
                  <c:pt idx="28">
                    <c:v>1.450101282768975E-3</c:v>
                  </c:pt>
                  <c:pt idx="29">
                    <c:v>2.1062521443345325E-3</c:v>
                  </c:pt>
                  <c:pt idx="30">
                    <c:v>2.1062521443345325E-3</c:v>
                  </c:pt>
                  <c:pt idx="31">
                    <c:v>1.8496921518563272E-3</c:v>
                  </c:pt>
                  <c:pt idx="32">
                    <c:v>1.8496921518563272E-3</c:v>
                  </c:pt>
                  <c:pt idx="33">
                    <c:v>1.9090712206294566E-3</c:v>
                  </c:pt>
                  <c:pt idx="34">
                    <c:v>1.9090712206294566E-3</c:v>
                  </c:pt>
                  <c:pt idx="35">
                    <c:v>1.9090712206294566E-3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2.693558487608539E-3</c:v>
                  </c:pt>
                  <c:pt idx="39">
                    <c:v>2.693558487608539E-3</c:v>
                  </c:pt>
                  <c:pt idx="40">
                    <c:v>2.693558487608539E-3</c:v>
                  </c:pt>
                  <c:pt idx="41">
                    <c:v>2.693558487608539E-3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3.6452398230036189E-5</c:v>
                  </c:pt>
                  <c:pt idx="45">
                    <c:v>1.7381574565913387E-4</c:v>
                  </c:pt>
                  <c:pt idx="46">
                    <c:v>2.0970565497997963E-3</c:v>
                  </c:pt>
                  <c:pt idx="47">
                    <c:v>1.9714186982055363E-3</c:v>
                  </c:pt>
                  <c:pt idx="48">
                    <c:v>1.9714186982055363E-3</c:v>
                  </c:pt>
                  <c:pt idx="49">
                    <c:v>1.9714186982055363E-3</c:v>
                  </c:pt>
                  <c:pt idx="50">
                    <c:v>1.9714186982055363E-3</c:v>
                  </c:pt>
                  <c:pt idx="51">
                    <c:v>1.9714186982055363E-3</c:v>
                  </c:pt>
                  <c:pt idx="52">
                    <c:v>1.9714186982055363E-3</c:v>
                  </c:pt>
                  <c:pt idx="53">
                    <c:v>1.9714186982055363E-3</c:v>
                  </c:pt>
                  <c:pt idx="54">
                    <c:v>1.9714186982055363E-3</c:v>
                  </c:pt>
                  <c:pt idx="55">
                    <c:v>1.9714186982055363E-3</c:v>
                  </c:pt>
                  <c:pt idx="56">
                    <c:v>1.9714186982055363E-3</c:v>
                  </c:pt>
                  <c:pt idx="57">
                    <c:v>1.9714186982055363E-3</c:v>
                  </c:pt>
                  <c:pt idx="58">
                    <c:v>1.9714186982055363E-3</c:v>
                  </c:pt>
                  <c:pt idx="59">
                    <c:v>1.9714186982055363E-3</c:v>
                  </c:pt>
                  <c:pt idx="60">
                    <c:v>1.9714186982055363E-3</c:v>
                  </c:pt>
                  <c:pt idx="61">
                    <c:v>1.9714186982055363E-3</c:v>
                  </c:pt>
                  <c:pt idx="62">
                    <c:v>1.9714186982055363E-3</c:v>
                  </c:pt>
                  <c:pt idx="63">
                    <c:v>1.9714186982055363E-3</c:v>
                  </c:pt>
                  <c:pt idx="64">
                    <c:v>1.9714186982055363E-3</c:v>
                  </c:pt>
                  <c:pt idx="65">
                    <c:v>1.9714186982055363E-3</c:v>
                  </c:pt>
                  <c:pt idx="66">
                    <c:v>1.9714186982055363E-3</c:v>
                  </c:pt>
                  <c:pt idx="67">
                    <c:v>1.9714186982055363E-3</c:v>
                  </c:pt>
                  <c:pt idx="68">
                    <c:v>1.9714186982055363E-3</c:v>
                  </c:pt>
                  <c:pt idx="69">
                    <c:v>1.9714186982055363E-3</c:v>
                  </c:pt>
                  <c:pt idx="70">
                    <c:v>1.9714186982055363E-3</c:v>
                  </c:pt>
                  <c:pt idx="71">
                    <c:v>1.9714186982055363E-3</c:v>
                  </c:pt>
                  <c:pt idx="72">
                    <c:v>1.9714186982055363E-3</c:v>
                  </c:pt>
                  <c:pt idx="73">
                    <c:v>1.9714186982055363E-3</c:v>
                  </c:pt>
                  <c:pt idx="74">
                    <c:v>1.9714186982055363E-3</c:v>
                  </c:pt>
                  <c:pt idx="75">
                    <c:v>1.9714186982055363E-3</c:v>
                  </c:pt>
                  <c:pt idx="76">
                    <c:v>1.9714186982055363E-3</c:v>
                  </c:pt>
                  <c:pt idx="77">
                    <c:v>1.9714186982055363E-3</c:v>
                  </c:pt>
                  <c:pt idx="78">
                    <c:v>1.9714186982055363E-3</c:v>
                  </c:pt>
                  <c:pt idx="79">
                    <c:v>1.9714186982055363E-3</c:v>
                  </c:pt>
                  <c:pt idx="80">
                    <c:v>1.9714186982055363E-3</c:v>
                  </c:pt>
                  <c:pt idx="81">
                    <c:v>1.9714186982055363E-3</c:v>
                  </c:pt>
                  <c:pt idx="82">
                    <c:v>1.9714186982055363E-3</c:v>
                  </c:pt>
                  <c:pt idx="83">
                    <c:v>1.9714186982055363E-3</c:v>
                  </c:pt>
                  <c:pt idx="84">
                    <c:v>1.9714186982055363E-3</c:v>
                  </c:pt>
                  <c:pt idx="85">
                    <c:v>1.9714186982055363E-3</c:v>
                  </c:pt>
                  <c:pt idx="86">
                    <c:v>1.9714186982055363E-3</c:v>
                  </c:pt>
                  <c:pt idx="87">
                    <c:v>1.9714186982055363E-3</c:v>
                  </c:pt>
                  <c:pt idx="88">
                    <c:v>1.9714186982055363E-3</c:v>
                  </c:pt>
                  <c:pt idx="89">
                    <c:v>1.9714186982055363E-3</c:v>
                  </c:pt>
                  <c:pt idx="90">
                    <c:v>1.9714186982055363E-3</c:v>
                  </c:pt>
                  <c:pt idx="91">
                    <c:v>1.9714186982055363E-3</c:v>
                  </c:pt>
                  <c:pt idx="92">
                    <c:v>1.9714186982055363E-3</c:v>
                  </c:pt>
                  <c:pt idx="93">
                    <c:v>1.9714186982055363E-3</c:v>
                  </c:pt>
                  <c:pt idx="94">
                    <c:v>1.9714186982055363E-3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Constraints!$CI$3:$CI$96</c:f>
              <c:numCache>
                <c:formatCode>General</c:formatCode>
                <c:ptCount val="94"/>
                <c:pt idx="0">
                  <c:v>1.8651155254345345E-3</c:v>
                </c:pt>
                <c:pt idx="1">
                  <c:v>1.7461357132679848E-3</c:v>
                </c:pt>
                <c:pt idx="2">
                  <c:v>2.1837213273118426E-3</c:v>
                </c:pt>
                <c:pt idx="3">
                  <c:v>1.9486603946043627E-3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1.683687530468562E-3</c:v>
                </c:pt>
                <c:pt idx="7">
                  <c:v>1.7705987386815781E-3</c:v>
                </c:pt>
                <c:pt idx="8">
                  <c:v>1.7937430387581026E-3</c:v>
                </c:pt>
                <c:pt idx="9">
                  <c:v>1.583210319467806E-3</c:v>
                </c:pt>
                <c:pt idx="10">
                  <c:v>1.8738735498362686E-3</c:v>
                </c:pt>
                <c:pt idx="11">
                  <c:v>1.690368497401816E-3</c:v>
                </c:pt>
                <c:pt idx="12">
                  <c:v>1.7496564903645368E-3</c:v>
                </c:pt>
                <c:pt idx="13">
                  <c:v>1.7460284050673969E-3</c:v>
                </c:pt>
                <c:pt idx="14">
                  <c:v>1.9769555250421654E-3</c:v>
                </c:pt>
                <c:pt idx="15">
                  <c:v>1.6626775745944092E-3</c:v>
                </c:pt>
                <c:pt idx="16">
                  <c:v>1.662909917395216E-3</c:v>
                </c:pt>
                <c:pt idx="17">
                  <c:v>1.6222389554138349E-3</c:v>
                </c:pt>
                <c:pt idx="18">
                  <c:v>1.5422522040917852E-3</c:v>
                </c:pt>
                <c:pt idx="19">
                  <c:v>2.360346862280217E-3</c:v>
                </c:pt>
                <c:pt idx="20">
                  <c:v>1.556559560767131E-3</c:v>
                </c:pt>
                <c:pt idx="21">
                  <c:v>1.8070884426775906E-3</c:v>
                </c:pt>
                <c:pt idx="22">
                  <c:v>1.5613025671866885E-3</c:v>
                </c:pt>
                <c:pt idx="23">
                  <c:v>9.3888775646582662E-4</c:v>
                </c:pt>
                <c:pt idx="24">
                  <c:v>1.5003638905200091E-3</c:v>
                </c:pt>
                <c:pt idx="25">
                  <c:v>1.4875041698357494E-3</c:v>
                </c:pt>
                <c:pt idx="26">
                  <c:v>1.5426557438914656E-3</c:v>
                </c:pt>
                <c:pt idx="27">
                  <c:v>1.485316135237719E-3</c:v>
                </c:pt>
                <c:pt idx="28">
                  <c:v>1.450101282768975E-3</c:v>
                </c:pt>
                <c:pt idx="29">
                  <c:v>2.1062521443345325E-3</c:v>
                </c:pt>
                <c:pt idx="30">
                  <c:v>2.1062521443345325E-3</c:v>
                </c:pt>
                <c:pt idx="31">
                  <c:v>1.8496921518563276E-3</c:v>
                </c:pt>
                <c:pt idx="32">
                  <c:v>1.8496921518563276E-3</c:v>
                </c:pt>
                <c:pt idx="33">
                  <c:v>1.9090712206294561E-3</c:v>
                </c:pt>
                <c:pt idx="34">
                  <c:v>1.9090712206294561E-3</c:v>
                </c:pt>
                <c:pt idx="35">
                  <c:v>1.9090712206294561E-3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2.693558487608539E-3</c:v>
                </c:pt>
                <c:pt idx="39">
                  <c:v>2.693558487608539E-3</c:v>
                </c:pt>
                <c:pt idx="40">
                  <c:v>2.693558487608539E-3</c:v>
                </c:pt>
                <c:pt idx="41">
                  <c:v>2.693558487608539E-3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3.6452398230036189E-5</c:v>
                </c:pt>
                <c:pt idx="45">
                  <c:v>1.7381574565913393E-4</c:v>
                </c:pt>
                <c:pt idx="46">
                  <c:v>2.0970565497997963E-3</c:v>
                </c:pt>
                <c:pt idx="47">
                  <c:v>1.9714186982055354E-3</c:v>
                </c:pt>
                <c:pt idx="48">
                  <c:v>1.9714186982055354E-3</c:v>
                </c:pt>
                <c:pt idx="49">
                  <c:v>1.9714186982055354E-3</c:v>
                </c:pt>
                <c:pt idx="50">
                  <c:v>1.9714186982055354E-3</c:v>
                </c:pt>
                <c:pt idx="51">
                  <c:v>1.9714186982055354E-3</c:v>
                </c:pt>
                <c:pt idx="52">
                  <c:v>1.9714186982055354E-3</c:v>
                </c:pt>
                <c:pt idx="53">
                  <c:v>1.9714186982055354E-3</c:v>
                </c:pt>
                <c:pt idx="54">
                  <c:v>1.9714186982055354E-3</c:v>
                </c:pt>
                <c:pt idx="55">
                  <c:v>1.9714186982055354E-3</c:v>
                </c:pt>
                <c:pt idx="56">
                  <c:v>1.9714186982055354E-3</c:v>
                </c:pt>
                <c:pt idx="57">
                  <c:v>1.9714186982055354E-3</c:v>
                </c:pt>
                <c:pt idx="58">
                  <c:v>1.9714186982055354E-3</c:v>
                </c:pt>
                <c:pt idx="59">
                  <c:v>1.9714186982055354E-3</c:v>
                </c:pt>
                <c:pt idx="60">
                  <c:v>1.9714186982055354E-3</c:v>
                </c:pt>
                <c:pt idx="61">
                  <c:v>1.9714186982055354E-3</c:v>
                </c:pt>
                <c:pt idx="62">
                  <c:v>1.9714186982055354E-3</c:v>
                </c:pt>
                <c:pt idx="63">
                  <c:v>1.9714186982055354E-3</c:v>
                </c:pt>
                <c:pt idx="64">
                  <c:v>1.9714186982055354E-3</c:v>
                </c:pt>
                <c:pt idx="65">
                  <c:v>1.9714186982055354E-3</c:v>
                </c:pt>
                <c:pt idx="66">
                  <c:v>1.9714186982055354E-3</c:v>
                </c:pt>
                <c:pt idx="67">
                  <c:v>1.9714186982055354E-3</c:v>
                </c:pt>
                <c:pt idx="68">
                  <c:v>1.9714186982055354E-3</c:v>
                </c:pt>
                <c:pt idx="69">
                  <c:v>1.9714186982055354E-3</c:v>
                </c:pt>
                <c:pt idx="70">
                  <c:v>1.9714186982055354E-3</c:v>
                </c:pt>
                <c:pt idx="71">
                  <c:v>1.9714186982055354E-3</c:v>
                </c:pt>
                <c:pt idx="72">
                  <c:v>1.9714186982055354E-3</c:v>
                </c:pt>
                <c:pt idx="73">
                  <c:v>1.9714186982055354E-3</c:v>
                </c:pt>
                <c:pt idx="74">
                  <c:v>1.9714186982055354E-3</c:v>
                </c:pt>
                <c:pt idx="75">
                  <c:v>1.9714186982055354E-3</c:v>
                </c:pt>
                <c:pt idx="76">
                  <c:v>1.9714186982055354E-3</c:v>
                </c:pt>
                <c:pt idx="77">
                  <c:v>1.9714186982055354E-3</c:v>
                </c:pt>
                <c:pt idx="78">
                  <c:v>1.9714186982055354E-3</c:v>
                </c:pt>
                <c:pt idx="79">
                  <c:v>1.9714186982055354E-3</c:v>
                </c:pt>
                <c:pt idx="80">
                  <c:v>1.9714186982055354E-3</c:v>
                </c:pt>
                <c:pt idx="81">
                  <c:v>1.9714186982055354E-3</c:v>
                </c:pt>
                <c:pt idx="82">
                  <c:v>1.9714186982055354E-3</c:v>
                </c:pt>
                <c:pt idx="83">
                  <c:v>1.9714186982055354E-3</c:v>
                </c:pt>
                <c:pt idx="84">
                  <c:v>1.9714186982055354E-3</c:v>
                </c:pt>
                <c:pt idx="85">
                  <c:v>1.9714186982055354E-3</c:v>
                </c:pt>
                <c:pt idx="86">
                  <c:v>1.9714186982055354E-3</c:v>
                </c:pt>
                <c:pt idx="87">
                  <c:v>1.9714186982055354E-3</c:v>
                </c:pt>
                <c:pt idx="88">
                  <c:v>1.9714186982055354E-3</c:v>
                </c:pt>
                <c:pt idx="89">
                  <c:v>1.9714186982055354E-3</c:v>
                </c:pt>
                <c:pt idx="90">
                  <c:v>1.9714186982055354E-3</c:v>
                </c:pt>
                <c:pt idx="91">
                  <c:v>1.9714186982055354E-3</c:v>
                </c:pt>
                <c:pt idx="92">
                  <c:v>1.9714186982055354E-3</c:v>
                </c:pt>
                <c:pt idx="93">
                  <c:v>1.9714186982055354E-3</c:v>
                </c:pt>
              </c:numCache>
            </c:numRef>
          </c:xVal>
          <c:yVal>
            <c:numRef>
              <c:f>Constraints!$AP$7:$AP$100</c:f>
              <c:numCache>
                <c:formatCode>0.00E+00</c:formatCode>
                <c:ptCount val="94"/>
                <c:pt idx="0">
                  <c:v>19.291418069041288</c:v>
                </c:pt>
                <c:pt idx="1">
                  <c:v>24.53149061635477</c:v>
                </c:pt>
                <c:pt idx="2">
                  <c:v>39.654681316450663</c:v>
                </c:pt>
                <c:pt idx="3">
                  <c:v>25.970329851099063</c:v>
                </c:pt>
                <c:pt idx="4">
                  <c:v>18.796668716490828</c:v>
                </c:pt>
                <c:pt idx="5">
                  <c:v>14.928793863867476</c:v>
                </c:pt>
                <c:pt idx="6">
                  <c:v>37.214687708645698</c:v>
                </c:pt>
                <c:pt idx="7">
                  <c:v>15.687366660360277</c:v>
                </c:pt>
                <c:pt idx="8">
                  <c:v>66.173901707041452</c:v>
                </c:pt>
                <c:pt idx="9">
                  <c:v>56.378172353190926</c:v>
                </c:pt>
                <c:pt idx="10">
                  <c:v>40.450336193593394</c:v>
                </c:pt>
                <c:pt idx="11">
                  <c:v>33.064777294435451</c:v>
                </c:pt>
                <c:pt idx="12">
                  <c:v>13.702401395357539</c:v>
                </c:pt>
                <c:pt idx="13">
                  <c:v>18.563142725034353</c:v>
                </c:pt>
                <c:pt idx="14">
                  <c:v>27.548000170610443</c:v>
                </c:pt>
                <c:pt idx="15">
                  <c:v>19.668765579834925</c:v>
                </c:pt>
                <c:pt idx="16">
                  <c:v>15.098197669819344</c:v>
                </c:pt>
                <c:pt idx="17">
                  <c:v>14.810800014849679</c:v>
                </c:pt>
                <c:pt idx="18">
                  <c:v>15.660106206122324</c:v>
                </c:pt>
                <c:pt idx="19">
                  <c:v>53.14910374740866</c:v>
                </c:pt>
                <c:pt idx="20">
                  <c:v>12.778521652246628</c:v>
                </c:pt>
                <c:pt idx="21">
                  <c:v>19.340213018769255</c:v>
                </c:pt>
                <c:pt idx="22">
                  <c:v>48.331755999652295</c:v>
                </c:pt>
                <c:pt idx="23">
                  <c:v>1.5955329502302287</c:v>
                </c:pt>
                <c:pt idx="24">
                  <c:v>18.862619414253857</c:v>
                </c:pt>
                <c:pt idx="25">
                  <c:v>38.095114779885598</c:v>
                </c:pt>
                <c:pt idx="26">
                  <c:v>8.9996505423836393</c:v>
                </c:pt>
                <c:pt idx="27">
                  <c:v>14.803709346621909</c:v>
                </c:pt>
                <c:pt idx="28">
                  <c:v>8.3394916906834222</c:v>
                </c:pt>
                <c:pt idx="29">
                  <c:v>18.037973964365356</c:v>
                </c:pt>
                <c:pt idx="30">
                  <c:v>17.514427143780409</c:v>
                </c:pt>
                <c:pt idx="31">
                  <c:v>18.773254008994613</c:v>
                </c:pt>
                <c:pt idx="32">
                  <c:v>24.23760514004389</c:v>
                </c:pt>
                <c:pt idx="33">
                  <c:v>19.305292023473829</c:v>
                </c:pt>
                <c:pt idx="34">
                  <c:v>20.582162073693173</c:v>
                </c:pt>
                <c:pt idx="35">
                  <c:v>21.710168469509394</c:v>
                </c:pt>
                <c:pt idx="36">
                  <c:v>14.84435073560055</c:v>
                </c:pt>
                <c:pt idx="37">
                  <c:v>21.010606586436957</c:v>
                </c:pt>
                <c:pt idx="38">
                  <c:v>25.41538364682112</c:v>
                </c:pt>
                <c:pt idx="39">
                  <c:v>18.176331617393682</c:v>
                </c:pt>
                <c:pt idx="40">
                  <c:v>23.643813949032669</c:v>
                </c:pt>
                <c:pt idx="41">
                  <c:v>23.6024206993179</c:v>
                </c:pt>
                <c:pt idx="42">
                  <c:v>36.693921343424194</c:v>
                </c:pt>
                <c:pt idx="43">
                  <c:v>31.597108461853558</c:v>
                </c:pt>
                <c:pt idx="44">
                  <c:v>1.4713892193139262</c:v>
                </c:pt>
                <c:pt idx="45">
                  <c:v>1.4712923635934736</c:v>
                </c:pt>
                <c:pt idx="46">
                  <c:v>21.831377833958683</c:v>
                </c:pt>
                <c:pt idx="47">
                  <c:v>9.6441499956808556</c:v>
                </c:pt>
                <c:pt idx="48">
                  <c:v>9.6441499956808556</c:v>
                </c:pt>
                <c:pt idx="49">
                  <c:v>9.6441499956808556</c:v>
                </c:pt>
                <c:pt idx="50">
                  <c:v>9.6441499956808556</c:v>
                </c:pt>
                <c:pt idx="51">
                  <c:v>9.6441499956808556</c:v>
                </c:pt>
                <c:pt idx="52">
                  <c:v>9.6441499956808556</c:v>
                </c:pt>
                <c:pt idx="53">
                  <c:v>9.6441499956808556</c:v>
                </c:pt>
                <c:pt idx="54">
                  <c:v>9.6441499956808556</c:v>
                </c:pt>
                <c:pt idx="55">
                  <c:v>9.6441499956808556</c:v>
                </c:pt>
                <c:pt idx="56">
                  <c:v>9.6441499956808556</c:v>
                </c:pt>
                <c:pt idx="57">
                  <c:v>9.6441499956808556</c:v>
                </c:pt>
                <c:pt idx="58">
                  <c:v>9.6441499956808556</c:v>
                </c:pt>
                <c:pt idx="59">
                  <c:v>9.6441499956808556</c:v>
                </c:pt>
                <c:pt idx="60">
                  <c:v>9.6441499956808556</c:v>
                </c:pt>
                <c:pt idx="61">
                  <c:v>9.6441499956808556</c:v>
                </c:pt>
                <c:pt idx="62">
                  <c:v>9.6441499956808556</c:v>
                </c:pt>
                <c:pt idx="63">
                  <c:v>9.6441499956808556</c:v>
                </c:pt>
                <c:pt idx="64">
                  <c:v>9.6441499956808556</c:v>
                </c:pt>
                <c:pt idx="65">
                  <c:v>9.6441499956808556</c:v>
                </c:pt>
                <c:pt idx="66">
                  <c:v>9.6441499956808556</c:v>
                </c:pt>
                <c:pt idx="67">
                  <c:v>9.6441499956808556</c:v>
                </c:pt>
                <c:pt idx="68">
                  <c:v>9.6441499956808556</c:v>
                </c:pt>
                <c:pt idx="69">
                  <c:v>9.6441499956808556</c:v>
                </c:pt>
                <c:pt idx="70">
                  <c:v>9.6441499956808556</c:v>
                </c:pt>
                <c:pt idx="71">
                  <c:v>9.6441499956808556</c:v>
                </c:pt>
                <c:pt idx="72">
                  <c:v>9.6441499956808556</c:v>
                </c:pt>
                <c:pt idx="73">
                  <c:v>9.6441499956808556</c:v>
                </c:pt>
                <c:pt idx="74">
                  <c:v>9.6441499956808556</c:v>
                </c:pt>
                <c:pt idx="75">
                  <c:v>9.6441499956808556</c:v>
                </c:pt>
                <c:pt idx="76">
                  <c:v>9.6441499956808556</c:v>
                </c:pt>
                <c:pt idx="77">
                  <c:v>9.6441499956808556</c:v>
                </c:pt>
                <c:pt idx="78">
                  <c:v>9.6441499956808556</c:v>
                </c:pt>
                <c:pt idx="79">
                  <c:v>9.6441499956808556</c:v>
                </c:pt>
                <c:pt idx="80">
                  <c:v>9.6441499956808556</c:v>
                </c:pt>
                <c:pt idx="81">
                  <c:v>9.6441499956808556</c:v>
                </c:pt>
                <c:pt idx="82">
                  <c:v>9.6441499956808556</c:v>
                </c:pt>
                <c:pt idx="83">
                  <c:v>9.6441499956808556</c:v>
                </c:pt>
                <c:pt idx="84">
                  <c:v>9.6441499956808556</c:v>
                </c:pt>
                <c:pt idx="85">
                  <c:v>9.6441499956808556</c:v>
                </c:pt>
                <c:pt idx="86">
                  <c:v>9.6441499956808556</c:v>
                </c:pt>
                <c:pt idx="87">
                  <c:v>9.6441499956808556</c:v>
                </c:pt>
                <c:pt idx="88">
                  <c:v>9.6441499956808556</c:v>
                </c:pt>
                <c:pt idx="89">
                  <c:v>9.6441499956808556</c:v>
                </c:pt>
                <c:pt idx="90">
                  <c:v>9.6441499956808556</c:v>
                </c:pt>
                <c:pt idx="91">
                  <c:v>9.6441499956808556</c:v>
                </c:pt>
                <c:pt idx="92">
                  <c:v>9.6441499956808556</c:v>
                </c:pt>
                <c:pt idx="93">
                  <c:v>9.6441499956808556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Constraints!$BW$4</c:f>
              <c:strCache>
                <c:ptCount val="1"/>
                <c:pt idx="0">
                  <c:v>Case4</c:v>
                </c:pt>
              </c:strCache>
            </c:strRef>
          </c:tx>
          <c:spPr>
            <a:ln w="28575">
              <a:noFill/>
            </a:ln>
          </c:spPr>
          <c:errBars>
            <c:errDir val="x"/>
            <c:errBarType val="plus"/>
            <c:errValType val="cust"/>
            <c:noEndCap val="0"/>
            <c:plus>
              <c:numRef>
                <c:f>Constraints!$DJ$3:$DJ$97</c:f>
                <c:numCache>
                  <c:formatCode>General</c:formatCode>
                  <c:ptCount val="95"/>
                  <c:pt idx="0">
                    <c:v>1.8651155254345347E-3</c:v>
                  </c:pt>
                  <c:pt idx="1">
                    <c:v>1.7461357132679853E-3</c:v>
                  </c:pt>
                  <c:pt idx="2">
                    <c:v>2.183721327311843E-3</c:v>
                  </c:pt>
                  <c:pt idx="3">
                    <c:v>1.9486603946043627E-3</c:v>
                  </c:pt>
                  <c:pt idx="4">
                    <c:v>1.8218478942894623E-3</c:v>
                  </c:pt>
                  <c:pt idx="5">
                    <c:v>1.8104985905324526E-3</c:v>
                  </c:pt>
                  <c:pt idx="6">
                    <c:v>1.6836875304685626E-3</c:v>
                  </c:pt>
                  <c:pt idx="7">
                    <c:v>1.7705987386815777E-3</c:v>
                  </c:pt>
                  <c:pt idx="8">
                    <c:v>1.7937430387581033E-3</c:v>
                  </c:pt>
                  <c:pt idx="9">
                    <c:v>1.583210319467806E-3</c:v>
                  </c:pt>
                  <c:pt idx="10">
                    <c:v>1.873873549836269E-3</c:v>
                  </c:pt>
                  <c:pt idx="11">
                    <c:v>1.6903684974018162E-3</c:v>
                  </c:pt>
                  <c:pt idx="12">
                    <c:v>1.749656490364537E-3</c:v>
                  </c:pt>
                  <c:pt idx="13">
                    <c:v>1.7460284050673969E-3</c:v>
                  </c:pt>
                  <c:pt idx="14">
                    <c:v>1.9769555250421654E-3</c:v>
                  </c:pt>
                  <c:pt idx="15">
                    <c:v>1.6626775745944094E-3</c:v>
                  </c:pt>
                  <c:pt idx="16">
                    <c:v>1.6629099173952157E-3</c:v>
                  </c:pt>
                  <c:pt idx="17">
                    <c:v>1.6222389554138344E-3</c:v>
                  </c:pt>
                  <c:pt idx="18">
                    <c:v>1.5422522040917845E-3</c:v>
                  </c:pt>
                  <c:pt idx="19">
                    <c:v>2.360346862280217E-3</c:v>
                  </c:pt>
                  <c:pt idx="20">
                    <c:v>1.5565595607671312E-3</c:v>
                  </c:pt>
                  <c:pt idx="21">
                    <c:v>1.8070884426775909E-3</c:v>
                  </c:pt>
                  <c:pt idx="22">
                    <c:v>1.561302567186689E-3</c:v>
                  </c:pt>
                  <c:pt idx="23">
                    <c:v>9.7447163709302154E-4</c:v>
                  </c:pt>
                  <c:pt idx="24">
                    <c:v>1.5003638905200093E-3</c:v>
                  </c:pt>
                  <c:pt idx="25">
                    <c:v>1.4875041698357491E-3</c:v>
                  </c:pt>
                  <c:pt idx="26">
                    <c:v>1.542655743891466E-3</c:v>
                  </c:pt>
                  <c:pt idx="27">
                    <c:v>1.4853161352377192E-3</c:v>
                  </c:pt>
                  <c:pt idx="28">
                    <c:v>1.450101282768975E-3</c:v>
                  </c:pt>
                  <c:pt idx="29">
                    <c:v>2.1062521443345329E-3</c:v>
                  </c:pt>
                  <c:pt idx="30">
                    <c:v>2.1062521443345329E-3</c:v>
                  </c:pt>
                  <c:pt idx="31">
                    <c:v>1.8496921518563281E-3</c:v>
                  </c:pt>
                  <c:pt idx="32">
                    <c:v>1.8496921518563281E-3</c:v>
                  </c:pt>
                  <c:pt idx="33">
                    <c:v>1.9090712206294561E-3</c:v>
                  </c:pt>
                  <c:pt idx="34">
                    <c:v>1.9090712206294561E-3</c:v>
                  </c:pt>
                  <c:pt idx="35">
                    <c:v>1.9090712206294561E-3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2.6935584876085399E-3</c:v>
                  </c:pt>
                  <c:pt idx="39">
                    <c:v>2.6935584876085399E-3</c:v>
                  </c:pt>
                  <c:pt idx="40">
                    <c:v>2.6935584876085399E-3</c:v>
                  </c:pt>
                  <c:pt idx="41">
                    <c:v>2.6935584876085399E-3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3.6938605344541798E-5</c:v>
                  </c:pt>
                  <c:pt idx="45">
                    <c:v>1.7963849422791427E-4</c:v>
                  </c:pt>
                  <c:pt idx="46">
                    <c:v>2.0970565497997968E-3</c:v>
                  </c:pt>
                  <c:pt idx="47">
                    <c:v>1.9714186982055359E-3</c:v>
                  </c:pt>
                  <c:pt idx="48">
                    <c:v>1.9714186982055359E-3</c:v>
                  </c:pt>
                  <c:pt idx="49">
                    <c:v>1.9714186982055359E-3</c:v>
                  </c:pt>
                  <c:pt idx="50">
                    <c:v>1.9714186982055359E-3</c:v>
                  </c:pt>
                  <c:pt idx="51">
                    <c:v>1.9714186982055359E-3</c:v>
                  </c:pt>
                  <c:pt idx="52">
                    <c:v>1.9714186982055359E-3</c:v>
                  </c:pt>
                  <c:pt idx="53">
                    <c:v>1.9714186982055359E-3</c:v>
                  </c:pt>
                  <c:pt idx="54">
                    <c:v>1.9714186982055359E-3</c:v>
                  </c:pt>
                  <c:pt idx="55">
                    <c:v>1.9714186982055359E-3</c:v>
                  </c:pt>
                  <c:pt idx="56">
                    <c:v>1.9714186982055359E-3</c:v>
                  </c:pt>
                  <c:pt idx="57">
                    <c:v>1.9714186982055359E-3</c:v>
                  </c:pt>
                  <c:pt idx="58">
                    <c:v>1.9714186982055359E-3</c:v>
                  </c:pt>
                  <c:pt idx="59">
                    <c:v>1.9714186982055359E-3</c:v>
                  </c:pt>
                  <c:pt idx="60">
                    <c:v>1.9714186982055359E-3</c:v>
                  </c:pt>
                  <c:pt idx="61">
                    <c:v>1.9714186982055359E-3</c:v>
                  </c:pt>
                  <c:pt idx="62">
                    <c:v>1.9714186982055359E-3</c:v>
                  </c:pt>
                  <c:pt idx="63">
                    <c:v>1.9714186982055359E-3</c:v>
                  </c:pt>
                  <c:pt idx="64">
                    <c:v>1.9714186982055359E-3</c:v>
                  </c:pt>
                  <c:pt idx="65">
                    <c:v>1.9714186982055359E-3</c:v>
                  </c:pt>
                  <c:pt idx="66">
                    <c:v>1.9714186982055359E-3</c:v>
                  </c:pt>
                  <c:pt idx="67">
                    <c:v>1.9714186982055359E-3</c:v>
                  </c:pt>
                  <c:pt idx="68">
                    <c:v>1.9714186982055359E-3</c:v>
                  </c:pt>
                  <c:pt idx="69">
                    <c:v>1.9714186982055359E-3</c:v>
                  </c:pt>
                  <c:pt idx="70">
                    <c:v>1.9714186982055359E-3</c:v>
                  </c:pt>
                  <c:pt idx="71">
                    <c:v>1.9714186982055359E-3</c:v>
                  </c:pt>
                  <c:pt idx="72">
                    <c:v>1.9714186982055359E-3</c:v>
                  </c:pt>
                  <c:pt idx="73">
                    <c:v>1.9714186982055359E-3</c:v>
                  </c:pt>
                  <c:pt idx="74">
                    <c:v>1.9714186982055359E-3</c:v>
                  </c:pt>
                  <c:pt idx="75">
                    <c:v>1.9714186982055359E-3</c:v>
                  </c:pt>
                  <c:pt idx="76">
                    <c:v>1.9714186982055359E-3</c:v>
                  </c:pt>
                  <c:pt idx="77">
                    <c:v>1.9714186982055359E-3</c:v>
                  </c:pt>
                  <c:pt idx="78">
                    <c:v>1.9714186982055359E-3</c:v>
                  </c:pt>
                  <c:pt idx="79">
                    <c:v>1.9714186982055359E-3</c:v>
                  </c:pt>
                  <c:pt idx="80">
                    <c:v>1.9714186982055359E-3</c:v>
                  </c:pt>
                  <c:pt idx="81">
                    <c:v>1.9714186982055359E-3</c:v>
                  </c:pt>
                  <c:pt idx="82">
                    <c:v>1.9714186982055359E-3</c:v>
                  </c:pt>
                  <c:pt idx="83">
                    <c:v>1.9714186982055359E-3</c:v>
                  </c:pt>
                  <c:pt idx="84">
                    <c:v>1.9714186982055359E-3</c:v>
                  </c:pt>
                  <c:pt idx="85">
                    <c:v>1.9714186982055359E-3</c:v>
                  </c:pt>
                  <c:pt idx="86">
                    <c:v>1.9714186982055359E-3</c:v>
                  </c:pt>
                  <c:pt idx="87">
                    <c:v>1.9714186982055359E-3</c:v>
                  </c:pt>
                  <c:pt idx="88">
                    <c:v>1.9714186982055359E-3</c:v>
                  </c:pt>
                  <c:pt idx="89">
                    <c:v>1.9714186982055359E-3</c:v>
                  </c:pt>
                  <c:pt idx="90">
                    <c:v>1.9714186982055359E-3</c:v>
                  </c:pt>
                  <c:pt idx="91">
                    <c:v>1.9714186982055359E-3</c:v>
                  </c:pt>
                  <c:pt idx="92">
                    <c:v>1.9714186982055359E-3</c:v>
                  </c:pt>
                  <c:pt idx="93">
                    <c:v>1.9714186982055359E-3</c:v>
                  </c:pt>
                  <c:pt idx="94">
                    <c:v>1.9714186982055359E-3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Constraints!$CJ$3:$CJ$96</c:f>
              <c:numCache>
                <c:formatCode>General</c:formatCode>
                <c:ptCount val="94"/>
                <c:pt idx="0">
                  <c:v>1.8651155254345343E-3</c:v>
                </c:pt>
                <c:pt idx="1">
                  <c:v>1.7461357132679848E-3</c:v>
                </c:pt>
                <c:pt idx="2">
                  <c:v>2.1837213273118421E-3</c:v>
                </c:pt>
                <c:pt idx="3">
                  <c:v>1.9486603946043627E-3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1.6836875304685622E-3</c:v>
                </c:pt>
                <c:pt idx="7">
                  <c:v>1.7705987386815777E-3</c:v>
                </c:pt>
                <c:pt idx="8">
                  <c:v>1.7937430387581028E-3</c:v>
                </c:pt>
                <c:pt idx="9">
                  <c:v>1.5832103194678056E-3</c:v>
                </c:pt>
                <c:pt idx="10">
                  <c:v>1.873873549836269E-3</c:v>
                </c:pt>
                <c:pt idx="11">
                  <c:v>1.6903684974018162E-3</c:v>
                </c:pt>
                <c:pt idx="12">
                  <c:v>1.7496564903645366E-3</c:v>
                </c:pt>
                <c:pt idx="13">
                  <c:v>1.7460284050673969E-3</c:v>
                </c:pt>
                <c:pt idx="14">
                  <c:v>1.9769555250421654E-3</c:v>
                </c:pt>
                <c:pt idx="15">
                  <c:v>1.6626775745944094E-3</c:v>
                </c:pt>
                <c:pt idx="16">
                  <c:v>1.6629099173952157E-3</c:v>
                </c:pt>
                <c:pt idx="17">
                  <c:v>1.6222389554138349E-3</c:v>
                </c:pt>
                <c:pt idx="18">
                  <c:v>1.542252204091785E-3</c:v>
                </c:pt>
                <c:pt idx="19">
                  <c:v>2.360346862280217E-3</c:v>
                </c:pt>
                <c:pt idx="20">
                  <c:v>1.5565595607671312E-3</c:v>
                </c:pt>
                <c:pt idx="21">
                  <c:v>1.8070884426775904E-3</c:v>
                </c:pt>
                <c:pt idx="22">
                  <c:v>1.5613025671866885E-3</c:v>
                </c:pt>
                <c:pt idx="23">
                  <c:v>9.7447163709302176E-4</c:v>
                </c:pt>
                <c:pt idx="24">
                  <c:v>1.5003638905200089E-3</c:v>
                </c:pt>
                <c:pt idx="25">
                  <c:v>1.4875041698357491E-3</c:v>
                </c:pt>
                <c:pt idx="26">
                  <c:v>1.5426557438914656E-3</c:v>
                </c:pt>
                <c:pt idx="27">
                  <c:v>1.4853161352377188E-3</c:v>
                </c:pt>
                <c:pt idx="28">
                  <c:v>1.450101282768975E-3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1.8496921518563276E-3</c:v>
                </c:pt>
                <c:pt idx="32">
                  <c:v>1.8496921518563276E-3</c:v>
                </c:pt>
                <c:pt idx="33">
                  <c:v>1.9090712206294561E-3</c:v>
                </c:pt>
                <c:pt idx="34">
                  <c:v>1.9090712206294561E-3</c:v>
                </c:pt>
                <c:pt idx="35">
                  <c:v>1.9090712206294561E-3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2.693558487608539E-3</c:v>
                </c:pt>
                <c:pt idx="39">
                  <c:v>2.693558487608539E-3</c:v>
                </c:pt>
                <c:pt idx="40">
                  <c:v>2.693558487608539E-3</c:v>
                </c:pt>
                <c:pt idx="41">
                  <c:v>2.693558487608539E-3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3.6938605344541798E-5</c:v>
                </c:pt>
                <c:pt idx="45">
                  <c:v>1.7963849422791427E-4</c:v>
                </c:pt>
                <c:pt idx="46">
                  <c:v>2.0970565497997968E-3</c:v>
                </c:pt>
                <c:pt idx="47">
                  <c:v>1.9714186982055359E-3</c:v>
                </c:pt>
                <c:pt idx="48">
                  <c:v>1.9714186982055359E-3</c:v>
                </c:pt>
                <c:pt idx="49">
                  <c:v>1.9714186982055359E-3</c:v>
                </c:pt>
                <c:pt idx="50">
                  <c:v>1.9714186982055359E-3</c:v>
                </c:pt>
                <c:pt idx="51">
                  <c:v>1.9714186982055359E-3</c:v>
                </c:pt>
                <c:pt idx="52">
                  <c:v>1.9714186982055359E-3</c:v>
                </c:pt>
                <c:pt idx="53">
                  <c:v>1.9714186982055359E-3</c:v>
                </c:pt>
                <c:pt idx="54">
                  <c:v>1.9714186982055359E-3</c:v>
                </c:pt>
                <c:pt idx="55">
                  <c:v>1.9714186982055359E-3</c:v>
                </c:pt>
                <c:pt idx="56">
                  <c:v>1.9714186982055359E-3</c:v>
                </c:pt>
                <c:pt idx="57">
                  <c:v>1.9714186982055359E-3</c:v>
                </c:pt>
                <c:pt idx="58">
                  <c:v>1.9714186982055359E-3</c:v>
                </c:pt>
                <c:pt idx="59">
                  <c:v>1.9714186982055359E-3</c:v>
                </c:pt>
                <c:pt idx="60">
                  <c:v>1.9714186982055359E-3</c:v>
                </c:pt>
                <c:pt idx="61">
                  <c:v>1.9714186982055359E-3</c:v>
                </c:pt>
                <c:pt idx="62">
                  <c:v>1.9714186982055359E-3</c:v>
                </c:pt>
                <c:pt idx="63">
                  <c:v>1.9714186982055359E-3</c:v>
                </c:pt>
                <c:pt idx="64">
                  <c:v>1.9714186982055359E-3</c:v>
                </c:pt>
                <c:pt idx="65">
                  <c:v>1.9714186982055359E-3</c:v>
                </c:pt>
                <c:pt idx="66">
                  <c:v>1.9714186982055359E-3</c:v>
                </c:pt>
                <c:pt idx="67">
                  <c:v>1.9714186982055359E-3</c:v>
                </c:pt>
                <c:pt idx="68">
                  <c:v>1.9714186982055359E-3</c:v>
                </c:pt>
                <c:pt idx="69">
                  <c:v>1.9714186982055359E-3</c:v>
                </c:pt>
                <c:pt idx="70">
                  <c:v>1.9714186982055359E-3</c:v>
                </c:pt>
                <c:pt idx="71">
                  <c:v>1.9714186982055359E-3</c:v>
                </c:pt>
                <c:pt idx="72">
                  <c:v>1.9714186982055359E-3</c:v>
                </c:pt>
                <c:pt idx="73">
                  <c:v>1.9714186982055359E-3</c:v>
                </c:pt>
                <c:pt idx="74">
                  <c:v>1.9714186982055359E-3</c:v>
                </c:pt>
                <c:pt idx="75">
                  <c:v>1.9714186982055359E-3</c:v>
                </c:pt>
                <c:pt idx="76">
                  <c:v>1.9714186982055359E-3</c:v>
                </c:pt>
                <c:pt idx="77">
                  <c:v>1.9714186982055359E-3</c:v>
                </c:pt>
                <c:pt idx="78">
                  <c:v>1.9714186982055359E-3</c:v>
                </c:pt>
                <c:pt idx="79">
                  <c:v>1.9714186982055359E-3</c:v>
                </c:pt>
                <c:pt idx="80">
                  <c:v>1.9714186982055359E-3</c:v>
                </c:pt>
                <c:pt idx="81">
                  <c:v>1.9714186982055359E-3</c:v>
                </c:pt>
                <c:pt idx="82">
                  <c:v>1.9714186982055359E-3</c:v>
                </c:pt>
                <c:pt idx="83">
                  <c:v>1.9714186982055359E-3</c:v>
                </c:pt>
                <c:pt idx="84">
                  <c:v>1.9714186982055359E-3</c:v>
                </c:pt>
                <c:pt idx="85">
                  <c:v>1.9714186982055359E-3</c:v>
                </c:pt>
                <c:pt idx="86">
                  <c:v>1.9714186982055359E-3</c:v>
                </c:pt>
                <c:pt idx="87">
                  <c:v>1.9714186982055359E-3</c:v>
                </c:pt>
                <c:pt idx="88">
                  <c:v>1.9714186982055359E-3</c:v>
                </c:pt>
                <c:pt idx="89">
                  <c:v>1.9714186982055359E-3</c:v>
                </c:pt>
                <c:pt idx="90">
                  <c:v>1.9714186982055359E-3</c:v>
                </c:pt>
                <c:pt idx="91">
                  <c:v>1.9714186982055359E-3</c:v>
                </c:pt>
                <c:pt idx="92">
                  <c:v>1.9714186982055359E-3</c:v>
                </c:pt>
                <c:pt idx="93">
                  <c:v>1.9714186982055359E-3</c:v>
                </c:pt>
              </c:numCache>
            </c:numRef>
          </c:xVal>
          <c:yVal>
            <c:numRef>
              <c:f>Constraints!$AQ$7:$AQ$100</c:f>
              <c:numCache>
                <c:formatCode>0.00E+00</c:formatCode>
                <c:ptCount val="94"/>
                <c:pt idx="0">
                  <c:v>27.043368916624051</c:v>
                </c:pt>
                <c:pt idx="1">
                  <c:v>34.32005371291072</c:v>
                </c:pt>
                <c:pt idx="2">
                  <c:v>55.477576424783379</c:v>
                </c:pt>
                <c:pt idx="3">
                  <c:v>36.369990631922633</c:v>
                </c:pt>
                <c:pt idx="4">
                  <c:v>26.345093150147573</c:v>
                </c:pt>
                <c:pt idx="5">
                  <c:v>20.946352742969296</c:v>
                </c:pt>
                <c:pt idx="6">
                  <c:v>51.9505564279007</c:v>
                </c:pt>
                <c:pt idx="7">
                  <c:v>21.998179020854792</c:v>
                </c:pt>
                <c:pt idx="8">
                  <c:v>92.235893369989668</c:v>
                </c:pt>
                <c:pt idx="9">
                  <c:v>78.545054487845178</c:v>
                </c:pt>
                <c:pt idx="10">
                  <c:v>56.506923258891803</c:v>
                </c:pt>
                <c:pt idx="11">
                  <c:v>46.181068695353694</c:v>
                </c:pt>
                <c:pt idx="12">
                  <c:v>19.223974978375509</c:v>
                </c:pt>
                <c:pt idx="13">
                  <c:v>26.004428215755137</c:v>
                </c:pt>
                <c:pt idx="14">
                  <c:v>38.574041503421107</c:v>
                </c:pt>
                <c:pt idx="15">
                  <c:v>27.527360831458331</c:v>
                </c:pt>
                <c:pt idx="16">
                  <c:v>21.156387468997888</c:v>
                </c:pt>
                <c:pt idx="17">
                  <c:v>20.747688518389186</c:v>
                </c:pt>
                <c:pt idx="18">
                  <c:v>21.914851373970386</c:v>
                </c:pt>
                <c:pt idx="19">
                  <c:v>74.294158320651178</c:v>
                </c:pt>
                <c:pt idx="20">
                  <c:v>17.900721140105102</c:v>
                </c:pt>
                <c:pt idx="21">
                  <c:v>27.100100361735798</c:v>
                </c:pt>
                <c:pt idx="22">
                  <c:v>67.357914974642</c:v>
                </c:pt>
                <c:pt idx="23">
                  <c:v>2.1714322978940213</c:v>
                </c:pt>
                <c:pt idx="24">
                  <c:v>26.364744662988745</c:v>
                </c:pt>
                <c:pt idx="25">
                  <c:v>53.104583521268133</c:v>
                </c:pt>
                <c:pt idx="26">
                  <c:v>12.623670742594721</c:v>
                </c:pt>
                <c:pt idx="27">
                  <c:v>20.708629146979845</c:v>
                </c:pt>
                <c:pt idx="28">
                  <c:v>11.687954133825153</c:v>
                </c:pt>
                <c:pt idx="29">
                  <c:v>25.336191730597463</c:v>
                </c:pt>
                <c:pt idx="30">
                  <c:v>24.605017782332563</c:v>
                </c:pt>
                <c:pt idx="31">
                  <c:v>26.317752856356236</c:v>
                </c:pt>
                <c:pt idx="32">
                  <c:v>33.93449544628308</c:v>
                </c:pt>
                <c:pt idx="33">
                  <c:v>27.070984952870038</c:v>
                </c:pt>
                <c:pt idx="34">
                  <c:v>28.851809353752309</c:v>
                </c:pt>
                <c:pt idx="35">
                  <c:v>30.42456668166226</c:v>
                </c:pt>
                <c:pt idx="36">
                  <c:v>20.876765118819076</c:v>
                </c:pt>
                <c:pt idx="37">
                  <c:v>29.489047317739853</c:v>
                </c:pt>
                <c:pt idx="38">
                  <c:v>35.728237160020534</c:v>
                </c:pt>
                <c:pt idx="39">
                  <c:v>25.613683530256999</c:v>
                </c:pt>
                <c:pt idx="40">
                  <c:v>33.254871673440164</c:v>
                </c:pt>
                <c:pt idx="41">
                  <c:v>33.197045813765499</c:v>
                </c:pt>
                <c:pt idx="42">
                  <c:v>51.357122915248723</c:v>
                </c:pt>
                <c:pt idx="43">
                  <c:v>44.259183333869494</c:v>
                </c:pt>
                <c:pt idx="44">
                  <c:v>1.9266470346711437</c:v>
                </c:pt>
                <c:pt idx="45">
                  <c:v>1.9265464161232928</c:v>
                </c:pt>
                <c:pt idx="46">
                  <c:v>30.629037844135699</c:v>
                </c:pt>
                <c:pt idx="47">
                  <c:v>13.578137851904506</c:v>
                </c:pt>
                <c:pt idx="48">
                  <c:v>13.578137851904506</c:v>
                </c:pt>
                <c:pt idx="49">
                  <c:v>13.578137851904506</c:v>
                </c:pt>
                <c:pt idx="50">
                  <c:v>13.578137851904506</c:v>
                </c:pt>
                <c:pt idx="51">
                  <c:v>13.578137851904506</c:v>
                </c:pt>
                <c:pt idx="52">
                  <c:v>13.578137851904506</c:v>
                </c:pt>
                <c:pt idx="53">
                  <c:v>13.578137851904506</c:v>
                </c:pt>
                <c:pt idx="54">
                  <c:v>13.578137851904506</c:v>
                </c:pt>
                <c:pt idx="55">
                  <c:v>13.578137851904506</c:v>
                </c:pt>
                <c:pt idx="56">
                  <c:v>13.578137851904506</c:v>
                </c:pt>
                <c:pt idx="57">
                  <c:v>13.578137851904506</c:v>
                </c:pt>
                <c:pt idx="58">
                  <c:v>13.578137851904506</c:v>
                </c:pt>
                <c:pt idx="59">
                  <c:v>13.578137851904506</c:v>
                </c:pt>
                <c:pt idx="60">
                  <c:v>13.578137851904506</c:v>
                </c:pt>
                <c:pt idx="61">
                  <c:v>13.578137851904506</c:v>
                </c:pt>
                <c:pt idx="62">
                  <c:v>13.578137851904506</c:v>
                </c:pt>
                <c:pt idx="63">
                  <c:v>13.578137851904506</c:v>
                </c:pt>
                <c:pt idx="64">
                  <c:v>13.578137851904506</c:v>
                </c:pt>
                <c:pt idx="65">
                  <c:v>13.578137851904506</c:v>
                </c:pt>
                <c:pt idx="66">
                  <c:v>13.578137851904506</c:v>
                </c:pt>
                <c:pt idx="67">
                  <c:v>13.578137851904506</c:v>
                </c:pt>
                <c:pt idx="68">
                  <c:v>13.578137851904506</c:v>
                </c:pt>
                <c:pt idx="69">
                  <c:v>13.578137851904506</c:v>
                </c:pt>
                <c:pt idx="70">
                  <c:v>13.578137851904506</c:v>
                </c:pt>
                <c:pt idx="71">
                  <c:v>13.578137851904506</c:v>
                </c:pt>
                <c:pt idx="72">
                  <c:v>13.578137851904506</c:v>
                </c:pt>
                <c:pt idx="73">
                  <c:v>13.578137851904506</c:v>
                </c:pt>
                <c:pt idx="74">
                  <c:v>13.578137851904506</c:v>
                </c:pt>
                <c:pt idx="75">
                  <c:v>13.578137851904506</c:v>
                </c:pt>
                <c:pt idx="76">
                  <c:v>13.578137851904506</c:v>
                </c:pt>
                <c:pt idx="77">
                  <c:v>13.578137851904506</c:v>
                </c:pt>
                <c:pt idx="78">
                  <c:v>13.578137851904506</c:v>
                </c:pt>
                <c:pt idx="79">
                  <c:v>13.578137851904506</c:v>
                </c:pt>
                <c:pt idx="80">
                  <c:v>13.578137851904506</c:v>
                </c:pt>
                <c:pt idx="81">
                  <c:v>13.578137851904506</c:v>
                </c:pt>
                <c:pt idx="82">
                  <c:v>13.578137851904506</c:v>
                </c:pt>
                <c:pt idx="83">
                  <c:v>13.578137851904506</c:v>
                </c:pt>
                <c:pt idx="84">
                  <c:v>13.578137851904506</c:v>
                </c:pt>
                <c:pt idx="85">
                  <c:v>13.578137851904506</c:v>
                </c:pt>
                <c:pt idx="86">
                  <c:v>13.578137851904506</c:v>
                </c:pt>
                <c:pt idx="87">
                  <c:v>13.578137851904506</c:v>
                </c:pt>
                <c:pt idx="88">
                  <c:v>13.578137851904506</c:v>
                </c:pt>
                <c:pt idx="89">
                  <c:v>13.578137851904506</c:v>
                </c:pt>
                <c:pt idx="90">
                  <c:v>13.578137851904506</c:v>
                </c:pt>
                <c:pt idx="91">
                  <c:v>13.578137851904506</c:v>
                </c:pt>
                <c:pt idx="92">
                  <c:v>13.578137851904506</c:v>
                </c:pt>
                <c:pt idx="93">
                  <c:v>13.578137851904506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Constraints!$BX$4</c:f>
              <c:strCache>
                <c:ptCount val="1"/>
                <c:pt idx="0">
                  <c:v>Case5</c:v>
                </c:pt>
              </c:strCache>
            </c:strRef>
          </c:tx>
          <c:spPr>
            <a:ln w="28575">
              <a:noFill/>
            </a:ln>
          </c:spPr>
          <c:errBars>
            <c:errDir val="x"/>
            <c:errBarType val="plus"/>
            <c:errValType val="cust"/>
            <c:noEndCap val="0"/>
            <c:plus>
              <c:numRef>
                <c:f>Constraints!$DK$3:$DK$97</c:f>
                <c:numCache>
                  <c:formatCode>General</c:formatCode>
                  <c:ptCount val="95"/>
                  <c:pt idx="0">
                    <c:v>1.8651155254345341E-3</c:v>
                  </c:pt>
                  <c:pt idx="1">
                    <c:v>1.746135713267985E-3</c:v>
                  </c:pt>
                  <c:pt idx="2">
                    <c:v>2.1837213273118417E-3</c:v>
                  </c:pt>
                  <c:pt idx="3">
                    <c:v>1.9486603946043627E-3</c:v>
                  </c:pt>
                  <c:pt idx="4">
                    <c:v>1.8218478942894618E-3</c:v>
                  </c:pt>
                  <c:pt idx="5">
                    <c:v>1.8104985905324522E-3</c:v>
                  </c:pt>
                  <c:pt idx="6">
                    <c:v>1.6836875304685624E-3</c:v>
                  </c:pt>
                  <c:pt idx="7">
                    <c:v>1.7705987386815781E-3</c:v>
                  </c:pt>
                  <c:pt idx="8">
                    <c:v>1.7937430387581026E-3</c:v>
                  </c:pt>
                  <c:pt idx="9">
                    <c:v>1.5832103194678051E-3</c:v>
                  </c:pt>
                  <c:pt idx="10">
                    <c:v>1.8738735498362688E-3</c:v>
                  </c:pt>
                  <c:pt idx="11">
                    <c:v>1.6903684974018162E-3</c:v>
                  </c:pt>
                  <c:pt idx="12">
                    <c:v>1.7496564903645363E-3</c:v>
                  </c:pt>
                  <c:pt idx="13">
                    <c:v>1.7460284050673969E-3</c:v>
                  </c:pt>
                  <c:pt idx="14">
                    <c:v>1.9769555250421663E-3</c:v>
                  </c:pt>
                  <c:pt idx="15">
                    <c:v>1.6626775745944094E-3</c:v>
                  </c:pt>
                  <c:pt idx="16">
                    <c:v>1.662909917395216E-3</c:v>
                  </c:pt>
                  <c:pt idx="17">
                    <c:v>1.6222389554138347E-3</c:v>
                  </c:pt>
                  <c:pt idx="18">
                    <c:v>1.5422522040917845E-3</c:v>
                  </c:pt>
                  <c:pt idx="19">
                    <c:v>2.360346862280217E-3</c:v>
                  </c:pt>
                  <c:pt idx="20">
                    <c:v>1.5565595607671308E-3</c:v>
                  </c:pt>
                  <c:pt idx="21">
                    <c:v>1.8070884426775909E-3</c:v>
                  </c:pt>
                  <c:pt idx="22">
                    <c:v>1.5613025671866881E-3</c:v>
                  </c:pt>
                  <c:pt idx="23">
                    <c:v>9.1529084265979006E-4</c:v>
                  </c:pt>
                  <c:pt idx="24">
                    <c:v>1.5003638905200093E-3</c:v>
                  </c:pt>
                  <c:pt idx="25">
                    <c:v>1.4875041698357489E-3</c:v>
                  </c:pt>
                  <c:pt idx="26">
                    <c:v>1.5426557438914653E-3</c:v>
                  </c:pt>
                  <c:pt idx="27">
                    <c:v>1.4853161352377188E-3</c:v>
                  </c:pt>
                  <c:pt idx="28">
                    <c:v>1.4501012827689748E-3</c:v>
                  </c:pt>
                  <c:pt idx="29">
                    <c:v>2.1062521443345329E-3</c:v>
                  </c:pt>
                  <c:pt idx="30">
                    <c:v>2.1062521443345329E-3</c:v>
                  </c:pt>
                  <c:pt idx="31">
                    <c:v>1.8496921518563272E-3</c:v>
                  </c:pt>
                  <c:pt idx="32">
                    <c:v>1.8496921518563272E-3</c:v>
                  </c:pt>
                  <c:pt idx="33">
                    <c:v>1.9090712206294559E-3</c:v>
                  </c:pt>
                  <c:pt idx="34">
                    <c:v>1.9090712206294559E-3</c:v>
                  </c:pt>
                  <c:pt idx="35">
                    <c:v>1.9090712206294559E-3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2.6935584876085386E-3</c:v>
                  </c:pt>
                  <c:pt idx="39">
                    <c:v>2.6935584876085386E-3</c:v>
                  </c:pt>
                  <c:pt idx="40">
                    <c:v>2.6935584876085386E-3</c:v>
                  </c:pt>
                  <c:pt idx="41">
                    <c:v>2.6935584876085386E-3</c:v>
                  </c:pt>
                  <c:pt idx="42">
                    <c:v>2.1884276241104696E-3</c:v>
                  </c:pt>
                  <c:pt idx="43">
                    <c:v>2.1884276241104696E-3</c:v>
                  </c:pt>
                  <c:pt idx="44">
                    <c:v>3.6111981491487592E-5</c:v>
                  </c:pt>
                  <c:pt idx="45">
                    <c:v>1.6992799760171611E-4</c:v>
                  </c:pt>
                  <c:pt idx="46">
                    <c:v>2.0970565497997963E-3</c:v>
                  </c:pt>
                  <c:pt idx="47">
                    <c:v>1.971418698205535E-3</c:v>
                  </c:pt>
                  <c:pt idx="48">
                    <c:v>1.971418698205535E-3</c:v>
                  </c:pt>
                  <c:pt idx="49">
                    <c:v>1.971418698205535E-3</c:v>
                  </c:pt>
                  <c:pt idx="50">
                    <c:v>1.971418698205535E-3</c:v>
                  </c:pt>
                  <c:pt idx="51">
                    <c:v>1.971418698205535E-3</c:v>
                  </c:pt>
                  <c:pt idx="52">
                    <c:v>1.971418698205535E-3</c:v>
                  </c:pt>
                  <c:pt idx="53">
                    <c:v>1.971418698205535E-3</c:v>
                  </c:pt>
                  <c:pt idx="54">
                    <c:v>1.971418698205535E-3</c:v>
                  </c:pt>
                  <c:pt idx="55">
                    <c:v>1.971418698205535E-3</c:v>
                  </c:pt>
                  <c:pt idx="56">
                    <c:v>1.971418698205535E-3</c:v>
                  </c:pt>
                  <c:pt idx="57">
                    <c:v>1.971418698205535E-3</c:v>
                  </c:pt>
                  <c:pt idx="58">
                    <c:v>1.971418698205535E-3</c:v>
                  </c:pt>
                  <c:pt idx="59">
                    <c:v>1.971418698205535E-3</c:v>
                  </c:pt>
                  <c:pt idx="60">
                    <c:v>1.971418698205535E-3</c:v>
                  </c:pt>
                  <c:pt idx="61">
                    <c:v>1.971418698205535E-3</c:v>
                  </c:pt>
                  <c:pt idx="62">
                    <c:v>1.971418698205535E-3</c:v>
                  </c:pt>
                  <c:pt idx="63">
                    <c:v>1.971418698205535E-3</c:v>
                  </c:pt>
                  <c:pt idx="64">
                    <c:v>1.971418698205535E-3</c:v>
                  </c:pt>
                  <c:pt idx="65">
                    <c:v>1.971418698205535E-3</c:v>
                  </c:pt>
                  <c:pt idx="66">
                    <c:v>1.971418698205535E-3</c:v>
                  </c:pt>
                  <c:pt idx="67">
                    <c:v>1.971418698205535E-3</c:v>
                  </c:pt>
                  <c:pt idx="68">
                    <c:v>1.971418698205535E-3</c:v>
                  </c:pt>
                  <c:pt idx="69">
                    <c:v>1.971418698205535E-3</c:v>
                  </c:pt>
                  <c:pt idx="70">
                    <c:v>1.971418698205535E-3</c:v>
                  </c:pt>
                  <c:pt idx="71">
                    <c:v>1.971418698205535E-3</c:v>
                  </c:pt>
                  <c:pt idx="72">
                    <c:v>1.971418698205535E-3</c:v>
                  </c:pt>
                  <c:pt idx="73">
                    <c:v>1.971418698205535E-3</c:v>
                  </c:pt>
                  <c:pt idx="74">
                    <c:v>1.971418698205535E-3</c:v>
                  </c:pt>
                  <c:pt idx="75">
                    <c:v>1.971418698205535E-3</c:v>
                  </c:pt>
                  <c:pt idx="76">
                    <c:v>1.971418698205535E-3</c:v>
                  </c:pt>
                  <c:pt idx="77">
                    <c:v>1.971418698205535E-3</c:v>
                  </c:pt>
                  <c:pt idx="78">
                    <c:v>1.971418698205535E-3</c:v>
                  </c:pt>
                  <c:pt idx="79">
                    <c:v>1.971418698205535E-3</c:v>
                  </c:pt>
                  <c:pt idx="80">
                    <c:v>1.971418698205535E-3</c:v>
                  </c:pt>
                  <c:pt idx="81">
                    <c:v>1.971418698205535E-3</c:v>
                  </c:pt>
                  <c:pt idx="82">
                    <c:v>1.971418698205535E-3</c:v>
                  </c:pt>
                  <c:pt idx="83">
                    <c:v>1.971418698205535E-3</c:v>
                  </c:pt>
                  <c:pt idx="84">
                    <c:v>1.971418698205535E-3</c:v>
                  </c:pt>
                  <c:pt idx="85">
                    <c:v>1.971418698205535E-3</c:v>
                  </c:pt>
                  <c:pt idx="86">
                    <c:v>1.971418698205535E-3</c:v>
                  </c:pt>
                  <c:pt idx="87">
                    <c:v>1.971418698205535E-3</c:v>
                  </c:pt>
                  <c:pt idx="88">
                    <c:v>1.971418698205535E-3</c:v>
                  </c:pt>
                  <c:pt idx="89">
                    <c:v>1.971418698205535E-3</c:v>
                  </c:pt>
                  <c:pt idx="90">
                    <c:v>1.971418698205535E-3</c:v>
                  </c:pt>
                  <c:pt idx="91">
                    <c:v>1.971418698205535E-3</c:v>
                  </c:pt>
                  <c:pt idx="92">
                    <c:v>1.971418698205535E-3</c:v>
                  </c:pt>
                  <c:pt idx="93">
                    <c:v>1.971418698205535E-3</c:v>
                  </c:pt>
                  <c:pt idx="94">
                    <c:v>1.971418698205535E-3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Constraints!$CK$3:$CK$96</c:f>
              <c:numCache>
                <c:formatCode>General</c:formatCode>
                <c:ptCount val="94"/>
                <c:pt idx="0">
                  <c:v>1.8651155254345345E-3</c:v>
                </c:pt>
                <c:pt idx="1">
                  <c:v>1.746135713267985E-3</c:v>
                </c:pt>
                <c:pt idx="2">
                  <c:v>2.1837213273118426E-3</c:v>
                </c:pt>
                <c:pt idx="3">
                  <c:v>1.9486603946043627E-3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1.6836875304685624E-3</c:v>
                </c:pt>
                <c:pt idx="7">
                  <c:v>1.7705987386815781E-3</c:v>
                </c:pt>
                <c:pt idx="8">
                  <c:v>1.7937430387581026E-3</c:v>
                </c:pt>
                <c:pt idx="9">
                  <c:v>1.5832103194678056E-3</c:v>
                </c:pt>
                <c:pt idx="10">
                  <c:v>1.8738735498362688E-3</c:v>
                </c:pt>
                <c:pt idx="11">
                  <c:v>1.6903684974018162E-3</c:v>
                </c:pt>
                <c:pt idx="12">
                  <c:v>1.7496564903645368E-3</c:v>
                </c:pt>
                <c:pt idx="13">
                  <c:v>1.7460284050673969E-3</c:v>
                </c:pt>
                <c:pt idx="14">
                  <c:v>1.9769555250421654E-3</c:v>
                </c:pt>
                <c:pt idx="15">
                  <c:v>1.6626775745944094E-3</c:v>
                </c:pt>
                <c:pt idx="16">
                  <c:v>1.662909917395216E-3</c:v>
                </c:pt>
                <c:pt idx="17">
                  <c:v>1.6222389554138347E-3</c:v>
                </c:pt>
                <c:pt idx="18">
                  <c:v>1.542252204091785E-3</c:v>
                </c:pt>
                <c:pt idx="19">
                  <c:v>2.360346862280217E-3</c:v>
                </c:pt>
                <c:pt idx="20">
                  <c:v>1.5565595607671312E-3</c:v>
                </c:pt>
                <c:pt idx="21">
                  <c:v>1.8070884426775909E-3</c:v>
                </c:pt>
                <c:pt idx="22">
                  <c:v>1.5613025671866885E-3</c:v>
                </c:pt>
                <c:pt idx="23">
                  <c:v>9.152908426597905E-4</c:v>
                </c:pt>
                <c:pt idx="24">
                  <c:v>1.5003638905200089E-3</c:v>
                </c:pt>
                <c:pt idx="25">
                  <c:v>1.4875041698357494E-3</c:v>
                </c:pt>
                <c:pt idx="26">
                  <c:v>1.5426557438914658E-3</c:v>
                </c:pt>
                <c:pt idx="27">
                  <c:v>1.4853161352377192E-3</c:v>
                </c:pt>
                <c:pt idx="28">
                  <c:v>1.4501012827689748E-3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1.8496921518563276E-3</c:v>
                </c:pt>
                <c:pt idx="32">
                  <c:v>1.8496921518563276E-3</c:v>
                </c:pt>
                <c:pt idx="33">
                  <c:v>1.9090712206294564E-3</c:v>
                </c:pt>
                <c:pt idx="34">
                  <c:v>1.9090712206294564E-3</c:v>
                </c:pt>
                <c:pt idx="35">
                  <c:v>1.9090712206294564E-3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2.6935584876085395E-3</c:v>
                </c:pt>
                <c:pt idx="39">
                  <c:v>2.6935584876085395E-3</c:v>
                </c:pt>
                <c:pt idx="40">
                  <c:v>2.6935584876085395E-3</c:v>
                </c:pt>
                <c:pt idx="41">
                  <c:v>2.6935584876085395E-3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3.6111981491487592E-5</c:v>
                </c:pt>
                <c:pt idx="45">
                  <c:v>1.6992799760171605E-4</c:v>
                </c:pt>
                <c:pt idx="46">
                  <c:v>2.0970565497997963E-3</c:v>
                </c:pt>
                <c:pt idx="47">
                  <c:v>1.9714186982055359E-3</c:v>
                </c:pt>
                <c:pt idx="48">
                  <c:v>1.9714186982055359E-3</c:v>
                </c:pt>
                <c:pt idx="49">
                  <c:v>1.9714186982055359E-3</c:v>
                </c:pt>
                <c:pt idx="50">
                  <c:v>1.9714186982055359E-3</c:v>
                </c:pt>
                <c:pt idx="51">
                  <c:v>1.9714186982055359E-3</c:v>
                </c:pt>
                <c:pt idx="52">
                  <c:v>1.9714186982055359E-3</c:v>
                </c:pt>
                <c:pt idx="53">
                  <c:v>1.9714186982055359E-3</c:v>
                </c:pt>
                <c:pt idx="54">
                  <c:v>1.9714186982055359E-3</c:v>
                </c:pt>
                <c:pt idx="55">
                  <c:v>1.9714186982055359E-3</c:v>
                </c:pt>
                <c:pt idx="56">
                  <c:v>1.9714186982055359E-3</c:v>
                </c:pt>
                <c:pt idx="57">
                  <c:v>1.9714186982055359E-3</c:v>
                </c:pt>
                <c:pt idx="58">
                  <c:v>1.9714186982055359E-3</c:v>
                </c:pt>
                <c:pt idx="59">
                  <c:v>1.9714186982055359E-3</c:v>
                </c:pt>
                <c:pt idx="60">
                  <c:v>1.9714186982055359E-3</c:v>
                </c:pt>
                <c:pt idx="61">
                  <c:v>1.9714186982055359E-3</c:v>
                </c:pt>
                <c:pt idx="62">
                  <c:v>1.9714186982055359E-3</c:v>
                </c:pt>
                <c:pt idx="63">
                  <c:v>1.9714186982055359E-3</c:v>
                </c:pt>
                <c:pt idx="64">
                  <c:v>1.9714186982055359E-3</c:v>
                </c:pt>
                <c:pt idx="65">
                  <c:v>1.9714186982055359E-3</c:v>
                </c:pt>
                <c:pt idx="66">
                  <c:v>1.9714186982055359E-3</c:v>
                </c:pt>
                <c:pt idx="67">
                  <c:v>1.9714186982055359E-3</c:v>
                </c:pt>
                <c:pt idx="68">
                  <c:v>1.9714186982055359E-3</c:v>
                </c:pt>
                <c:pt idx="69">
                  <c:v>1.9714186982055359E-3</c:v>
                </c:pt>
                <c:pt idx="70">
                  <c:v>1.9714186982055359E-3</c:v>
                </c:pt>
                <c:pt idx="71">
                  <c:v>1.9714186982055359E-3</c:v>
                </c:pt>
                <c:pt idx="72">
                  <c:v>1.9714186982055359E-3</c:v>
                </c:pt>
                <c:pt idx="73">
                  <c:v>1.9714186982055359E-3</c:v>
                </c:pt>
                <c:pt idx="74">
                  <c:v>1.9714186982055359E-3</c:v>
                </c:pt>
                <c:pt idx="75">
                  <c:v>1.9714186982055359E-3</c:v>
                </c:pt>
                <c:pt idx="76">
                  <c:v>1.9714186982055359E-3</c:v>
                </c:pt>
                <c:pt idx="77">
                  <c:v>1.9714186982055359E-3</c:v>
                </c:pt>
                <c:pt idx="78">
                  <c:v>1.9714186982055359E-3</c:v>
                </c:pt>
                <c:pt idx="79">
                  <c:v>1.9714186982055359E-3</c:v>
                </c:pt>
                <c:pt idx="80">
                  <c:v>1.9714186982055359E-3</c:v>
                </c:pt>
                <c:pt idx="81">
                  <c:v>1.9714186982055359E-3</c:v>
                </c:pt>
                <c:pt idx="82">
                  <c:v>1.9714186982055359E-3</c:v>
                </c:pt>
                <c:pt idx="83">
                  <c:v>1.9714186982055359E-3</c:v>
                </c:pt>
                <c:pt idx="84">
                  <c:v>1.9714186982055359E-3</c:v>
                </c:pt>
                <c:pt idx="85">
                  <c:v>1.9714186982055359E-3</c:v>
                </c:pt>
                <c:pt idx="86">
                  <c:v>1.9714186982055359E-3</c:v>
                </c:pt>
                <c:pt idx="87">
                  <c:v>1.9714186982055359E-3</c:v>
                </c:pt>
                <c:pt idx="88">
                  <c:v>1.9714186982055359E-3</c:v>
                </c:pt>
                <c:pt idx="89">
                  <c:v>1.9714186982055359E-3</c:v>
                </c:pt>
                <c:pt idx="90">
                  <c:v>1.9714186982055359E-3</c:v>
                </c:pt>
                <c:pt idx="91">
                  <c:v>1.9714186982055359E-3</c:v>
                </c:pt>
                <c:pt idx="92">
                  <c:v>1.9714186982055359E-3</c:v>
                </c:pt>
                <c:pt idx="93">
                  <c:v>1.9714186982055359E-3</c:v>
                </c:pt>
              </c:numCache>
            </c:numRef>
          </c:xVal>
          <c:yVal>
            <c:numRef>
              <c:f>Constraints!$AR$7:$AR$100</c:f>
              <c:numCache>
                <c:formatCode>0.00E+00</c:formatCode>
                <c:ptCount val="94"/>
                <c:pt idx="0">
                  <c:v>15.948579954910336</c:v>
                </c:pt>
                <c:pt idx="1">
                  <c:v>20.30990618827445</c:v>
                </c:pt>
                <c:pt idx="2">
                  <c:v>32.830460162780561</c:v>
                </c:pt>
                <c:pt idx="3">
                  <c:v>21.485352109984923</c:v>
                </c:pt>
                <c:pt idx="4">
                  <c:v>15.541570653296736</c:v>
                </c:pt>
                <c:pt idx="5">
                  <c:v>12.334106372029243</c:v>
                </c:pt>
                <c:pt idx="6">
                  <c:v>30.858928050394976</c:v>
                </c:pt>
                <c:pt idx="7">
                  <c:v>12.966086135207089</c:v>
                </c:pt>
                <c:pt idx="8">
                  <c:v>54.932684469021858</c:v>
                </c:pt>
                <c:pt idx="9">
                  <c:v>46.816965274499466</c:v>
                </c:pt>
                <c:pt idx="10">
                  <c:v>33.525048087300632</c:v>
                </c:pt>
                <c:pt idx="11">
                  <c:v>27.40767653224994</c:v>
                </c:pt>
                <c:pt idx="12">
                  <c:v>11.321592005702145</c:v>
                </c:pt>
                <c:pt idx="13">
                  <c:v>15.354154639171236</c:v>
                </c:pt>
                <c:pt idx="14">
                  <c:v>22.792872392405382</c:v>
                </c:pt>
                <c:pt idx="15">
                  <c:v>16.279641700349305</c:v>
                </c:pt>
                <c:pt idx="16">
                  <c:v>12.485758143520311</c:v>
                </c:pt>
                <c:pt idx="17">
                  <c:v>12.250615470463243</c:v>
                </c:pt>
                <c:pt idx="18">
                  <c:v>12.962678692741193</c:v>
                </c:pt>
                <c:pt idx="19">
                  <c:v>44.02916906652861</c:v>
                </c:pt>
                <c:pt idx="20">
                  <c:v>10.56969184345977</c:v>
                </c:pt>
                <c:pt idx="21">
                  <c:v>15.993871037132585</c:v>
                </c:pt>
                <c:pt idx="22">
                  <c:v>40.125228477641059</c:v>
                </c:pt>
                <c:pt idx="23">
                  <c:v>1.3471314556305269</c:v>
                </c:pt>
                <c:pt idx="24">
                  <c:v>15.627044536873752</c:v>
                </c:pt>
                <c:pt idx="25">
                  <c:v>31.62117300846575</c:v>
                </c:pt>
                <c:pt idx="26">
                  <c:v>7.4371237004356008</c:v>
                </c:pt>
                <c:pt idx="27">
                  <c:v>12.257101573122755</c:v>
                </c:pt>
                <c:pt idx="28">
                  <c:v>6.8956587875491451</c:v>
                </c:pt>
                <c:pt idx="29">
                  <c:v>14.891187391546401</c:v>
                </c:pt>
                <c:pt idx="30">
                  <c:v>14.457228457938081</c:v>
                </c:pt>
                <c:pt idx="31">
                  <c:v>15.519888926501121</c:v>
                </c:pt>
                <c:pt idx="32">
                  <c:v>20.055708644383376</c:v>
                </c:pt>
                <c:pt idx="33">
                  <c:v>15.956575937911584</c:v>
                </c:pt>
                <c:pt idx="34">
                  <c:v>17.016032820118674</c:v>
                </c:pt>
                <c:pt idx="35">
                  <c:v>17.952173459706106</c:v>
                </c:pt>
                <c:pt idx="36">
                  <c:v>12.243723233322244</c:v>
                </c:pt>
                <c:pt idx="37">
                  <c:v>17.354668026033437</c:v>
                </c:pt>
                <c:pt idx="38">
                  <c:v>20.968660964840296</c:v>
                </c:pt>
                <c:pt idx="39">
                  <c:v>14.970257649342596</c:v>
                </c:pt>
                <c:pt idx="40">
                  <c:v>19.499877684609039</c:v>
                </c:pt>
                <c:pt idx="41">
                  <c:v>19.465555813244656</c:v>
                </c:pt>
                <c:pt idx="42">
                  <c:v>30.370003826542071</c:v>
                </c:pt>
                <c:pt idx="43">
                  <c:v>26.136438289578233</c:v>
                </c:pt>
                <c:pt idx="44">
                  <c:v>1.2750180675605187</c:v>
                </c:pt>
                <c:pt idx="45">
                  <c:v>1.2749237130846633</c:v>
                </c:pt>
                <c:pt idx="46">
                  <c:v>18.037715209000254</c:v>
                </c:pt>
                <c:pt idx="47">
                  <c:v>7.9486783321147092</c:v>
                </c:pt>
                <c:pt idx="48">
                  <c:v>7.9486783321147092</c:v>
                </c:pt>
                <c:pt idx="49">
                  <c:v>7.9486783321147092</c:v>
                </c:pt>
                <c:pt idx="50">
                  <c:v>7.9486783321147092</c:v>
                </c:pt>
                <c:pt idx="51">
                  <c:v>7.9486783321147092</c:v>
                </c:pt>
                <c:pt idx="52">
                  <c:v>7.9486783321147092</c:v>
                </c:pt>
                <c:pt idx="53">
                  <c:v>7.9486783321147092</c:v>
                </c:pt>
                <c:pt idx="54">
                  <c:v>7.9486783321147092</c:v>
                </c:pt>
                <c:pt idx="55">
                  <c:v>7.9486783321147092</c:v>
                </c:pt>
                <c:pt idx="56">
                  <c:v>7.9486783321147092</c:v>
                </c:pt>
                <c:pt idx="57">
                  <c:v>7.9486783321147092</c:v>
                </c:pt>
                <c:pt idx="58">
                  <c:v>7.9486783321147092</c:v>
                </c:pt>
                <c:pt idx="59">
                  <c:v>7.9486783321147092</c:v>
                </c:pt>
                <c:pt idx="60">
                  <c:v>7.9486783321147092</c:v>
                </c:pt>
                <c:pt idx="61">
                  <c:v>7.9486783321147092</c:v>
                </c:pt>
                <c:pt idx="62">
                  <c:v>7.9486783321147092</c:v>
                </c:pt>
                <c:pt idx="63">
                  <c:v>7.9486783321147092</c:v>
                </c:pt>
                <c:pt idx="64">
                  <c:v>7.9486783321147092</c:v>
                </c:pt>
                <c:pt idx="65">
                  <c:v>7.9486783321147092</c:v>
                </c:pt>
                <c:pt idx="66">
                  <c:v>7.9486783321147092</c:v>
                </c:pt>
                <c:pt idx="67">
                  <c:v>7.9486783321147092</c:v>
                </c:pt>
                <c:pt idx="68">
                  <c:v>7.9486783321147092</c:v>
                </c:pt>
                <c:pt idx="69">
                  <c:v>7.9486783321147092</c:v>
                </c:pt>
                <c:pt idx="70">
                  <c:v>7.9486783321147092</c:v>
                </c:pt>
                <c:pt idx="71">
                  <c:v>7.9486783321147092</c:v>
                </c:pt>
                <c:pt idx="72">
                  <c:v>7.9486783321147092</c:v>
                </c:pt>
                <c:pt idx="73">
                  <c:v>7.9486783321147092</c:v>
                </c:pt>
                <c:pt idx="74">
                  <c:v>7.9486783321147092</c:v>
                </c:pt>
                <c:pt idx="75">
                  <c:v>7.9486783321147092</c:v>
                </c:pt>
                <c:pt idx="76">
                  <c:v>7.9486783321147092</c:v>
                </c:pt>
                <c:pt idx="77">
                  <c:v>7.9486783321147092</c:v>
                </c:pt>
                <c:pt idx="78">
                  <c:v>7.9486783321147092</c:v>
                </c:pt>
                <c:pt idx="79">
                  <c:v>7.9486783321147092</c:v>
                </c:pt>
                <c:pt idx="80">
                  <c:v>7.9486783321147092</c:v>
                </c:pt>
                <c:pt idx="81">
                  <c:v>7.9486783321147092</c:v>
                </c:pt>
                <c:pt idx="82">
                  <c:v>7.9486783321147092</c:v>
                </c:pt>
                <c:pt idx="83">
                  <c:v>7.9486783321147092</c:v>
                </c:pt>
                <c:pt idx="84">
                  <c:v>7.9486783321147092</c:v>
                </c:pt>
                <c:pt idx="85">
                  <c:v>7.9486783321147092</c:v>
                </c:pt>
                <c:pt idx="86">
                  <c:v>7.9486783321147092</c:v>
                </c:pt>
                <c:pt idx="87">
                  <c:v>7.9486783321147092</c:v>
                </c:pt>
                <c:pt idx="88">
                  <c:v>7.9486783321147092</c:v>
                </c:pt>
                <c:pt idx="89">
                  <c:v>7.9486783321147092</c:v>
                </c:pt>
                <c:pt idx="90">
                  <c:v>7.9486783321147092</c:v>
                </c:pt>
                <c:pt idx="91">
                  <c:v>7.9486783321147092</c:v>
                </c:pt>
                <c:pt idx="92">
                  <c:v>7.9486783321147092</c:v>
                </c:pt>
                <c:pt idx="93">
                  <c:v>7.9486783321147092</c:v>
                </c:pt>
              </c:numCache>
            </c:numRef>
          </c:yVal>
          <c:smooth val="0"/>
        </c:ser>
        <c:ser>
          <c:idx val="1"/>
          <c:order val="5"/>
          <c:tx>
            <c:strRef>
              <c:f>Constraints!$BY$4</c:f>
              <c:strCache>
                <c:ptCount val="1"/>
                <c:pt idx="0">
                  <c:v>Case6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Constraints!$DL$3:$DL$97</c:f>
                <c:numCache>
                  <c:formatCode>General</c:formatCode>
                  <c:ptCount val="95"/>
                  <c:pt idx="0">
                    <c:v>1.8651155254345352E-3</c:v>
                  </c:pt>
                  <c:pt idx="1">
                    <c:v>1.7461357132679853E-3</c:v>
                  </c:pt>
                  <c:pt idx="2">
                    <c:v>2.183721327311843E-3</c:v>
                  </c:pt>
                  <c:pt idx="3">
                    <c:v>1.9486603946043636E-3</c:v>
                  </c:pt>
                  <c:pt idx="4">
                    <c:v>1.8218478942894627E-3</c:v>
                  </c:pt>
                  <c:pt idx="5">
                    <c:v>1.810498590532453E-3</c:v>
                  </c:pt>
                  <c:pt idx="6">
                    <c:v>1.6836875304685626E-3</c:v>
                  </c:pt>
                  <c:pt idx="7">
                    <c:v>1.7705987386815777E-3</c:v>
                  </c:pt>
                  <c:pt idx="8">
                    <c:v>1.7937430387581033E-3</c:v>
                  </c:pt>
                  <c:pt idx="9">
                    <c:v>1.583210319467806E-3</c:v>
                  </c:pt>
                  <c:pt idx="10">
                    <c:v>1.873873549836269E-3</c:v>
                  </c:pt>
                  <c:pt idx="11">
                    <c:v>1.6903684974018162E-3</c:v>
                  </c:pt>
                  <c:pt idx="12">
                    <c:v>1.7496564903645374E-3</c:v>
                  </c:pt>
                  <c:pt idx="13">
                    <c:v>1.7460284050673969E-3</c:v>
                  </c:pt>
                  <c:pt idx="14">
                    <c:v>1.9769555250421663E-3</c:v>
                  </c:pt>
                  <c:pt idx="15">
                    <c:v>1.6626775745944098E-3</c:v>
                  </c:pt>
                  <c:pt idx="16">
                    <c:v>1.6629099173952166E-3</c:v>
                  </c:pt>
                  <c:pt idx="17">
                    <c:v>1.6222389554138349E-3</c:v>
                  </c:pt>
                  <c:pt idx="18">
                    <c:v>1.5422522040917854E-3</c:v>
                  </c:pt>
                  <c:pt idx="19">
                    <c:v>2.360346862280217E-3</c:v>
                  </c:pt>
                  <c:pt idx="20">
                    <c:v>1.5565595607671316E-3</c:v>
                  </c:pt>
                  <c:pt idx="21">
                    <c:v>1.8070884426775909E-3</c:v>
                  </c:pt>
                  <c:pt idx="22">
                    <c:v>1.561302567186689E-3</c:v>
                  </c:pt>
                  <c:pt idx="23">
                    <c:v>9.73863793282991E-4</c:v>
                  </c:pt>
                  <c:pt idx="24">
                    <c:v>1.5003638905200093E-3</c:v>
                  </c:pt>
                  <c:pt idx="25">
                    <c:v>1.4875041698357496E-3</c:v>
                  </c:pt>
                  <c:pt idx="26">
                    <c:v>1.542655743891466E-3</c:v>
                  </c:pt>
                  <c:pt idx="27">
                    <c:v>1.4853161352377197E-3</c:v>
                  </c:pt>
                  <c:pt idx="28">
                    <c:v>1.4501012827689754E-3</c:v>
                  </c:pt>
                  <c:pt idx="29">
                    <c:v>2.1062521443345338E-3</c:v>
                  </c:pt>
                  <c:pt idx="30">
                    <c:v>2.1062521443345338E-3</c:v>
                  </c:pt>
                  <c:pt idx="31">
                    <c:v>1.8496921518563285E-3</c:v>
                  </c:pt>
                  <c:pt idx="32">
                    <c:v>1.8496921518563285E-3</c:v>
                  </c:pt>
                  <c:pt idx="33">
                    <c:v>1.9090712206294561E-3</c:v>
                  </c:pt>
                  <c:pt idx="34">
                    <c:v>1.9090712206294561E-3</c:v>
                  </c:pt>
                  <c:pt idx="35">
                    <c:v>1.9090712206294561E-3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2.693558487608539E-3</c:v>
                  </c:pt>
                  <c:pt idx="39">
                    <c:v>2.693558487608539E-3</c:v>
                  </c:pt>
                  <c:pt idx="40">
                    <c:v>2.693558487608539E-3</c:v>
                  </c:pt>
                  <c:pt idx="41">
                    <c:v>2.693558487608539E-3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3.6930664987457962E-5</c:v>
                  </c:pt>
                  <c:pt idx="45">
                    <c:v>1.7953890002781337E-4</c:v>
                  </c:pt>
                  <c:pt idx="46">
                    <c:v>2.0970565497997968E-3</c:v>
                  </c:pt>
                  <c:pt idx="47">
                    <c:v>1.9714186982055359E-3</c:v>
                  </c:pt>
                  <c:pt idx="48">
                    <c:v>1.9714186982055359E-3</c:v>
                  </c:pt>
                  <c:pt idx="49">
                    <c:v>1.9714186982055359E-3</c:v>
                  </c:pt>
                  <c:pt idx="50">
                    <c:v>1.9714186982055359E-3</c:v>
                  </c:pt>
                  <c:pt idx="51">
                    <c:v>1.9714186982055359E-3</c:v>
                  </c:pt>
                  <c:pt idx="52">
                    <c:v>1.9714186982055359E-3</c:v>
                  </c:pt>
                  <c:pt idx="53">
                    <c:v>1.9714186982055359E-3</c:v>
                  </c:pt>
                  <c:pt idx="54">
                    <c:v>1.9714186982055359E-3</c:v>
                  </c:pt>
                  <c:pt idx="55">
                    <c:v>1.9714186982055359E-3</c:v>
                  </c:pt>
                  <c:pt idx="56">
                    <c:v>1.9714186982055359E-3</c:v>
                  </c:pt>
                  <c:pt idx="57">
                    <c:v>1.9714186982055359E-3</c:v>
                  </c:pt>
                  <c:pt idx="58">
                    <c:v>1.9714186982055359E-3</c:v>
                  </c:pt>
                  <c:pt idx="59">
                    <c:v>1.9714186982055359E-3</c:v>
                  </c:pt>
                  <c:pt idx="60">
                    <c:v>1.9714186982055359E-3</c:v>
                  </c:pt>
                  <c:pt idx="61">
                    <c:v>1.9714186982055359E-3</c:v>
                  </c:pt>
                  <c:pt idx="62">
                    <c:v>1.9714186982055359E-3</c:v>
                  </c:pt>
                  <c:pt idx="63">
                    <c:v>1.9714186982055359E-3</c:v>
                  </c:pt>
                  <c:pt idx="64">
                    <c:v>1.9714186982055359E-3</c:v>
                  </c:pt>
                  <c:pt idx="65">
                    <c:v>1.9714186982055359E-3</c:v>
                  </c:pt>
                  <c:pt idx="66">
                    <c:v>1.9714186982055359E-3</c:v>
                  </c:pt>
                  <c:pt idx="67">
                    <c:v>1.9714186982055359E-3</c:v>
                  </c:pt>
                  <c:pt idx="68">
                    <c:v>1.9714186982055359E-3</c:v>
                  </c:pt>
                  <c:pt idx="69">
                    <c:v>1.9714186982055359E-3</c:v>
                  </c:pt>
                  <c:pt idx="70">
                    <c:v>1.9714186982055359E-3</c:v>
                  </c:pt>
                  <c:pt idx="71">
                    <c:v>1.9714186982055359E-3</c:v>
                  </c:pt>
                  <c:pt idx="72">
                    <c:v>1.9714186982055359E-3</c:v>
                  </c:pt>
                  <c:pt idx="73">
                    <c:v>1.9714186982055359E-3</c:v>
                  </c:pt>
                  <c:pt idx="74">
                    <c:v>1.9714186982055359E-3</c:v>
                  </c:pt>
                  <c:pt idx="75">
                    <c:v>1.9714186982055359E-3</c:v>
                  </c:pt>
                  <c:pt idx="76">
                    <c:v>1.9714186982055359E-3</c:v>
                  </c:pt>
                  <c:pt idx="77">
                    <c:v>1.9714186982055359E-3</c:v>
                  </c:pt>
                  <c:pt idx="78">
                    <c:v>1.9714186982055359E-3</c:v>
                  </c:pt>
                  <c:pt idx="79">
                    <c:v>1.9714186982055359E-3</c:v>
                  </c:pt>
                  <c:pt idx="80">
                    <c:v>1.9714186982055359E-3</c:v>
                  </c:pt>
                  <c:pt idx="81">
                    <c:v>1.9714186982055359E-3</c:v>
                  </c:pt>
                  <c:pt idx="82">
                    <c:v>1.9714186982055359E-3</c:v>
                  </c:pt>
                  <c:pt idx="83">
                    <c:v>1.9714186982055359E-3</c:v>
                  </c:pt>
                  <c:pt idx="84">
                    <c:v>1.9714186982055359E-3</c:v>
                  </c:pt>
                  <c:pt idx="85">
                    <c:v>1.9714186982055359E-3</c:v>
                  </c:pt>
                  <c:pt idx="86">
                    <c:v>1.9714186982055359E-3</c:v>
                  </c:pt>
                  <c:pt idx="87">
                    <c:v>1.9714186982055359E-3</c:v>
                  </c:pt>
                  <c:pt idx="88">
                    <c:v>1.9714186982055359E-3</c:v>
                  </c:pt>
                  <c:pt idx="89">
                    <c:v>1.9714186982055359E-3</c:v>
                  </c:pt>
                  <c:pt idx="90">
                    <c:v>1.9714186982055359E-3</c:v>
                  </c:pt>
                  <c:pt idx="91">
                    <c:v>1.9714186982055359E-3</c:v>
                  </c:pt>
                  <c:pt idx="92">
                    <c:v>1.9714186982055359E-3</c:v>
                  </c:pt>
                  <c:pt idx="93">
                    <c:v>1.9714186982055359E-3</c:v>
                  </c:pt>
                  <c:pt idx="94">
                    <c:v>1.9714186982055359E-3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Constraints!$CL$3:$CL$96</c:f>
              <c:numCache>
                <c:formatCode>General</c:formatCode>
                <c:ptCount val="94"/>
                <c:pt idx="0">
                  <c:v>1.8651155254345343E-3</c:v>
                </c:pt>
                <c:pt idx="1">
                  <c:v>1.7461357132679848E-3</c:v>
                </c:pt>
                <c:pt idx="2">
                  <c:v>2.1837213273118421E-3</c:v>
                </c:pt>
                <c:pt idx="3">
                  <c:v>1.9486603946043627E-3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1.6836875304685622E-3</c:v>
                </c:pt>
                <c:pt idx="7">
                  <c:v>1.7705987386815777E-3</c:v>
                </c:pt>
                <c:pt idx="8">
                  <c:v>1.7937430387581028E-3</c:v>
                </c:pt>
                <c:pt idx="9">
                  <c:v>1.5832103194678056E-3</c:v>
                </c:pt>
                <c:pt idx="10">
                  <c:v>1.873873549836269E-3</c:v>
                </c:pt>
                <c:pt idx="11">
                  <c:v>1.6903684974018162E-3</c:v>
                </c:pt>
                <c:pt idx="12">
                  <c:v>1.7496564903645366E-3</c:v>
                </c:pt>
                <c:pt idx="13">
                  <c:v>1.7460284050673969E-3</c:v>
                </c:pt>
                <c:pt idx="14">
                  <c:v>1.9769555250421654E-3</c:v>
                </c:pt>
                <c:pt idx="15">
                  <c:v>1.6626775745944094E-3</c:v>
                </c:pt>
                <c:pt idx="16">
                  <c:v>1.6629099173952157E-3</c:v>
                </c:pt>
                <c:pt idx="17">
                  <c:v>1.6222389554138349E-3</c:v>
                </c:pt>
                <c:pt idx="18">
                  <c:v>1.542252204091785E-3</c:v>
                </c:pt>
                <c:pt idx="19">
                  <c:v>2.360346862280217E-3</c:v>
                </c:pt>
                <c:pt idx="20">
                  <c:v>1.5565595607671312E-3</c:v>
                </c:pt>
                <c:pt idx="21">
                  <c:v>1.8070884426775904E-3</c:v>
                </c:pt>
                <c:pt idx="22">
                  <c:v>1.5613025671866885E-3</c:v>
                </c:pt>
                <c:pt idx="23">
                  <c:v>9.73863793282991E-4</c:v>
                </c:pt>
                <c:pt idx="24">
                  <c:v>1.5003638905200089E-3</c:v>
                </c:pt>
                <c:pt idx="25">
                  <c:v>1.4875041698357491E-3</c:v>
                </c:pt>
                <c:pt idx="26">
                  <c:v>1.5426557438914656E-3</c:v>
                </c:pt>
                <c:pt idx="27">
                  <c:v>1.4853161352377188E-3</c:v>
                </c:pt>
                <c:pt idx="28">
                  <c:v>1.450101282768975E-3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1.8496921518563276E-3</c:v>
                </c:pt>
                <c:pt idx="32">
                  <c:v>1.8496921518563276E-3</c:v>
                </c:pt>
                <c:pt idx="33">
                  <c:v>1.9090712206294561E-3</c:v>
                </c:pt>
                <c:pt idx="34">
                  <c:v>1.9090712206294561E-3</c:v>
                </c:pt>
                <c:pt idx="35">
                  <c:v>1.9090712206294561E-3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2.693558487608539E-3</c:v>
                </c:pt>
                <c:pt idx="39">
                  <c:v>2.693558487608539E-3</c:v>
                </c:pt>
                <c:pt idx="40">
                  <c:v>2.693558487608539E-3</c:v>
                </c:pt>
                <c:pt idx="41">
                  <c:v>2.693558487608539E-3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3.6930664987457962E-5</c:v>
                </c:pt>
                <c:pt idx="45">
                  <c:v>1.7953890002781337E-4</c:v>
                </c:pt>
                <c:pt idx="46">
                  <c:v>2.0970565497997968E-3</c:v>
                </c:pt>
                <c:pt idx="47">
                  <c:v>1.9714186982055359E-3</c:v>
                </c:pt>
                <c:pt idx="48">
                  <c:v>1.9714186982055359E-3</c:v>
                </c:pt>
                <c:pt idx="49">
                  <c:v>1.9714186982055359E-3</c:v>
                </c:pt>
                <c:pt idx="50">
                  <c:v>1.9714186982055359E-3</c:v>
                </c:pt>
                <c:pt idx="51">
                  <c:v>1.9714186982055359E-3</c:v>
                </c:pt>
                <c:pt idx="52">
                  <c:v>1.9714186982055359E-3</c:v>
                </c:pt>
                <c:pt idx="53">
                  <c:v>1.9714186982055359E-3</c:v>
                </c:pt>
                <c:pt idx="54">
                  <c:v>1.9714186982055359E-3</c:v>
                </c:pt>
                <c:pt idx="55">
                  <c:v>1.9714186982055359E-3</c:v>
                </c:pt>
                <c:pt idx="56">
                  <c:v>1.9714186982055359E-3</c:v>
                </c:pt>
                <c:pt idx="57">
                  <c:v>1.9714186982055359E-3</c:v>
                </c:pt>
                <c:pt idx="58">
                  <c:v>1.9714186982055359E-3</c:v>
                </c:pt>
                <c:pt idx="59">
                  <c:v>1.9714186982055359E-3</c:v>
                </c:pt>
                <c:pt idx="60">
                  <c:v>1.9714186982055359E-3</c:v>
                </c:pt>
                <c:pt idx="61">
                  <c:v>1.9714186982055359E-3</c:v>
                </c:pt>
                <c:pt idx="62">
                  <c:v>1.9714186982055359E-3</c:v>
                </c:pt>
                <c:pt idx="63">
                  <c:v>1.9714186982055359E-3</c:v>
                </c:pt>
                <c:pt idx="64">
                  <c:v>1.9714186982055359E-3</c:v>
                </c:pt>
                <c:pt idx="65">
                  <c:v>1.9714186982055359E-3</c:v>
                </c:pt>
                <c:pt idx="66">
                  <c:v>1.9714186982055359E-3</c:v>
                </c:pt>
                <c:pt idx="67">
                  <c:v>1.9714186982055359E-3</c:v>
                </c:pt>
                <c:pt idx="68">
                  <c:v>1.9714186982055359E-3</c:v>
                </c:pt>
                <c:pt idx="69">
                  <c:v>1.9714186982055359E-3</c:v>
                </c:pt>
                <c:pt idx="70">
                  <c:v>1.9714186982055359E-3</c:v>
                </c:pt>
                <c:pt idx="71">
                  <c:v>1.9714186982055359E-3</c:v>
                </c:pt>
                <c:pt idx="72">
                  <c:v>1.9714186982055359E-3</c:v>
                </c:pt>
                <c:pt idx="73">
                  <c:v>1.9714186982055359E-3</c:v>
                </c:pt>
                <c:pt idx="74">
                  <c:v>1.9714186982055359E-3</c:v>
                </c:pt>
                <c:pt idx="75">
                  <c:v>1.9714186982055359E-3</c:v>
                </c:pt>
                <c:pt idx="76">
                  <c:v>1.9714186982055359E-3</c:v>
                </c:pt>
                <c:pt idx="77">
                  <c:v>1.9714186982055359E-3</c:v>
                </c:pt>
                <c:pt idx="78">
                  <c:v>1.9714186982055359E-3</c:v>
                </c:pt>
                <c:pt idx="79">
                  <c:v>1.9714186982055359E-3</c:v>
                </c:pt>
                <c:pt idx="80">
                  <c:v>1.9714186982055359E-3</c:v>
                </c:pt>
                <c:pt idx="81">
                  <c:v>1.9714186982055359E-3</c:v>
                </c:pt>
                <c:pt idx="82">
                  <c:v>1.9714186982055359E-3</c:v>
                </c:pt>
                <c:pt idx="83">
                  <c:v>1.9714186982055359E-3</c:v>
                </c:pt>
                <c:pt idx="84">
                  <c:v>1.9714186982055359E-3</c:v>
                </c:pt>
                <c:pt idx="85">
                  <c:v>1.9714186982055359E-3</c:v>
                </c:pt>
                <c:pt idx="86">
                  <c:v>1.9714186982055359E-3</c:v>
                </c:pt>
                <c:pt idx="87">
                  <c:v>1.9714186982055359E-3</c:v>
                </c:pt>
                <c:pt idx="88">
                  <c:v>1.9714186982055359E-3</c:v>
                </c:pt>
                <c:pt idx="89">
                  <c:v>1.9714186982055359E-3</c:v>
                </c:pt>
                <c:pt idx="90">
                  <c:v>1.9714186982055359E-3</c:v>
                </c:pt>
                <c:pt idx="91">
                  <c:v>1.9714186982055359E-3</c:v>
                </c:pt>
                <c:pt idx="92">
                  <c:v>1.9714186982055359E-3</c:v>
                </c:pt>
                <c:pt idx="93">
                  <c:v>1.9714186982055359E-3</c:v>
                </c:pt>
              </c:numCache>
            </c:numRef>
          </c:xVal>
          <c:yVal>
            <c:numRef>
              <c:f>Constraints!$AS$7:$AS$100</c:f>
              <c:numCache>
                <c:formatCode>0.00E+00</c:formatCode>
                <c:ptCount val="94"/>
                <c:pt idx="0">
                  <c:v>26.869732905892686</c:v>
                </c:pt>
                <c:pt idx="1">
                  <c:v>34.100783334511362</c:v>
                </c:pt>
                <c:pt idx="2">
                  <c:v>55.123126090142627</c:v>
                </c:pt>
                <c:pt idx="3">
                  <c:v>36.13703365126355</c:v>
                </c:pt>
                <c:pt idx="4">
                  <c:v>26.176005729829502</c:v>
                </c:pt>
                <c:pt idx="5">
                  <c:v>20.811556748988789</c:v>
                </c:pt>
                <c:pt idx="6">
                  <c:v>51.620493358890208</c:v>
                </c:pt>
                <c:pt idx="7">
                  <c:v>21.856800139048168</c:v>
                </c:pt>
                <c:pt idx="8">
                  <c:v>91.652132786820218</c:v>
                </c:pt>
                <c:pt idx="9">
                  <c:v>78.048560269989608</c:v>
                </c:pt>
                <c:pt idx="10">
                  <c:v>56.14726113614536</c:v>
                </c:pt>
                <c:pt idx="11">
                  <c:v>45.887265044984751</c:v>
                </c:pt>
                <c:pt idx="12">
                  <c:v>19.100295993040515</c:v>
                </c:pt>
                <c:pt idx="13">
                  <c:v>25.837727875511089</c:v>
                </c:pt>
                <c:pt idx="14">
                  <c:v>38.327035868001055</c:v>
                </c:pt>
                <c:pt idx="15">
                  <c:v>27.351313431895591</c:v>
                </c:pt>
                <c:pt idx="16">
                  <c:v>21.020678352000463</c:v>
                </c:pt>
                <c:pt idx="17">
                  <c:v>20.614710042508165</c:v>
                </c:pt>
                <c:pt idx="18">
                  <c:v>21.77475060736251</c:v>
                </c:pt>
                <c:pt idx="19">
                  <c:v>73.820513917150052</c:v>
                </c:pt>
                <c:pt idx="20">
                  <c:v>17.785965342593446</c:v>
                </c:pt>
                <c:pt idx="21">
                  <c:v>26.926283768352743</c:v>
                </c:pt>
                <c:pt idx="22">
                  <c:v>66.931765764545432</c:v>
                </c:pt>
                <c:pt idx="23">
                  <c:v>2.1585329413406038</c:v>
                </c:pt>
                <c:pt idx="24">
                  <c:v>26.196690809304538</c:v>
                </c:pt>
                <c:pt idx="25">
                  <c:v>52.768401103411598</c:v>
                </c:pt>
                <c:pt idx="26">
                  <c:v>12.542483230107383</c:v>
                </c:pt>
                <c:pt idx="27">
                  <c:v>20.576367273222782</c:v>
                </c:pt>
                <c:pt idx="28">
                  <c:v>11.612957707384721</c:v>
                </c:pt>
                <c:pt idx="29">
                  <c:v>25.172693682244436</c:v>
                </c:pt>
                <c:pt idx="30">
                  <c:v>24.446170866138647</c:v>
                </c:pt>
                <c:pt idx="31">
                  <c:v>26.148775888653724</c:v>
                </c:pt>
                <c:pt idx="32">
                  <c:v>33.7172624621262</c:v>
                </c:pt>
                <c:pt idx="33">
                  <c:v>26.89702022395338</c:v>
                </c:pt>
                <c:pt idx="34">
                  <c:v>28.666541405165201</c:v>
                </c:pt>
                <c:pt idx="35">
                  <c:v>30.229371067304371</c:v>
                </c:pt>
                <c:pt idx="36">
                  <c:v>20.741628253481768</c:v>
                </c:pt>
                <c:pt idx="37">
                  <c:v>29.299139517414815</c:v>
                </c:pt>
                <c:pt idx="38">
                  <c:v>35.497210688093951</c:v>
                </c:pt>
                <c:pt idx="39">
                  <c:v>25.447067124977593</c:v>
                </c:pt>
                <c:pt idx="40">
                  <c:v>33.039558854010842</c:v>
                </c:pt>
                <c:pt idx="41">
                  <c:v>32.98209187091976</c:v>
                </c:pt>
                <c:pt idx="42">
                  <c:v>51.0286487184108</c:v>
                </c:pt>
                <c:pt idx="43">
                  <c:v>43.975540123507145</c:v>
                </c:pt>
                <c:pt idx="44">
                  <c:v>1.9164500145098418</c:v>
                </c:pt>
                <c:pt idx="45">
                  <c:v>1.9163494605876659</c:v>
                </c:pt>
                <c:pt idx="46">
                  <c:v>30.431949179389285</c:v>
                </c:pt>
                <c:pt idx="47">
                  <c:v>13.489983176666227</c:v>
                </c:pt>
                <c:pt idx="48">
                  <c:v>13.489983176666227</c:v>
                </c:pt>
                <c:pt idx="49">
                  <c:v>13.489983176666227</c:v>
                </c:pt>
                <c:pt idx="50">
                  <c:v>13.489983176666227</c:v>
                </c:pt>
                <c:pt idx="51">
                  <c:v>13.489983176666227</c:v>
                </c:pt>
                <c:pt idx="52">
                  <c:v>13.489983176666227</c:v>
                </c:pt>
                <c:pt idx="53">
                  <c:v>13.489983176666227</c:v>
                </c:pt>
                <c:pt idx="54">
                  <c:v>13.489983176666227</c:v>
                </c:pt>
                <c:pt idx="55">
                  <c:v>13.489983176666227</c:v>
                </c:pt>
                <c:pt idx="56">
                  <c:v>13.489983176666227</c:v>
                </c:pt>
                <c:pt idx="57">
                  <c:v>13.489983176666227</c:v>
                </c:pt>
                <c:pt idx="58">
                  <c:v>13.489983176666227</c:v>
                </c:pt>
                <c:pt idx="59">
                  <c:v>13.489983176666227</c:v>
                </c:pt>
                <c:pt idx="60">
                  <c:v>13.489983176666227</c:v>
                </c:pt>
                <c:pt idx="61">
                  <c:v>13.489983176666227</c:v>
                </c:pt>
                <c:pt idx="62">
                  <c:v>13.489983176666227</c:v>
                </c:pt>
                <c:pt idx="63">
                  <c:v>13.489983176666227</c:v>
                </c:pt>
                <c:pt idx="64">
                  <c:v>13.489983176666227</c:v>
                </c:pt>
                <c:pt idx="65">
                  <c:v>13.489983176666227</c:v>
                </c:pt>
                <c:pt idx="66">
                  <c:v>13.489983176666227</c:v>
                </c:pt>
                <c:pt idx="67">
                  <c:v>13.489983176666227</c:v>
                </c:pt>
                <c:pt idx="68">
                  <c:v>13.489983176666227</c:v>
                </c:pt>
                <c:pt idx="69">
                  <c:v>13.489983176666227</c:v>
                </c:pt>
                <c:pt idx="70">
                  <c:v>13.489983176666227</c:v>
                </c:pt>
                <c:pt idx="71">
                  <c:v>13.489983176666227</c:v>
                </c:pt>
                <c:pt idx="72">
                  <c:v>13.489983176666227</c:v>
                </c:pt>
                <c:pt idx="73">
                  <c:v>13.489983176666227</c:v>
                </c:pt>
                <c:pt idx="74">
                  <c:v>13.489983176666227</c:v>
                </c:pt>
                <c:pt idx="75">
                  <c:v>13.489983176666227</c:v>
                </c:pt>
                <c:pt idx="76">
                  <c:v>13.489983176666227</c:v>
                </c:pt>
                <c:pt idx="77">
                  <c:v>13.489983176666227</c:v>
                </c:pt>
                <c:pt idx="78">
                  <c:v>13.489983176666227</c:v>
                </c:pt>
                <c:pt idx="79">
                  <c:v>13.489983176666227</c:v>
                </c:pt>
                <c:pt idx="80">
                  <c:v>13.489983176666227</c:v>
                </c:pt>
                <c:pt idx="81">
                  <c:v>13.489983176666227</c:v>
                </c:pt>
                <c:pt idx="82">
                  <c:v>13.489983176666227</c:v>
                </c:pt>
                <c:pt idx="83">
                  <c:v>13.489983176666227</c:v>
                </c:pt>
                <c:pt idx="84">
                  <c:v>13.489983176666227</c:v>
                </c:pt>
                <c:pt idx="85">
                  <c:v>13.489983176666227</c:v>
                </c:pt>
                <c:pt idx="86">
                  <c:v>13.489983176666227</c:v>
                </c:pt>
                <c:pt idx="87">
                  <c:v>13.489983176666227</c:v>
                </c:pt>
                <c:pt idx="88">
                  <c:v>13.489983176666227</c:v>
                </c:pt>
                <c:pt idx="89">
                  <c:v>13.489983176666227</c:v>
                </c:pt>
                <c:pt idx="90">
                  <c:v>13.489983176666227</c:v>
                </c:pt>
                <c:pt idx="91">
                  <c:v>13.489983176666227</c:v>
                </c:pt>
                <c:pt idx="92">
                  <c:v>13.489983176666227</c:v>
                </c:pt>
                <c:pt idx="93">
                  <c:v>13.489983176666227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Constraints!$BZ$4</c:f>
              <c:strCache>
                <c:ptCount val="1"/>
                <c:pt idx="0">
                  <c:v>Case7</c:v>
                </c:pt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Constraints!$DM$3:$DM$97</c:f>
                <c:numCache>
                  <c:formatCode>General</c:formatCode>
                  <c:ptCount val="95"/>
                  <c:pt idx="0">
                    <c:v>1.8651155254345345E-3</c:v>
                  </c:pt>
                  <c:pt idx="1">
                    <c:v>1.746135713267985E-3</c:v>
                  </c:pt>
                  <c:pt idx="2">
                    <c:v>2.1837213273118426E-3</c:v>
                  </c:pt>
                  <c:pt idx="3">
                    <c:v>1.9486603946043627E-3</c:v>
                  </c:pt>
                  <c:pt idx="4">
                    <c:v>1.8218478942894627E-3</c:v>
                  </c:pt>
                  <c:pt idx="5">
                    <c:v>1.8104985905324522E-3</c:v>
                  </c:pt>
                  <c:pt idx="6">
                    <c:v>1.6836875304685624E-3</c:v>
                  </c:pt>
                  <c:pt idx="7">
                    <c:v>1.7705987386815777E-3</c:v>
                  </c:pt>
                  <c:pt idx="8">
                    <c:v>1.7937430387581026E-3</c:v>
                  </c:pt>
                  <c:pt idx="9">
                    <c:v>1.5832103194678056E-3</c:v>
                  </c:pt>
                  <c:pt idx="10">
                    <c:v>1.8738735498362688E-3</c:v>
                  </c:pt>
                  <c:pt idx="11">
                    <c:v>1.6903684974018162E-3</c:v>
                  </c:pt>
                  <c:pt idx="12">
                    <c:v>1.7496564903645368E-3</c:v>
                  </c:pt>
                  <c:pt idx="13">
                    <c:v>1.7460284050673965E-3</c:v>
                  </c:pt>
                  <c:pt idx="14">
                    <c:v>1.9769555250421654E-3</c:v>
                  </c:pt>
                  <c:pt idx="15">
                    <c:v>1.6626775745944094E-3</c:v>
                  </c:pt>
                  <c:pt idx="16">
                    <c:v>1.662909917395216E-3</c:v>
                  </c:pt>
                  <c:pt idx="17">
                    <c:v>1.6222389554138347E-3</c:v>
                  </c:pt>
                  <c:pt idx="18">
                    <c:v>1.5422522040917845E-3</c:v>
                  </c:pt>
                  <c:pt idx="19">
                    <c:v>2.360346862280217E-3</c:v>
                  </c:pt>
                  <c:pt idx="20">
                    <c:v>1.5565595607671308E-3</c:v>
                  </c:pt>
                  <c:pt idx="21">
                    <c:v>1.8070884426775909E-3</c:v>
                  </c:pt>
                  <c:pt idx="22">
                    <c:v>1.561302567186689E-3</c:v>
                  </c:pt>
                  <c:pt idx="23">
                    <c:v>9.1656683561159701E-4</c:v>
                  </c:pt>
                  <c:pt idx="24">
                    <c:v>1.5003638905200084E-3</c:v>
                  </c:pt>
                  <c:pt idx="25">
                    <c:v>1.4875041698357489E-3</c:v>
                  </c:pt>
                  <c:pt idx="26">
                    <c:v>1.5426557438914658E-3</c:v>
                  </c:pt>
                  <c:pt idx="27">
                    <c:v>1.4853161352377192E-3</c:v>
                  </c:pt>
                  <c:pt idx="28">
                    <c:v>1.4501012827689748E-3</c:v>
                  </c:pt>
                  <c:pt idx="29">
                    <c:v>2.1062521443345329E-3</c:v>
                  </c:pt>
                  <c:pt idx="30">
                    <c:v>2.1062521443345329E-3</c:v>
                  </c:pt>
                  <c:pt idx="31">
                    <c:v>1.8496921518563276E-3</c:v>
                  </c:pt>
                  <c:pt idx="32">
                    <c:v>1.8496921518563276E-3</c:v>
                  </c:pt>
                  <c:pt idx="33">
                    <c:v>1.9090712206294564E-3</c:v>
                  </c:pt>
                  <c:pt idx="34">
                    <c:v>1.9090712206294564E-3</c:v>
                  </c:pt>
                  <c:pt idx="35">
                    <c:v>1.9090712206294564E-3</c:v>
                  </c:pt>
                  <c:pt idx="36">
                    <c:v>2.126472447649015E-3</c:v>
                  </c:pt>
                  <c:pt idx="37">
                    <c:v>2.126472447649015E-3</c:v>
                  </c:pt>
                  <c:pt idx="38">
                    <c:v>2.6935584876085395E-3</c:v>
                  </c:pt>
                  <c:pt idx="39">
                    <c:v>2.6935584876085395E-3</c:v>
                  </c:pt>
                  <c:pt idx="40">
                    <c:v>2.6935584876085395E-3</c:v>
                  </c:pt>
                  <c:pt idx="41">
                    <c:v>2.6935584876085395E-3</c:v>
                  </c:pt>
                  <c:pt idx="42">
                    <c:v>2.1884276241104705E-3</c:v>
                  </c:pt>
                  <c:pt idx="43">
                    <c:v>2.1884276241104705E-3</c:v>
                  </c:pt>
                  <c:pt idx="44">
                    <c:v>3.6131083382158461E-5</c:v>
                  </c:pt>
                  <c:pt idx="45">
                    <c:v>1.7013921626188365E-4</c:v>
                  </c:pt>
                  <c:pt idx="46">
                    <c:v>2.0970565497997963E-3</c:v>
                  </c:pt>
                  <c:pt idx="47">
                    <c:v>1.9714186982055359E-3</c:v>
                  </c:pt>
                  <c:pt idx="48">
                    <c:v>1.9714186982055359E-3</c:v>
                  </c:pt>
                  <c:pt idx="49">
                    <c:v>1.9714186982055359E-3</c:v>
                  </c:pt>
                  <c:pt idx="50">
                    <c:v>1.9714186982055359E-3</c:v>
                  </c:pt>
                  <c:pt idx="51">
                    <c:v>1.9714186982055359E-3</c:v>
                  </c:pt>
                  <c:pt idx="52">
                    <c:v>1.9714186982055359E-3</c:v>
                  </c:pt>
                  <c:pt idx="53">
                    <c:v>1.9714186982055359E-3</c:v>
                  </c:pt>
                  <c:pt idx="54">
                    <c:v>1.9714186982055359E-3</c:v>
                  </c:pt>
                  <c:pt idx="55">
                    <c:v>1.9714186982055359E-3</c:v>
                  </c:pt>
                  <c:pt idx="56">
                    <c:v>1.9714186982055359E-3</c:v>
                  </c:pt>
                  <c:pt idx="57">
                    <c:v>1.9714186982055359E-3</c:v>
                  </c:pt>
                  <c:pt idx="58">
                    <c:v>1.9714186982055359E-3</c:v>
                  </c:pt>
                  <c:pt idx="59">
                    <c:v>1.9714186982055359E-3</c:v>
                  </c:pt>
                  <c:pt idx="60">
                    <c:v>1.9714186982055359E-3</c:v>
                  </c:pt>
                  <c:pt idx="61">
                    <c:v>1.9714186982055359E-3</c:v>
                  </c:pt>
                  <c:pt idx="62">
                    <c:v>1.9714186982055359E-3</c:v>
                  </c:pt>
                  <c:pt idx="63">
                    <c:v>1.9714186982055359E-3</c:v>
                  </c:pt>
                  <c:pt idx="64">
                    <c:v>1.9714186982055359E-3</c:v>
                  </c:pt>
                  <c:pt idx="65">
                    <c:v>1.9714186982055359E-3</c:v>
                  </c:pt>
                  <c:pt idx="66">
                    <c:v>1.9714186982055359E-3</c:v>
                  </c:pt>
                  <c:pt idx="67">
                    <c:v>1.9714186982055359E-3</c:v>
                  </c:pt>
                  <c:pt idx="68">
                    <c:v>1.9714186982055359E-3</c:v>
                  </c:pt>
                  <c:pt idx="69">
                    <c:v>1.9714186982055359E-3</c:v>
                  </c:pt>
                  <c:pt idx="70">
                    <c:v>1.9714186982055359E-3</c:v>
                  </c:pt>
                  <c:pt idx="71">
                    <c:v>1.9714186982055359E-3</c:v>
                  </c:pt>
                  <c:pt idx="72">
                    <c:v>1.9714186982055359E-3</c:v>
                  </c:pt>
                  <c:pt idx="73">
                    <c:v>1.9714186982055359E-3</c:v>
                  </c:pt>
                  <c:pt idx="74">
                    <c:v>1.9714186982055359E-3</c:v>
                  </c:pt>
                  <c:pt idx="75">
                    <c:v>1.9714186982055359E-3</c:v>
                  </c:pt>
                  <c:pt idx="76">
                    <c:v>1.9714186982055359E-3</c:v>
                  </c:pt>
                  <c:pt idx="77">
                    <c:v>1.9714186982055359E-3</c:v>
                  </c:pt>
                  <c:pt idx="78">
                    <c:v>1.9714186982055359E-3</c:v>
                  </c:pt>
                  <c:pt idx="79">
                    <c:v>1.9714186982055359E-3</c:v>
                  </c:pt>
                  <c:pt idx="80">
                    <c:v>1.9714186982055359E-3</c:v>
                  </c:pt>
                  <c:pt idx="81">
                    <c:v>1.9714186982055359E-3</c:v>
                  </c:pt>
                  <c:pt idx="82">
                    <c:v>1.9714186982055359E-3</c:v>
                  </c:pt>
                  <c:pt idx="83">
                    <c:v>1.9714186982055359E-3</c:v>
                  </c:pt>
                  <c:pt idx="84">
                    <c:v>1.9714186982055359E-3</c:v>
                  </c:pt>
                  <c:pt idx="85">
                    <c:v>1.9714186982055359E-3</c:v>
                  </c:pt>
                  <c:pt idx="86">
                    <c:v>1.9714186982055359E-3</c:v>
                  </c:pt>
                  <c:pt idx="87">
                    <c:v>1.9714186982055359E-3</c:v>
                  </c:pt>
                  <c:pt idx="88">
                    <c:v>1.9714186982055359E-3</c:v>
                  </c:pt>
                  <c:pt idx="89">
                    <c:v>1.9714186982055359E-3</c:v>
                  </c:pt>
                  <c:pt idx="90">
                    <c:v>1.9714186982055359E-3</c:v>
                  </c:pt>
                  <c:pt idx="91">
                    <c:v>1.9714186982055359E-3</c:v>
                  </c:pt>
                  <c:pt idx="92">
                    <c:v>1.9714186982055359E-3</c:v>
                  </c:pt>
                  <c:pt idx="93">
                    <c:v>1.9714186982055359E-3</c:v>
                  </c:pt>
                  <c:pt idx="94">
                    <c:v>1.9714186982055359E-3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Constraints!$CM$3:$CM$96</c:f>
              <c:numCache>
                <c:formatCode>General</c:formatCode>
                <c:ptCount val="94"/>
                <c:pt idx="0">
                  <c:v>1.8651155254345345E-3</c:v>
                </c:pt>
                <c:pt idx="1">
                  <c:v>1.746135713267985E-3</c:v>
                </c:pt>
                <c:pt idx="2">
                  <c:v>2.1837213273118426E-3</c:v>
                </c:pt>
                <c:pt idx="3">
                  <c:v>1.9486603946043627E-3</c:v>
                </c:pt>
                <c:pt idx="4">
                  <c:v>1.8218478942894623E-3</c:v>
                </c:pt>
                <c:pt idx="5">
                  <c:v>1.8104985905324522E-3</c:v>
                </c:pt>
                <c:pt idx="6">
                  <c:v>1.6836875304685624E-3</c:v>
                </c:pt>
                <c:pt idx="7">
                  <c:v>1.7705987386815781E-3</c:v>
                </c:pt>
                <c:pt idx="8">
                  <c:v>1.7937430387581026E-3</c:v>
                </c:pt>
                <c:pt idx="9">
                  <c:v>1.5832103194678056E-3</c:v>
                </c:pt>
                <c:pt idx="10">
                  <c:v>1.8738735498362688E-3</c:v>
                </c:pt>
                <c:pt idx="11">
                  <c:v>1.6903684974018162E-3</c:v>
                </c:pt>
                <c:pt idx="12">
                  <c:v>1.7496564903645368E-3</c:v>
                </c:pt>
                <c:pt idx="13">
                  <c:v>1.7460284050673969E-3</c:v>
                </c:pt>
                <c:pt idx="14">
                  <c:v>1.9769555250421654E-3</c:v>
                </c:pt>
                <c:pt idx="15">
                  <c:v>1.6626775745944094E-3</c:v>
                </c:pt>
                <c:pt idx="16">
                  <c:v>1.662909917395216E-3</c:v>
                </c:pt>
                <c:pt idx="17">
                  <c:v>1.6222389554138347E-3</c:v>
                </c:pt>
                <c:pt idx="18">
                  <c:v>1.542252204091785E-3</c:v>
                </c:pt>
                <c:pt idx="19">
                  <c:v>2.360346862280217E-3</c:v>
                </c:pt>
                <c:pt idx="20">
                  <c:v>1.5565595607671312E-3</c:v>
                </c:pt>
                <c:pt idx="21">
                  <c:v>1.8070884426775909E-3</c:v>
                </c:pt>
                <c:pt idx="22">
                  <c:v>1.5613025671866885E-3</c:v>
                </c:pt>
                <c:pt idx="23">
                  <c:v>9.1656683561159701E-4</c:v>
                </c:pt>
                <c:pt idx="24">
                  <c:v>1.5003638905200089E-3</c:v>
                </c:pt>
                <c:pt idx="25">
                  <c:v>1.4875041698357494E-3</c:v>
                </c:pt>
                <c:pt idx="26">
                  <c:v>1.5426557438914658E-3</c:v>
                </c:pt>
                <c:pt idx="27">
                  <c:v>1.4853161352377192E-3</c:v>
                </c:pt>
                <c:pt idx="28">
                  <c:v>1.4501012827689748E-3</c:v>
                </c:pt>
                <c:pt idx="29">
                  <c:v>2.1062521443345329E-3</c:v>
                </c:pt>
                <c:pt idx="30">
                  <c:v>2.1062521443345329E-3</c:v>
                </c:pt>
                <c:pt idx="31">
                  <c:v>1.8496921518563276E-3</c:v>
                </c:pt>
                <c:pt idx="32">
                  <c:v>1.8496921518563276E-3</c:v>
                </c:pt>
                <c:pt idx="33">
                  <c:v>1.9090712206294564E-3</c:v>
                </c:pt>
                <c:pt idx="34">
                  <c:v>1.9090712206294564E-3</c:v>
                </c:pt>
                <c:pt idx="35">
                  <c:v>1.9090712206294564E-3</c:v>
                </c:pt>
                <c:pt idx="36">
                  <c:v>2.126472447649015E-3</c:v>
                </c:pt>
                <c:pt idx="37">
                  <c:v>2.126472447649015E-3</c:v>
                </c:pt>
                <c:pt idx="38">
                  <c:v>2.6935584876085395E-3</c:v>
                </c:pt>
                <c:pt idx="39">
                  <c:v>2.6935584876085395E-3</c:v>
                </c:pt>
                <c:pt idx="40">
                  <c:v>2.6935584876085395E-3</c:v>
                </c:pt>
                <c:pt idx="41">
                  <c:v>2.6935584876085395E-3</c:v>
                </c:pt>
                <c:pt idx="42">
                  <c:v>2.1884276241104705E-3</c:v>
                </c:pt>
                <c:pt idx="43">
                  <c:v>2.1884276241104705E-3</c:v>
                </c:pt>
                <c:pt idx="44">
                  <c:v>3.6131083382158461E-5</c:v>
                </c:pt>
                <c:pt idx="45">
                  <c:v>1.7013921626188365E-4</c:v>
                </c:pt>
                <c:pt idx="46">
                  <c:v>2.0970565497997963E-3</c:v>
                </c:pt>
                <c:pt idx="47">
                  <c:v>1.9714186982055359E-3</c:v>
                </c:pt>
                <c:pt idx="48">
                  <c:v>1.9714186982055359E-3</c:v>
                </c:pt>
                <c:pt idx="49">
                  <c:v>1.9714186982055359E-3</c:v>
                </c:pt>
                <c:pt idx="50">
                  <c:v>1.9714186982055359E-3</c:v>
                </c:pt>
                <c:pt idx="51">
                  <c:v>1.9714186982055359E-3</c:v>
                </c:pt>
                <c:pt idx="52">
                  <c:v>1.9714186982055359E-3</c:v>
                </c:pt>
                <c:pt idx="53">
                  <c:v>1.9714186982055359E-3</c:v>
                </c:pt>
                <c:pt idx="54">
                  <c:v>1.9714186982055359E-3</c:v>
                </c:pt>
                <c:pt idx="55">
                  <c:v>1.9714186982055359E-3</c:v>
                </c:pt>
                <c:pt idx="56">
                  <c:v>1.9714186982055359E-3</c:v>
                </c:pt>
                <c:pt idx="57">
                  <c:v>1.9714186982055359E-3</c:v>
                </c:pt>
                <c:pt idx="58">
                  <c:v>1.9714186982055359E-3</c:v>
                </c:pt>
                <c:pt idx="59">
                  <c:v>1.9714186982055359E-3</c:v>
                </c:pt>
                <c:pt idx="60">
                  <c:v>1.9714186982055359E-3</c:v>
                </c:pt>
                <c:pt idx="61">
                  <c:v>1.9714186982055359E-3</c:v>
                </c:pt>
                <c:pt idx="62">
                  <c:v>1.9714186982055359E-3</c:v>
                </c:pt>
                <c:pt idx="63">
                  <c:v>1.9714186982055359E-3</c:v>
                </c:pt>
                <c:pt idx="64">
                  <c:v>1.9714186982055359E-3</c:v>
                </c:pt>
                <c:pt idx="65">
                  <c:v>1.9714186982055359E-3</c:v>
                </c:pt>
                <c:pt idx="66">
                  <c:v>1.9714186982055359E-3</c:v>
                </c:pt>
                <c:pt idx="67">
                  <c:v>1.9714186982055359E-3</c:v>
                </c:pt>
                <c:pt idx="68">
                  <c:v>1.9714186982055359E-3</c:v>
                </c:pt>
                <c:pt idx="69">
                  <c:v>1.9714186982055359E-3</c:v>
                </c:pt>
                <c:pt idx="70">
                  <c:v>1.9714186982055359E-3</c:v>
                </c:pt>
                <c:pt idx="71">
                  <c:v>1.9714186982055359E-3</c:v>
                </c:pt>
                <c:pt idx="72">
                  <c:v>1.9714186982055359E-3</c:v>
                </c:pt>
                <c:pt idx="73">
                  <c:v>1.9714186982055359E-3</c:v>
                </c:pt>
                <c:pt idx="74">
                  <c:v>1.9714186982055359E-3</c:v>
                </c:pt>
                <c:pt idx="75">
                  <c:v>1.9714186982055359E-3</c:v>
                </c:pt>
                <c:pt idx="76">
                  <c:v>1.9714186982055359E-3</c:v>
                </c:pt>
                <c:pt idx="77">
                  <c:v>1.9714186982055359E-3</c:v>
                </c:pt>
                <c:pt idx="78">
                  <c:v>1.9714186982055359E-3</c:v>
                </c:pt>
                <c:pt idx="79">
                  <c:v>1.9714186982055359E-3</c:v>
                </c:pt>
                <c:pt idx="80">
                  <c:v>1.9714186982055359E-3</c:v>
                </c:pt>
                <c:pt idx="81">
                  <c:v>1.9714186982055359E-3</c:v>
                </c:pt>
                <c:pt idx="82">
                  <c:v>1.9714186982055359E-3</c:v>
                </c:pt>
                <c:pt idx="83">
                  <c:v>1.9714186982055359E-3</c:v>
                </c:pt>
                <c:pt idx="84">
                  <c:v>1.9714186982055359E-3</c:v>
                </c:pt>
                <c:pt idx="85">
                  <c:v>1.9714186982055359E-3</c:v>
                </c:pt>
                <c:pt idx="86">
                  <c:v>1.9714186982055359E-3</c:v>
                </c:pt>
                <c:pt idx="87">
                  <c:v>1.9714186982055359E-3</c:v>
                </c:pt>
                <c:pt idx="88">
                  <c:v>1.9714186982055359E-3</c:v>
                </c:pt>
                <c:pt idx="89">
                  <c:v>1.9714186982055359E-3</c:v>
                </c:pt>
                <c:pt idx="90">
                  <c:v>1.9714186982055359E-3</c:v>
                </c:pt>
                <c:pt idx="91">
                  <c:v>1.9714186982055359E-3</c:v>
                </c:pt>
                <c:pt idx="92">
                  <c:v>1.9714186982055359E-3</c:v>
                </c:pt>
                <c:pt idx="93">
                  <c:v>1.9714186982055359E-3</c:v>
                </c:pt>
              </c:numCache>
            </c:numRef>
          </c:xVal>
          <c:yVal>
            <c:numRef>
              <c:f>Constraints!$AT$7:$AT$100</c:f>
              <c:numCache>
                <c:formatCode>0.00E+00</c:formatCode>
                <c:ptCount val="94"/>
                <c:pt idx="0">
                  <c:v>16.105391633373671</c:v>
                </c:pt>
                <c:pt idx="1">
                  <c:v>20.507958384221624</c:v>
                </c:pt>
                <c:pt idx="2">
                  <c:v>33.150623113908431</c:v>
                </c:pt>
                <c:pt idx="3">
                  <c:v>21.695769531483634</c:v>
                </c:pt>
                <c:pt idx="4">
                  <c:v>15.694275575634602</c:v>
                </c:pt>
                <c:pt idx="5">
                  <c:v>12.455823969786241</c:v>
                </c:pt>
                <c:pt idx="6">
                  <c:v>31.157118760411642</c:v>
                </c:pt>
                <c:pt idx="7">
                  <c:v>13.093744424507078</c:v>
                </c:pt>
                <c:pt idx="8">
                  <c:v>55.460084662719595</c:v>
                </c:pt>
                <c:pt idx="9">
                  <c:v>47.265516713773437</c:v>
                </c:pt>
                <c:pt idx="10">
                  <c:v>33.849962976849739</c:v>
                </c:pt>
                <c:pt idx="11">
                  <c:v>27.673077505209918</c:v>
                </c:pt>
                <c:pt idx="12">
                  <c:v>11.433261813863707</c:v>
                </c:pt>
                <c:pt idx="13">
                  <c:v>15.504694713435953</c:v>
                </c:pt>
                <c:pt idx="14">
                  <c:v>23.015944910050539</c:v>
                </c:pt>
                <c:pt idx="15">
                  <c:v>16.438638472942294</c:v>
                </c:pt>
                <c:pt idx="16">
                  <c:v>12.608310371375742</c:v>
                </c:pt>
                <c:pt idx="17">
                  <c:v>12.370713511922641</c:v>
                </c:pt>
                <c:pt idx="18">
                  <c:v>13.089223980858517</c:v>
                </c:pt>
                <c:pt idx="19">
                  <c:v>44.457047883875752</c:v>
                </c:pt>
                <c:pt idx="20">
                  <c:v>10.673311287971588</c:v>
                </c:pt>
                <c:pt idx="21">
                  <c:v>16.15084524495402</c:v>
                </c:pt>
                <c:pt idx="22">
                  <c:v>40.510257061452563</c:v>
                </c:pt>
                <c:pt idx="23">
                  <c:v>1.3587856835381587</c:v>
                </c:pt>
                <c:pt idx="24">
                  <c:v>15.778838319196485</c:v>
                </c:pt>
                <c:pt idx="25">
                  <c:v>31.924896481951112</c:v>
                </c:pt>
                <c:pt idx="26">
                  <c:v>7.5104141886157931</c:v>
                </c:pt>
                <c:pt idx="27">
                  <c:v>12.376574845443589</c:v>
                </c:pt>
                <c:pt idx="28">
                  <c:v>6.9633873681720519</c:v>
                </c:pt>
                <c:pt idx="29">
                  <c:v>15.038805387985912</c:v>
                </c:pt>
                <c:pt idx="30">
                  <c:v>14.600641451514864</c:v>
                </c:pt>
                <c:pt idx="31">
                  <c:v>15.672498330535209</c:v>
                </c:pt>
                <c:pt idx="32">
                  <c:v>20.251892448959097</c:v>
                </c:pt>
                <c:pt idx="33">
                  <c:v>16.1136596524669</c:v>
                </c:pt>
                <c:pt idx="34">
                  <c:v>17.183332054371178</c:v>
                </c:pt>
                <c:pt idx="35">
                  <c:v>18.128467627864026</c:v>
                </c:pt>
                <c:pt idx="36">
                  <c:v>12.365714366035853</c:v>
                </c:pt>
                <c:pt idx="37">
                  <c:v>17.526171804807671</c:v>
                </c:pt>
                <c:pt idx="38">
                  <c:v>21.177251412324853</c:v>
                </c:pt>
                <c:pt idx="39">
                  <c:v>15.120628467082193</c:v>
                </c:pt>
                <c:pt idx="40">
                  <c:v>19.69425575015757</c:v>
                </c:pt>
                <c:pt idx="41">
                  <c:v>19.65960844145312</c:v>
                </c:pt>
                <c:pt idx="42">
                  <c:v>30.666695861441557</c:v>
                </c:pt>
                <c:pt idx="43">
                  <c:v>26.392613422620357</c:v>
                </c:pt>
                <c:pt idx="44">
                  <c:v>1.28423130999663</c:v>
                </c:pt>
                <c:pt idx="45">
                  <c:v>1.2841368200580878</c:v>
                </c:pt>
                <c:pt idx="46">
                  <c:v>18.215674046201748</c:v>
                </c:pt>
                <c:pt idx="47">
                  <c:v>8.0281894219611338</c:v>
                </c:pt>
                <c:pt idx="48">
                  <c:v>8.0281894219611338</c:v>
                </c:pt>
                <c:pt idx="49">
                  <c:v>8.0281894219611338</c:v>
                </c:pt>
                <c:pt idx="50">
                  <c:v>8.0281894219611338</c:v>
                </c:pt>
                <c:pt idx="51">
                  <c:v>8.0281894219611338</c:v>
                </c:pt>
                <c:pt idx="52">
                  <c:v>8.0281894219611338</c:v>
                </c:pt>
                <c:pt idx="53">
                  <c:v>8.0281894219611338</c:v>
                </c:pt>
                <c:pt idx="54">
                  <c:v>8.0281894219611338</c:v>
                </c:pt>
                <c:pt idx="55">
                  <c:v>8.0281894219611338</c:v>
                </c:pt>
                <c:pt idx="56">
                  <c:v>8.0281894219611338</c:v>
                </c:pt>
                <c:pt idx="57">
                  <c:v>8.0281894219611338</c:v>
                </c:pt>
                <c:pt idx="58">
                  <c:v>8.0281894219611338</c:v>
                </c:pt>
                <c:pt idx="59">
                  <c:v>8.0281894219611338</c:v>
                </c:pt>
                <c:pt idx="60">
                  <c:v>8.0281894219611338</c:v>
                </c:pt>
                <c:pt idx="61">
                  <c:v>8.0281894219611338</c:v>
                </c:pt>
                <c:pt idx="62">
                  <c:v>8.0281894219611338</c:v>
                </c:pt>
                <c:pt idx="63">
                  <c:v>8.0281894219611338</c:v>
                </c:pt>
                <c:pt idx="64">
                  <c:v>8.0281894219611338</c:v>
                </c:pt>
                <c:pt idx="65">
                  <c:v>8.0281894219611338</c:v>
                </c:pt>
                <c:pt idx="66">
                  <c:v>8.0281894219611338</c:v>
                </c:pt>
                <c:pt idx="67">
                  <c:v>8.0281894219611338</c:v>
                </c:pt>
                <c:pt idx="68">
                  <c:v>8.0281894219611338</c:v>
                </c:pt>
                <c:pt idx="69">
                  <c:v>8.0281894219611338</c:v>
                </c:pt>
                <c:pt idx="70">
                  <c:v>8.0281894219611338</c:v>
                </c:pt>
                <c:pt idx="71">
                  <c:v>8.0281894219611338</c:v>
                </c:pt>
                <c:pt idx="72">
                  <c:v>8.0281894219611338</c:v>
                </c:pt>
                <c:pt idx="73">
                  <c:v>8.0281894219611338</c:v>
                </c:pt>
                <c:pt idx="74">
                  <c:v>8.0281894219611338</c:v>
                </c:pt>
                <c:pt idx="75">
                  <c:v>8.0281894219611338</c:v>
                </c:pt>
                <c:pt idx="76">
                  <c:v>8.0281894219611338</c:v>
                </c:pt>
                <c:pt idx="77">
                  <c:v>8.0281894219611338</c:v>
                </c:pt>
                <c:pt idx="78">
                  <c:v>8.0281894219611338</c:v>
                </c:pt>
                <c:pt idx="79">
                  <c:v>8.0281894219611338</c:v>
                </c:pt>
                <c:pt idx="80">
                  <c:v>8.0281894219611338</c:v>
                </c:pt>
                <c:pt idx="81">
                  <c:v>8.0281894219611338</c:v>
                </c:pt>
                <c:pt idx="82">
                  <c:v>8.0281894219611338</c:v>
                </c:pt>
                <c:pt idx="83">
                  <c:v>8.0281894219611338</c:v>
                </c:pt>
                <c:pt idx="84">
                  <c:v>8.0281894219611338</c:v>
                </c:pt>
                <c:pt idx="85">
                  <c:v>8.0281894219611338</c:v>
                </c:pt>
                <c:pt idx="86">
                  <c:v>8.0281894219611338</c:v>
                </c:pt>
                <c:pt idx="87">
                  <c:v>8.0281894219611338</c:v>
                </c:pt>
                <c:pt idx="88">
                  <c:v>8.0281894219611338</c:v>
                </c:pt>
                <c:pt idx="89">
                  <c:v>8.0281894219611338</c:v>
                </c:pt>
                <c:pt idx="90">
                  <c:v>8.0281894219611338</c:v>
                </c:pt>
                <c:pt idx="91">
                  <c:v>8.0281894219611338</c:v>
                </c:pt>
                <c:pt idx="92">
                  <c:v>8.0281894219611338</c:v>
                </c:pt>
                <c:pt idx="93">
                  <c:v>8.0281894219611338</c:v>
                </c:pt>
              </c:numCache>
            </c:numRef>
          </c:yVal>
          <c:smooth val="0"/>
        </c:ser>
        <c:ser>
          <c:idx val="3"/>
          <c:order val="7"/>
          <c:tx>
            <c:strRef>
              <c:f>Constraints!$CA$4</c:f>
              <c:strCache>
                <c:ptCount val="1"/>
                <c:pt idx="0">
                  <c:v>Case8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5"/>
            <c:spPr>
              <a:noFill/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Constraints!$DN$3:$DN$97</c:f>
                <c:numCache>
                  <c:formatCode>General</c:formatCode>
                  <c:ptCount val="95"/>
                  <c:pt idx="0">
                    <c:v>9.3255776271726693E-4</c:v>
                  </c:pt>
                  <c:pt idx="1">
                    <c:v>8.7306785663399241E-4</c:v>
                  </c:pt>
                  <c:pt idx="2">
                    <c:v>1.0918606636559209E-3</c:v>
                  </c:pt>
                  <c:pt idx="3">
                    <c:v>9.7433019730218124E-4</c:v>
                  </c:pt>
                  <c:pt idx="4">
                    <c:v>9.1092394714473092E-4</c:v>
                  </c:pt>
                  <c:pt idx="5">
                    <c:v>9.0524929526622597E-4</c:v>
                  </c:pt>
                  <c:pt idx="6">
                    <c:v>8.4184376523428121E-4</c:v>
                  </c:pt>
                  <c:pt idx="7">
                    <c:v>8.8529936934078851E-4</c:v>
                  </c:pt>
                  <c:pt idx="8">
                    <c:v>8.9687151937905131E-4</c:v>
                  </c:pt>
                  <c:pt idx="9">
                    <c:v>7.9160515973390288E-4</c:v>
                  </c:pt>
                  <c:pt idx="10">
                    <c:v>9.3693677491813419E-4</c:v>
                  </c:pt>
                  <c:pt idx="11">
                    <c:v>8.4518424870090819E-4</c:v>
                  </c:pt>
                  <c:pt idx="12">
                    <c:v>8.748282451822685E-4</c:v>
                  </c:pt>
                  <c:pt idx="13">
                    <c:v>8.7301420253369855E-4</c:v>
                  </c:pt>
                  <c:pt idx="14">
                    <c:v>9.8847776252108271E-4</c:v>
                  </c:pt>
                  <c:pt idx="15">
                    <c:v>8.3133878729720458E-4</c:v>
                  </c:pt>
                  <c:pt idx="16">
                    <c:v>8.3145495869760809E-4</c:v>
                  </c:pt>
                  <c:pt idx="17">
                    <c:v>8.1111947770691722E-4</c:v>
                  </c:pt>
                  <c:pt idx="18">
                    <c:v>7.7112610204589259E-4</c:v>
                  </c:pt>
                  <c:pt idx="19">
                    <c:v>1.1801734311401081E-3</c:v>
                  </c:pt>
                  <c:pt idx="20">
                    <c:v>7.782797803835656E-4</c:v>
                  </c:pt>
                  <c:pt idx="21">
                    <c:v>9.0354422133879521E-4</c:v>
                  </c:pt>
                  <c:pt idx="22">
                    <c:v>7.8065128359334427E-4</c:v>
                  </c:pt>
                  <c:pt idx="23">
                    <c:v>6.2671320838953641E-4</c:v>
                  </c:pt>
                  <c:pt idx="24">
                    <c:v>7.5018194526000432E-4</c:v>
                  </c:pt>
                  <c:pt idx="25">
                    <c:v>7.4375208491787468E-4</c:v>
                  </c:pt>
                  <c:pt idx="26">
                    <c:v>7.7132787194573288E-4</c:v>
                  </c:pt>
                  <c:pt idx="27">
                    <c:v>7.4265806761885961E-4</c:v>
                  </c:pt>
                  <c:pt idx="28">
                    <c:v>7.2505064138448738E-4</c:v>
                  </c:pt>
                  <c:pt idx="29">
                    <c:v>1.0531260721672665E-3</c:v>
                  </c:pt>
                  <c:pt idx="30">
                    <c:v>1.0531260721672665E-3</c:v>
                  </c:pt>
                  <c:pt idx="31">
                    <c:v>9.2484607592816361E-4</c:v>
                  </c:pt>
                  <c:pt idx="32">
                    <c:v>9.2484607592816361E-4</c:v>
                  </c:pt>
                  <c:pt idx="33">
                    <c:v>9.5453561031472818E-4</c:v>
                  </c:pt>
                  <c:pt idx="34">
                    <c:v>9.5453561031472818E-4</c:v>
                  </c:pt>
                  <c:pt idx="35">
                    <c:v>9.5453561031472818E-4</c:v>
                  </c:pt>
                  <c:pt idx="36">
                    <c:v>1.0632362238245075E-3</c:v>
                  </c:pt>
                  <c:pt idx="37">
                    <c:v>1.0632362238245075E-3</c:v>
                  </c:pt>
                  <c:pt idx="38">
                    <c:v>1.3467792438042691E-3</c:v>
                  </c:pt>
                  <c:pt idx="39">
                    <c:v>1.3467792438042691E-3</c:v>
                  </c:pt>
                  <c:pt idx="40">
                    <c:v>1.3467792438042691E-3</c:v>
                  </c:pt>
                  <c:pt idx="41">
                    <c:v>1.3467792438042691E-3</c:v>
                  </c:pt>
                  <c:pt idx="42">
                    <c:v>1.0942138120552353E-3</c:v>
                  </c:pt>
                  <c:pt idx="43">
                    <c:v>1.0942138120552353E-3</c:v>
                  </c:pt>
                  <c:pt idx="44">
                    <c:v>3.6521109383168245E-5</c:v>
                  </c:pt>
                  <c:pt idx="45">
                    <c:v>1.7462367681413333E-4</c:v>
                  </c:pt>
                  <c:pt idx="46">
                    <c:v>1.0485282748998982E-3</c:v>
                  </c:pt>
                  <c:pt idx="47">
                    <c:v>9.8570934910276772E-4</c:v>
                  </c:pt>
                  <c:pt idx="48">
                    <c:v>9.8570934910276772E-4</c:v>
                  </c:pt>
                  <c:pt idx="49">
                    <c:v>9.8570934910276772E-4</c:v>
                  </c:pt>
                  <c:pt idx="50">
                    <c:v>9.8570934910276772E-4</c:v>
                  </c:pt>
                  <c:pt idx="51">
                    <c:v>9.8570934910276772E-4</c:v>
                  </c:pt>
                  <c:pt idx="52">
                    <c:v>9.8570934910276772E-4</c:v>
                  </c:pt>
                  <c:pt idx="53">
                    <c:v>9.8570934910276772E-4</c:v>
                  </c:pt>
                  <c:pt idx="54">
                    <c:v>9.8570934910276772E-4</c:v>
                  </c:pt>
                  <c:pt idx="55">
                    <c:v>9.8570934910276772E-4</c:v>
                  </c:pt>
                  <c:pt idx="56">
                    <c:v>9.8570934910276772E-4</c:v>
                  </c:pt>
                  <c:pt idx="57">
                    <c:v>9.8570934910276772E-4</c:v>
                  </c:pt>
                  <c:pt idx="58">
                    <c:v>9.8570934910276772E-4</c:v>
                  </c:pt>
                  <c:pt idx="59">
                    <c:v>9.8570934910276772E-4</c:v>
                  </c:pt>
                  <c:pt idx="60">
                    <c:v>9.8570934910276772E-4</c:v>
                  </c:pt>
                  <c:pt idx="61">
                    <c:v>9.8570934910276772E-4</c:v>
                  </c:pt>
                  <c:pt idx="62">
                    <c:v>9.8570934910276772E-4</c:v>
                  </c:pt>
                  <c:pt idx="63">
                    <c:v>9.8570934910276772E-4</c:v>
                  </c:pt>
                  <c:pt idx="64">
                    <c:v>9.8570934910276772E-4</c:v>
                  </c:pt>
                  <c:pt idx="65">
                    <c:v>9.8570934910276772E-4</c:v>
                  </c:pt>
                  <c:pt idx="66">
                    <c:v>9.8570934910276772E-4</c:v>
                  </c:pt>
                  <c:pt idx="67">
                    <c:v>9.8570934910276772E-4</c:v>
                  </c:pt>
                  <c:pt idx="68">
                    <c:v>9.8570934910276772E-4</c:v>
                  </c:pt>
                  <c:pt idx="69">
                    <c:v>9.8570934910276772E-4</c:v>
                  </c:pt>
                  <c:pt idx="70">
                    <c:v>9.8570934910276772E-4</c:v>
                  </c:pt>
                  <c:pt idx="71">
                    <c:v>9.8570934910276772E-4</c:v>
                  </c:pt>
                  <c:pt idx="72">
                    <c:v>9.8570934910276772E-4</c:v>
                  </c:pt>
                  <c:pt idx="73">
                    <c:v>9.8570934910276772E-4</c:v>
                  </c:pt>
                  <c:pt idx="74">
                    <c:v>9.8570934910276772E-4</c:v>
                  </c:pt>
                  <c:pt idx="75">
                    <c:v>9.8570934910276772E-4</c:v>
                  </c:pt>
                  <c:pt idx="76">
                    <c:v>9.8570934910276772E-4</c:v>
                  </c:pt>
                  <c:pt idx="77">
                    <c:v>9.8570934910276772E-4</c:v>
                  </c:pt>
                  <c:pt idx="78">
                    <c:v>9.8570934910276772E-4</c:v>
                  </c:pt>
                  <c:pt idx="79">
                    <c:v>9.8570934910276772E-4</c:v>
                  </c:pt>
                  <c:pt idx="80">
                    <c:v>9.8570934910276772E-4</c:v>
                  </c:pt>
                  <c:pt idx="81">
                    <c:v>9.8570934910276772E-4</c:v>
                  </c:pt>
                  <c:pt idx="82">
                    <c:v>9.8570934910276772E-4</c:v>
                  </c:pt>
                  <c:pt idx="83">
                    <c:v>9.8570934910276772E-4</c:v>
                  </c:pt>
                  <c:pt idx="84">
                    <c:v>9.8570934910276772E-4</c:v>
                  </c:pt>
                  <c:pt idx="85">
                    <c:v>9.8570934910276772E-4</c:v>
                  </c:pt>
                  <c:pt idx="86">
                    <c:v>9.8570934910276772E-4</c:v>
                  </c:pt>
                  <c:pt idx="87">
                    <c:v>9.8570934910276772E-4</c:v>
                  </c:pt>
                  <c:pt idx="88">
                    <c:v>9.8570934910276772E-4</c:v>
                  </c:pt>
                  <c:pt idx="89">
                    <c:v>9.8570934910276772E-4</c:v>
                  </c:pt>
                  <c:pt idx="90">
                    <c:v>9.8570934910276772E-4</c:v>
                  </c:pt>
                  <c:pt idx="91">
                    <c:v>9.8570934910276772E-4</c:v>
                  </c:pt>
                  <c:pt idx="92">
                    <c:v>9.8570934910276772E-4</c:v>
                  </c:pt>
                  <c:pt idx="93">
                    <c:v>9.8570934910276772E-4</c:v>
                  </c:pt>
                  <c:pt idx="94">
                    <c:v>9.8570934910276772E-4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Constraints!$CN$3:$CN$96</c:f>
              <c:numCache>
                <c:formatCode>General</c:formatCode>
                <c:ptCount val="94"/>
                <c:pt idx="0">
                  <c:v>9.3255776271726715E-4</c:v>
                </c:pt>
                <c:pt idx="1">
                  <c:v>8.7306785663399241E-4</c:v>
                </c:pt>
                <c:pt idx="2">
                  <c:v>1.0918606636559213E-3</c:v>
                </c:pt>
                <c:pt idx="3">
                  <c:v>9.7433019730218146E-4</c:v>
                </c:pt>
                <c:pt idx="4">
                  <c:v>9.1092394714473114E-4</c:v>
                </c:pt>
                <c:pt idx="5">
                  <c:v>9.0524929526622619E-4</c:v>
                </c:pt>
                <c:pt idx="6">
                  <c:v>8.4184376523428121E-4</c:v>
                </c:pt>
                <c:pt idx="7">
                  <c:v>8.8529936934078873E-4</c:v>
                </c:pt>
                <c:pt idx="8">
                  <c:v>8.9687151937905131E-4</c:v>
                </c:pt>
                <c:pt idx="9">
                  <c:v>7.9160515973390288E-4</c:v>
                </c:pt>
                <c:pt idx="10">
                  <c:v>9.3693677491813441E-4</c:v>
                </c:pt>
                <c:pt idx="11">
                  <c:v>8.4518424870090819E-4</c:v>
                </c:pt>
                <c:pt idx="12">
                  <c:v>8.7482824518226828E-4</c:v>
                </c:pt>
                <c:pt idx="13">
                  <c:v>8.7301420253369834E-4</c:v>
                </c:pt>
                <c:pt idx="14">
                  <c:v>9.8847776252108271E-4</c:v>
                </c:pt>
                <c:pt idx="15">
                  <c:v>8.3133878729720479E-4</c:v>
                </c:pt>
                <c:pt idx="16">
                  <c:v>8.3145495869760809E-4</c:v>
                </c:pt>
                <c:pt idx="17">
                  <c:v>8.1111947770691744E-4</c:v>
                </c:pt>
                <c:pt idx="18">
                  <c:v>7.7112610204589259E-4</c:v>
                </c:pt>
                <c:pt idx="19">
                  <c:v>1.1801734311401085E-3</c:v>
                </c:pt>
                <c:pt idx="20">
                  <c:v>7.782797803835656E-4</c:v>
                </c:pt>
                <c:pt idx="21">
                  <c:v>9.0354422133879521E-4</c:v>
                </c:pt>
                <c:pt idx="22">
                  <c:v>7.8065128359334427E-4</c:v>
                </c:pt>
                <c:pt idx="23">
                  <c:v>6.2671320838953641E-4</c:v>
                </c:pt>
                <c:pt idx="24">
                  <c:v>7.5018194526000454E-4</c:v>
                </c:pt>
                <c:pt idx="25">
                  <c:v>7.4375208491787468E-4</c:v>
                </c:pt>
                <c:pt idx="26">
                  <c:v>7.7132787194573288E-4</c:v>
                </c:pt>
                <c:pt idx="27">
                  <c:v>7.4265806761885961E-4</c:v>
                </c:pt>
                <c:pt idx="28">
                  <c:v>7.2505064138448738E-4</c:v>
                </c:pt>
                <c:pt idx="29">
                  <c:v>1.0531260721672665E-3</c:v>
                </c:pt>
                <c:pt idx="30">
                  <c:v>1.0531260721672665E-3</c:v>
                </c:pt>
                <c:pt idx="31">
                  <c:v>9.2484607592816382E-4</c:v>
                </c:pt>
                <c:pt idx="32">
                  <c:v>9.2484607592816382E-4</c:v>
                </c:pt>
                <c:pt idx="33">
                  <c:v>9.5453561031472796E-4</c:v>
                </c:pt>
                <c:pt idx="34">
                  <c:v>9.5453561031472796E-4</c:v>
                </c:pt>
                <c:pt idx="35">
                  <c:v>9.5453561031472796E-4</c:v>
                </c:pt>
                <c:pt idx="36">
                  <c:v>1.0632362238245075E-3</c:v>
                </c:pt>
                <c:pt idx="37">
                  <c:v>1.0632362238245075E-3</c:v>
                </c:pt>
                <c:pt idx="38">
                  <c:v>1.3467792438042695E-3</c:v>
                </c:pt>
                <c:pt idx="39">
                  <c:v>1.3467792438042695E-3</c:v>
                </c:pt>
                <c:pt idx="40">
                  <c:v>1.3467792438042695E-3</c:v>
                </c:pt>
                <c:pt idx="41">
                  <c:v>1.3467792438042695E-3</c:v>
                </c:pt>
                <c:pt idx="42">
                  <c:v>1.0942138120552353E-3</c:v>
                </c:pt>
                <c:pt idx="43">
                  <c:v>1.0942138120552353E-3</c:v>
                </c:pt>
                <c:pt idx="44">
                  <c:v>3.6521109383168245E-5</c:v>
                </c:pt>
                <c:pt idx="45">
                  <c:v>1.7462367681413333E-4</c:v>
                </c:pt>
                <c:pt idx="46">
                  <c:v>1.0485282748998982E-3</c:v>
                </c:pt>
                <c:pt idx="47">
                  <c:v>9.8570934910276772E-4</c:v>
                </c:pt>
                <c:pt idx="48">
                  <c:v>9.8570934910276772E-4</c:v>
                </c:pt>
                <c:pt idx="49">
                  <c:v>9.8570934910276772E-4</c:v>
                </c:pt>
                <c:pt idx="50">
                  <c:v>9.8570934910276772E-4</c:v>
                </c:pt>
                <c:pt idx="51">
                  <c:v>9.8570934910276772E-4</c:v>
                </c:pt>
                <c:pt idx="52">
                  <c:v>9.8570934910276772E-4</c:v>
                </c:pt>
                <c:pt idx="53">
                  <c:v>9.8570934910276772E-4</c:v>
                </c:pt>
                <c:pt idx="54">
                  <c:v>9.8570934910276772E-4</c:v>
                </c:pt>
                <c:pt idx="55">
                  <c:v>9.8570934910276772E-4</c:v>
                </c:pt>
                <c:pt idx="56">
                  <c:v>9.8570934910276772E-4</c:v>
                </c:pt>
                <c:pt idx="57">
                  <c:v>9.8570934910276772E-4</c:v>
                </c:pt>
                <c:pt idx="58">
                  <c:v>9.8570934910276772E-4</c:v>
                </c:pt>
                <c:pt idx="59">
                  <c:v>9.8570934910276772E-4</c:v>
                </c:pt>
                <c:pt idx="60">
                  <c:v>9.8570934910276772E-4</c:v>
                </c:pt>
                <c:pt idx="61">
                  <c:v>9.8570934910276772E-4</c:v>
                </c:pt>
                <c:pt idx="62">
                  <c:v>9.8570934910276772E-4</c:v>
                </c:pt>
                <c:pt idx="63">
                  <c:v>9.8570934910276772E-4</c:v>
                </c:pt>
                <c:pt idx="64">
                  <c:v>9.8570934910276772E-4</c:v>
                </c:pt>
                <c:pt idx="65">
                  <c:v>9.8570934910276772E-4</c:v>
                </c:pt>
                <c:pt idx="66">
                  <c:v>9.8570934910276772E-4</c:v>
                </c:pt>
                <c:pt idx="67">
                  <c:v>9.8570934910276772E-4</c:v>
                </c:pt>
                <c:pt idx="68">
                  <c:v>9.8570934910276772E-4</c:v>
                </c:pt>
                <c:pt idx="69">
                  <c:v>9.8570934910276772E-4</c:v>
                </c:pt>
                <c:pt idx="70">
                  <c:v>9.8570934910276772E-4</c:v>
                </c:pt>
                <c:pt idx="71">
                  <c:v>9.8570934910276772E-4</c:v>
                </c:pt>
                <c:pt idx="72">
                  <c:v>9.8570934910276772E-4</c:v>
                </c:pt>
                <c:pt idx="73">
                  <c:v>9.8570934910276772E-4</c:v>
                </c:pt>
                <c:pt idx="74">
                  <c:v>9.8570934910276772E-4</c:v>
                </c:pt>
                <c:pt idx="75">
                  <c:v>9.8570934910276772E-4</c:v>
                </c:pt>
                <c:pt idx="76">
                  <c:v>9.8570934910276772E-4</c:v>
                </c:pt>
                <c:pt idx="77">
                  <c:v>9.8570934910276772E-4</c:v>
                </c:pt>
                <c:pt idx="78">
                  <c:v>9.8570934910276772E-4</c:v>
                </c:pt>
                <c:pt idx="79">
                  <c:v>9.8570934910276772E-4</c:v>
                </c:pt>
                <c:pt idx="80">
                  <c:v>9.8570934910276772E-4</c:v>
                </c:pt>
                <c:pt idx="81">
                  <c:v>9.8570934910276772E-4</c:v>
                </c:pt>
                <c:pt idx="82">
                  <c:v>9.8570934910276772E-4</c:v>
                </c:pt>
                <c:pt idx="83">
                  <c:v>9.8570934910276772E-4</c:v>
                </c:pt>
                <c:pt idx="84">
                  <c:v>9.8570934910276772E-4</c:v>
                </c:pt>
                <c:pt idx="85">
                  <c:v>9.8570934910276772E-4</c:v>
                </c:pt>
                <c:pt idx="86">
                  <c:v>9.8570934910276772E-4</c:v>
                </c:pt>
                <c:pt idx="87">
                  <c:v>9.8570934910276772E-4</c:v>
                </c:pt>
                <c:pt idx="88">
                  <c:v>9.8570934910276772E-4</c:v>
                </c:pt>
                <c:pt idx="89">
                  <c:v>9.8570934910276772E-4</c:v>
                </c:pt>
                <c:pt idx="90">
                  <c:v>9.8570934910276772E-4</c:v>
                </c:pt>
                <c:pt idx="91">
                  <c:v>9.8570934910276772E-4</c:v>
                </c:pt>
                <c:pt idx="92">
                  <c:v>9.8570934910276772E-4</c:v>
                </c:pt>
                <c:pt idx="93">
                  <c:v>9.8570934910276772E-4</c:v>
                </c:pt>
              </c:numCache>
            </c:numRef>
          </c:xVal>
          <c:yVal>
            <c:numRef>
              <c:f>Constraints!$AU$7:$AU$100</c:f>
              <c:numCache>
                <c:formatCode>0.00E+00</c:formatCode>
                <c:ptCount val="94"/>
                <c:pt idx="0">
                  <c:v>37.166370546895777</c:v>
                </c:pt>
                <c:pt idx="1">
                  <c:v>48.172237885128219</c:v>
                </c:pt>
                <c:pt idx="2">
                  <c:v>78.206997919764348</c:v>
                </c:pt>
                <c:pt idx="3">
                  <c:v>50.629291204196321</c:v>
                </c:pt>
                <c:pt idx="4">
                  <c:v>36.253895300680007</c:v>
                </c:pt>
                <c:pt idx="5">
                  <c:v>28.408925160914794</c:v>
                </c:pt>
                <c:pt idx="6">
                  <c:v>74.466798022333052</c:v>
                </c:pt>
                <c:pt idx="7">
                  <c:v>30.036714043018982</c:v>
                </c:pt>
                <c:pt idx="8">
                  <c:v>134.03300330712506</c:v>
                </c:pt>
                <c:pt idx="9">
                  <c:v>114.48881506089569</c:v>
                </c:pt>
                <c:pt idx="10">
                  <c:v>80.585056488158855</c:v>
                </c:pt>
                <c:pt idx="11">
                  <c:v>65.884550107670862</c:v>
                </c:pt>
                <c:pt idx="12">
                  <c:v>26.051251037354483</c:v>
                </c:pt>
                <c:pt idx="13">
                  <c:v>35.95455081358967</c:v>
                </c:pt>
                <c:pt idx="14">
                  <c:v>53.797677106008166</c:v>
                </c:pt>
                <c:pt idx="15">
                  <c:v>38.427677587607974</c:v>
                </c:pt>
                <c:pt idx="16">
                  <c:v>29.089789820401911</c:v>
                </c:pt>
                <c:pt idx="17">
                  <c:v>28.60611312333312</c:v>
                </c:pt>
                <c:pt idx="18">
                  <c:v>30.55795343557935</c:v>
                </c:pt>
                <c:pt idx="19">
                  <c:v>105.64401864068293</c:v>
                </c:pt>
                <c:pt idx="20">
                  <c:v>24.634659378849168</c:v>
                </c:pt>
                <c:pt idx="21">
                  <c:v>37.39651129121733</c:v>
                </c:pt>
                <c:pt idx="22">
                  <c:v>97.897122172171663</c:v>
                </c:pt>
                <c:pt idx="23">
                  <c:v>2.2593319374113392</c:v>
                </c:pt>
                <c:pt idx="24">
                  <c:v>37.252344218014244</c:v>
                </c:pt>
                <c:pt idx="25">
                  <c:v>76.993450258394006</c:v>
                </c:pt>
                <c:pt idx="26">
                  <c:v>16.996661904957023</c:v>
                </c:pt>
                <c:pt idx="27">
                  <c:v>28.973963427723682</c:v>
                </c:pt>
                <c:pt idx="28">
                  <c:v>15.890989129255535</c:v>
                </c:pt>
                <c:pt idx="29">
                  <c:v>34.142691312891202</c:v>
                </c:pt>
                <c:pt idx="30">
                  <c:v>33.081692273557614</c:v>
                </c:pt>
                <c:pt idx="31">
                  <c:v>36.1440203447725</c:v>
                </c:pt>
                <c:pt idx="32">
                  <c:v>47.309924361663512</c:v>
                </c:pt>
                <c:pt idx="33">
                  <c:v>37.100030742466011</c:v>
                </c:pt>
                <c:pt idx="34">
                  <c:v>39.702941809012827</c:v>
                </c:pt>
                <c:pt idx="35">
                  <c:v>42.005195043946053</c:v>
                </c:pt>
                <c:pt idx="36">
                  <c:v>27.650846485675419</c:v>
                </c:pt>
                <c:pt idx="37">
                  <c:v>40.143460968485321</c:v>
                </c:pt>
                <c:pt idx="38">
                  <c:v>48.193484374951844</c:v>
                </c:pt>
                <c:pt idx="39">
                  <c:v>33.546294455109503</c:v>
                </c:pt>
                <c:pt idx="40">
                  <c:v>44.596642928090503</c:v>
                </c:pt>
                <c:pt idx="41">
                  <c:v>44.512677532896902</c:v>
                </c:pt>
                <c:pt idx="42">
                  <c:v>72.110487241931978</c:v>
                </c:pt>
                <c:pt idx="43">
                  <c:v>61.650909933576976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41.869208542487335</c:v>
                </c:pt>
                <c:pt idx="47">
                  <c:v>17.469151951483447</c:v>
                </c:pt>
                <c:pt idx="48">
                  <c:v>17.469151951483447</c:v>
                </c:pt>
                <c:pt idx="49">
                  <c:v>17.469151951483447</c:v>
                </c:pt>
                <c:pt idx="50">
                  <c:v>17.469151951483447</c:v>
                </c:pt>
                <c:pt idx="51">
                  <c:v>17.469151951483447</c:v>
                </c:pt>
                <c:pt idx="52">
                  <c:v>17.469151951483447</c:v>
                </c:pt>
                <c:pt idx="53">
                  <c:v>17.469151951483447</c:v>
                </c:pt>
                <c:pt idx="54">
                  <c:v>17.469151951483447</c:v>
                </c:pt>
                <c:pt idx="55">
                  <c:v>17.469151951483447</c:v>
                </c:pt>
                <c:pt idx="56">
                  <c:v>17.469151951483447</c:v>
                </c:pt>
                <c:pt idx="57">
                  <c:v>17.469151951483447</c:v>
                </c:pt>
                <c:pt idx="58">
                  <c:v>17.469151951483447</c:v>
                </c:pt>
                <c:pt idx="59">
                  <c:v>17.469151951483447</c:v>
                </c:pt>
                <c:pt idx="60">
                  <c:v>17.469151951483447</c:v>
                </c:pt>
                <c:pt idx="61">
                  <c:v>17.469151951483447</c:v>
                </c:pt>
                <c:pt idx="62">
                  <c:v>17.469151951483447</c:v>
                </c:pt>
                <c:pt idx="63">
                  <c:v>17.469151951483447</c:v>
                </c:pt>
                <c:pt idx="64">
                  <c:v>17.469151951483447</c:v>
                </c:pt>
                <c:pt idx="65">
                  <c:v>17.469151951483447</c:v>
                </c:pt>
                <c:pt idx="66">
                  <c:v>17.469151951483447</c:v>
                </c:pt>
                <c:pt idx="67">
                  <c:v>17.469151951483447</c:v>
                </c:pt>
                <c:pt idx="68">
                  <c:v>17.469151951483447</c:v>
                </c:pt>
                <c:pt idx="69">
                  <c:v>17.469151951483447</c:v>
                </c:pt>
                <c:pt idx="70">
                  <c:v>17.469151951483447</c:v>
                </c:pt>
                <c:pt idx="71">
                  <c:v>17.469151951483447</c:v>
                </c:pt>
                <c:pt idx="72">
                  <c:v>17.469151951483447</c:v>
                </c:pt>
                <c:pt idx="73">
                  <c:v>17.469151951483447</c:v>
                </c:pt>
                <c:pt idx="74">
                  <c:v>17.469151951483447</c:v>
                </c:pt>
                <c:pt idx="75">
                  <c:v>17.469151951483447</c:v>
                </c:pt>
                <c:pt idx="76">
                  <c:v>17.469151951483447</c:v>
                </c:pt>
                <c:pt idx="77">
                  <c:v>17.469151951483447</c:v>
                </c:pt>
                <c:pt idx="78">
                  <c:v>17.469151951483447</c:v>
                </c:pt>
                <c:pt idx="79">
                  <c:v>17.469151951483447</c:v>
                </c:pt>
                <c:pt idx="80">
                  <c:v>17.469151951483447</c:v>
                </c:pt>
                <c:pt idx="81">
                  <c:v>17.469151951483447</c:v>
                </c:pt>
                <c:pt idx="82">
                  <c:v>17.469151951483447</c:v>
                </c:pt>
                <c:pt idx="83">
                  <c:v>17.469151951483447</c:v>
                </c:pt>
                <c:pt idx="84">
                  <c:v>17.469151951483447</c:v>
                </c:pt>
                <c:pt idx="85">
                  <c:v>17.469151951483447</c:v>
                </c:pt>
                <c:pt idx="86">
                  <c:v>17.469151951483447</c:v>
                </c:pt>
                <c:pt idx="87">
                  <c:v>17.469151951483447</c:v>
                </c:pt>
                <c:pt idx="88">
                  <c:v>17.469151951483447</c:v>
                </c:pt>
                <c:pt idx="89">
                  <c:v>17.469151951483447</c:v>
                </c:pt>
                <c:pt idx="90">
                  <c:v>17.469151951483447</c:v>
                </c:pt>
                <c:pt idx="91">
                  <c:v>17.469151951483447</c:v>
                </c:pt>
                <c:pt idx="92">
                  <c:v>17.469151951483447</c:v>
                </c:pt>
                <c:pt idx="93">
                  <c:v>17.469151951483447</c:v>
                </c:pt>
              </c:numCache>
            </c:numRef>
          </c:yVal>
          <c:smooth val="0"/>
        </c:ser>
        <c:ser>
          <c:idx val="6"/>
          <c:order val="8"/>
          <c:tx>
            <c:strRef>
              <c:f>Constraints!$CB$4</c:f>
              <c:strCache>
                <c:ptCount val="1"/>
                <c:pt idx="0">
                  <c:v>Case9</c:v>
                </c:pt>
              </c:strCache>
            </c:strRef>
          </c:tx>
          <c:spPr>
            <a:ln w="28575">
              <a:noFill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Constraints!$DO$3:$DO$97</c:f>
                <c:numCache>
                  <c:formatCode>General</c:formatCode>
                  <c:ptCount val="95"/>
                  <c:pt idx="0">
                    <c:v>3.7302310508690677E-3</c:v>
                  </c:pt>
                  <c:pt idx="1">
                    <c:v>3.4922714265359697E-3</c:v>
                  </c:pt>
                  <c:pt idx="2">
                    <c:v>4.3674426546236834E-3</c:v>
                  </c:pt>
                  <c:pt idx="3">
                    <c:v>3.897320789208725E-3</c:v>
                  </c:pt>
                  <c:pt idx="4">
                    <c:v>3.6436957885789237E-3</c:v>
                  </c:pt>
                  <c:pt idx="5">
                    <c:v>3.6209971810649039E-3</c:v>
                  </c:pt>
                  <c:pt idx="6">
                    <c:v>3.3673750609371248E-3</c:v>
                  </c:pt>
                  <c:pt idx="7">
                    <c:v>3.541197477363154E-3</c:v>
                  </c:pt>
                  <c:pt idx="8">
                    <c:v>3.5874860775162052E-3</c:v>
                  </c:pt>
                  <c:pt idx="9">
                    <c:v>3.1664206389356115E-3</c:v>
                  </c:pt>
                  <c:pt idx="10">
                    <c:v>3.7477470996725368E-3</c:v>
                  </c:pt>
                  <c:pt idx="11">
                    <c:v>3.3807369948036328E-3</c:v>
                  </c:pt>
                  <c:pt idx="12">
                    <c:v>3.499312980729074E-3</c:v>
                  </c:pt>
                  <c:pt idx="13">
                    <c:v>3.4920568101347942E-3</c:v>
                  </c:pt>
                  <c:pt idx="14">
                    <c:v>3.9539110500843308E-3</c:v>
                  </c:pt>
                  <c:pt idx="15">
                    <c:v>3.3253551491888183E-3</c:v>
                  </c:pt>
                  <c:pt idx="16">
                    <c:v>3.3258198347904324E-3</c:v>
                  </c:pt>
                  <c:pt idx="17">
                    <c:v>3.2444779108276689E-3</c:v>
                  </c:pt>
                  <c:pt idx="18">
                    <c:v>3.0845044081835703E-3</c:v>
                  </c:pt>
                  <c:pt idx="19">
                    <c:v>4.7206937245604323E-3</c:v>
                  </c:pt>
                  <c:pt idx="20">
                    <c:v>3.1131191215342624E-3</c:v>
                  </c:pt>
                  <c:pt idx="21">
                    <c:v>3.6141768853551809E-3</c:v>
                  </c:pt>
                  <c:pt idx="22">
                    <c:v>3.1226051343733771E-3</c:v>
                  </c:pt>
                  <c:pt idx="23">
                    <c:v>9.4379409528184694E-4</c:v>
                  </c:pt>
                  <c:pt idx="24">
                    <c:v>3.0007277810400173E-3</c:v>
                  </c:pt>
                  <c:pt idx="25">
                    <c:v>2.9750083396714987E-3</c:v>
                  </c:pt>
                  <c:pt idx="26">
                    <c:v>3.0853114877829315E-3</c:v>
                  </c:pt>
                  <c:pt idx="27">
                    <c:v>2.9706322704754384E-3</c:v>
                  </c:pt>
                  <c:pt idx="28">
                    <c:v>2.9002025655379495E-3</c:v>
                  </c:pt>
                  <c:pt idx="29">
                    <c:v>4.2125042886690658E-3</c:v>
                  </c:pt>
                  <c:pt idx="30">
                    <c:v>4.2125042886690658E-3</c:v>
                  </c:pt>
                  <c:pt idx="31">
                    <c:v>3.6993843037126544E-3</c:v>
                  </c:pt>
                  <c:pt idx="32">
                    <c:v>3.6993843037126544E-3</c:v>
                  </c:pt>
                  <c:pt idx="33">
                    <c:v>3.8181424412589127E-3</c:v>
                  </c:pt>
                  <c:pt idx="34">
                    <c:v>3.8181424412589127E-3</c:v>
                  </c:pt>
                  <c:pt idx="35">
                    <c:v>3.8181424412589127E-3</c:v>
                  </c:pt>
                  <c:pt idx="36">
                    <c:v>4.25294489529803E-3</c:v>
                  </c:pt>
                  <c:pt idx="37">
                    <c:v>4.25294489529803E-3</c:v>
                  </c:pt>
                  <c:pt idx="38">
                    <c:v>5.3871169752170763E-3</c:v>
                  </c:pt>
                  <c:pt idx="39">
                    <c:v>5.3871169752170763E-3</c:v>
                  </c:pt>
                  <c:pt idx="40">
                    <c:v>5.3871169752170763E-3</c:v>
                  </c:pt>
                  <c:pt idx="41">
                    <c:v>5.3871169752170763E-3</c:v>
                  </c:pt>
                  <c:pt idx="42">
                    <c:v>4.376855248220941E-3</c:v>
                  </c:pt>
                  <c:pt idx="43">
                    <c:v>4.376855248220941E-3</c:v>
                  </c:pt>
                  <c:pt idx="44">
                    <c:v>3.6521109383168245E-5</c:v>
                  </c:pt>
                  <c:pt idx="45">
                    <c:v>1.7462367681413333E-4</c:v>
                  </c:pt>
                  <c:pt idx="46">
                    <c:v>4.1941130995995926E-3</c:v>
                  </c:pt>
                  <c:pt idx="47">
                    <c:v>3.9428373964110709E-3</c:v>
                  </c:pt>
                  <c:pt idx="48">
                    <c:v>3.9428373964110709E-3</c:v>
                  </c:pt>
                  <c:pt idx="49">
                    <c:v>3.9428373964110709E-3</c:v>
                  </c:pt>
                  <c:pt idx="50">
                    <c:v>3.9428373964110709E-3</c:v>
                  </c:pt>
                  <c:pt idx="51">
                    <c:v>3.9428373964110709E-3</c:v>
                  </c:pt>
                  <c:pt idx="52">
                    <c:v>3.9428373964110709E-3</c:v>
                  </c:pt>
                  <c:pt idx="53">
                    <c:v>3.9428373964110709E-3</c:v>
                  </c:pt>
                  <c:pt idx="54">
                    <c:v>3.9428373964110709E-3</c:v>
                  </c:pt>
                  <c:pt idx="55">
                    <c:v>3.9428373964110709E-3</c:v>
                  </c:pt>
                  <c:pt idx="56">
                    <c:v>3.9428373964110709E-3</c:v>
                  </c:pt>
                  <c:pt idx="57">
                    <c:v>3.9428373964110709E-3</c:v>
                  </c:pt>
                  <c:pt idx="58">
                    <c:v>3.9428373964110709E-3</c:v>
                  </c:pt>
                  <c:pt idx="59">
                    <c:v>3.9428373964110709E-3</c:v>
                  </c:pt>
                  <c:pt idx="60">
                    <c:v>3.9428373964110709E-3</c:v>
                  </c:pt>
                  <c:pt idx="61">
                    <c:v>3.9428373964110709E-3</c:v>
                  </c:pt>
                  <c:pt idx="62">
                    <c:v>3.9428373964110709E-3</c:v>
                  </c:pt>
                  <c:pt idx="63">
                    <c:v>3.9428373964110709E-3</c:v>
                  </c:pt>
                  <c:pt idx="64">
                    <c:v>3.9428373964110709E-3</c:v>
                  </c:pt>
                  <c:pt idx="65">
                    <c:v>3.9428373964110709E-3</c:v>
                  </c:pt>
                  <c:pt idx="66">
                    <c:v>3.9428373964110709E-3</c:v>
                  </c:pt>
                  <c:pt idx="67">
                    <c:v>3.9428373964110709E-3</c:v>
                  </c:pt>
                  <c:pt idx="68">
                    <c:v>3.9428373964110709E-3</c:v>
                  </c:pt>
                  <c:pt idx="69">
                    <c:v>3.9428373964110709E-3</c:v>
                  </c:pt>
                  <c:pt idx="70">
                    <c:v>3.9428373964110709E-3</c:v>
                  </c:pt>
                  <c:pt idx="71">
                    <c:v>3.9428373964110709E-3</c:v>
                  </c:pt>
                  <c:pt idx="72">
                    <c:v>3.9428373964110709E-3</c:v>
                  </c:pt>
                  <c:pt idx="73">
                    <c:v>3.9428373964110709E-3</c:v>
                  </c:pt>
                  <c:pt idx="74">
                    <c:v>3.9428373964110709E-3</c:v>
                  </c:pt>
                  <c:pt idx="75">
                    <c:v>3.9428373964110709E-3</c:v>
                  </c:pt>
                  <c:pt idx="76">
                    <c:v>3.9428373964110709E-3</c:v>
                  </c:pt>
                  <c:pt idx="77">
                    <c:v>3.9428373964110709E-3</c:v>
                  </c:pt>
                  <c:pt idx="78">
                    <c:v>3.9428373964110709E-3</c:v>
                  </c:pt>
                  <c:pt idx="79">
                    <c:v>3.9428373964110709E-3</c:v>
                  </c:pt>
                  <c:pt idx="80">
                    <c:v>3.9428373964110709E-3</c:v>
                  </c:pt>
                  <c:pt idx="81">
                    <c:v>3.9428373964110709E-3</c:v>
                  </c:pt>
                  <c:pt idx="82">
                    <c:v>3.9428373964110709E-3</c:v>
                  </c:pt>
                  <c:pt idx="83">
                    <c:v>3.9428373964110709E-3</c:v>
                  </c:pt>
                  <c:pt idx="84">
                    <c:v>3.9428373964110709E-3</c:v>
                  </c:pt>
                  <c:pt idx="85">
                    <c:v>3.9428373964110709E-3</c:v>
                  </c:pt>
                  <c:pt idx="86">
                    <c:v>3.9428373964110709E-3</c:v>
                  </c:pt>
                  <c:pt idx="87">
                    <c:v>3.9428373964110709E-3</c:v>
                  </c:pt>
                  <c:pt idx="88">
                    <c:v>3.9428373964110709E-3</c:v>
                  </c:pt>
                  <c:pt idx="89">
                    <c:v>3.9428373964110709E-3</c:v>
                  </c:pt>
                  <c:pt idx="90">
                    <c:v>3.9428373964110709E-3</c:v>
                  </c:pt>
                  <c:pt idx="91">
                    <c:v>3.9428373964110709E-3</c:v>
                  </c:pt>
                  <c:pt idx="92">
                    <c:v>3.9428373964110709E-3</c:v>
                  </c:pt>
                  <c:pt idx="93">
                    <c:v>3.9428373964110709E-3</c:v>
                  </c:pt>
                  <c:pt idx="94">
                    <c:v>3.9428373964110709E-3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Constraints!$CO$3:$CO$96</c:f>
              <c:numCache>
                <c:formatCode>General</c:formatCode>
                <c:ptCount val="94"/>
                <c:pt idx="0">
                  <c:v>3.7302310508690686E-3</c:v>
                </c:pt>
                <c:pt idx="1">
                  <c:v>3.4922714265359697E-3</c:v>
                </c:pt>
                <c:pt idx="2">
                  <c:v>4.3674426546236851E-3</c:v>
                </c:pt>
                <c:pt idx="3">
                  <c:v>3.8973207892087258E-3</c:v>
                </c:pt>
                <c:pt idx="4">
                  <c:v>3.6436957885789246E-3</c:v>
                </c:pt>
                <c:pt idx="5">
                  <c:v>3.6209971810649048E-3</c:v>
                </c:pt>
                <c:pt idx="6">
                  <c:v>3.3673750609371248E-3</c:v>
                </c:pt>
                <c:pt idx="7">
                  <c:v>3.5411974773631549E-3</c:v>
                </c:pt>
                <c:pt idx="8">
                  <c:v>3.5874860775162052E-3</c:v>
                </c:pt>
                <c:pt idx="9">
                  <c:v>3.1664206389356115E-3</c:v>
                </c:pt>
                <c:pt idx="10">
                  <c:v>3.7477470996725376E-3</c:v>
                </c:pt>
                <c:pt idx="11">
                  <c:v>3.3807369948036328E-3</c:v>
                </c:pt>
                <c:pt idx="12">
                  <c:v>3.4993129807290731E-3</c:v>
                </c:pt>
                <c:pt idx="13">
                  <c:v>3.4920568101347933E-3</c:v>
                </c:pt>
                <c:pt idx="14">
                  <c:v>3.9539110500843308E-3</c:v>
                </c:pt>
                <c:pt idx="15">
                  <c:v>3.3253551491888192E-3</c:v>
                </c:pt>
                <c:pt idx="16">
                  <c:v>3.3258198347904324E-3</c:v>
                </c:pt>
                <c:pt idx="17">
                  <c:v>3.2444779108276697E-3</c:v>
                </c:pt>
                <c:pt idx="18">
                  <c:v>3.0845044081835703E-3</c:v>
                </c:pt>
                <c:pt idx="19">
                  <c:v>4.720693724560434E-3</c:v>
                </c:pt>
                <c:pt idx="20">
                  <c:v>3.1131191215342624E-3</c:v>
                </c:pt>
                <c:pt idx="21">
                  <c:v>3.6141768853551809E-3</c:v>
                </c:pt>
                <c:pt idx="22">
                  <c:v>3.1226051343733771E-3</c:v>
                </c:pt>
                <c:pt idx="23">
                  <c:v>9.4379409528184716E-4</c:v>
                </c:pt>
                <c:pt idx="24">
                  <c:v>3.0007277810400182E-3</c:v>
                </c:pt>
                <c:pt idx="25">
                  <c:v>2.9750083396714987E-3</c:v>
                </c:pt>
                <c:pt idx="26">
                  <c:v>3.0853114877829315E-3</c:v>
                </c:pt>
                <c:pt idx="27">
                  <c:v>2.9706322704754384E-3</c:v>
                </c:pt>
                <c:pt idx="28">
                  <c:v>2.9002025655379495E-3</c:v>
                </c:pt>
                <c:pt idx="29">
                  <c:v>4.2125042886690658E-3</c:v>
                </c:pt>
                <c:pt idx="30">
                  <c:v>4.2125042886690658E-3</c:v>
                </c:pt>
                <c:pt idx="31">
                  <c:v>3.6993843037126553E-3</c:v>
                </c:pt>
                <c:pt idx="32">
                  <c:v>3.6993843037126553E-3</c:v>
                </c:pt>
                <c:pt idx="33">
                  <c:v>3.8181424412589119E-3</c:v>
                </c:pt>
                <c:pt idx="34">
                  <c:v>3.8181424412589119E-3</c:v>
                </c:pt>
                <c:pt idx="35">
                  <c:v>3.8181424412589119E-3</c:v>
                </c:pt>
                <c:pt idx="36">
                  <c:v>4.25294489529803E-3</c:v>
                </c:pt>
                <c:pt idx="37">
                  <c:v>4.25294489529803E-3</c:v>
                </c:pt>
                <c:pt idx="38">
                  <c:v>5.3871169752170781E-3</c:v>
                </c:pt>
                <c:pt idx="39">
                  <c:v>5.3871169752170781E-3</c:v>
                </c:pt>
                <c:pt idx="40">
                  <c:v>5.3871169752170781E-3</c:v>
                </c:pt>
                <c:pt idx="41">
                  <c:v>5.3871169752170781E-3</c:v>
                </c:pt>
                <c:pt idx="42">
                  <c:v>4.376855248220941E-3</c:v>
                </c:pt>
                <c:pt idx="43">
                  <c:v>4.376855248220941E-3</c:v>
                </c:pt>
                <c:pt idx="44">
                  <c:v>3.6521109383168245E-5</c:v>
                </c:pt>
                <c:pt idx="45">
                  <c:v>1.7462367681413333E-4</c:v>
                </c:pt>
                <c:pt idx="46">
                  <c:v>4.1941130995995926E-3</c:v>
                </c:pt>
                <c:pt idx="47">
                  <c:v>3.9428373964110709E-3</c:v>
                </c:pt>
                <c:pt idx="48">
                  <c:v>3.9428373964110709E-3</c:v>
                </c:pt>
                <c:pt idx="49">
                  <c:v>3.9428373964110709E-3</c:v>
                </c:pt>
                <c:pt idx="50">
                  <c:v>3.9428373964110709E-3</c:v>
                </c:pt>
                <c:pt idx="51">
                  <c:v>3.9428373964110709E-3</c:v>
                </c:pt>
                <c:pt idx="52">
                  <c:v>3.9428373964110709E-3</c:v>
                </c:pt>
                <c:pt idx="53">
                  <c:v>3.9428373964110709E-3</c:v>
                </c:pt>
                <c:pt idx="54">
                  <c:v>3.9428373964110709E-3</c:v>
                </c:pt>
                <c:pt idx="55">
                  <c:v>3.9428373964110709E-3</c:v>
                </c:pt>
                <c:pt idx="56">
                  <c:v>3.9428373964110709E-3</c:v>
                </c:pt>
                <c:pt idx="57">
                  <c:v>3.9428373964110709E-3</c:v>
                </c:pt>
                <c:pt idx="58">
                  <c:v>3.9428373964110709E-3</c:v>
                </c:pt>
                <c:pt idx="59">
                  <c:v>3.9428373964110709E-3</c:v>
                </c:pt>
                <c:pt idx="60">
                  <c:v>3.9428373964110709E-3</c:v>
                </c:pt>
                <c:pt idx="61">
                  <c:v>3.9428373964110709E-3</c:v>
                </c:pt>
                <c:pt idx="62">
                  <c:v>3.9428373964110709E-3</c:v>
                </c:pt>
                <c:pt idx="63">
                  <c:v>3.9428373964110709E-3</c:v>
                </c:pt>
                <c:pt idx="64">
                  <c:v>3.9428373964110709E-3</c:v>
                </c:pt>
                <c:pt idx="65">
                  <c:v>3.9428373964110709E-3</c:v>
                </c:pt>
                <c:pt idx="66">
                  <c:v>3.9428373964110709E-3</c:v>
                </c:pt>
                <c:pt idx="67">
                  <c:v>3.9428373964110709E-3</c:v>
                </c:pt>
                <c:pt idx="68">
                  <c:v>3.9428373964110709E-3</c:v>
                </c:pt>
                <c:pt idx="69">
                  <c:v>3.9428373964110709E-3</c:v>
                </c:pt>
                <c:pt idx="70">
                  <c:v>3.9428373964110709E-3</c:v>
                </c:pt>
                <c:pt idx="71">
                  <c:v>3.9428373964110709E-3</c:v>
                </c:pt>
                <c:pt idx="72">
                  <c:v>3.9428373964110709E-3</c:v>
                </c:pt>
                <c:pt idx="73">
                  <c:v>3.9428373964110709E-3</c:v>
                </c:pt>
                <c:pt idx="74">
                  <c:v>3.9428373964110709E-3</c:v>
                </c:pt>
                <c:pt idx="75">
                  <c:v>3.9428373964110709E-3</c:v>
                </c:pt>
                <c:pt idx="76">
                  <c:v>3.9428373964110709E-3</c:v>
                </c:pt>
                <c:pt idx="77">
                  <c:v>3.9428373964110709E-3</c:v>
                </c:pt>
                <c:pt idx="78">
                  <c:v>3.9428373964110709E-3</c:v>
                </c:pt>
                <c:pt idx="79">
                  <c:v>3.9428373964110709E-3</c:v>
                </c:pt>
                <c:pt idx="80">
                  <c:v>3.9428373964110709E-3</c:v>
                </c:pt>
                <c:pt idx="81">
                  <c:v>3.9428373964110709E-3</c:v>
                </c:pt>
                <c:pt idx="82">
                  <c:v>3.9428373964110709E-3</c:v>
                </c:pt>
                <c:pt idx="83">
                  <c:v>3.9428373964110709E-3</c:v>
                </c:pt>
                <c:pt idx="84">
                  <c:v>3.9428373964110709E-3</c:v>
                </c:pt>
                <c:pt idx="85">
                  <c:v>3.9428373964110709E-3</c:v>
                </c:pt>
                <c:pt idx="86">
                  <c:v>3.9428373964110709E-3</c:v>
                </c:pt>
                <c:pt idx="87">
                  <c:v>3.9428373964110709E-3</c:v>
                </c:pt>
                <c:pt idx="88">
                  <c:v>3.9428373964110709E-3</c:v>
                </c:pt>
                <c:pt idx="89">
                  <c:v>3.9428373964110709E-3</c:v>
                </c:pt>
                <c:pt idx="90">
                  <c:v>3.9428373964110709E-3</c:v>
                </c:pt>
                <c:pt idx="91">
                  <c:v>3.9428373964110709E-3</c:v>
                </c:pt>
                <c:pt idx="92">
                  <c:v>3.9428373964110709E-3</c:v>
                </c:pt>
                <c:pt idx="93">
                  <c:v>3.9428373964110709E-3</c:v>
                </c:pt>
              </c:numCache>
            </c:numRef>
          </c:xVal>
          <c:yVal>
            <c:numRef>
              <c:f>Constraints!$AV$7:$AV$100</c:f>
              <c:numCache>
                <c:formatCode>0.00E+00</c:formatCode>
                <c:ptCount val="94"/>
                <c:pt idx="0">
                  <c:v>11.657689915042742</c:v>
                </c:pt>
                <c:pt idx="1">
                  <c:v>14.331031947399483</c:v>
                </c:pt>
                <c:pt idx="2">
                  <c:v>22.987278385356454</c:v>
                </c:pt>
                <c:pt idx="3">
                  <c:v>15.371141879416882</c:v>
                </c:pt>
                <c:pt idx="4">
                  <c:v>11.336330226958895</c:v>
                </c:pt>
                <c:pt idx="5">
                  <c:v>9.2137628393542137</c:v>
                </c:pt>
                <c:pt idx="6">
                  <c:v>20.998609617490377</c:v>
                </c:pt>
                <c:pt idx="7">
                  <c:v>9.5807982118102739</c:v>
                </c:pt>
                <c:pt idx="8">
                  <c:v>36.484060636953032</c:v>
                </c:pt>
                <c:pt idx="9">
                  <c:v>30.926169195895824</c:v>
                </c:pt>
                <c:pt idx="10">
                  <c:v>23.014696771484704</c:v>
                </c:pt>
                <c:pt idx="11">
                  <c:v>18.804894603533267</c:v>
                </c:pt>
                <c:pt idx="12">
                  <c:v>8.4695932608825668</c:v>
                </c:pt>
                <c:pt idx="13">
                  <c:v>11.113028187405106</c:v>
                </c:pt>
                <c:pt idx="14">
                  <c:v>16.255005881739873</c:v>
                </c:pt>
                <c:pt idx="15">
                  <c:v>11.595205772722453</c:v>
                </c:pt>
                <c:pt idx="16">
                  <c:v>9.1216465291337503</c:v>
                </c:pt>
                <c:pt idx="17">
                  <c:v>8.9097442985579605</c:v>
                </c:pt>
                <c:pt idx="18">
                  <c:v>9.2518347622908905</c:v>
                </c:pt>
                <c:pt idx="19">
                  <c:v>30.370059251278597</c:v>
                </c:pt>
                <c:pt idx="20">
                  <c:v>7.7119215446369429</c:v>
                </c:pt>
                <c:pt idx="21">
                  <c:v>11.612826614226073</c:v>
                </c:pt>
                <c:pt idx="22">
                  <c:v>26.644537518683855</c:v>
                </c:pt>
                <c:pt idx="23">
                  <c:v>1.6577054500615689</c:v>
                </c:pt>
                <c:pt idx="24">
                  <c:v>10.904694499361449</c:v>
                </c:pt>
                <c:pt idx="25">
                  <c:v>21.090031512792031</c:v>
                </c:pt>
                <c:pt idx="26">
                  <c:v>5.6240868846801195</c:v>
                </c:pt>
                <c:pt idx="27">
                  <c:v>8.6987379152914652</c:v>
                </c:pt>
                <c:pt idx="28">
                  <c:v>5.133704859610174</c:v>
                </c:pt>
                <c:pt idx="29">
                  <c:v>11.235227584962903</c:v>
                </c:pt>
                <c:pt idx="30">
                  <c:v>10.9478104446065</c:v>
                </c:pt>
                <c:pt idx="31">
                  <c:v>11.357585838384542</c:v>
                </c:pt>
                <c:pt idx="32">
                  <c:v>14.313476806696796</c:v>
                </c:pt>
                <c:pt idx="33">
                  <c:v>11.717025310799817</c:v>
                </c:pt>
                <c:pt idx="34">
                  <c:v>12.410747424826287</c:v>
                </c:pt>
                <c:pt idx="35">
                  <c:v>13.022257437340077</c:v>
                </c:pt>
                <c:pt idx="36">
                  <c:v>9.4940905070323502</c:v>
                </c:pt>
                <c:pt idx="37">
                  <c:v>12.881100659983231</c:v>
                </c:pt>
                <c:pt idx="38">
                  <c:v>15.785764881770541</c:v>
                </c:pt>
                <c:pt idx="39">
                  <c:v>11.802938224153166</c:v>
                </c:pt>
                <c:pt idx="40">
                  <c:v>14.816915724006179</c:v>
                </c:pt>
                <c:pt idx="41">
                  <c:v>14.794242121478554</c:v>
                </c:pt>
                <c:pt idx="42">
                  <c:v>21.409253443354054</c:v>
                </c:pt>
                <c:pt idx="43">
                  <c:v>18.674571276634929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13.297881666876536</c:v>
                </c:pt>
                <c:pt idx="47">
                  <c:v>6.4457357892831144</c:v>
                </c:pt>
                <c:pt idx="48">
                  <c:v>6.4457357892831144</c:v>
                </c:pt>
                <c:pt idx="49">
                  <c:v>6.4457357892831144</c:v>
                </c:pt>
                <c:pt idx="50">
                  <c:v>6.4457357892831144</c:v>
                </c:pt>
                <c:pt idx="51">
                  <c:v>6.4457357892831144</c:v>
                </c:pt>
                <c:pt idx="52">
                  <c:v>6.4457357892831144</c:v>
                </c:pt>
                <c:pt idx="53">
                  <c:v>6.4457357892831144</c:v>
                </c:pt>
                <c:pt idx="54">
                  <c:v>6.4457357892831144</c:v>
                </c:pt>
                <c:pt idx="55">
                  <c:v>6.4457357892831144</c:v>
                </c:pt>
                <c:pt idx="56">
                  <c:v>6.4457357892831144</c:v>
                </c:pt>
                <c:pt idx="57">
                  <c:v>6.4457357892831144</c:v>
                </c:pt>
                <c:pt idx="58">
                  <c:v>6.4457357892831144</c:v>
                </c:pt>
                <c:pt idx="59">
                  <c:v>6.4457357892831144</c:v>
                </c:pt>
                <c:pt idx="60">
                  <c:v>6.4457357892831144</c:v>
                </c:pt>
                <c:pt idx="61">
                  <c:v>6.4457357892831144</c:v>
                </c:pt>
                <c:pt idx="62">
                  <c:v>6.4457357892831144</c:v>
                </c:pt>
                <c:pt idx="63">
                  <c:v>6.4457357892831144</c:v>
                </c:pt>
                <c:pt idx="64">
                  <c:v>6.4457357892831144</c:v>
                </c:pt>
                <c:pt idx="65">
                  <c:v>6.4457357892831144</c:v>
                </c:pt>
                <c:pt idx="66">
                  <c:v>6.4457357892831144</c:v>
                </c:pt>
                <c:pt idx="67">
                  <c:v>6.4457357892831144</c:v>
                </c:pt>
                <c:pt idx="68">
                  <c:v>6.4457357892831144</c:v>
                </c:pt>
                <c:pt idx="69">
                  <c:v>6.4457357892831144</c:v>
                </c:pt>
                <c:pt idx="70">
                  <c:v>6.4457357892831144</c:v>
                </c:pt>
                <c:pt idx="71">
                  <c:v>6.4457357892831144</c:v>
                </c:pt>
                <c:pt idx="72">
                  <c:v>6.4457357892831144</c:v>
                </c:pt>
                <c:pt idx="73">
                  <c:v>6.4457357892831144</c:v>
                </c:pt>
                <c:pt idx="74">
                  <c:v>6.4457357892831144</c:v>
                </c:pt>
                <c:pt idx="75">
                  <c:v>6.4457357892831144</c:v>
                </c:pt>
                <c:pt idx="76">
                  <c:v>6.4457357892831144</c:v>
                </c:pt>
                <c:pt idx="77">
                  <c:v>6.4457357892831144</c:v>
                </c:pt>
                <c:pt idx="78">
                  <c:v>6.4457357892831144</c:v>
                </c:pt>
                <c:pt idx="79">
                  <c:v>6.4457357892831144</c:v>
                </c:pt>
                <c:pt idx="80">
                  <c:v>6.4457357892831144</c:v>
                </c:pt>
                <c:pt idx="81">
                  <c:v>6.4457357892831144</c:v>
                </c:pt>
                <c:pt idx="82">
                  <c:v>6.4457357892831144</c:v>
                </c:pt>
                <c:pt idx="83">
                  <c:v>6.4457357892831144</c:v>
                </c:pt>
                <c:pt idx="84">
                  <c:v>6.4457357892831144</c:v>
                </c:pt>
                <c:pt idx="85">
                  <c:v>6.4457357892831144</c:v>
                </c:pt>
                <c:pt idx="86">
                  <c:v>6.4457357892831144</c:v>
                </c:pt>
                <c:pt idx="87">
                  <c:v>6.4457357892831144</c:v>
                </c:pt>
                <c:pt idx="88">
                  <c:v>6.4457357892831144</c:v>
                </c:pt>
                <c:pt idx="89">
                  <c:v>6.4457357892831144</c:v>
                </c:pt>
                <c:pt idx="90">
                  <c:v>6.4457357892831144</c:v>
                </c:pt>
                <c:pt idx="91">
                  <c:v>6.4457357892831144</c:v>
                </c:pt>
                <c:pt idx="92">
                  <c:v>6.4457357892831144</c:v>
                </c:pt>
                <c:pt idx="93">
                  <c:v>6.4457357892831144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Constraints!$CC$4</c:f>
              <c:strCache>
                <c:ptCount val="1"/>
                <c:pt idx="0">
                  <c:v>Case10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Constraints!$DP$3:$DP$97</c:f>
                <c:numCache>
                  <c:formatCode>General</c:formatCode>
                  <c:ptCount val="95"/>
                  <c:pt idx="0">
                    <c:v>1.8620285047474183E-3</c:v>
                  </c:pt>
                  <c:pt idx="1">
                    <c:v>1.7434297000565708E-3</c:v>
                  </c:pt>
                  <c:pt idx="2">
                    <c:v>2.1794907491504215E-3</c:v>
                  </c:pt>
                  <c:pt idx="3">
                    <c:v>1.9452908734655999E-3</c:v>
                  </c:pt>
                  <c:pt idx="4">
                    <c:v>1.8189023268458334E-3</c:v>
                  </c:pt>
                  <c:pt idx="5">
                    <c:v>1.8075895786352251E-3</c:v>
                  </c:pt>
                  <c:pt idx="6">
                    <c:v>1.6811714705205665E-3</c:v>
                  </c:pt>
                  <c:pt idx="7">
                    <c:v>1.7678164333064376E-3</c:v>
                  </c:pt>
                  <c:pt idx="8">
                    <c:v>1.7908875790886018E-3</c:v>
                  </c:pt>
                  <c:pt idx="9">
                    <c:v>1.5809854017762323E-3</c:v>
                  </c:pt>
                  <c:pt idx="10">
                    <c:v>1.8707574938488186E-3</c:v>
                  </c:pt>
                  <c:pt idx="11">
                    <c:v>1.6878324451403426E-3</c:v>
                  </c:pt>
                  <c:pt idx="12">
                    <c:v>1.7469395622371207E-3</c:v>
                  </c:pt>
                  <c:pt idx="13">
                    <c:v>1.7433227241823994E-3</c:v>
                  </c:pt>
                  <c:pt idx="14">
                    <c:v>1.9734875276453826E-3</c:v>
                  </c:pt>
                  <c:pt idx="15">
                    <c:v>1.6602238705957905E-3</c:v>
                  </c:pt>
                  <c:pt idx="16">
                    <c:v>1.6604555280929406E-3</c:v>
                  </c:pt>
                  <c:pt idx="17">
                    <c:v>1.6199030710885775E-3</c:v>
                  </c:pt>
                  <c:pt idx="18">
                    <c:v>1.5401408391106913E-3</c:v>
                  </c:pt>
                  <c:pt idx="19">
                    <c:v>2.3554050197488715E-3</c:v>
                  </c:pt>
                  <c:pt idx="20">
                    <c:v>1.5544088674480485E-3</c:v>
                  </c:pt>
                  <c:pt idx="21">
                    <c:v>1.8041903701741843E-3</c:v>
                  </c:pt>
                  <c:pt idx="22">
                    <c:v>1.559138756215418E-3</c:v>
                  </c:pt>
                  <c:pt idx="23">
                    <c:v>8.3238265668254341E-4</c:v>
                  </c:pt>
                  <c:pt idx="24">
                    <c:v>1.4983655850812055E-3</c:v>
                  </c:pt>
                  <c:pt idx="25">
                    <c:v>1.4855399503951531E-3</c:v>
                  </c:pt>
                  <c:pt idx="26">
                    <c:v>1.5405432746191945E-3</c:v>
                  </c:pt>
                  <c:pt idx="27">
                    <c:v>1.4833576862548538E-3</c:v>
                  </c:pt>
                  <c:pt idx="28">
                    <c:v>1.448234538979886E-3</c:v>
                  </c:pt>
                  <c:pt idx="29">
                    <c:v>2.1023161373369022E-3</c:v>
                  </c:pt>
                  <c:pt idx="30">
                    <c:v>2.1023161373369022E-3</c:v>
                  </c:pt>
                  <c:pt idx="31">
                    <c:v>1.8466559340888048E-3</c:v>
                  </c:pt>
                  <c:pt idx="32">
                    <c:v>1.8466559340888048E-3</c:v>
                  </c:pt>
                  <c:pt idx="33">
                    <c:v>1.905837106166709E-3</c:v>
                  </c:pt>
                  <c:pt idx="34">
                    <c:v>1.905837106166709E-3</c:v>
                  </c:pt>
                  <c:pt idx="35">
                    <c:v>1.905837106166709E-3</c:v>
                  </c:pt>
                  <c:pt idx="36">
                    <c:v>2.1224605774808063E-3</c:v>
                  </c:pt>
                  <c:pt idx="37">
                    <c:v>2.1224605774808063E-3</c:v>
                  </c:pt>
                  <c:pt idx="38">
                    <c:v>2.6871247740597104E-3</c:v>
                  </c:pt>
                  <c:pt idx="39">
                    <c:v>2.6871247740597104E-3</c:v>
                  </c:pt>
                  <c:pt idx="40">
                    <c:v>2.6871247740597104E-3</c:v>
                  </c:pt>
                  <c:pt idx="41">
                    <c:v>2.6871247740597104E-3</c:v>
                  </c:pt>
                  <c:pt idx="42">
                    <c:v>2.1841788087850105E-3</c:v>
                  </c:pt>
                  <c:pt idx="43">
                    <c:v>2.1841788087850105E-3</c:v>
                  </c:pt>
                  <c:pt idx="44">
                    <c:v>3.4812028437224782E-5</c:v>
                  </c:pt>
                  <c:pt idx="45">
                    <c:v>1.5620054476197739E-4</c:v>
                  </c:pt>
                  <c:pt idx="46">
                    <c:v>2.0931548040295429E-3</c:v>
                  </c:pt>
                  <c:pt idx="47">
                    <c:v>1.9679700821899461E-3</c:v>
                  </c:pt>
                  <c:pt idx="48">
                    <c:v>1.9679700821899461E-3</c:v>
                  </c:pt>
                  <c:pt idx="49">
                    <c:v>1.9679700821899461E-3</c:v>
                  </c:pt>
                  <c:pt idx="50">
                    <c:v>1.9679700821899461E-3</c:v>
                  </c:pt>
                  <c:pt idx="51">
                    <c:v>1.9679700821899461E-3</c:v>
                  </c:pt>
                  <c:pt idx="52">
                    <c:v>1.9679700821899461E-3</c:v>
                  </c:pt>
                  <c:pt idx="53">
                    <c:v>1.9679700821899461E-3</c:v>
                  </c:pt>
                  <c:pt idx="54">
                    <c:v>1.9679700821899461E-3</c:v>
                  </c:pt>
                  <c:pt idx="55">
                    <c:v>1.9679700821899461E-3</c:v>
                  </c:pt>
                  <c:pt idx="56">
                    <c:v>1.9679700821899461E-3</c:v>
                  </c:pt>
                  <c:pt idx="57">
                    <c:v>1.9679700821899461E-3</c:v>
                  </c:pt>
                  <c:pt idx="58">
                    <c:v>1.9679700821899461E-3</c:v>
                  </c:pt>
                  <c:pt idx="59">
                    <c:v>1.9679700821899461E-3</c:v>
                  </c:pt>
                  <c:pt idx="60">
                    <c:v>1.9679700821899461E-3</c:v>
                  </c:pt>
                  <c:pt idx="61">
                    <c:v>1.9679700821899461E-3</c:v>
                  </c:pt>
                  <c:pt idx="62">
                    <c:v>1.9679700821899461E-3</c:v>
                  </c:pt>
                  <c:pt idx="63">
                    <c:v>1.9679700821899461E-3</c:v>
                  </c:pt>
                  <c:pt idx="64">
                    <c:v>1.9679700821899461E-3</c:v>
                  </c:pt>
                  <c:pt idx="65">
                    <c:v>1.9679700821899461E-3</c:v>
                  </c:pt>
                  <c:pt idx="66">
                    <c:v>1.9679700821899461E-3</c:v>
                  </c:pt>
                  <c:pt idx="67">
                    <c:v>1.9679700821899461E-3</c:v>
                  </c:pt>
                  <c:pt idx="68">
                    <c:v>1.9679700821899461E-3</c:v>
                  </c:pt>
                  <c:pt idx="69">
                    <c:v>1.9679700821899461E-3</c:v>
                  </c:pt>
                  <c:pt idx="70">
                    <c:v>1.9679700821899461E-3</c:v>
                  </c:pt>
                  <c:pt idx="71">
                    <c:v>1.9679700821899461E-3</c:v>
                  </c:pt>
                  <c:pt idx="72">
                    <c:v>1.9679700821899461E-3</c:v>
                  </c:pt>
                  <c:pt idx="73">
                    <c:v>1.9679700821899461E-3</c:v>
                  </c:pt>
                  <c:pt idx="74">
                    <c:v>1.9679700821899461E-3</c:v>
                  </c:pt>
                  <c:pt idx="75">
                    <c:v>1.9679700821899461E-3</c:v>
                  </c:pt>
                  <c:pt idx="76">
                    <c:v>1.9679700821899461E-3</c:v>
                  </c:pt>
                  <c:pt idx="77">
                    <c:v>1.9679700821899461E-3</c:v>
                  </c:pt>
                  <c:pt idx="78">
                    <c:v>1.9679700821899461E-3</c:v>
                  </c:pt>
                  <c:pt idx="79">
                    <c:v>1.9679700821899461E-3</c:v>
                  </c:pt>
                  <c:pt idx="80">
                    <c:v>1.9679700821899461E-3</c:v>
                  </c:pt>
                  <c:pt idx="81">
                    <c:v>1.9679700821899461E-3</c:v>
                  </c:pt>
                  <c:pt idx="82">
                    <c:v>1.9679700821899461E-3</c:v>
                  </c:pt>
                  <c:pt idx="83">
                    <c:v>1.9679700821899461E-3</c:v>
                  </c:pt>
                  <c:pt idx="84">
                    <c:v>1.9679700821899461E-3</c:v>
                  </c:pt>
                  <c:pt idx="85">
                    <c:v>1.9679700821899461E-3</c:v>
                  </c:pt>
                  <c:pt idx="86">
                    <c:v>1.9679700821899461E-3</c:v>
                  </c:pt>
                  <c:pt idx="87">
                    <c:v>1.9679700821899461E-3</c:v>
                  </c:pt>
                  <c:pt idx="88">
                    <c:v>1.9679700821899461E-3</c:v>
                  </c:pt>
                  <c:pt idx="89">
                    <c:v>1.9679700821899461E-3</c:v>
                  </c:pt>
                  <c:pt idx="90">
                    <c:v>1.9679700821899461E-3</c:v>
                  </c:pt>
                  <c:pt idx="91">
                    <c:v>1.9679700821899461E-3</c:v>
                  </c:pt>
                  <c:pt idx="92">
                    <c:v>1.9679700821899461E-3</c:v>
                  </c:pt>
                  <c:pt idx="93">
                    <c:v>1.9679700821899461E-3</c:v>
                  </c:pt>
                  <c:pt idx="94">
                    <c:v>1.9679700821899461E-3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Constraints!$CP$3:$CP$96</c:f>
              <c:numCache>
                <c:formatCode>General</c:formatCode>
                <c:ptCount val="94"/>
                <c:pt idx="0">
                  <c:v>2.0689205608304649E-4</c:v>
                </c:pt>
                <c:pt idx="1">
                  <c:v>1.9371441111739679E-4</c:v>
                </c:pt>
                <c:pt idx="2">
                  <c:v>2.4216563879449129E-4</c:v>
                </c:pt>
                <c:pt idx="3">
                  <c:v>2.1614343038506669E-4</c:v>
                </c:pt>
                <c:pt idx="4">
                  <c:v>2.0210025853842594E-4</c:v>
                </c:pt>
                <c:pt idx="5">
                  <c:v>2.0084328651502506E-4</c:v>
                </c:pt>
                <c:pt idx="6">
                  <c:v>1.8679683005784074E-4</c:v>
                </c:pt>
                <c:pt idx="7">
                  <c:v>1.9642404814515974E-4</c:v>
                </c:pt>
                <c:pt idx="8">
                  <c:v>1.9898750878762246E-4</c:v>
                </c:pt>
                <c:pt idx="9">
                  <c:v>1.7566504464180361E-4</c:v>
                </c:pt>
                <c:pt idx="10">
                  <c:v>2.078619437609799E-4</c:v>
                </c:pt>
                <c:pt idx="11">
                  <c:v>1.8753693834892694E-4</c:v>
                </c:pt>
                <c:pt idx="12">
                  <c:v>1.9410439580412457E-4</c:v>
                </c:pt>
                <c:pt idx="13">
                  <c:v>1.9370252490915553E-4</c:v>
                </c:pt>
                <c:pt idx="14">
                  <c:v>2.1927639196059809E-4</c:v>
                </c:pt>
                <c:pt idx="15">
                  <c:v>1.8446931895508786E-4</c:v>
                </c:pt>
                <c:pt idx="16">
                  <c:v>1.8449505867699343E-4</c:v>
                </c:pt>
                <c:pt idx="17">
                  <c:v>1.7998923012095308E-4</c:v>
                </c:pt>
                <c:pt idx="18">
                  <c:v>1.7112675990118794E-4</c:v>
                </c:pt>
                <c:pt idx="19">
                  <c:v>2.6171166886098578E-4</c:v>
                </c:pt>
                <c:pt idx="20">
                  <c:v>1.7271209638311652E-4</c:v>
                </c:pt>
                <c:pt idx="21">
                  <c:v>2.0046559668602054E-4</c:v>
                </c:pt>
                <c:pt idx="22">
                  <c:v>1.732376395794909E-4</c:v>
                </c:pt>
                <c:pt idx="23">
                  <c:v>9.2486961853615929E-5</c:v>
                </c:pt>
                <c:pt idx="24">
                  <c:v>1.6648506500902287E-4</c:v>
                </c:pt>
                <c:pt idx="25">
                  <c:v>1.6505999448835037E-4</c:v>
                </c:pt>
                <c:pt idx="26">
                  <c:v>1.7117147495768832E-4</c:v>
                </c:pt>
                <c:pt idx="27">
                  <c:v>1.6481752069498378E-4</c:v>
                </c:pt>
                <c:pt idx="28">
                  <c:v>1.609149487755429E-4</c:v>
                </c:pt>
                <c:pt idx="29">
                  <c:v>2.3359068192632248E-4</c:v>
                </c:pt>
                <c:pt idx="30">
                  <c:v>2.3359068192632248E-4</c:v>
                </c:pt>
                <c:pt idx="31">
                  <c:v>2.0518399267653391E-4</c:v>
                </c:pt>
                <c:pt idx="32">
                  <c:v>2.0518399267653391E-4</c:v>
                </c:pt>
                <c:pt idx="33">
                  <c:v>2.117596784629677E-4</c:v>
                </c:pt>
                <c:pt idx="34">
                  <c:v>2.117596784629677E-4</c:v>
                </c:pt>
                <c:pt idx="35">
                  <c:v>2.117596784629677E-4</c:v>
                </c:pt>
                <c:pt idx="36">
                  <c:v>2.3582895305342296E-4</c:v>
                </c:pt>
                <c:pt idx="37">
                  <c:v>2.3582895305342296E-4</c:v>
                </c:pt>
                <c:pt idx="38">
                  <c:v>2.9856941933996785E-4</c:v>
                </c:pt>
                <c:pt idx="39">
                  <c:v>2.9856941933996785E-4</c:v>
                </c:pt>
                <c:pt idx="40">
                  <c:v>2.9856941933996785E-4</c:v>
                </c:pt>
                <c:pt idx="41">
                  <c:v>2.9856941933996785E-4</c:v>
                </c:pt>
                <c:pt idx="42">
                  <c:v>2.4268653430944569E-4</c:v>
                </c:pt>
                <c:pt idx="43">
                  <c:v>2.4268653430944569E-4</c:v>
                </c:pt>
                <c:pt idx="44">
                  <c:v>3.8680031596916433E-6</c:v>
                </c:pt>
                <c:pt idx="45">
                  <c:v>1.7355616084664159E-5</c:v>
                </c:pt>
                <c:pt idx="46">
                  <c:v>2.3257275600328258E-4</c:v>
                </c:pt>
                <c:pt idx="47">
                  <c:v>2.1866334246554959E-4</c:v>
                </c:pt>
                <c:pt idx="48">
                  <c:v>2.1866334246554959E-4</c:v>
                </c:pt>
                <c:pt idx="49">
                  <c:v>2.1866334246554959E-4</c:v>
                </c:pt>
                <c:pt idx="50">
                  <c:v>2.1866334246554959E-4</c:v>
                </c:pt>
                <c:pt idx="51">
                  <c:v>2.1866334246554959E-4</c:v>
                </c:pt>
                <c:pt idx="52">
                  <c:v>2.1866334246554959E-4</c:v>
                </c:pt>
                <c:pt idx="53">
                  <c:v>2.1866334246554959E-4</c:v>
                </c:pt>
                <c:pt idx="54">
                  <c:v>2.1866334246554959E-4</c:v>
                </c:pt>
                <c:pt idx="55">
                  <c:v>2.1866334246554959E-4</c:v>
                </c:pt>
                <c:pt idx="56">
                  <c:v>2.1866334246554959E-4</c:v>
                </c:pt>
                <c:pt idx="57">
                  <c:v>2.1866334246554959E-4</c:v>
                </c:pt>
                <c:pt idx="58">
                  <c:v>2.1866334246554959E-4</c:v>
                </c:pt>
                <c:pt idx="59">
                  <c:v>2.1866334246554959E-4</c:v>
                </c:pt>
                <c:pt idx="60">
                  <c:v>2.1866334246554959E-4</c:v>
                </c:pt>
                <c:pt idx="61">
                  <c:v>2.1866334246554959E-4</c:v>
                </c:pt>
                <c:pt idx="62">
                  <c:v>2.1866334246554959E-4</c:v>
                </c:pt>
                <c:pt idx="63">
                  <c:v>2.1866334246554959E-4</c:v>
                </c:pt>
                <c:pt idx="64">
                  <c:v>2.1866334246554959E-4</c:v>
                </c:pt>
                <c:pt idx="65">
                  <c:v>2.1866334246554959E-4</c:v>
                </c:pt>
                <c:pt idx="66">
                  <c:v>2.1866334246554959E-4</c:v>
                </c:pt>
                <c:pt idx="67">
                  <c:v>2.1866334246554959E-4</c:v>
                </c:pt>
                <c:pt idx="68">
                  <c:v>2.1866334246554959E-4</c:v>
                </c:pt>
                <c:pt idx="69">
                  <c:v>2.1866334246554959E-4</c:v>
                </c:pt>
                <c:pt idx="70">
                  <c:v>2.1866334246554959E-4</c:v>
                </c:pt>
                <c:pt idx="71">
                  <c:v>2.1866334246554959E-4</c:v>
                </c:pt>
                <c:pt idx="72">
                  <c:v>2.1866334246554959E-4</c:v>
                </c:pt>
                <c:pt idx="73">
                  <c:v>2.1866334246554959E-4</c:v>
                </c:pt>
                <c:pt idx="74">
                  <c:v>2.1866334246554959E-4</c:v>
                </c:pt>
                <c:pt idx="75">
                  <c:v>2.1866334246554959E-4</c:v>
                </c:pt>
                <c:pt idx="76">
                  <c:v>2.1866334246554959E-4</c:v>
                </c:pt>
                <c:pt idx="77">
                  <c:v>2.1866334246554959E-4</c:v>
                </c:pt>
                <c:pt idx="78">
                  <c:v>2.1866334246554959E-4</c:v>
                </c:pt>
                <c:pt idx="79">
                  <c:v>2.1866334246554959E-4</c:v>
                </c:pt>
                <c:pt idx="80">
                  <c:v>2.1866334246554959E-4</c:v>
                </c:pt>
                <c:pt idx="81">
                  <c:v>2.1866334246554959E-4</c:v>
                </c:pt>
                <c:pt idx="82">
                  <c:v>2.1866334246554959E-4</c:v>
                </c:pt>
                <c:pt idx="83">
                  <c:v>2.1866334246554959E-4</c:v>
                </c:pt>
                <c:pt idx="84">
                  <c:v>2.1866334246554959E-4</c:v>
                </c:pt>
                <c:pt idx="85">
                  <c:v>2.1866334246554959E-4</c:v>
                </c:pt>
                <c:pt idx="86">
                  <c:v>2.1866334246554959E-4</c:v>
                </c:pt>
                <c:pt idx="87">
                  <c:v>2.1866334246554959E-4</c:v>
                </c:pt>
                <c:pt idx="88">
                  <c:v>2.1866334246554959E-4</c:v>
                </c:pt>
                <c:pt idx="89">
                  <c:v>2.1866334246554959E-4</c:v>
                </c:pt>
                <c:pt idx="90">
                  <c:v>2.1866334246554959E-4</c:v>
                </c:pt>
                <c:pt idx="91">
                  <c:v>2.1866334246554959E-4</c:v>
                </c:pt>
                <c:pt idx="92">
                  <c:v>2.1866334246554959E-4</c:v>
                </c:pt>
                <c:pt idx="93">
                  <c:v>2.1866334246554959E-4</c:v>
                </c:pt>
              </c:numCache>
            </c:numRef>
          </c:xVal>
          <c:yVal>
            <c:numRef>
              <c:f>Constraints!$AW$7:$AW$100</c:f>
              <c:numCache>
                <c:formatCode>0.00E+00</c:formatCode>
                <c:ptCount val="94"/>
                <c:pt idx="0">
                  <c:v>34.159827078623579</c:v>
                </c:pt>
                <c:pt idx="1">
                  <c:v>44.171306605928734</c:v>
                </c:pt>
                <c:pt idx="2">
                  <c:v>71.702446619876241</c:v>
                </c:pt>
                <c:pt idx="3">
                  <c:v>46.472152734687235</c:v>
                </c:pt>
                <c:pt idx="4">
                  <c:v>33.315464516660484</c:v>
                </c:pt>
                <c:pt idx="5">
                  <c:v>26.147701196939884</c:v>
                </c:pt>
                <c:pt idx="6">
                  <c:v>68.127712699032401</c:v>
                </c:pt>
                <c:pt idx="7">
                  <c:v>27.624796343727152</c:v>
                </c:pt>
                <c:pt idx="8">
                  <c:v>122.46139515769536</c:v>
                </c:pt>
                <c:pt idx="9">
                  <c:v>104.55353147865766</c:v>
                </c:pt>
                <c:pt idx="10">
                  <c:v>73.775526386163321</c:v>
                </c:pt>
                <c:pt idx="11">
                  <c:v>60.306162193114226</c:v>
                </c:pt>
                <c:pt idx="12">
                  <c:v>23.979010518226513</c:v>
                </c:pt>
                <c:pt idx="13">
                  <c:v>33.021729662012589</c:v>
                </c:pt>
                <c:pt idx="14">
                  <c:v>49.371559192923385</c:v>
                </c:pt>
                <c:pt idx="15">
                  <c:v>35.25451096394081</c:v>
                </c:pt>
                <c:pt idx="16">
                  <c:v>26.731593364730447</c:v>
                </c:pt>
                <c:pt idx="17">
                  <c:v>26.27854026977316</c:v>
                </c:pt>
                <c:pt idx="18">
                  <c:v>28.035706464286406</c:v>
                </c:pt>
                <c:pt idx="19">
                  <c:v>96.78353732026315</c:v>
                </c:pt>
                <c:pt idx="20">
                  <c:v>22.633902067247767</c:v>
                </c:pt>
                <c:pt idx="21">
                  <c:v>34.354776010881622</c:v>
                </c:pt>
                <c:pt idx="22">
                  <c:v>89.426670500638622</c:v>
                </c:pt>
                <c:pt idx="23">
                  <c:v>2.928886063078469</c:v>
                </c:pt>
                <c:pt idx="24">
                  <c:v>34.128062720177027</c:v>
                </c:pt>
                <c:pt idx="25">
                  <c:v>70.345079876755293</c:v>
                </c:pt>
                <c:pt idx="26">
                  <c:v>15.654110917667669</c:v>
                </c:pt>
                <c:pt idx="27">
                  <c:v>26.571687216259388</c:v>
                </c:pt>
                <c:pt idx="28">
                  <c:v>14.619061914818499</c:v>
                </c:pt>
                <c:pt idx="29">
                  <c:v>31.453302713734892</c:v>
                </c:pt>
                <c:pt idx="30">
                  <c:v>30.483508876352783</c:v>
                </c:pt>
                <c:pt idx="31">
                  <c:v>33.222354217021419</c:v>
                </c:pt>
                <c:pt idx="32">
                  <c:v>43.415242358477236</c:v>
                </c:pt>
                <c:pt idx="33">
                  <c:v>34.110280996889855</c:v>
                </c:pt>
                <c:pt idx="34">
                  <c:v>36.487224807969433</c:v>
                </c:pt>
                <c:pt idx="35">
                  <c:v>38.58923554267043</c:v>
                </c:pt>
                <c:pt idx="36">
                  <c:v>25.522064545299127</c:v>
                </c:pt>
                <c:pt idx="37">
                  <c:v>36.94091666281976</c:v>
                </c:pt>
                <c:pt idx="38">
                  <c:v>44.410210827450257</c:v>
                </c:pt>
                <c:pt idx="39">
                  <c:v>31.013136777224165</c:v>
                </c:pt>
                <c:pt idx="40">
                  <c:v>41.12172917666777</c:v>
                </c:pt>
                <c:pt idx="41">
                  <c:v>41.044943694437457</c:v>
                </c:pt>
                <c:pt idx="42">
                  <c:v>66.140967164467128</c:v>
                </c:pt>
                <c:pt idx="43">
                  <c:v>56.59494161827643</c:v>
                </c:pt>
                <c:pt idx="44">
                  <c:v>2.5237144572314181</c:v>
                </c:pt>
                <c:pt idx="45">
                  <c:v>2.5238693787111397</c:v>
                </c:pt>
                <c:pt idx="46">
                  <c:v>38.51075757937604</c:v>
                </c:pt>
                <c:pt idx="47">
                  <c:v>16.176364856494306</c:v>
                </c:pt>
                <c:pt idx="48">
                  <c:v>16.176364856494306</c:v>
                </c:pt>
                <c:pt idx="49">
                  <c:v>16.176364856494306</c:v>
                </c:pt>
                <c:pt idx="50">
                  <c:v>16.176364856494306</c:v>
                </c:pt>
                <c:pt idx="51">
                  <c:v>16.176364856494306</c:v>
                </c:pt>
                <c:pt idx="52">
                  <c:v>16.176364856494306</c:v>
                </c:pt>
                <c:pt idx="53">
                  <c:v>16.176364856494306</c:v>
                </c:pt>
                <c:pt idx="54">
                  <c:v>16.176364856494306</c:v>
                </c:pt>
                <c:pt idx="55">
                  <c:v>16.176364856494306</c:v>
                </c:pt>
                <c:pt idx="56">
                  <c:v>16.176364856494306</c:v>
                </c:pt>
                <c:pt idx="57">
                  <c:v>16.176364856494306</c:v>
                </c:pt>
                <c:pt idx="58">
                  <c:v>16.176364856494306</c:v>
                </c:pt>
                <c:pt idx="59">
                  <c:v>16.176364856494306</c:v>
                </c:pt>
                <c:pt idx="60">
                  <c:v>16.176364856494306</c:v>
                </c:pt>
                <c:pt idx="61">
                  <c:v>16.176364856494306</c:v>
                </c:pt>
                <c:pt idx="62">
                  <c:v>16.176364856494306</c:v>
                </c:pt>
                <c:pt idx="63">
                  <c:v>16.176364856494306</c:v>
                </c:pt>
                <c:pt idx="64">
                  <c:v>16.176364856494306</c:v>
                </c:pt>
                <c:pt idx="65">
                  <c:v>16.176364856494306</c:v>
                </c:pt>
                <c:pt idx="66">
                  <c:v>16.176364856494306</c:v>
                </c:pt>
                <c:pt idx="67">
                  <c:v>16.176364856494306</c:v>
                </c:pt>
                <c:pt idx="68">
                  <c:v>16.176364856494306</c:v>
                </c:pt>
                <c:pt idx="69">
                  <c:v>16.176364856494306</c:v>
                </c:pt>
                <c:pt idx="70">
                  <c:v>16.176364856494306</c:v>
                </c:pt>
                <c:pt idx="71">
                  <c:v>16.176364856494306</c:v>
                </c:pt>
                <c:pt idx="72">
                  <c:v>16.176364856494306</c:v>
                </c:pt>
                <c:pt idx="73">
                  <c:v>16.176364856494306</c:v>
                </c:pt>
                <c:pt idx="74">
                  <c:v>16.176364856494306</c:v>
                </c:pt>
                <c:pt idx="75">
                  <c:v>16.176364856494306</c:v>
                </c:pt>
                <c:pt idx="76">
                  <c:v>16.176364856494306</c:v>
                </c:pt>
                <c:pt idx="77">
                  <c:v>16.176364856494306</c:v>
                </c:pt>
                <c:pt idx="78">
                  <c:v>16.176364856494306</c:v>
                </c:pt>
                <c:pt idx="79">
                  <c:v>16.176364856494306</c:v>
                </c:pt>
                <c:pt idx="80">
                  <c:v>16.176364856494306</c:v>
                </c:pt>
                <c:pt idx="81">
                  <c:v>16.176364856494306</c:v>
                </c:pt>
                <c:pt idx="82">
                  <c:v>16.176364856494306</c:v>
                </c:pt>
                <c:pt idx="83">
                  <c:v>16.176364856494306</c:v>
                </c:pt>
                <c:pt idx="84">
                  <c:v>16.176364856494306</c:v>
                </c:pt>
                <c:pt idx="85">
                  <c:v>16.176364856494306</c:v>
                </c:pt>
                <c:pt idx="86">
                  <c:v>16.176364856494306</c:v>
                </c:pt>
                <c:pt idx="87">
                  <c:v>16.176364856494306</c:v>
                </c:pt>
                <c:pt idx="88">
                  <c:v>16.176364856494306</c:v>
                </c:pt>
                <c:pt idx="89">
                  <c:v>16.176364856494306</c:v>
                </c:pt>
                <c:pt idx="90">
                  <c:v>16.176364856494306</c:v>
                </c:pt>
                <c:pt idx="91">
                  <c:v>16.176364856494306</c:v>
                </c:pt>
                <c:pt idx="92">
                  <c:v>16.176364856494306</c:v>
                </c:pt>
                <c:pt idx="93">
                  <c:v>16.176364856494306</c:v>
                </c:pt>
              </c:numCache>
            </c:numRef>
          </c:yVal>
          <c:smooth val="0"/>
        </c:ser>
        <c:ser>
          <c:idx val="7"/>
          <c:order val="10"/>
          <c:tx>
            <c:strRef>
              <c:f>Constraints!$CD$4</c:f>
              <c:strCache>
                <c:ptCount val="1"/>
                <c:pt idx="0">
                  <c:v>Case11</c:v>
                </c:pt>
              </c:strCache>
            </c:strRef>
          </c:tx>
          <c:spPr>
            <a:ln w="28575">
              <a:noFill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x"/>
            <c:errBarType val="plus"/>
            <c:errValType val="cust"/>
            <c:noEndCap val="0"/>
            <c:plus>
              <c:numRef>
                <c:f>Constraints!$DQ$3:$DQ$97</c:f>
                <c:numCache>
                  <c:formatCode>General</c:formatCode>
                  <c:ptCount val="95"/>
                  <c:pt idx="0">
                    <c:v>1.8775666497312521E-3</c:v>
                  </c:pt>
                  <c:pt idx="1">
                    <c:v>1.7570442920703967E-3</c:v>
                  </c:pt>
                  <c:pt idx="2">
                    <c:v>2.200809163427471E-3</c:v>
                  </c:pt>
                  <c:pt idx="3">
                    <c:v>1.9622560233931996E-3</c:v>
                  </c:pt>
                  <c:pt idx="4">
                    <c:v>1.8337261883157267E-3</c:v>
                  </c:pt>
                  <c:pt idx="5">
                    <c:v>1.8222288760854494E-3</c:v>
                  </c:pt>
                  <c:pt idx="6">
                    <c:v>1.6938275350893419E-3</c:v>
                  </c:pt>
                  <c:pt idx="7">
                    <c:v>1.7818160945198697E-3</c:v>
                  </c:pt>
                  <c:pt idx="8">
                    <c:v>1.8052565189860294E-3</c:v>
                  </c:pt>
                  <c:pt idx="9">
                    <c:v>1.5921729671905917E-3</c:v>
                  </c:pt>
                  <c:pt idx="10">
                    <c:v>1.8864422761816196E-3</c:v>
                  </c:pt>
                  <c:pt idx="11">
                    <c:v>1.7005893781550591E-3</c:v>
                  </c:pt>
                  <c:pt idx="12">
                    <c:v>1.7606092419634595E-3</c:v>
                  </c:pt>
                  <c:pt idx="13">
                    <c:v>1.7569356389571557E-3</c:v>
                  </c:pt>
                  <c:pt idx="14">
                    <c:v>1.9909502632573847E-3</c:v>
                  </c:pt>
                  <c:pt idx="15">
                    <c:v>1.6725653502384459E-3</c:v>
                  </c:pt>
                  <c:pt idx="16">
                    <c:v>1.6728004648899324E-3</c:v>
                  </c:pt>
                  <c:pt idx="17">
                    <c:v>1.631650249981409E-3</c:v>
                  </c:pt>
                  <c:pt idx="18">
                    <c:v>1.5507558722231427E-3</c:v>
                  </c:pt>
                  <c:pt idx="19">
                    <c:v>2.3803233556624389E-3</c:v>
                  </c:pt>
                  <c:pt idx="20">
                    <c:v>1.5652221796058517E-3</c:v>
                  </c:pt>
                  <c:pt idx="21">
                    <c:v>1.8187744382945851E-3</c:v>
                  </c:pt>
                  <c:pt idx="22">
                    <c:v>1.5700182061405624E-3</c:v>
                  </c:pt>
                  <c:pt idx="23">
                    <c:v>1.2590374775223309E-3</c:v>
                  </c:pt>
                  <c:pt idx="24">
                    <c:v>1.5084106992139627E-3</c:v>
                  </c:pt>
                  <c:pt idx="25">
                    <c:v>1.4954132666169778E-3</c:v>
                  </c:pt>
                  <c:pt idx="26">
                    <c:v>1.5511638749542743E-3</c:v>
                  </c:pt>
                  <c:pt idx="27">
                    <c:v>1.4932019197875087E-3</c:v>
                  </c:pt>
                  <c:pt idx="28">
                    <c:v>1.4576166312016536E-3</c:v>
                  </c:pt>
                  <c:pt idx="29">
                    <c:v>2.1221446661251614E-3</c:v>
                  </c:pt>
                  <c:pt idx="30">
                    <c:v>2.1221446661251614E-3</c:v>
                  </c:pt>
                  <c:pt idx="31">
                    <c:v>1.8619375251094535E-3</c:v>
                  </c:pt>
                  <c:pt idx="32">
                    <c:v>1.8619375251094535E-3</c:v>
                  </c:pt>
                  <c:pt idx="33">
                    <c:v>1.9221181913736327E-3</c:v>
                  </c:pt>
                  <c:pt idx="34">
                    <c:v>1.9221181913736327E-3</c:v>
                  </c:pt>
                  <c:pt idx="35">
                    <c:v>1.9221181913736327E-3</c:v>
                  </c:pt>
                  <c:pt idx="36">
                    <c:v>2.1426727483197013E-3</c:v>
                  </c:pt>
                  <c:pt idx="37">
                    <c:v>2.1426727483197013E-3</c:v>
                  </c:pt>
                  <c:pt idx="38">
                    <c:v>2.7196044023494684E-3</c:v>
                  </c:pt>
                  <c:pt idx="39">
                    <c:v>2.7196044023494684E-3</c:v>
                  </c:pt>
                  <c:pt idx="40">
                    <c:v>2.7196044023494684E-3</c:v>
                  </c:pt>
                  <c:pt idx="41">
                    <c:v>2.7196044023494684E-3</c:v>
                  </c:pt>
                  <c:pt idx="42">
                    <c:v>2.2055894834994028E-3</c:v>
                  </c:pt>
                  <c:pt idx="43">
                    <c:v>2.2055894834994028E-3</c:v>
                  </c:pt>
                  <c:pt idx="44">
                    <c:v>4.6394656031495407E-5</c:v>
                  </c:pt>
                  <c:pt idx="45">
                    <c:v>1.6139850726207801E-3</c:v>
                  </c:pt>
                  <c:pt idx="46">
                    <c:v>2.11281008661981E-3</c:v>
                  </c:pt>
                  <c:pt idx="47">
                    <c:v>1.9853348806263948E-3</c:v>
                  </c:pt>
                  <c:pt idx="48">
                    <c:v>1.9853348806263948E-3</c:v>
                  </c:pt>
                  <c:pt idx="49">
                    <c:v>1.9853348806263948E-3</c:v>
                  </c:pt>
                  <c:pt idx="50">
                    <c:v>1.9853348806263948E-3</c:v>
                  </c:pt>
                  <c:pt idx="51">
                    <c:v>1.9853348806263948E-3</c:v>
                  </c:pt>
                  <c:pt idx="52">
                    <c:v>1.9853348806263948E-3</c:v>
                  </c:pt>
                  <c:pt idx="53">
                    <c:v>1.9853348806263948E-3</c:v>
                  </c:pt>
                  <c:pt idx="54">
                    <c:v>1.9853348806263948E-3</c:v>
                  </c:pt>
                  <c:pt idx="55">
                    <c:v>1.9853348806263948E-3</c:v>
                  </c:pt>
                  <c:pt idx="56">
                    <c:v>1.9853348806263948E-3</c:v>
                  </c:pt>
                  <c:pt idx="57">
                    <c:v>1.9853348806263948E-3</c:v>
                  </c:pt>
                  <c:pt idx="58">
                    <c:v>1.9853348806263948E-3</c:v>
                  </c:pt>
                  <c:pt idx="59">
                    <c:v>1.9853348806263948E-3</c:v>
                  </c:pt>
                  <c:pt idx="60">
                    <c:v>1.9853348806263948E-3</c:v>
                  </c:pt>
                  <c:pt idx="61">
                    <c:v>1.9853348806263948E-3</c:v>
                  </c:pt>
                  <c:pt idx="62">
                    <c:v>1.9853348806263948E-3</c:v>
                  </c:pt>
                  <c:pt idx="63">
                    <c:v>1.9853348806263948E-3</c:v>
                  </c:pt>
                  <c:pt idx="64">
                    <c:v>1.9853348806263948E-3</c:v>
                  </c:pt>
                  <c:pt idx="65">
                    <c:v>1.9853348806263948E-3</c:v>
                  </c:pt>
                  <c:pt idx="66">
                    <c:v>1.9853348806263948E-3</c:v>
                  </c:pt>
                  <c:pt idx="67">
                    <c:v>1.9853348806263948E-3</c:v>
                  </c:pt>
                  <c:pt idx="68">
                    <c:v>1.9853348806263948E-3</c:v>
                  </c:pt>
                  <c:pt idx="69">
                    <c:v>1.9853348806263948E-3</c:v>
                  </c:pt>
                  <c:pt idx="70">
                    <c:v>1.9853348806263948E-3</c:v>
                  </c:pt>
                  <c:pt idx="71">
                    <c:v>1.9853348806263948E-3</c:v>
                  </c:pt>
                  <c:pt idx="72">
                    <c:v>1.9853348806263948E-3</c:v>
                  </c:pt>
                  <c:pt idx="73">
                    <c:v>1.9853348806263948E-3</c:v>
                  </c:pt>
                  <c:pt idx="74">
                    <c:v>1.9853348806263948E-3</c:v>
                  </c:pt>
                  <c:pt idx="75">
                    <c:v>1.9853348806263948E-3</c:v>
                  </c:pt>
                  <c:pt idx="76">
                    <c:v>1.9853348806263948E-3</c:v>
                  </c:pt>
                  <c:pt idx="77">
                    <c:v>1.9853348806263948E-3</c:v>
                  </c:pt>
                  <c:pt idx="78">
                    <c:v>1.9853348806263948E-3</c:v>
                  </c:pt>
                  <c:pt idx="79">
                    <c:v>1.9853348806263948E-3</c:v>
                  </c:pt>
                  <c:pt idx="80">
                    <c:v>1.9853348806263948E-3</c:v>
                  </c:pt>
                  <c:pt idx="81">
                    <c:v>1.9853348806263948E-3</c:v>
                  </c:pt>
                  <c:pt idx="82">
                    <c:v>1.9853348806263948E-3</c:v>
                  </c:pt>
                  <c:pt idx="83">
                    <c:v>1.9853348806263948E-3</c:v>
                  </c:pt>
                  <c:pt idx="84">
                    <c:v>1.9853348806263948E-3</c:v>
                  </c:pt>
                  <c:pt idx="85">
                    <c:v>1.9853348806263948E-3</c:v>
                  </c:pt>
                  <c:pt idx="86">
                    <c:v>1.9853348806263948E-3</c:v>
                  </c:pt>
                  <c:pt idx="87">
                    <c:v>1.9853348806263948E-3</c:v>
                  </c:pt>
                  <c:pt idx="88">
                    <c:v>1.9853348806263948E-3</c:v>
                  </c:pt>
                  <c:pt idx="89">
                    <c:v>1.9853348806263948E-3</c:v>
                  </c:pt>
                  <c:pt idx="90">
                    <c:v>1.9853348806263948E-3</c:v>
                  </c:pt>
                  <c:pt idx="91">
                    <c:v>1.9853348806263948E-3</c:v>
                  </c:pt>
                  <c:pt idx="92">
                    <c:v>1.9853348806263948E-3</c:v>
                  </c:pt>
                  <c:pt idx="93">
                    <c:v>1.9853348806263948E-3</c:v>
                  </c:pt>
                  <c:pt idx="94">
                    <c:v>1.9853348806263948E-3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Constraints!$CQ$3:$CQ$96</c:f>
              <c:numCache>
                <c:formatCode>General</c:formatCode>
                <c:ptCount val="94"/>
                <c:pt idx="0">
                  <c:v>8.5533591821090361E-3</c:v>
                </c:pt>
                <c:pt idx="1">
                  <c:v>8.0043128860984632E-3</c:v>
                </c:pt>
                <c:pt idx="2">
                  <c:v>1.0025908411169578E-2</c:v>
                </c:pt>
                <c:pt idx="3">
                  <c:v>8.9391663287912374E-3</c:v>
                </c:pt>
                <c:pt idx="4">
                  <c:v>8.353641524549411E-3</c:v>
                </c:pt>
                <c:pt idx="5">
                  <c:v>8.3012648799448193E-3</c:v>
                </c:pt>
                <c:pt idx="6">
                  <c:v>7.7163254376292215E-3</c:v>
                </c:pt>
                <c:pt idx="7">
                  <c:v>8.1171622083682921E-3</c:v>
                </c:pt>
                <c:pt idx="8">
                  <c:v>8.2239463642696797E-3</c:v>
                </c:pt>
                <c:pt idx="9">
                  <c:v>7.2532324060904764E-3</c:v>
                </c:pt>
                <c:pt idx="10">
                  <c:v>8.5937925914940389E-3</c:v>
                </c:pt>
                <c:pt idx="11">
                  <c:v>7.7471293893730435E-3</c:v>
                </c:pt>
                <c:pt idx="12">
                  <c:v>8.0205532133890926E-3</c:v>
                </c:pt>
                <c:pt idx="13">
                  <c:v>8.0038179108048134E-3</c:v>
                </c:pt>
                <c:pt idx="14">
                  <c:v>9.0698845326169803E-3</c:v>
                </c:pt>
                <c:pt idx="15">
                  <c:v>7.6194643733084712E-3</c:v>
                </c:pt>
                <c:pt idx="16">
                  <c:v>7.6205354511652418E-3</c:v>
                </c:pt>
                <c:pt idx="17">
                  <c:v>7.4330733610264224E-3</c:v>
                </c:pt>
                <c:pt idx="18">
                  <c:v>7.0645545290165387E-3</c:v>
                </c:pt>
                <c:pt idx="19">
                  <c:v>1.0843695286906667E-2</c:v>
                </c:pt>
                <c:pt idx="20">
                  <c:v>7.1304565959822127E-3</c:v>
                </c:pt>
                <c:pt idx="21">
                  <c:v>8.2855279966753282E-3</c:v>
                </c:pt>
                <c:pt idx="22">
                  <c:v>7.1523051613070071E-3</c:v>
                </c:pt>
                <c:pt idx="23">
                  <c:v>5.7356151753795064E-3</c:v>
                </c:pt>
                <c:pt idx="24">
                  <c:v>6.8716487408636093E-3</c:v>
                </c:pt>
                <c:pt idx="25">
                  <c:v>6.8124382145884517E-3</c:v>
                </c:pt>
                <c:pt idx="26">
                  <c:v>7.0664132081250291E-3</c:v>
                </c:pt>
                <c:pt idx="27">
                  <c:v>6.8023643012542047E-3</c:v>
                </c:pt>
                <c:pt idx="28">
                  <c:v>6.6402535421408657E-3</c:v>
                </c:pt>
                <c:pt idx="29">
                  <c:v>9.6675479234590665E-3</c:v>
                </c:pt>
                <c:pt idx="30">
                  <c:v>9.6675479234590665E-3</c:v>
                </c:pt>
                <c:pt idx="31">
                  <c:v>8.4821598366097341E-3</c:v>
                </c:pt>
                <c:pt idx="32">
                  <c:v>8.4821598366097341E-3</c:v>
                </c:pt>
                <c:pt idx="33">
                  <c:v>8.7563162051465492E-3</c:v>
                </c:pt>
                <c:pt idx="34">
                  <c:v>8.7563162051465492E-3</c:v>
                </c:pt>
                <c:pt idx="35">
                  <c:v>8.7563162051465492E-3</c:v>
                </c:pt>
                <c:pt idx="36">
                  <c:v>9.7610647423452979E-3</c:v>
                </c:pt>
                <c:pt idx="37">
                  <c:v>9.7610647423452979E-3</c:v>
                </c:pt>
                <c:pt idx="38">
                  <c:v>1.2389308944036457E-2</c:v>
                </c:pt>
                <c:pt idx="39">
                  <c:v>1.2389308944036457E-2</c:v>
                </c:pt>
                <c:pt idx="40">
                  <c:v>1.2389308944036457E-2</c:v>
                </c:pt>
                <c:pt idx="41">
                  <c:v>1.2389308944036457E-2</c:v>
                </c:pt>
                <c:pt idx="42">
                  <c:v>1.0047685424830618E-2</c:v>
                </c:pt>
                <c:pt idx="43">
                  <c:v>1.0047685424830618E-2</c:v>
                </c:pt>
                <c:pt idx="44">
                  <c:v>2.1135343303236789E-4</c:v>
                </c:pt>
                <c:pt idx="45">
                  <c:v>7.3525986641613241E-3</c:v>
                </c:pt>
                <c:pt idx="46">
                  <c:v>9.6250237279346933E-3</c:v>
                </c:pt>
                <c:pt idx="47">
                  <c:v>9.0443033450757944E-3</c:v>
                </c:pt>
                <c:pt idx="48">
                  <c:v>9.0443033450757944E-3</c:v>
                </c:pt>
                <c:pt idx="49">
                  <c:v>9.0443033450757944E-3</c:v>
                </c:pt>
                <c:pt idx="50">
                  <c:v>9.0443033450757944E-3</c:v>
                </c:pt>
                <c:pt idx="51">
                  <c:v>9.0443033450757944E-3</c:v>
                </c:pt>
                <c:pt idx="52">
                  <c:v>9.0443033450757944E-3</c:v>
                </c:pt>
                <c:pt idx="53">
                  <c:v>9.0443033450757944E-3</c:v>
                </c:pt>
                <c:pt idx="54">
                  <c:v>9.0443033450757944E-3</c:v>
                </c:pt>
                <c:pt idx="55">
                  <c:v>9.0443033450757944E-3</c:v>
                </c:pt>
                <c:pt idx="56">
                  <c:v>9.0443033450757944E-3</c:v>
                </c:pt>
                <c:pt idx="57">
                  <c:v>9.0443033450757944E-3</c:v>
                </c:pt>
                <c:pt idx="58">
                  <c:v>9.0443033450757944E-3</c:v>
                </c:pt>
                <c:pt idx="59">
                  <c:v>9.0443033450757944E-3</c:v>
                </c:pt>
                <c:pt idx="60">
                  <c:v>9.0443033450757944E-3</c:v>
                </c:pt>
                <c:pt idx="61">
                  <c:v>9.0443033450757944E-3</c:v>
                </c:pt>
                <c:pt idx="62">
                  <c:v>9.0443033450757944E-3</c:v>
                </c:pt>
                <c:pt idx="63">
                  <c:v>9.0443033450757944E-3</c:v>
                </c:pt>
                <c:pt idx="64">
                  <c:v>9.0443033450757944E-3</c:v>
                </c:pt>
                <c:pt idx="65">
                  <c:v>9.0443033450757944E-3</c:v>
                </c:pt>
                <c:pt idx="66">
                  <c:v>9.0443033450757944E-3</c:v>
                </c:pt>
                <c:pt idx="67">
                  <c:v>9.0443033450757944E-3</c:v>
                </c:pt>
                <c:pt idx="68">
                  <c:v>9.0443033450757944E-3</c:v>
                </c:pt>
                <c:pt idx="69">
                  <c:v>9.0443033450757944E-3</c:v>
                </c:pt>
                <c:pt idx="70">
                  <c:v>9.0443033450757944E-3</c:v>
                </c:pt>
                <c:pt idx="71">
                  <c:v>9.0443033450757944E-3</c:v>
                </c:pt>
                <c:pt idx="72">
                  <c:v>9.0443033450757944E-3</c:v>
                </c:pt>
                <c:pt idx="73">
                  <c:v>9.0443033450757944E-3</c:v>
                </c:pt>
                <c:pt idx="74">
                  <c:v>9.0443033450757944E-3</c:v>
                </c:pt>
                <c:pt idx="75">
                  <c:v>9.0443033450757944E-3</c:v>
                </c:pt>
                <c:pt idx="76">
                  <c:v>9.0443033450757944E-3</c:v>
                </c:pt>
                <c:pt idx="77">
                  <c:v>9.0443033450757944E-3</c:v>
                </c:pt>
                <c:pt idx="78">
                  <c:v>9.0443033450757944E-3</c:v>
                </c:pt>
                <c:pt idx="79">
                  <c:v>9.0443033450757944E-3</c:v>
                </c:pt>
                <c:pt idx="80">
                  <c:v>9.0443033450757944E-3</c:v>
                </c:pt>
                <c:pt idx="81">
                  <c:v>9.0443033450757944E-3</c:v>
                </c:pt>
                <c:pt idx="82">
                  <c:v>9.0443033450757944E-3</c:v>
                </c:pt>
                <c:pt idx="83">
                  <c:v>9.0443033450757944E-3</c:v>
                </c:pt>
                <c:pt idx="84">
                  <c:v>9.0443033450757944E-3</c:v>
                </c:pt>
                <c:pt idx="85">
                  <c:v>9.0443033450757944E-3</c:v>
                </c:pt>
                <c:pt idx="86">
                  <c:v>9.0443033450757944E-3</c:v>
                </c:pt>
                <c:pt idx="87">
                  <c:v>9.0443033450757944E-3</c:v>
                </c:pt>
                <c:pt idx="88">
                  <c:v>9.0443033450757944E-3</c:v>
                </c:pt>
                <c:pt idx="89">
                  <c:v>9.0443033450757944E-3</c:v>
                </c:pt>
                <c:pt idx="90">
                  <c:v>9.0443033450757944E-3</c:v>
                </c:pt>
                <c:pt idx="91">
                  <c:v>9.0443033450757944E-3</c:v>
                </c:pt>
                <c:pt idx="92">
                  <c:v>9.0443033450757944E-3</c:v>
                </c:pt>
                <c:pt idx="93">
                  <c:v>9.0443033450757944E-3</c:v>
                </c:pt>
              </c:numCache>
            </c:numRef>
          </c:xVal>
          <c:yVal>
            <c:numRef>
              <c:f>Constraints!$AX$7:$AX$100</c:f>
              <c:numCache>
                <c:formatCode>0.00E+00</c:formatCode>
                <c:ptCount val="94"/>
                <c:pt idx="0">
                  <c:v>9.1958742784323206</c:v>
                </c:pt>
                <c:pt idx="1">
                  <c:v>11.055295613611785</c:v>
                </c:pt>
                <c:pt idx="2">
                  <c:v>17.61659370372109</c:v>
                </c:pt>
                <c:pt idx="3">
                  <c:v>11.955983086646572</c:v>
                </c:pt>
                <c:pt idx="4">
                  <c:v>8.9318649602374496</c:v>
                </c:pt>
                <c:pt idx="5">
                  <c:v>7.3695874122936971</c:v>
                </c:pt>
                <c:pt idx="6">
                  <c:v>15.816095949353258</c:v>
                </c:pt>
                <c:pt idx="7">
                  <c:v>7.6121471972510957</c:v>
                </c:pt>
                <c:pt idx="8">
                  <c:v>27.017966856185623</c:v>
                </c:pt>
                <c:pt idx="9">
                  <c:v>22.833245238808509</c:v>
                </c:pt>
                <c:pt idx="10">
                  <c:v>17.426148124591982</c:v>
                </c:pt>
                <c:pt idx="11">
                  <c:v>14.242459401325656</c:v>
                </c:pt>
                <c:pt idx="12">
                  <c:v>6.7820655703814134</c:v>
                </c:pt>
                <c:pt idx="13">
                  <c:v>8.7150927008650516</c:v>
                </c:pt>
                <c:pt idx="14">
                  <c:v>12.61633531910538</c:v>
                </c:pt>
                <c:pt idx="15">
                  <c:v>9.002308019084909</c:v>
                </c:pt>
                <c:pt idx="16">
                  <c:v>7.1984104686755064</c:v>
                </c:pt>
                <c:pt idx="17">
                  <c:v>7.012189237652148</c:v>
                </c:pt>
                <c:pt idx="18">
                  <c:v>7.1958920610580419</c:v>
                </c:pt>
                <c:pt idx="19">
                  <c:v>23.031308180528242</c:v>
                </c:pt>
                <c:pt idx="20">
                  <c:v>6.0834801167511943</c:v>
                </c:pt>
                <c:pt idx="21">
                  <c:v>9.1234925244239964</c:v>
                </c:pt>
                <c:pt idx="22">
                  <c:v>19.744736582204325</c:v>
                </c:pt>
                <c:pt idx="23">
                  <c:v>0.82171418881343683</c:v>
                </c:pt>
                <c:pt idx="24">
                  <c:v>8.3582434045132548</c:v>
                </c:pt>
                <c:pt idx="25">
                  <c:v>15.680080744043359</c:v>
                </c:pt>
                <c:pt idx="26">
                  <c:v>4.5377110767251576</c:v>
                </c:pt>
                <c:pt idx="27">
                  <c:v>6.7422351478852027</c:v>
                </c:pt>
                <c:pt idx="28">
                  <c:v>4.1035029575725392</c:v>
                </c:pt>
                <c:pt idx="29">
                  <c:v>9.032172354799723</c:v>
                </c:pt>
                <c:pt idx="30">
                  <c:v>8.820974350060192</c:v>
                </c:pt>
                <c:pt idx="31">
                  <c:v>8.9662854642033309</c:v>
                </c:pt>
                <c:pt idx="32">
                  <c:v>11.119683505268579</c:v>
                </c:pt>
                <c:pt idx="33">
                  <c:v>9.2680144126716382</c:v>
                </c:pt>
                <c:pt idx="34">
                  <c:v>9.7747381995103986</c:v>
                </c:pt>
                <c:pt idx="35">
                  <c:v>10.220768031259755</c:v>
                </c:pt>
                <c:pt idx="36">
                  <c:v>7.7602931186461097</c:v>
                </c:pt>
                <c:pt idx="37">
                  <c:v>10.249757365762642</c:v>
                </c:pt>
                <c:pt idx="38">
                  <c:v>12.648148990335379</c:v>
                </c:pt>
                <c:pt idx="39">
                  <c:v>9.724609818632894</c:v>
                </c:pt>
                <c:pt idx="40">
                  <c:v>11.939692257511071</c:v>
                </c:pt>
                <c:pt idx="41">
                  <c:v>11.923090559736842</c:v>
                </c:pt>
                <c:pt idx="42">
                  <c:v>16.480165764563463</c:v>
                </c:pt>
                <c:pt idx="43">
                  <c:v>14.501479604756391</c:v>
                </c:pt>
                <c:pt idx="44">
                  <c:v>0.73248444630080967</c:v>
                </c:pt>
                <c:pt idx="45">
                  <c:v>0.88505809805055768</c:v>
                </c:pt>
                <c:pt idx="46">
                  <c:v>10.537731153948471</c:v>
                </c:pt>
                <c:pt idx="47">
                  <c:v>5.4134295353064026</c:v>
                </c:pt>
                <c:pt idx="48">
                  <c:v>5.4134295353064026</c:v>
                </c:pt>
                <c:pt idx="49">
                  <c:v>5.4134295353064026</c:v>
                </c:pt>
                <c:pt idx="50">
                  <c:v>5.4134295353064026</c:v>
                </c:pt>
                <c:pt idx="51">
                  <c:v>5.4134295353064026</c:v>
                </c:pt>
                <c:pt idx="52">
                  <c:v>5.4134295353064026</c:v>
                </c:pt>
                <c:pt idx="53">
                  <c:v>5.4134295353064026</c:v>
                </c:pt>
                <c:pt idx="54">
                  <c:v>5.4134295353064026</c:v>
                </c:pt>
                <c:pt idx="55">
                  <c:v>5.4134295353064026</c:v>
                </c:pt>
                <c:pt idx="56">
                  <c:v>5.4134295353064026</c:v>
                </c:pt>
                <c:pt idx="57">
                  <c:v>5.4134295353064026</c:v>
                </c:pt>
                <c:pt idx="58">
                  <c:v>5.4134295353064026</c:v>
                </c:pt>
                <c:pt idx="59">
                  <c:v>5.4134295353064026</c:v>
                </c:pt>
                <c:pt idx="60">
                  <c:v>5.4134295353064026</c:v>
                </c:pt>
                <c:pt idx="61">
                  <c:v>5.4134295353064026</c:v>
                </c:pt>
                <c:pt idx="62">
                  <c:v>5.4134295353064026</c:v>
                </c:pt>
                <c:pt idx="63">
                  <c:v>5.4134295353064026</c:v>
                </c:pt>
                <c:pt idx="64">
                  <c:v>5.4134295353064026</c:v>
                </c:pt>
                <c:pt idx="65">
                  <c:v>5.4134295353064026</c:v>
                </c:pt>
                <c:pt idx="66">
                  <c:v>5.4134295353064026</c:v>
                </c:pt>
                <c:pt idx="67">
                  <c:v>5.4134295353064026</c:v>
                </c:pt>
                <c:pt idx="68">
                  <c:v>5.4134295353064026</c:v>
                </c:pt>
                <c:pt idx="69">
                  <c:v>5.4134295353064026</c:v>
                </c:pt>
                <c:pt idx="70">
                  <c:v>5.4134295353064026</c:v>
                </c:pt>
                <c:pt idx="71">
                  <c:v>5.4134295353064026</c:v>
                </c:pt>
                <c:pt idx="72">
                  <c:v>5.4134295353064026</c:v>
                </c:pt>
                <c:pt idx="73">
                  <c:v>5.4134295353064026</c:v>
                </c:pt>
                <c:pt idx="74">
                  <c:v>5.4134295353064026</c:v>
                </c:pt>
                <c:pt idx="75">
                  <c:v>5.4134295353064026</c:v>
                </c:pt>
                <c:pt idx="76">
                  <c:v>5.4134295353064026</c:v>
                </c:pt>
                <c:pt idx="77">
                  <c:v>5.4134295353064026</c:v>
                </c:pt>
                <c:pt idx="78">
                  <c:v>5.4134295353064026</c:v>
                </c:pt>
                <c:pt idx="79">
                  <c:v>5.4134295353064026</c:v>
                </c:pt>
                <c:pt idx="80">
                  <c:v>5.4134295353064026</c:v>
                </c:pt>
                <c:pt idx="81">
                  <c:v>5.4134295353064026</c:v>
                </c:pt>
                <c:pt idx="82">
                  <c:v>5.4134295353064026</c:v>
                </c:pt>
                <c:pt idx="83">
                  <c:v>5.4134295353064026</c:v>
                </c:pt>
                <c:pt idx="84">
                  <c:v>5.4134295353064026</c:v>
                </c:pt>
                <c:pt idx="85">
                  <c:v>5.4134295353064026</c:v>
                </c:pt>
                <c:pt idx="86">
                  <c:v>5.4134295353064026</c:v>
                </c:pt>
                <c:pt idx="87">
                  <c:v>5.4134295353064026</c:v>
                </c:pt>
                <c:pt idx="88">
                  <c:v>5.4134295353064026</c:v>
                </c:pt>
                <c:pt idx="89">
                  <c:v>5.4134295353064026</c:v>
                </c:pt>
                <c:pt idx="90">
                  <c:v>5.4134295353064026</c:v>
                </c:pt>
                <c:pt idx="91">
                  <c:v>5.4134295353064026</c:v>
                </c:pt>
                <c:pt idx="92">
                  <c:v>5.4134295353064026</c:v>
                </c:pt>
                <c:pt idx="93">
                  <c:v>5.4134295353064026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36064"/>
        <c:axId val="182550528"/>
      </c:scatterChart>
      <c:valAx>
        <c:axId val="182536064"/>
        <c:scaling>
          <c:orientation val="minMax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Xout to</a:t>
                </a:r>
                <a:r>
                  <a:rPr lang="fr-FR" baseline="0"/>
                  <a:t> </a:t>
                </a:r>
                <a:r>
                  <a:rPr lang="fr-FR"/>
                  <a:t>Xi+Xd1+Xd2</a:t>
                </a:r>
              </a:p>
            </c:rich>
          </c:tx>
          <c:layout>
            <c:manualLayout>
              <c:xMode val="edge"/>
              <c:yMode val="edge"/>
              <c:x val="0.41609867125398814"/>
              <c:y val="3.224732827562139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50528"/>
        <c:crosses val="max"/>
        <c:crossBetween val="midCat"/>
      </c:valAx>
      <c:valAx>
        <c:axId val="182550528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 i / Alpha q</a:t>
                </a:r>
              </a:p>
            </c:rich>
          </c:tx>
          <c:layout>
            <c:manualLayout>
              <c:xMode val="edge"/>
              <c:yMode val="edge"/>
              <c:x val="4.2165625062339521E-2"/>
              <c:y val="0.251080169856817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360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35"/>
          <c:y val="9.2664015800420205E-2"/>
          <c:w val="0.11876484786135411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76383305402832"/>
          <c:y val="0.13363508505374247"/>
          <c:w val="0.70988120080679262"/>
          <c:h val="0.81660231660231664"/>
        </c:manualLayout>
      </c:layout>
      <c:scatterChart>
        <c:scatterStyle val="lineMarker"/>
        <c:varyColors val="0"/>
        <c:ser>
          <c:idx val="2"/>
          <c:order val="0"/>
          <c:tx>
            <c:strRef>
              <c:f>Constraints!$BT$4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Constraints!$CT$3:$CT$96</c:f>
              <c:numCache>
                <c:formatCode>General</c:formatCode>
                <c:ptCount val="94"/>
                <c:pt idx="0">
                  <c:v>3.730231050869069E-3</c:v>
                </c:pt>
                <c:pt idx="1">
                  <c:v>3.4922714265359697E-3</c:v>
                </c:pt>
                <c:pt idx="2">
                  <c:v>4.3674426546236851E-3</c:v>
                </c:pt>
                <c:pt idx="3">
                  <c:v>3.8973207892087254E-3</c:v>
                </c:pt>
                <c:pt idx="4">
                  <c:v>3.6436957885789241E-3</c:v>
                </c:pt>
                <c:pt idx="5">
                  <c:v>3.6209971810649043E-3</c:v>
                </c:pt>
                <c:pt idx="6">
                  <c:v>3.367375060937124E-3</c:v>
                </c:pt>
                <c:pt idx="7">
                  <c:v>3.5411974773631553E-3</c:v>
                </c:pt>
                <c:pt idx="8">
                  <c:v>3.5874860775162057E-3</c:v>
                </c:pt>
                <c:pt idx="9">
                  <c:v>3.1664206389356115E-3</c:v>
                </c:pt>
                <c:pt idx="10">
                  <c:v>3.7477470996725376E-3</c:v>
                </c:pt>
                <c:pt idx="11">
                  <c:v>3.3807369948036323E-3</c:v>
                </c:pt>
                <c:pt idx="12">
                  <c:v>3.4993129807290736E-3</c:v>
                </c:pt>
                <c:pt idx="13">
                  <c:v>3.4920568101347938E-3</c:v>
                </c:pt>
                <c:pt idx="14">
                  <c:v>3.9539110500843308E-3</c:v>
                </c:pt>
                <c:pt idx="15">
                  <c:v>3.3253551491888183E-3</c:v>
                </c:pt>
                <c:pt idx="16">
                  <c:v>3.3258198347904315E-3</c:v>
                </c:pt>
                <c:pt idx="17">
                  <c:v>3.2444779108276693E-3</c:v>
                </c:pt>
                <c:pt idx="18">
                  <c:v>3.0845044081835695E-3</c:v>
                </c:pt>
                <c:pt idx="19">
                  <c:v>4.7206937245604331E-3</c:v>
                </c:pt>
                <c:pt idx="20">
                  <c:v>3.1131191215342615E-3</c:v>
                </c:pt>
                <c:pt idx="21">
                  <c:v>3.6141768853551817E-3</c:v>
                </c:pt>
                <c:pt idx="22">
                  <c:v>3.1226051343733771E-3</c:v>
                </c:pt>
                <c:pt idx="23">
                  <c:v>1.8875881905636941E-3</c:v>
                </c:pt>
                <c:pt idx="24">
                  <c:v>3.0007277810400173E-3</c:v>
                </c:pt>
                <c:pt idx="25">
                  <c:v>2.9750083396714983E-3</c:v>
                </c:pt>
                <c:pt idx="26">
                  <c:v>3.0853114877829307E-3</c:v>
                </c:pt>
                <c:pt idx="27">
                  <c:v>2.970632270475438E-3</c:v>
                </c:pt>
                <c:pt idx="28">
                  <c:v>2.9002025655379495E-3</c:v>
                </c:pt>
                <c:pt idx="29">
                  <c:v>4.2125042886690658E-3</c:v>
                </c:pt>
                <c:pt idx="30">
                  <c:v>4.2125042886690658E-3</c:v>
                </c:pt>
                <c:pt idx="31">
                  <c:v>3.6993843037126557E-3</c:v>
                </c:pt>
                <c:pt idx="32">
                  <c:v>3.6993843037126557E-3</c:v>
                </c:pt>
                <c:pt idx="33">
                  <c:v>3.8181424412589127E-3</c:v>
                </c:pt>
                <c:pt idx="34">
                  <c:v>3.8181424412589127E-3</c:v>
                </c:pt>
                <c:pt idx="35">
                  <c:v>3.8181424412589127E-3</c:v>
                </c:pt>
                <c:pt idx="36">
                  <c:v>4.25294489529803E-3</c:v>
                </c:pt>
                <c:pt idx="37">
                  <c:v>4.25294489529803E-3</c:v>
                </c:pt>
                <c:pt idx="38">
                  <c:v>5.3871169752170772E-3</c:v>
                </c:pt>
                <c:pt idx="39">
                  <c:v>5.3871169752170772E-3</c:v>
                </c:pt>
                <c:pt idx="40">
                  <c:v>5.3871169752170772E-3</c:v>
                </c:pt>
                <c:pt idx="41">
                  <c:v>5.3871169752170772E-3</c:v>
                </c:pt>
                <c:pt idx="42">
                  <c:v>4.376855248220941E-3</c:v>
                </c:pt>
                <c:pt idx="43">
                  <c:v>4.376855248220941E-3</c:v>
                </c:pt>
                <c:pt idx="44">
                  <c:v>7.304221876633649E-5</c:v>
                </c:pt>
                <c:pt idx="45">
                  <c:v>3.4924735362826666E-4</c:v>
                </c:pt>
                <c:pt idx="46">
                  <c:v>4.1941130995995926E-3</c:v>
                </c:pt>
                <c:pt idx="47">
                  <c:v>3.9428373964110718E-3</c:v>
                </c:pt>
                <c:pt idx="48">
                  <c:v>3.9428373964110718E-3</c:v>
                </c:pt>
                <c:pt idx="49">
                  <c:v>3.9428373964110718E-3</c:v>
                </c:pt>
                <c:pt idx="50">
                  <c:v>3.9428373964110718E-3</c:v>
                </c:pt>
                <c:pt idx="51">
                  <c:v>3.9428373964110718E-3</c:v>
                </c:pt>
                <c:pt idx="52">
                  <c:v>3.9428373964110718E-3</c:v>
                </c:pt>
                <c:pt idx="53">
                  <c:v>3.9428373964110718E-3</c:v>
                </c:pt>
                <c:pt idx="54">
                  <c:v>3.9428373964110718E-3</c:v>
                </c:pt>
                <c:pt idx="55">
                  <c:v>3.9428373964110718E-3</c:v>
                </c:pt>
                <c:pt idx="56">
                  <c:v>3.9428373964110718E-3</c:v>
                </c:pt>
                <c:pt idx="57">
                  <c:v>3.9428373964110718E-3</c:v>
                </c:pt>
                <c:pt idx="58">
                  <c:v>3.9428373964110718E-3</c:v>
                </c:pt>
                <c:pt idx="59">
                  <c:v>3.9428373964110718E-3</c:v>
                </c:pt>
                <c:pt idx="60">
                  <c:v>3.9428373964110718E-3</c:v>
                </c:pt>
                <c:pt idx="61">
                  <c:v>3.9428373964110718E-3</c:v>
                </c:pt>
                <c:pt idx="62">
                  <c:v>3.9428373964110718E-3</c:v>
                </c:pt>
                <c:pt idx="63">
                  <c:v>3.9428373964110718E-3</c:v>
                </c:pt>
                <c:pt idx="64">
                  <c:v>3.9428373964110718E-3</c:v>
                </c:pt>
                <c:pt idx="65">
                  <c:v>3.9428373964110718E-3</c:v>
                </c:pt>
                <c:pt idx="66">
                  <c:v>3.9428373964110718E-3</c:v>
                </c:pt>
                <c:pt idx="67">
                  <c:v>3.9428373964110718E-3</c:v>
                </c:pt>
                <c:pt idx="68">
                  <c:v>3.9428373964110718E-3</c:v>
                </c:pt>
                <c:pt idx="69">
                  <c:v>3.9428373964110718E-3</c:v>
                </c:pt>
                <c:pt idx="70">
                  <c:v>3.9428373964110718E-3</c:v>
                </c:pt>
                <c:pt idx="71">
                  <c:v>3.9428373964110718E-3</c:v>
                </c:pt>
                <c:pt idx="72">
                  <c:v>3.9428373964110718E-3</c:v>
                </c:pt>
                <c:pt idx="73">
                  <c:v>3.9428373964110718E-3</c:v>
                </c:pt>
                <c:pt idx="74">
                  <c:v>3.9428373964110718E-3</c:v>
                </c:pt>
                <c:pt idx="75">
                  <c:v>3.9428373964110718E-3</c:v>
                </c:pt>
                <c:pt idx="76">
                  <c:v>3.9428373964110718E-3</c:v>
                </c:pt>
                <c:pt idx="77">
                  <c:v>3.9428373964110718E-3</c:v>
                </c:pt>
                <c:pt idx="78">
                  <c:v>3.9428373964110718E-3</c:v>
                </c:pt>
                <c:pt idx="79">
                  <c:v>3.9428373964110718E-3</c:v>
                </c:pt>
                <c:pt idx="80">
                  <c:v>3.9428373964110718E-3</c:v>
                </c:pt>
                <c:pt idx="81">
                  <c:v>3.9428373964110718E-3</c:v>
                </c:pt>
                <c:pt idx="82">
                  <c:v>3.9428373964110718E-3</c:v>
                </c:pt>
                <c:pt idx="83">
                  <c:v>3.9428373964110718E-3</c:v>
                </c:pt>
                <c:pt idx="84">
                  <c:v>3.9428373964110718E-3</c:v>
                </c:pt>
                <c:pt idx="85">
                  <c:v>3.9428373964110718E-3</c:v>
                </c:pt>
                <c:pt idx="86">
                  <c:v>3.9428373964110718E-3</c:v>
                </c:pt>
                <c:pt idx="87">
                  <c:v>3.9428373964110718E-3</c:v>
                </c:pt>
                <c:pt idx="88">
                  <c:v>3.9428373964110718E-3</c:v>
                </c:pt>
                <c:pt idx="89">
                  <c:v>3.9428373964110718E-3</c:v>
                </c:pt>
                <c:pt idx="90">
                  <c:v>3.9428373964110718E-3</c:v>
                </c:pt>
                <c:pt idx="91">
                  <c:v>3.9428373964110718E-3</c:v>
                </c:pt>
                <c:pt idx="92">
                  <c:v>3.9428373964110718E-3</c:v>
                </c:pt>
                <c:pt idx="93">
                  <c:v>3.9428373964110718E-3</c:v>
                </c:pt>
              </c:numCache>
            </c:numRef>
          </c:xVal>
          <c:yVal>
            <c:numRef>
              <c:f>Constraints!$AN$7:$AN$100</c:f>
              <c:numCache>
                <c:formatCode>0.00E+00</c:formatCode>
                <c:ptCount val="94"/>
                <c:pt idx="0">
                  <c:v>20.128206060336492</c:v>
                </c:pt>
                <c:pt idx="1">
                  <c:v>25.588161729871665</c:v>
                </c:pt>
                <c:pt idx="2">
                  <c:v>41.362781758713794</c:v>
                </c:pt>
                <c:pt idx="3">
                  <c:v>27.092963004736752</c:v>
                </c:pt>
                <c:pt idx="4">
                  <c:v>19.611500205051264</c:v>
                </c:pt>
                <c:pt idx="5">
                  <c:v>15.578324108814963</c:v>
                </c:pt>
                <c:pt idx="6">
                  <c:v>38.805488947741694</c:v>
                </c:pt>
                <c:pt idx="7">
                  <c:v>16.368565143811818</c:v>
                </c:pt>
                <c:pt idx="8">
                  <c:v>68.987491382785635</c:v>
                </c:pt>
                <c:pt idx="9">
                  <c:v>58.771250047991586</c:v>
                </c:pt>
                <c:pt idx="10">
                  <c:v>42.183707496619604</c:v>
                </c:pt>
                <c:pt idx="11">
                  <c:v>34.480750358724343</c:v>
                </c:pt>
                <c:pt idx="12">
                  <c:v>14.298404592374027</c:v>
                </c:pt>
                <c:pt idx="13">
                  <c:v>19.366398487668231</c:v>
                </c:pt>
                <c:pt idx="14">
                  <c:v>28.738246569093707</c:v>
                </c:pt>
                <c:pt idx="15">
                  <c:v>20.517090094590099</c:v>
                </c:pt>
                <c:pt idx="16">
                  <c:v>15.752140009851052</c:v>
                </c:pt>
                <c:pt idx="17">
                  <c:v>15.451651365498547</c:v>
                </c:pt>
                <c:pt idx="18">
                  <c:v>16.335306433262719</c:v>
                </c:pt>
                <c:pt idx="19">
                  <c:v>55.43180576052665</c:v>
                </c:pt>
                <c:pt idx="20">
                  <c:v>13.331436854684505</c:v>
                </c:pt>
                <c:pt idx="21">
                  <c:v>20.177865332309988</c:v>
                </c:pt>
                <c:pt idx="22">
                  <c:v>50.38576539747384</c:v>
                </c:pt>
                <c:pt idx="23">
                  <c:v>1.6577054500615689</c:v>
                </c:pt>
                <c:pt idx="24">
                  <c:v>19.672491978929411</c:v>
                </c:pt>
                <c:pt idx="25">
                  <c:v>39.71548465067108</c:v>
                </c:pt>
                <c:pt idx="26">
                  <c:v>9.3908163671439198</c:v>
                </c:pt>
                <c:pt idx="27">
                  <c:v>15.441144260853703</c:v>
                </c:pt>
                <c:pt idx="28">
                  <c:v>8.7009140460265471</c:v>
                </c:pt>
                <c:pt idx="29">
                  <c:v>18.825731627441513</c:v>
                </c:pt>
                <c:pt idx="30">
                  <c:v>18.279774735095089</c:v>
                </c:pt>
                <c:pt idx="31">
                  <c:v>19.587650843433074</c:v>
                </c:pt>
                <c:pt idx="32">
                  <c:v>25.284383325297625</c:v>
                </c:pt>
                <c:pt idx="33">
                  <c:v>20.143550008904754</c:v>
                </c:pt>
                <c:pt idx="34">
                  <c:v>21.474820845223846</c:v>
                </c:pt>
                <c:pt idx="35">
                  <c:v>22.650848471645141</c:v>
                </c:pt>
                <c:pt idx="36">
                  <c:v>15.495441802767996</c:v>
                </c:pt>
                <c:pt idx="37">
                  <c:v>21.925772811982586</c:v>
                </c:pt>
                <c:pt idx="38">
                  <c:v>26.52853246642967</c:v>
                </c:pt>
                <c:pt idx="39">
                  <c:v>18.979011885758712</c:v>
                </c:pt>
                <c:pt idx="40">
                  <c:v>24.681203689284484</c:v>
                </c:pt>
                <c:pt idx="41">
                  <c:v>24.638020061467785</c:v>
                </c:pt>
                <c:pt idx="42">
                  <c:v>38.276836365767565</c:v>
                </c:pt>
                <c:pt idx="43">
                  <c:v>32.963960341439694</c:v>
                </c:pt>
                <c:pt idx="44">
                  <c:v>1.5205383325405495</c:v>
                </c:pt>
                <c:pt idx="45">
                  <c:v>1.5204409555916387</c:v>
                </c:pt>
                <c:pt idx="46">
                  <c:v>22.781035091956248</c:v>
                </c:pt>
                <c:pt idx="47">
                  <c:v>10.068692949665129</c:v>
                </c:pt>
                <c:pt idx="48">
                  <c:v>10.068692949665129</c:v>
                </c:pt>
                <c:pt idx="49">
                  <c:v>10.068692949665129</c:v>
                </c:pt>
                <c:pt idx="50">
                  <c:v>10.068692949665129</c:v>
                </c:pt>
                <c:pt idx="51">
                  <c:v>10.068692949665129</c:v>
                </c:pt>
                <c:pt idx="52">
                  <c:v>10.068692949665129</c:v>
                </c:pt>
                <c:pt idx="53">
                  <c:v>10.068692949665129</c:v>
                </c:pt>
                <c:pt idx="54">
                  <c:v>10.068692949665129</c:v>
                </c:pt>
                <c:pt idx="55">
                  <c:v>10.068692949665129</c:v>
                </c:pt>
                <c:pt idx="56">
                  <c:v>10.068692949665129</c:v>
                </c:pt>
                <c:pt idx="57">
                  <c:v>10.068692949665129</c:v>
                </c:pt>
                <c:pt idx="58">
                  <c:v>10.068692949665129</c:v>
                </c:pt>
                <c:pt idx="59">
                  <c:v>10.068692949665129</c:v>
                </c:pt>
                <c:pt idx="60">
                  <c:v>10.068692949665129</c:v>
                </c:pt>
                <c:pt idx="61">
                  <c:v>10.068692949665129</c:v>
                </c:pt>
                <c:pt idx="62">
                  <c:v>10.068692949665129</c:v>
                </c:pt>
                <c:pt idx="63">
                  <c:v>10.068692949665129</c:v>
                </c:pt>
                <c:pt idx="64">
                  <c:v>10.068692949665129</c:v>
                </c:pt>
                <c:pt idx="65">
                  <c:v>10.068692949665129</c:v>
                </c:pt>
                <c:pt idx="66">
                  <c:v>10.068692949665129</c:v>
                </c:pt>
                <c:pt idx="67">
                  <c:v>10.068692949665129</c:v>
                </c:pt>
                <c:pt idx="68">
                  <c:v>10.068692949665129</c:v>
                </c:pt>
                <c:pt idx="69">
                  <c:v>10.068692949665129</c:v>
                </c:pt>
                <c:pt idx="70">
                  <c:v>10.068692949665129</c:v>
                </c:pt>
                <c:pt idx="71">
                  <c:v>10.068692949665129</c:v>
                </c:pt>
                <c:pt idx="72">
                  <c:v>10.068692949665129</c:v>
                </c:pt>
                <c:pt idx="73">
                  <c:v>10.068692949665129</c:v>
                </c:pt>
                <c:pt idx="74">
                  <c:v>10.068692949665129</c:v>
                </c:pt>
                <c:pt idx="75">
                  <c:v>10.068692949665129</c:v>
                </c:pt>
                <c:pt idx="76">
                  <c:v>10.068692949665129</c:v>
                </c:pt>
                <c:pt idx="77">
                  <c:v>10.068692949665129</c:v>
                </c:pt>
                <c:pt idx="78">
                  <c:v>10.068692949665129</c:v>
                </c:pt>
                <c:pt idx="79">
                  <c:v>10.068692949665129</c:v>
                </c:pt>
                <c:pt idx="80">
                  <c:v>10.068692949665129</c:v>
                </c:pt>
                <c:pt idx="81">
                  <c:v>10.068692949665129</c:v>
                </c:pt>
                <c:pt idx="82">
                  <c:v>10.068692949665129</c:v>
                </c:pt>
                <c:pt idx="83">
                  <c:v>10.068692949665129</c:v>
                </c:pt>
                <c:pt idx="84">
                  <c:v>10.068692949665129</c:v>
                </c:pt>
                <c:pt idx="85">
                  <c:v>10.068692949665129</c:v>
                </c:pt>
                <c:pt idx="86">
                  <c:v>10.068692949665129</c:v>
                </c:pt>
                <c:pt idx="87">
                  <c:v>10.068692949665129</c:v>
                </c:pt>
                <c:pt idx="88">
                  <c:v>10.068692949665129</c:v>
                </c:pt>
                <c:pt idx="89">
                  <c:v>10.068692949665129</c:v>
                </c:pt>
                <c:pt idx="90">
                  <c:v>10.068692949665129</c:v>
                </c:pt>
                <c:pt idx="91">
                  <c:v>10.068692949665129</c:v>
                </c:pt>
                <c:pt idx="92">
                  <c:v>10.068692949665129</c:v>
                </c:pt>
                <c:pt idx="93">
                  <c:v>10.068692949665129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569216"/>
        <c:axId val="182593024"/>
      </c:scatterChart>
      <c:valAx>
        <c:axId val="182569216"/>
        <c:scaling>
          <c:orientation val="minMax"/>
          <c:max val="2.5000000000000005E-2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Xi+Xd1+Xd2</a:t>
                </a:r>
              </a:p>
            </c:rich>
          </c:tx>
          <c:layout>
            <c:manualLayout>
              <c:xMode val="edge"/>
              <c:yMode val="edge"/>
              <c:x val="0.41609867125398814"/>
              <c:y val="3.2247328275621399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93024"/>
        <c:crosses val="max"/>
        <c:crossBetween val="midCat"/>
      </c:valAx>
      <c:valAx>
        <c:axId val="182593024"/>
        <c:scaling>
          <c:logBase val="10"/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 q / Alpha i</a:t>
                </a:r>
              </a:p>
            </c:rich>
          </c:tx>
          <c:layout>
            <c:manualLayout>
              <c:xMode val="edge"/>
              <c:yMode val="edge"/>
              <c:x val="4.2165625062339521E-2"/>
              <c:y val="0.2510801698568171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56921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74822669779335"/>
          <c:y val="9.2664015800420205E-2"/>
          <c:w val="0.11876484786135411"/>
          <c:h val="0.7451737993828615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74512471290831"/>
          <c:y val="4.743833017077799E-2"/>
          <c:w val="0.81481645209710185"/>
          <c:h val="0.79099971595081464"/>
        </c:manualLayout>
      </c:layout>
      <c:scatterChart>
        <c:scatterStyle val="lineMarker"/>
        <c:varyColors val="0"/>
        <c:ser>
          <c:idx val="0"/>
          <c:order val="0"/>
          <c:tx>
            <c:strRef>
              <c:f>OutputSummary!$C$1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errBars>
            <c:errDir val="x"/>
            <c:errBarType val="both"/>
            <c:errValType val="cust"/>
            <c:noEndCap val="0"/>
            <c:plus>
              <c:numRef>
                <c:f>OutputSummary!$F$3:$F$99</c:f>
                <c:numCache>
                  <c:formatCode>General</c:formatCode>
                  <c:ptCount val="97"/>
                  <c:pt idx="0">
                    <c:v>8.0849489613873171E-2</c:v>
                  </c:pt>
                  <c:pt idx="1">
                    <c:v>5.6068034851549209E-2</c:v>
                  </c:pt>
                  <c:pt idx="2">
                    <c:v>3.1353374582047122E-2</c:v>
                  </c:pt>
                  <c:pt idx="3">
                    <c:v>8.6079961343365374E-2</c:v>
                  </c:pt>
                  <c:pt idx="4">
                    <c:v>4.9376178426307149E-2</c:v>
                  </c:pt>
                  <c:pt idx="5">
                    <c:v>3.8186242909596047E-2</c:v>
                  </c:pt>
                  <c:pt idx="6">
                    <c:v>3.8371320729941871E-2</c:v>
                  </c:pt>
                  <c:pt idx="7">
                    <c:v>5.6290947036811367E-2</c:v>
                  </c:pt>
                  <c:pt idx="8">
                    <c:v>2.0248541812721954E-2</c:v>
                  </c:pt>
                  <c:pt idx="9">
                    <c:v>2.5294561494199896E-2</c:v>
                  </c:pt>
                  <c:pt idx="10">
                    <c:v>5.4693908379453982E-3</c:v>
                  </c:pt>
                  <c:pt idx="11">
                    <c:v>2.1583976598918309E-2</c:v>
                  </c:pt>
                  <c:pt idx="12">
                    <c:v>3.8143990135297567E-2</c:v>
                  </c:pt>
                  <c:pt idx="13">
                    <c:v>6.0382237297502028E-2</c:v>
                  </c:pt>
                  <c:pt idx="14">
                    <c:v>3.9392950780795077E-2</c:v>
                  </c:pt>
                  <c:pt idx="15">
                    <c:v>7.5748805450541967E-2</c:v>
                  </c:pt>
                  <c:pt idx="16">
                    <c:v>0.1764646134521195</c:v>
                  </c:pt>
                  <c:pt idx="17">
                    <c:v>9.3983199806049189E-2</c:v>
                  </c:pt>
                  <c:pt idx="18">
                    <c:v>3.1304558692933471E-2</c:v>
                  </c:pt>
                  <c:pt idx="19">
                    <c:v>3.4525284869098893E-2</c:v>
                  </c:pt>
                  <c:pt idx="20">
                    <c:v>6.5573055533831415E-2</c:v>
                  </c:pt>
                  <c:pt idx="21">
                    <c:v>0.10246829371453692</c:v>
                  </c:pt>
                  <c:pt idx="22">
                    <c:v>2.5597319311039146E-2</c:v>
                  </c:pt>
                  <c:pt idx="23">
                    <c:v>1.5378298711359193</c:v>
                  </c:pt>
                  <c:pt idx="24">
                    <c:v>3.9668592938411518E-2</c:v>
                  </c:pt>
                  <c:pt idx="25">
                    <c:v>1.6187863134918712E-2</c:v>
                  </c:pt>
                  <c:pt idx="26">
                    <c:v>4.2096503216567882E-2</c:v>
                  </c:pt>
                  <c:pt idx="27">
                    <c:v>2.7733632235306116E-2</c:v>
                  </c:pt>
                  <c:pt idx="28">
                    <c:v>5.5839699965243739E-2</c:v>
                  </c:pt>
                  <c:pt idx="29">
                    <c:v>9.5715863192678885E-2</c:v>
                  </c:pt>
                  <c:pt idx="30">
                    <c:v>9.8068487523705006E-2</c:v>
                  </c:pt>
                  <c:pt idx="31">
                    <c:v>0.29130923013594612</c:v>
                  </c:pt>
                  <c:pt idx="32">
                    <c:v>0.23389377412228574</c:v>
                  </c:pt>
                  <c:pt idx="33">
                    <c:v>0.1725436979431505</c:v>
                  </c:pt>
                  <c:pt idx="34">
                    <c:v>0.16336075232248493</c:v>
                  </c:pt>
                  <c:pt idx="35">
                    <c:v>0.15603421474564771</c:v>
                  </c:pt>
                  <c:pt idx="36">
                    <c:v>0.53822296729699692</c:v>
                  </c:pt>
                  <c:pt idx="37">
                    <c:v>0.40860739886298481</c:v>
                  </c:pt>
                  <c:pt idx="38">
                    <c:v>0.32300898526391864</c:v>
                  </c:pt>
                  <c:pt idx="39">
                    <c:v>0.41907657010068977</c:v>
                  </c:pt>
                  <c:pt idx="40">
                    <c:v>0.3422204682460479</c:v>
                  </c:pt>
                  <c:pt idx="41">
                    <c:v>0.34269382252914893</c:v>
                  </c:pt>
                  <c:pt idx="42">
                    <c:v>0.21413655113455565</c:v>
                  </c:pt>
                  <c:pt idx="43">
                    <c:v>0.2440394089908533</c:v>
                  </c:pt>
                  <c:pt idx="44">
                    <c:v>5.3688994769892382</c:v>
                  </c:pt>
                  <c:pt idx="45">
                    <c:v>5.3699592292352207</c:v>
                  </c:pt>
                  <c:pt idx="46">
                    <c:v>0.58387415461779413</c:v>
                  </c:pt>
                  <c:pt idx="47">
                    <c:v>0.35307954293519206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OutputSummary!$G$3:$G$99</c:f>
                <c:numCache>
                  <c:formatCode>General</c:formatCode>
                  <c:ptCount val="97"/>
                  <c:pt idx="0">
                    <c:v>7.4897731026288161E-2</c:v>
                  </c:pt>
                  <c:pt idx="1">
                    <c:v>5.2003787691308645E-2</c:v>
                  </c:pt>
                  <c:pt idx="2">
                    <c:v>2.9791873958309401E-2</c:v>
                  </c:pt>
                  <c:pt idx="3">
                    <c:v>7.7727023491065639E-2</c:v>
                  </c:pt>
                  <c:pt idx="4">
                    <c:v>4.7067172948097591E-2</c:v>
                  </c:pt>
                  <c:pt idx="5">
                    <c:v>3.7065702553991109E-2</c:v>
                  </c:pt>
                  <c:pt idx="6">
                    <c:v>3.5299723310831976E-2</c:v>
                  </c:pt>
                  <c:pt idx="7">
                    <c:v>5.3675130454834186E-2</c:v>
                  </c:pt>
                  <c:pt idx="8">
                    <c:v>1.8869313616673544E-2</c:v>
                  </c:pt>
                  <c:pt idx="9">
                    <c:v>2.3010763235101594E-2</c:v>
                  </c:pt>
                  <c:pt idx="10">
                    <c:v>5.4084848392470519E-3</c:v>
                  </c:pt>
                  <c:pt idx="11">
                    <c:v>2.0691448218533082E-2</c:v>
                  </c:pt>
                  <c:pt idx="12">
                    <c:v>3.7052515669370845E-2</c:v>
                  </c:pt>
                  <c:pt idx="13">
                    <c:v>5.6776972634867917E-2</c:v>
                  </c:pt>
                  <c:pt idx="14">
                    <c:v>3.7473927652962313E-2</c:v>
                  </c:pt>
                  <c:pt idx="15">
                    <c:v>6.9325388473818528E-2</c:v>
                  </c:pt>
                  <c:pt idx="16">
                    <c:v>0.15145344649834658</c:v>
                  </c:pt>
                  <c:pt idx="17">
                    <c:v>8.6154094027010686E-2</c:v>
                  </c:pt>
                  <c:pt idx="18">
                    <c:v>3.0211309401883879E-2</c:v>
                  </c:pt>
                  <c:pt idx="19">
                    <c:v>3.2207785540090184E-2</c:v>
                  </c:pt>
                  <c:pt idx="20">
                    <c:v>6.1851789309961269E-2</c:v>
                  </c:pt>
                  <c:pt idx="21">
                    <c:v>9.2643155868411986E-2</c:v>
                  </c:pt>
                  <c:pt idx="22">
                    <c:v>2.3505071723554316E-2</c:v>
                  </c:pt>
                  <c:pt idx="23">
                    <c:v>1.5551931139776443</c:v>
                  </c:pt>
                  <c:pt idx="24">
                    <c:v>3.7438166318039201E-2</c:v>
                  </c:pt>
                  <c:pt idx="25">
                    <c:v>1.5409798412780451E-2</c:v>
                  </c:pt>
                  <c:pt idx="26">
                    <c:v>4.0962474759955292E-2</c:v>
                  </c:pt>
                  <c:pt idx="27">
                    <c:v>2.683286402491869E-2</c:v>
                  </c:pt>
                  <c:pt idx="28">
                    <c:v>5.3656665028103845E-2</c:v>
                  </c:pt>
                  <c:pt idx="29">
                    <c:v>8.9033238477397969E-2</c:v>
                  </c:pt>
                  <c:pt idx="30">
                    <c:v>9.1260312934677845E-2</c:v>
                  </c:pt>
                  <c:pt idx="31">
                    <c:v>0.2272275476454193</c:v>
                  </c:pt>
                  <c:pt idx="32">
                    <c:v>0.18085946691900978</c:v>
                  </c:pt>
                  <c:pt idx="33">
                    <c:v>0.14822243120474865</c:v>
                  </c:pt>
                  <c:pt idx="34">
                    <c:v>0.14013201096811234</c:v>
                  </c:pt>
                  <c:pt idx="35">
                    <c:v>0.13369007273622135</c:v>
                  </c:pt>
                  <c:pt idx="36">
                    <c:v>0.40116769369836192</c:v>
                  </c:pt>
                  <c:pt idx="37">
                    <c:v>0.29825149121510219</c:v>
                  </c:pt>
                  <c:pt idx="38">
                    <c:v>0.25084939072519474</c:v>
                  </c:pt>
                  <c:pt idx="39">
                    <c:v>0.33138269943500021</c:v>
                  </c:pt>
                  <c:pt idx="40">
                    <c:v>0.2667069578788599</c:v>
                  </c:pt>
                  <c:pt idx="41">
                    <c:v>0.26710190227543285</c:v>
                  </c:pt>
                  <c:pt idx="42">
                    <c:v>0.16094415374962012</c:v>
                  </c:pt>
                  <c:pt idx="43">
                    <c:v>0.18432888701868211</c:v>
                  </c:pt>
                  <c:pt idx="44">
                    <c:v>5.0206848548028429</c:v>
                  </c:pt>
                  <c:pt idx="45">
                    <c:v>5.0213037327680681</c:v>
                  </c:pt>
                  <c:pt idx="46">
                    <c:v>0.37468869653141978</c:v>
                  </c:pt>
                  <c:pt idx="47">
                    <c:v>0.30509925826611539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OutputSummary!$D$3:$D$99</c:f>
                <c:numCache>
                  <c:formatCode>General</c:formatCode>
                  <c:ptCount val="97"/>
                  <c:pt idx="0">
                    <c:v>24.6855326683079</c:v>
                  </c:pt>
                  <c:pt idx="1">
                    <c:v>38.060013774791145</c:v>
                  </c:pt>
                  <c:pt idx="2">
                    <c:v>173.91322946468736</c:v>
                  </c:pt>
                  <c:pt idx="3">
                    <c:v>23.984581653941135</c:v>
                  </c:pt>
                  <c:pt idx="4">
                    <c:v>28.906000630165138</c:v>
                  </c:pt>
                  <c:pt idx="5">
                    <c:v>13.544473917650244</c:v>
                  </c:pt>
                  <c:pt idx="6">
                    <c:v>52.554622588715034</c:v>
                  </c:pt>
                  <c:pt idx="7">
                    <c:v>11.630696212156572</c:v>
                  </c:pt>
                  <c:pt idx="8">
                    <c:v>118.29905593316511</c:v>
                  </c:pt>
                  <c:pt idx="9">
                    <c:v>184.33672428227544</c:v>
                  </c:pt>
                  <c:pt idx="10">
                    <c:v>63.943046724403217</c:v>
                  </c:pt>
                  <c:pt idx="11">
                    <c:v>32.58626920259465</c:v>
                  </c:pt>
                  <c:pt idx="12">
                    <c:v>19.761632834960729</c:v>
                  </c:pt>
                  <c:pt idx="13">
                    <c:v>27.04109154536954</c:v>
                  </c:pt>
                  <c:pt idx="14">
                    <c:v>27.167379695160136</c:v>
                  </c:pt>
                  <c:pt idx="15">
                    <c:v>43.411358152170493</c:v>
                  </c:pt>
                  <c:pt idx="16">
                    <c:v>46.630508460062018</c:v>
                  </c:pt>
                  <c:pt idx="17">
                    <c:v>14.874955762377795</c:v>
                  </c:pt>
                  <c:pt idx="18">
                    <c:v>26.245807663727973</c:v>
                  </c:pt>
                  <c:pt idx="19">
                    <c:v>73.575272133836847</c:v>
                  </c:pt>
                  <c:pt idx="20">
                    <c:v>12.229354117461781</c:v>
                  </c:pt>
                  <c:pt idx="21">
                    <c:v>16.099269676667362</c:v>
                  </c:pt>
                  <c:pt idx="22">
                    <c:v>86.948610488264478</c:v>
                  </c:pt>
                  <c:pt idx="23">
                    <c:v>4.9191846874176477</c:v>
                  </c:pt>
                  <c:pt idx="24">
                    <c:v>27.5939948416368</c:v>
                  </c:pt>
                  <c:pt idx="25">
                    <c:v>91.337046089715386</c:v>
                  </c:pt>
                  <c:pt idx="26">
                    <c:v>18.470220577148901</c:v>
                  </c:pt>
                  <c:pt idx="27">
                    <c:v>74.503110275122907</c:v>
                  </c:pt>
                  <c:pt idx="28">
                    <c:v>25.380125557489805</c:v>
                  </c:pt>
                  <c:pt idx="29">
                    <c:v>19.472626515010575</c:v>
                  </c:pt>
                  <c:pt idx="30">
                    <c:v>18.92106972681762</c:v>
                  </c:pt>
                  <c:pt idx="31">
                    <c:v>23.404458656854317</c:v>
                  </c:pt>
                  <c:pt idx="32">
                    <c:v>29.904268405138154</c:v>
                  </c:pt>
                  <c:pt idx="33">
                    <c:v>34.955855401002722</c:v>
                  </c:pt>
                  <c:pt idx="34">
                    <c:v>37.065520906088963</c:v>
                  </c:pt>
                  <c:pt idx="35">
                    <c:v>38.921782586230094</c:v>
                  </c:pt>
                  <c:pt idx="36">
                    <c:v>25.839506919563796</c:v>
                  </c:pt>
                  <c:pt idx="37">
                    <c:v>36.761513900411046</c:v>
                  </c:pt>
                  <c:pt idx="38">
                    <c:v>42.044298353041427</c:v>
                  </c:pt>
                  <c:pt idx="39">
                    <c:v>30.157592789042496</c:v>
                  </c:pt>
                  <c:pt idx="40">
                    <c:v>39.161068444894411</c:v>
                  </c:pt>
                  <c:pt idx="41">
                    <c:v>39.09355659826349</c:v>
                  </c:pt>
                  <c:pt idx="42">
                    <c:v>57.907320510807693</c:v>
                  </c:pt>
                  <c:pt idx="43">
                    <c:v>50.179940232257394</c:v>
                  </c:pt>
                  <c:pt idx="44">
                    <c:v>0.37755001921300607</c:v>
                  </c:pt>
                  <c:pt idx="45">
                    <c:v>0.8932090614941306</c:v>
                  </c:pt>
                  <c:pt idx="46">
                    <c:v>53.656080829717723</c:v>
                  </c:pt>
                  <c:pt idx="47">
                    <c:v>19.716799212606851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OutputSummary!$C$3:$C$99</c:f>
                <c:numCache>
                  <c:formatCode>General</c:formatCode>
                  <c:ptCount val="97"/>
                  <c:pt idx="0">
                    <c:v>22.188191139414556</c:v>
                  </c:pt>
                  <c:pt idx="1">
                    <c:v>33.843849008719957</c:v>
                  </c:pt>
                  <c:pt idx="2">
                    <c:v>123.55420816197189</c:v>
                  </c:pt>
                  <c:pt idx="3">
                    <c:v>22.243226553679634</c:v>
                  </c:pt>
                  <c:pt idx="4">
                    <c:v>25.48241630986363</c:v>
                  </c:pt>
                  <c:pt idx="5">
                    <c:v>12.525539384998424</c:v>
                  </c:pt>
                  <c:pt idx="6">
                    <c:v>47.771152610806851</c:v>
                  </c:pt>
                  <c:pt idx="7">
                    <c:v>10.924945561889636</c:v>
                  </c:pt>
                  <c:pt idx="8">
                    <c:v>105.59885009412201</c:v>
                  </c:pt>
                  <c:pt idx="9">
                    <c:v>153.08250370632805</c:v>
                  </c:pt>
                  <c:pt idx="10">
                    <c:v>57.00673747594314</c:v>
                  </c:pt>
                  <c:pt idx="11">
                    <c:v>30.413285013658751</c:v>
                  </c:pt>
                  <c:pt idx="12">
                    <c:v>17.513113063872311</c:v>
                  </c:pt>
                  <c:pt idx="13">
                    <c:v>24.082774286358905</c:v>
                  </c:pt>
                  <c:pt idx="14">
                    <c:v>25.079710642938565</c:v>
                  </c:pt>
                  <c:pt idx="15">
                    <c:v>36.881029757275606</c:v>
                  </c:pt>
                  <c:pt idx="16">
                    <c:v>36.846295168149737</c:v>
                  </c:pt>
                  <c:pt idx="17">
                    <c:v>13.770659540116434</c:v>
                  </c:pt>
                  <c:pt idx="18">
                    <c:v>23.376897685886988</c:v>
                  </c:pt>
                  <c:pt idx="19">
                    <c:v>66.57089697885803</c:v>
                  </c:pt>
                  <c:pt idx="20">
                    <c:v>11.395154671679556</c:v>
                  </c:pt>
                  <c:pt idx="21">
                    <c:v>15.030052701678976</c:v>
                  </c:pt>
                  <c:pt idx="22">
                    <c:v>78.457561147601837</c:v>
                  </c:pt>
                  <c:pt idx="23">
                    <c:v>4.2507962912496824</c:v>
                  </c:pt>
                  <c:pt idx="24">
                    <c:v>25.143248510031384</c:v>
                  </c:pt>
                  <c:pt idx="25">
                    <c:v>80.232616112739507</c:v>
                  </c:pt>
                  <c:pt idx="26">
                    <c:v>15.843370649916992</c:v>
                  </c:pt>
                  <c:pt idx="27">
                    <c:v>54.284823234422582</c:v>
                  </c:pt>
                  <c:pt idx="28">
                    <c:v>20.82424782494245</c:v>
                  </c:pt>
                  <c:pt idx="29">
                    <c:v>17.693188581594733</c:v>
                  </c:pt>
                  <c:pt idx="30">
                    <c:v>17.182634665724173</c:v>
                  </c:pt>
                  <c:pt idx="31">
                    <c:v>21.093870111219424</c:v>
                  </c:pt>
                  <c:pt idx="32">
                    <c:v>27.100953320850081</c:v>
                  </c:pt>
                  <c:pt idx="33">
                    <c:v>30.05214366378263</c:v>
                  </c:pt>
                  <c:pt idx="34">
                    <c:v>31.941694483009378</c:v>
                  </c:pt>
                  <c:pt idx="35">
                    <c:v>33.607263231223413</c:v>
                  </c:pt>
                  <c:pt idx="36">
                    <c:v>22.079404386930563</c:v>
                  </c:pt>
                  <c:pt idx="37">
                    <c:v>31.663714967763781</c:v>
                  </c:pt>
                  <c:pt idx="38">
                    <c:v>36.774000321524852</c:v>
                  </c:pt>
                  <c:pt idx="39">
                    <c:v>26.151399589777597</c:v>
                  </c:pt>
                  <c:pt idx="40">
                    <c:v>34.186653014807348</c:v>
                  </c:pt>
                  <c:pt idx="41">
                    <c:v>34.126046410784248</c:v>
                  </c:pt>
                  <c:pt idx="42">
                    <c:v>51.225313164671576</c:v>
                  </c:pt>
                  <c:pt idx="43">
                    <c:v>44.200305458558404</c:v>
                  </c:pt>
                  <c:pt idx="44">
                    <c:v>0.12068766584561362</c:v>
                  </c:pt>
                  <c:pt idx="45">
                    <c:v>0.44797478437551996</c:v>
                  </c:pt>
                  <c:pt idx="46">
                    <c:v>43.672137930553404</c:v>
                  </c:pt>
                  <c:pt idx="47">
                    <c:v>16.271126529048754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OutputSummary!$E$3:$E$99</c:f>
              <c:numCache>
                <c:formatCode>0.00</c:formatCode>
                <c:ptCount val="97"/>
                <c:pt idx="0">
                  <c:v>1.9358524163913464</c:v>
                </c:pt>
                <c:pt idx="1">
                  <c:v>1.3666983956556085</c:v>
                </c:pt>
                <c:pt idx="2">
                  <c:v>1.1504454950356833</c:v>
                </c:pt>
                <c:pt idx="3">
                  <c:v>1.531342957358903</c:v>
                </c:pt>
                <c:pt idx="4">
                  <c:v>1.9157576746793181</c:v>
                </c:pt>
                <c:pt idx="5">
                  <c:v>2.3875819515514629</c:v>
                </c:pt>
                <c:pt idx="6">
                  <c:v>0.84159269335859699</c:v>
                </c:pt>
                <c:pt idx="7">
                  <c:v>2.1892327900377015</c:v>
                </c:pt>
                <c:pt idx="8">
                  <c:v>0.53097338480628253</c:v>
                </c:pt>
                <c:pt idx="9">
                  <c:v>0.48613528165955494</c:v>
                </c:pt>
                <c:pt idx="10">
                  <c:v>0.93021527620252475</c:v>
                </c:pt>
                <c:pt idx="11">
                  <c:v>0.95455252601810658</c:v>
                </c:pt>
                <c:pt idx="12">
                  <c:v>2.4546078456133755</c:v>
                </c:pt>
                <c:pt idx="13">
                  <c:v>1.8055737892687576</c:v>
                </c:pt>
                <c:pt idx="14">
                  <c:v>1.4717876079295102</c:v>
                </c:pt>
                <c:pt idx="15">
                  <c:v>1.5520153068158271</c:v>
                </c:pt>
                <c:pt idx="16">
                  <c:v>2.0220722455299445</c:v>
                </c:pt>
                <c:pt idx="17">
                  <c:v>1.9555278317866978</c:v>
                </c:pt>
                <c:pt idx="18">
                  <c:v>1.638079239316764</c:v>
                </c:pt>
                <c:pt idx="19">
                  <c:v>0.92711319847305029</c:v>
                </c:pt>
                <c:pt idx="20">
                  <c:v>2.0554375059529773</c:v>
                </c:pt>
                <c:pt idx="21">
                  <c:v>1.8376846152496156</c:v>
                </c:pt>
                <c:pt idx="22">
                  <c:v>0.54802666592248139</c:v>
                </c:pt>
                <c:pt idx="23">
                  <c:v>6.514739486514129</c:v>
                </c:pt>
                <c:pt idx="24">
                  <c:v>1.2610231580089231</c:v>
                </c:pt>
                <c:pt idx="25">
                  <c:v>0.60901853506485604</c:v>
                </c:pt>
                <c:pt idx="26">
                  <c:v>2.8513846862662282</c:v>
                </c:pt>
                <c:pt idx="27">
                  <c:v>1.5595318320751865</c:v>
                </c:pt>
                <c:pt idx="28">
                  <c:v>2.565779657788835</c:v>
                </c:pt>
                <c:pt idx="29">
                  <c:v>2.4286758626343881</c:v>
                </c:pt>
                <c:pt idx="30">
                  <c:v>2.5012124417605501</c:v>
                </c:pt>
                <c:pt idx="31">
                  <c:v>1.9642682171302439</c:v>
                </c:pt>
                <c:pt idx="32">
                  <c:v>1.5217060865195968</c:v>
                </c:pt>
                <c:pt idx="33">
                  <c:v>2.0016034900589128</c:v>
                </c:pt>
                <c:pt idx="34">
                  <c:v>1.8775197376776871</c:v>
                </c:pt>
                <c:pt idx="35">
                  <c:v>1.7800392797856011</c:v>
                </c:pt>
                <c:pt idx="36">
                  <c:v>2.9828642892739881</c:v>
                </c:pt>
                <c:pt idx="37">
                  <c:v>2.1080579643122097</c:v>
                </c:pt>
                <c:pt idx="38">
                  <c:v>2.1579783982564451</c:v>
                </c:pt>
                <c:pt idx="39">
                  <c:v>3.0163846434469646</c:v>
                </c:pt>
                <c:pt idx="40">
                  <c:v>2.3194978948637992</c:v>
                </c:pt>
                <c:pt idx="41">
                  <c:v>2.3235633324908296</c:v>
                </c:pt>
                <c:pt idx="42">
                  <c:v>1.2460473364161107</c:v>
                </c:pt>
                <c:pt idx="43">
                  <c:v>1.4468756031125882</c:v>
                </c:pt>
                <c:pt idx="44">
                  <c:v>19.394052335877944</c:v>
                </c:pt>
                <c:pt idx="45">
                  <c:v>19.395294431887354</c:v>
                </c:pt>
                <c:pt idx="46">
                  <c:v>1.996902239796057</c:v>
                </c:pt>
                <c:pt idx="47">
                  <c:v>4.1852751107482655</c:v>
                </c:pt>
                <c:pt idx="48">
                  <c:v>4.1852751107482655</c:v>
                </c:pt>
                <c:pt idx="49">
                  <c:v>4.1852751107482655</c:v>
                </c:pt>
                <c:pt idx="50">
                  <c:v>4.1852751107482655</c:v>
                </c:pt>
                <c:pt idx="51">
                  <c:v>4.1852751107482655</c:v>
                </c:pt>
                <c:pt idx="52">
                  <c:v>4.1852751107482655</c:v>
                </c:pt>
                <c:pt idx="53">
                  <c:v>4.1852751107482655</c:v>
                </c:pt>
                <c:pt idx="54">
                  <c:v>4.1852751107482655</c:v>
                </c:pt>
                <c:pt idx="55">
                  <c:v>4.1852751107482655</c:v>
                </c:pt>
                <c:pt idx="56">
                  <c:v>4.1852751107482655</c:v>
                </c:pt>
                <c:pt idx="57">
                  <c:v>4.1852751107482655</c:v>
                </c:pt>
                <c:pt idx="58">
                  <c:v>4.1852751107482655</c:v>
                </c:pt>
                <c:pt idx="59">
                  <c:v>4.1852751107482655</c:v>
                </c:pt>
                <c:pt idx="60">
                  <c:v>4.1852751107482655</c:v>
                </c:pt>
                <c:pt idx="61">
                  <c:v>4.1852751107482655</c:v>
                </c:pt>
                <c:pt idx="62">
                  <c:v>4.1852751107482655</c:v>
                </c:pt>
                <c:pt idx="63">
                  <c:v>4.1852751107482655</c:v>
                </c:pt>
                <c:pt idx="64">
                  <c:v>4.1852751107482655</c:v>
                </c:pt>
                <c:pt idx="65">
                  <c:v>4.1852751107482655</c:v>
                </c:pt>
                <c:pt idx="66">
                  <c:v>4.1852751107482655</c:v>
                </c:pt>
                <c:pt idx="67">
                  <c:v>4.1852751107482655</c:v>
                </c:pt>
                <c:pt idx="68">
                  <c:v>4.1852751107482655</c:v>
                </c:pt>
                <c:pt idx="69">
                  <c:v>4.1852751107482655</c:v>
                </c:pt>
                <c:pt idx="70">
                  <c:v>4.1852751107482655</c:v>
                </c:pt>
                <c:pt idx="71">
                  <c:v>4.1852751107482655</c:v>
                </c:pt>
                <c:pt idx="72">
                  <c:v>4.1852751107482655</c:v>
                </c:pt>
                <c:pt idx="73">
                  <c:v>4.1852751107482655</c:v>
                </c:pt>
                <c:pt idx="74">
                  <c:v>4.1852751107482655</c:v>
                </c:pt>
                <c:pt idx="75">
                  <c:v>4.1852751107482655</c:v>
                </c:pt>
                <c:pt idx="76">
                  <c:v>4.1852751107482655</c:v>
                </c:pt>
                <c:pt idx="77">
                  <c:v>4.1852751107482655</c:v>
                </c:pt>
                <c:pt idx="78">
                  <c:v>4.1852751107482655</c:v>
                </c:pt>
                <c:pt idx="79">
                  <c:v>4.1852751107482655</c:v>
                </c:pt>
                <c:pt idx="80">
                  <c:v>4.1852751107482655</c:v>
                </c:pt>
                <c:pt idx="81">
                  <c:v>4.1852751107482655</c:v>
                </c:pt>
                <c:pt idx="82">
                  <c:v>4.1852751107482655</c:v>
                </c:pt>
                <c:pt idx="83">
                  <c:v>4.1852751107482655</c:v>
                </c:pt>
                <c:pt idx="84">
                  <c:v>4.1852751107482655</c:v>
                </c:pt>
                <c:pt idx="85">
                  <c:v>4.1852751107482655</c:v>
                </c:pt>
                <c:pt idx="86">
                  <c:v>4.1852751107482655</c:v>
                </c:pt>
                <c:pt idx="87">
                  <c:v>4.1852751107482655</c:v>
                </c:pt>
                <c:pt idx="88">
                  <c:v>4.1852751107482655</c:v>
                </c:pt>
                <c:pt idx="89">
                  <c:v>4.1852751107482655</c:v>
                </c:pt>
                <c:pt idx="90">
                  <c:v>4.1852751107482655</c:v>
                </c:pt>
                <c:pt idx="91">
                  <c:v>4.1852751107482655</c:v>
                </c:pt>
                <c:pt idx="92">
                  <c:v>4.1852751107482655</c:v>
                </c:pt>
                <c:pt idx="93">
                  <c:v>4.1852751107482655</c:v>
                </c:pt>
                <c:pt idx="94">
                  <c:v>4.1852751107482655</c:v>
                </c:pt>
                <c:pt idx="95">
                  <c:v>4.1852751107482655</c:v>
                </c:pt>
                <c:pt idx="96">
                  <c:v>4.1852751107482655</c:v>
                </c:pt>
              </c:numCache>
            </c:numRef>
          </c:xVal>
          <c:yVal>
            <c:numRef>
              <c:f>OutputSummary!$B$3:$B$99</c:f>
              <c:numCache>
                <c:formatCode>0.00</c:formatCode>
                <c:ptCount val="97"/>
                <c:pt idx="0">
                  <c:v>75.471057181760614</c:v>
                </c:pt>
                <c:pt idx="1">
                  <c:v>100.65510533197522</c:v>
                </c:pt>
                <c:pt idx="2">
                  <c:v>149.90712037865771</c:v>
                </c:pt>
                <c:pt idx="3">
                  <c:v>100.09659109283457</c:v>
                </c:pt>
                <c:pt idx="4">
                  <c:v>74.506925822317214</c:v>
                </c:pt>
                <c:pt idx="5">
                  <c:v>59.124570458384618</c:v>
                </c:pt>
                <c:pt idx="6">
                  <c:v>158.44567559867588</c:v>
                </c:pt>
                <c:pt idx="7">
                  <c:v>63.18702617711542</c:v>
                </c:pt>
                <c:pt idx="8">
                  <c:v>268.407209667004</c:v>
                </c:pt>
                <c:pt idx="9">
                  <c:v>258.83991306214813</c:v>
                </c:pt>
                <c:pt idx="10">
                  <c:v>159.41783511720772</c:v>
                </c:pt>
                <c:pt idx="11">
                  <c:v>140.09062000460472</c:v>
                </c:pt>
                <c:pt idx="12">
                  <c:v>55.537361122543494</c:v>
                </c:pt>
                <c:pt idx="13">
                  <c:v>75.84549664938497</c:v>
                </c:pt>
                <c:pt idx="14">
                  <c:v>105.72483536506984</c:v>
                </c:pt>
                <c:pt idx="15">
                  <c:v>84.237394231577312</c:v>
                </c:pt>
                <c:pt idx="16">
                  <c:v>64.355611001316831</c:v>
                </c:pt>
                <c:pt idx="17">
                  <c:v>64.960577848226393</c:v>
                </c:pt>
                <c:pt idx="18">
                  <c:v>73.961112310294226</c:v>
                </c:pt>
                <c:pt idx="19">
                  <c:v>201.53869707892443</c:v>
                </c:pt>
                <c:pt idx="20">
                  <c:v>59.238126464921109</c:v>
                </c:pt>
                <c:pt idx="21">
                  <c:v>77.103730899678865</c:v>
                </c:pt>
                <c:pt idx="22">
                  <c:v>226.28694084445635</c:v>
                </c:pt>
                <c:pt idx="23">
                  <c:v>10.812588065709797</c:v>
                </c:pt>
                <c:pt idx="24">
                  <c:v>93.822635645891964</c:v>
                </c:pt>
                <c:pt idx="25">
                  <c:v>193.87281229983915</c:v>
                </c:pt>
                <c:pt idx="26">
                  <c:v>41.976465100137837</c:v>
                </c:pt>
                <c:pt idx="27">
                  <c:v>74.875550423293078</c:v>
                </c:pt>
                <c:pt idx="28">
                  <c:v>43.976776277863991</c:v>
                </c:pt>
                <c:pt idx="29">
                  <c:v>67.602071045792655</c:v>
                </c:pt>
                <c:pt idx="30">
                  <c:v>65.59277332283429</c:v>
                </c:pt>
                <c:pt idx="31">
                  <c:v>73.742165238674517</c:v>
                </c:pt>
                <c:pt idx="32">
                  <c:v>95.618520219034707</c:v>
                </c:pt>
                <c:pt idx="33">
                  <c:v>74.663909815795037</c:v>
                </c:pt>
                <c:pt idx="34">
                  <c:v>79.699172888988301</c:v>
                </c:pt>
                <c:pt idx="35">
                  <c:v>84.14725987386305</c:v>
                </c:pt>
                <c:pt idx="36">
                  <c:v>55.255659953875529</c:v>
                </c:pt>
                <c:pt idx="37">
                  <c:v>78.890773216771834</c:v>
                </c:pt>
                <c:pt idx="38">
                  <c:v>97.599742027616543</c:v>
                </c:pt>
                <c:pt idx="39">
                  <c:v>69.212094789707393</c:v>
                </c:pt>
                <c:pt idx="40">
                  <c:v>90.653431053605672</c:v>
                </c:pt>
                <c:pt idx="41">
                  <c:v>90.491052319775548</c:v>
                </c:pt>
                <c:pt idx="42">
                  <c:v>138.57015068855708</c:v>
                </c:pt>
                <c:pt idx="43">
                  <c:v>119.09374339288752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82.221962713296961</c:v>
                </c:pt>
                <c:pt idx="47">
                  <c:v>36.053745562433988</c:v>
                </c:pt>
                <c:pt idx="48">
                  <c:v>36.053745562433988</c:v>
                </c:pt>
                <c:pt idx="49">
                  <c:v>36.053745562433988</c:v>
                </c:pt>
                <c:pt idx="50">
                  <c:v>36.053745562433988</c:v>
                </c:pt>
                <c:pt idx="51">
                  <c:v>36.053745562433988</c:v>
                </c:pt>
                <c:pt idx="52">
                  <c:v>36.053745562433988</c:v>
                </c:pt>
                <c:pt idx="53">
                  <c:v>36.053745562433988</c:v>
                </c:pt>
                <c:pt idx="54">
                  <c:v>36.053745562433988</c:v>
                </c:pt>
                <c:pt idx="55">
                  <c:v>36.053745562433988</c:v>
                </c:pt>
                <c:pt idx="56">
                  <c:v>36.053745562433988</c:v>
                </c:pt>
                <c:pt idx="57">
                  <c:v>36.053745562433988</c:v>
                </c:pt>
                <c:pt idx="58">
                  <c:v>36.053745562433988</c:v>
                </c:pt>
                <c:pt idx="59">
                  <c:v>36.053745562433988</c:v>
                </c:pt>
                <c:pt idx="60">
                  <c:v>36.053745562433988</c:v>
                </c:pt>
                <c:pt idx="61">
                  <c:v>36.053745562433988</c:v>
                </c:pt>
                <c:pt idx="62">
                  <c:v>36.053745562433988</c:v>
                </c:pt>
                <c:pt idx="63">
                  <c:v>36.053745562433988</c:v>
                </c:pt>
                <c:pt idx="64">
                  <c:v>36.053745562433988</c:v>
                </c:pt>
                <c:pt idx="65">
                  <c:v>36.053745562433988</c:v>
                </c:pt>
                <c:pt idx="66">
                  <c:v>36.053745562433988</c:v>
                </c:pt>
                <c:pt idx="67">
                  <c:v>36.053745562433988</c:v>
                </c:pt>
                <c:pt idx="68">
                  <c:v>36.053745562433988</c:v>
                </c:pt>
                <c:pt idx="69">
                  <c:v>36.053745562433988</c:v>
                </c:pt>
                <c:pt idx="70">
                  <c:v>36.053745562433988</c:v>
                </c:pt>
                <c:pt idx="71">
                  <c:v>36.053745562433988</c:v>
                </c:pt>
                <c:pt idx="72">
                  <c:v>36.053745562433988</c:v>
                </c:pt>
                <c:pt idx="73">
                  <c:v>36.053745562433988</c:v>
                </c:pt>
                <c:pt idx="74">
                  <c:v>36.053745562433988</c:v>
                </c:pt>
                <c:pt idx="75">
                  <c:v>36.053745562433988</c:v>
                </c:pt>
                <c:pt idx="76">
                  <c:v>36.053745562433988</c:v>
                </c:pt>
                <c:pt idx="77">
                  <c:v>36.053745562433988</c:v>
                </c:pt>
                <c:pt idx="78">
                  <c:v>36.053745562433988</c:v>
                </c:pt>
                <c:pt idx="79">
                  <c:v>36.053745562433988</c:v>
                </c:pt>
                <c:pt idx="80">
                  <c:v>36.053745562433988</c:v>
                </c:pt>
                <c:pt idx="81">
                  <c:v>36.053745562433988</c:v>
                </c:pt>
                <c:pt idx="82">
                  <c:v>36.053745562433988</c:v>
                </c:pt>
                <c:pt idx="83">
                  <c:v>36.053745562433988</c:v>
                </c:pt>
                <c:pt idx="84">
                  <c:v>36.053745562433988</c:v>
                </c:pt>
                <c:pt idx="85">
                  <c:v>36.053745562433988</c:v>
                </c:pt>
                <c:pt idx="86">
                  <c:v>36.053745562433988</c:v>
                </c:pt>
                <c:pt idx="87">
                  <c:v>36.053745562433988</c:v>
                </c:pt>
                <c:pt idx="88">
                  <c:v>36.053745562433988</c:v>
                </c:pt>
                <c:pt idx="89">
                  <c:v>36.053745562433988</c:v>
                </c:pt>
                <c:pt idx="90">
                  <c:v>36.053745562433988</c:v>
                </c:pt>
                <c:pt idx="91">
                  <c:v>36.053745562433988</c:v>
                </c:pt>
                <c:pt idx="92">
                  <c:v>36.053745562433988</c:v>
                </c:pt>
                <c:pt idx="93">
                  <c:v>36.053745562433988</c:v>
                </c:pt>
                <c:pt idx="94">
                  <c:v>36.053745562433988</c:v>
                </c:pt>
                <c:pt idx="95">
                  <c:v>36.053745562433988</c:v>
                </c:pt>
                <c:pt idx="96">
                  <c:v>36.053745562433988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OutputSummary!$J$2</c:f>
              <c:strCache>
                <c:ptCount val="1"/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OutputSummary!$J$3:$J$300</c:f>
              <c:numCache>
                <c:formatCode>0</c:formatCode>
                <c:ptCount val="298"/>
                <c:pt idx="1">
                  <c:v>99.884042575321587</c:v>
                </c:pt>
                <c:pt idx="2">
                  <c:v>99.438817558529607</c:v>
                </c:pt>
                <c:pt idx="3">
                  <c:v>89.41440994845486</c:v>
                </c:pt>
                <c:pt idx="4">
                  <c:v>68.290588332634655</c:v>
                </c:pt>
                <c:pt idx="5">
                  <c:v>64.143470004990363</c:v>
                </c:pt>
                <c:pt idx="6">
                  <c:v>62.805925127066971</c:v>
                </c:pt>
                <c:pt idx="7">
                  <c:v>55.815881055644908</c:v>
                </c:pt>
                <c:pt idx="8">
                  <c:v>55.652621964228786</c:v>
                </c:pt>
                <c:pt idx="9">
                  <c:v>53.61877012944413</c:v>
                </c:pt>
                <c:pt idx="10">
                  <c:v>53.555734804535241</c:v>
                </c:pt>
                <c:pt idx="11">
                  <c:v>51.413026610624655</c:v>
                </c:pt>
                <c:pt idx="12">
                  <c:v>50.796967150627438</c:v>
                </c:pt>
                <c:pt idx="13">
                  <c:v>50.481192080877193</c:v>
                </c:pt>
                <c:pt idx="14">
                  <c:v>50.153486701922667</c:v>
                </c:pt>
                <c:pt idx="15">
                  <c:v>49.12711344314242</c:v>
                </c:pt>
                <c:pt idx="16">
                  <c:v>48.321052940515926</c:v>
                </c:pt>
                <c:pt idx="17">
                  <c:v>46.128375766975829</c:v>
                </c:pt>
                <c:pt idx="18">
                  <c:v>46.025137858821893</c:v>
                </c:pt>
                <c:pt idx="19">
                  <c:v>45.768833906921543</c:v>
                </c:pt>
                <c:pt idx="20">
                  <c:v>45.6953942562956</c:v>
                </c:pt>
                <c:pt idx="21">
                  <c:v>45.596592792381237</c:v>
                </c:pt>
                <c:pt idx="22">
                  <c:v>45.319797853463228</c:v>
                </c:pt>
                <c:pt idx="23">
                  <c:v>45.146670356683906</c:v>
                </c:pt>
                <c:pt idx="24">
                  <c:v>44.570047444268255</c:v>
                </c:pt>
                <c:pt idx="25">
                  <c:v>43.764434724258052</c:v>
                </c:pt>
                <c:pt idx="26">
                  <c:v>43.405070564469511</c:v>
                </c:pt>
                <c:pt idx="27">
                  <c:v>42.303409758078551</c:v>
                </c:pt>
                <c:pt idx="28">
                  <c:v>41.482377994237027</c:v>
                </c:pt>
                <c:pt idx="29">
                  <c:v>41.444351074448782</c:v>
                </c:pt>
                <c:pt idx="30">
                  <c:v>38.892175703144638</c:v>
                </c:pt>
                <c:pt idx="31">
                  <c:v>38.82811234784706</c:v>
                </c:pt>
                <c:pt idx="32">
                  <c:v>37.598994982792995</c:v>
                </c:pt>
                <c:pt idx="33">
                  <c:v>36.920115742338957</c:v>
                </c:pt>
                <c:pt idx="34">
                  <c:v>36.185499625438545</c:v>
                </c:pt>
                <c:pt idx="35">
                  <c:v>35.280550084490898</c:v>
                </c:pt>
                <c:pt idx="36">
                  <c:v>35.081225193598669</c:v>
                </c:pt>
                <c:pt idx="37">
                  <c:v>33.322163273723213</c:v>
                </c:pt>
                <c:pt idx="38">
                  <c:v>29.083170039603914</c:v>
                </c:pt>
                <c:pt idx="39">
                  <c:v>23.792837890944991</c:v>
                </c:pt>
                <c:pt idx="40">
                  <c:v>23.418093062741555</c:v>
                </c:pt>
                <c:pt idx="41">
                  <c:v>21.116287383587053</c:v>
                </c:pt>
                <c:pt idx="42">
                  <c:v>19.267522831170666</c:v>
                </c:pt>
                <c:pt idx="43">
                  <c:v>19.065427868834387</c:v>
                </c:pt>
                <c:pt idx="44">
                  <c:v>12.846884093736042</c:v>
                </c:pt>
                <c:pt idx="45">
                  <c:v>11.677413451613418</c:v>
                </c:pt>
                <c:pt idx="46">
                  <c:v>8.3234397767189723</c:v>
                </c:pt>
                <c:pt idx="47">
                  <c:v>4.7094847774102186</c:v>
                </c:pt>
                <c:pt idx="48">
                  <c:v>3.7871962685335054</c:v>
                </c:pt>
                <c:pt idx="49">
                  <c:v>3.7871962685335054</c:v>
                </c:pt>
                <c:pt idx="50">
                  <c:v>3.7871962685335054</c:v>
                </c:pt>
                <c:pt idx="51">
                  <c:v>3.7871962685335054</c:v>
                </c:pt>
                <c:pt idx="52">
                  <c:v>3.7871962685335054</c:v>
                </c:pt>
                <c:pt idx="53">
                  <c:v>3.7871962685335054</c:v>
                </c:pt>
                <c:pt idx="54">
                  <c:v>3.7871962685335054</c:v>
                </c:pt>
                <c:pt idx="55">
                  <c:v>3.7871962685335054</c:v>
                </c:pt>
                <c:pt idx="56">
                  <c:v>3.7871962685335054</c:v>
                </c:pt>
                <c:pt idx="57">
                  <c:v>3.7871962685335054</c:v>
                </c:pt>
                <c:pt idx="58">
                  <c:v>3.7871962685335054</c:v>
                </c:pt>
                <c:pt idx="59">
                  <c:v>3.7871962685335054</c:v>
                </c:pt>
                <c:pt idx="60">
                  <c:v>3.7871962685335054</c:v>
                </c:pt>
                <c:pt idx="61">
                  <c:v>3.7871962685335054</c:v>
                </c:pt>
                <c:pt idx="62">
                  <c:v>3.7871962685335054</c:v>
                </c:pt>
                <c:pt idx="63">
                  <c:v>3.7871962685335054</c:v>
                </c:pt>
                <c:pt idx="64">
                  <c:v>3.7871962685335054</c:v>
                </c:pt>
                <c:pt idx="65">
                  <c:v>3.7871962685335054</c:v>
                </c:pt>
                <c:pt idx="66">
                  <c:v>3.7871962685335054</c:v>
                </c:pt>
                <c:pt idx="67">
                  <c:v>3.7871962685335054</c:v>
                </c:pt>
                <c:pt idx="68">
                  <c:v>3.7871962685335054</c:v>
                </c:pt>
                <c:pt idx="69">
                  <c:v>3.7871962685335054</c:v>
                </c:pt>
                <c:pt idx="70">
                  <c:v>3.7871962685335054</c:v>
                </c:pt>
                <c:pt idx="71">
                  <c:v>3.7871962685335054</c:v>
                </c:pt>
                <c:pt idx="72">
                  <c:v>3.7871962685335054</c:v>
                </c:pt>
                <c:pt idx="73">
                  <c:v>3.7871962685335054</c:v>
                </c:pt>
                <c:pt idx="74">
                  <c:v>3.7871962685335054</c:v>
                </c:pt>
                <c:pt idx="75">
                  <c:v>3.7871962685335054</c:v>
                </c:pt>
                <c:pt idx="76">
                  <c:v>3.7871962685335054</c:v>
                </c:pt>
                <c:pt idx="77">
                  <c:v>3.7871962685335054</c:v>
                </c:pt>
                <c:pt idx="78">
                  <c:v>3.7871962685335054</c:v>
                </c:pt>
                <c:pt idx="79">
                  <c:v>3.7871962685335054</c:v>
                </c:pt>
                <c:pt idx="80">
                  <c:v>3.7871962685335054</c:v>
                </c:pt>
                <c:pt idx="81">
                  <c:v>3.7871962685335054</c:v>
                </c:pt>
                <c:pt idx="82">
                  <c:v>3.7871962685335054</c:v>
                </c:pt>
                <c:pt idx="83">
                  <c:v>3.7871962685335054</c:v>
                </c:pt>
                <c:pt idx="84">
                  <c:v>3.7871962685335054</c:v>
                </c:pt>
                <c:pt idx="85">
                  <c:v>3.7871962685335054</c:v>
                </c:pt>
                <c:pt idx="86">
                  <c:v>3.7871962685335054</c:v>
                </c:pt>
                <c:pt idx="87">
                  <c:v>3.7871962685335054</c:v>
                </c:pt>
                <c:pt idx="88">
                  <c:v>3.7871962685335054</c:v>
                </c:pt>
                <c:pt idx="89">
                  <c:v>3.7871962685335054</c:v>
                </c:pt>
                <c:pt idx="90">
                  <c:v>3.7871962685335054</c:v>
                </c:pt>
                <c:pt idx="91">
                  <c:v>3.7871962685335054</c:v>
                </c:pt>
                <c:pt idx="92">
                  <c:v>3.7871962685335054</c:v>
                </c:pt>
                <c:pt idx="93">
                  <c:v>3.7871962685335054</c:v>
                </c:pt>
                <c:pt idx="94">
                  <c:v>3.7871962685335054</c:v>
                </c:pt>
                <c:pt idx="95">
                  <c:v>3.7871962685335054</c:v>
                </c:pt>
                <c:pt idx="96">
                  <c:v>3.7871962685335054</c:v>
                </c:pt>
                <c:pt idx="97">
                  <c:v>3.7871962685335054</c:v>
                </c:pt>
              </c:numCache>
            </c:numRef>
          </c:xVal>
          <c:yVal>
            <c:numRef>
              <c:f>OutputSummary!$I$3:$I$300</c:f>
              <c:numCache>
                <c:formatCode>0.00</c:formatCode>
                <c:ptCount val="298"/>
                <c:pt idx="1">
                  <c:v>0.12112172868858855</c:v>
                </c:pt>
                <c:pt idx="2">
                  <c:v>0.57913688721167711</c:v>
                </c:pt>
                <c:pt idx="3">
                  <c:v>10.812588065709797</c:v>
                </c:pt>
                <c:pt idx="4">
                  <c:v>36.053745562433988</c:v>
                </c:pt>
                <c:pt idx="5">
                  <c:v>41.976465100137837</c:v>
                </c:pt>
                <c:pt idx="6">
                  <c:v>43.976776277863991</c:v>
                </c:pt>
                <c:pt idx="7">
                  <c:v>55.255659953875529</c:v>
                </c:pt>
                <c:pt idx="8">
                  <c:v>55.537361122543494</c:v>
                </c:pt>
                <c:pt idx="9">
                  <c:v>59.124570458384618</c:v>
                </c:pt>
                <c:pt idx="10">
                  <c:v>59.238126464921109</c:v>
                </c:pt>
                <c:pt idx="11">
                  <c:v>63.18702617711542</c:v>
                </c:pt>
                <c:pt idx="12">
                  <c:v>64.355611001316831</c:v>
                </c:pt>
                <c:pt idx="13">
                  <c:v>64.960577848226393</c:v>
                </c:pt>
                <c:pt idx="14">
                  <c:v>65.59277332283429</c:v>
                </c:pt>
                <c:pt idx="15">
                  <c:v>67.602071045792655</c:v>
                </c:pt>
                <c:pt idx="16">
                  <c:v>69.212094789707393</c:v>
                </c:pt>
                <c:pt idx="17">
                  <c:v>73.742165238674517</c:v>
                </c:pt>
                <c:pt idx="18">
                  <c:v>73.961112310294226</c:v>
                </c:pt>
                <c:pt idx="19">
                  <c:v>74.506925822317214</c:v>
                </c:pt>
                <c:pt idx="20">
                  <c:v>74.663909815795037</c:v>
                </c:pt>
                <c:pt idx="21">
                  <c:v>74.875550423293078</c:v>
                </c:pt>
                <c:pt idx="22">
                  <c:v>75.471057181760614</c:v>
                </c:pt>
                <c:pt idx="23">
                  <c:v>75.84549664938497</c:v>
                </c:pt>
                <c:pt idx="24">
                  <c:v>77.103730899678865</c:v>
                </c:pt>
                <c:pt idx="25">
                  <c:v>78.890773216771834</c:v>
                </c:pt>
                <c:pt idx="26">
                  <c:v>79.699172888988301</c:v>
                </c:pt>
                <c:pt idx="27">
                  <c:v>82.221962713296961</c:v>
                </c:pt>
                <c:pt idx="28">
                  <c:v>84.14725987386305</c:v>
                </c:pt>
                <c:pt idx="29">
                  <c:v>84.237394231577312</c:v>
                </c:pt>
                <c:pt idx="30">
                  <c:v>90.491052319775548</c:v>
                </c:pt>
                <c:pt idx="31">
                  <c:v>90.653431053605672</c:v>
                </c:pt>
                <c:pt idx="32">
                  <c:v>93.822635645891964</c:v>
                </c:pt>
                <c:pt idx="33">
                  <c:v>95.618520219034707</c:v>
                </c:pt>
                <c:pt idx="34">
                  <c:v>97.599742027616543</c:v>
                </c:pt>
                <c:pt idx="35">
                  <c:v>100.09659109283457</c:v>
                </c:pt>
                <c:pt idx="36">
                  <c:v>100.65510533197522</c:v>
                </c:pt>
                <c:pt idx="37">
                  <c:v>105.72483536506984</c:v>
                </c:pt>
                <c:pt idx="38">
                  <c:v>119.09374339288752</c:v>
                </c:pt>
                <c:pt idx="39">
                  <c:v>138.57015068855708</c:v>
                </c:pt>
                <c:pt idx="40">
                  <c:v>140.09062000460472</c:v>
                </c:pt>
                <c:pt idx="41">
                  <c:v>149.90712037865771</c:v>
                </c:pt>
                <c:pt idx="42">
                  <c:v>158.44567559867588</c:v>
                </c:pt>
                <c:pt idx="43">
                  <c:v>159.41783511720772</c:v>
                </c:pt>
                <c:pt idx="44">
                  <c:v>193.87281229983915</c:v>
                </c:pt>
                <c:pt idx="45">
                  <c:v>201.53869707892443</c:v>
                </c:pt>
                <c:pt idx="46">
                  <c:v>226.28694084445635</c:v>
                </c:pt>
                <c:pt idx="47">
                  <c:v>258.83991306214813</c:v>
                </c:pt>
                <c:pt idx="48">
                  <c:v>268.407209667004</c:v>
                </c:pt>
                <c:pt idx="49">
                  <c:v>268.407209667004</c:v>
                </c:pt>
                <c:pt idx="50">
                  <c:v>268.407209667004</c:v>
                </c:pt>
                <c:pt idx="51">
                  <c:v>268.407209667004</c:v>
                </c:pt>
                <c:pt idx="52">
                  <c:v>268.407209667004</c:v>
                </c:pt>
                <c:pt idx="53">
                  <c:v>268.407209667004</c:v>
                </c:pt>
                <c:pt idx="54">
                  <c:v>268.407209667004</c:v>
                </c:pt>
                <c:pt idx="55">
                  <c:v>268.407209667004</c:v>
                </c:pt>
                <c:pt idx="56">
                  <c:v>268.407209667004</c:v>
                </c:pt>
                <c:pt idx="57">
                  <c:v>268.407209667004</c:v>
                </c:pt>
                <c:pt idx="58">
                  <c:v>268.407209667004</c:v>
                </c:pt>
                <c:pt idx="59">
                  <c:v>268.407209667004</c:v>
                </c:pt>
                <c:pt idx="60">
                  <c:v>268.407209667004</c:v>
                </c:pt>
                <c:pt idx="61">
                  <c:v>268.407209667004</c:v>
                </c:pt>
                <c:pt idx="62">
                  <c:v>268.407209667004</c:v>
                </c:pt>
                <c:pt idx="63">
                  <c:v>268.407209667004</c:v>
                </c:pt>
                <c:pt idx="64">
                  <c:v>268.407209667004</c:v>
                </c:pt>
                <c:pt idx="65">
                  <c:v>268.407209667004</c:v>
                </c:pt>
                <c:pt idx="66">
                  <c:v>268.407209667004</c:v>
                </c:pt>
                <c:pt idx="67">
                  <c:v>268.407209667004</c:v>
                </c:pt>
                <c:pt idx="68">
                  <c:v>268.407209667004</c:v>
                </c:pt>
                <c:pt idx="69">
                  <c:v>268.407209667004</c:v>
                </c:pt>
                <c:pt idx="70">
                  <c:v>268.407209667004</c:v>
                </c:pt>
                <c:pt idx="71">
                  <c:v>268.407209667004</c:v>
                </c:pt>
                <c:pt idx="72">
                  <c:v>268.407209667004</c:v>
                </c:pt>
                <c:pt idx="73">
                  <c:v>268.407209667004</c:v>
                </c:pt>
                <c:pt idx="74">
                  <c:v>268.407209667004</c:v>
                </c:pt>
                <c:pt idx="75">
                  <c:v>268.407209667004</c:v>
                </c:pt>
                <c:pt idx="76">
                  <c:v>268.407209667004</c:v>
                </c:pt>
                <c:pt idx="77">
                  <c:v>268.407209667004</c:v>
                </c:pt>
                <c:pt idx="78">
                  <c:v>268.407209667004</c:v>
                </c:pt>
                <c:pt idx="79">
                  <c:v>268.407209667004</c:v>
                </c:pt>
                <c:pt idx="80">
                  <c:v>268.407209667004</c:v>
                </c:pt>
                <c:pt idx="81">
                  <c:v>268.407209667004</c:v>
                </c:pt>
                <c:pt idx="82">
                  <c:v>268.407209667004</c:v>
                </c:pt>
                <c:pt idx="83">
                  <c:v>268.407209667004</c:v>
                </c:pt>
                <c:pt idx="84">
                  <c:v>268.407209667004</c:v>
                </c:pt>
                <c:pt idx="85">
                  <c:v>268.407209667004</c:v>
                </c:pt>
                <c:pt idx="86">
                  <c:v>268.407209667004</c:v>
                </c:pt>
                <c:pt idx="87">
                  <c:v>268.407209667004</c:v>
                </c:pt>
                <c:pt idx="88">
                  <c:v>268.407209667004</c:v>
                </c:pt>
                <c:pt idx="89">
                  <c:v>268.407209667004</c:v>
                </c:pt>
                <c:pt idx="90">
                  <c:v>268.407209667004</c:v>
                </c:pt>
                <c:pt idx="91">
                  <c:v>268.407209667004</c:v>
                </c:pt>
                <c:pt idx="92">
                  <c:v>268.407209667004</c:v>
                </c:pt>
                <c:pt idx="93">
                  <c:v>268.407209667004</c:v>
                </c:pt>
                <c:pt idx="94">
                  <c:v>268.407209667004</c:v>
                </c:pt>
                <c:pt idx="95">
                  <c:v>268.407209667004</c:v>
                </c:pt>
                <c:pt idx="96">
                  <c:v>268.407209667004</c:v>
                </c:pt>
                <c:pt idx="97">
                  <c:v>268.407209667004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OutputSummary!$K$1</c:f>
              <c:strCache>
                <c:ptCount val="1"/>
                <c:pt idx="0">
                  <c:v>Case11</c:v>
                </c:pt>
              </c:strCache>
            </c:strRef>
          </c:tx>
          <c:marker>
            <c:symbol val="none"/>
          </c:marker>
          <c:xVal>
            <c:numRef>
              <c:f>OutputSummary!$L$3:$L$300</c:f>
              <c:numCache>
                <c:formatCode>0.00</c:formatCode>
                <c:ptCount val="298"/>
                <c:pt idx="1">
                  <c:v>40.259421410143602</c:v>
                </c:pt>
                <c:pt idx="2">
                  <c:v>33.319168611590356</c:v>
                </c:pt>
                <c:pt idx="3">
                  <c:v>13.142670894025072</c:v>
                </c:pt>
                <c:pt idx="4">
                  <c:v>7.7843906021425369</c:v>
                </c:pt>
                <c:pt idx="5">
                  <c:v>5.9009552455105014</c:v>
                </c:pt>
                <c:pt idx="6">
                  <c:v>5.4403831298004901</c:v>
                </c:pt>
                <c:pt idx="7">
                  <c:v>5.174968559058299</c:v>
                </c:pt>
                <c:pt idx="8">
                  <c:v>4.5043190400030406</c:v>
                </c:pt>
                <c:pt idx="9">
                  <c:v>5.9560636812728873</c:v>
                </c:pt>
                <c:pt idx="10">
                  <c:v>5.0470295549488942</c:v>
                </c:pt>
                <c:pt idx="11">
                  <c:v>4.7075547293202158</c:v>
                </c:pt>
                <c:pt idx="12">
                  <c:v>4.424860913423613</c:v>
                </c:pt>
                <c:pt idx="13">
                  <c:v>4.3090871150554459</c:v>
                </c:pt>
                <c:pt idx="14">
                  <c:v>5.1832822753518162</c:v>
                </c:pt>
                <c:pt idx="15">
                  <c:v>5.0620823212815917</c:v>
                </c:pt>
                <c:pt idx="16">
                  <c:v>3.7185836181471048</c:v>
                </c:pt>
                <c:pt idx="17">
                  <c:v>3.5716576877357591</c:v>
                </c:pt>
                <c:pt idx="18">
                  <c:v>4.2911192325526297</c:v>
                </c:pt>
                <c:pt idx="19">
                  <c:v>4.2063871539772109</c:v>
                </c:pt>
                <c:pt idx="20">
                  <c:v>4.0122879586119637</c:v>
                </c:pt>
                <c:pt idx="21">
                  <c:v>4.3503816680381444</c:v>
                </c:pt>
                <c:pt idx="22">
                  <c:v>4.2372519631888652</c:v>
                </c:pt>
                <c:pt idx="23">
                  <c:v>4.0642936452787506</c:v>
                </c:pt>
                <c:pt idx="24">
                  <c:v>5.8869199965544778</c:v>
                </c:pt>
                <c:pt idx="25">
                  <c:v>4.1248572777140504</c:v>
                </c:pt>
                <c:pt idx="26">
                  <c:v>4.5094530875815426</c:v>
                </c:pt>
                <c:pt idx="27">
                  <c:v>3.5371859983702345</c:v>
                </c:pt>
                <c:pt idx="28">
                  <c:v>3.944850316207642</c:v>
                </c:pt>
                <c:pt idx="29">
                  <c:v>4.3170108760038364</c:v>
                </c:pt>
                <c:pt idx="30">
                  <c:v>2.9680241123128006</c:v>
                </c:pt>
                <c:pt idx="31">
                  <c:v>3.4601164666035777</c:v>
                </c:pt>
                <c:pt idx="32">
                  <c:v>3.1633075049511641</c:v>
                </c:pt>
                <c:pt idx="33">
                  <c:v>4.8014396697883956</c:v>
                </c:pt>
                <c:pt idx="34">
                  <c:v>4.7947634466027536</c:v>
                </c:pt>
                <c:pt idx="35">
                  <c:v>3.470113481310193</c:v>
                </c:pt>
                <c:pt idx="36">
                  <c:v>3.3525262371525266</c:v>
                </c:pt>
                <c:pt idx="37">
                  <c:v>4.5261958918845728</c:v>
                </c:pt>
                <c:pt idx="38">
                  <c:v>3.2889574926103702</c:v>
                </c:pt>
                <c:pt idx="39">
                  <c:v>2.3109553221444692</c:v>
                </c:pt>
                <c:pt idx="40">
                  <c:v>2.8940697976810288</c:v>
                </c:pt>
                <c:pt idx="41">
                  <c:v>2.7011820069622816</c:v>
                </c:pt>
                <c:pt idx="42">
                  <c:v>2.064884789849966</c:v>
                </c:pt>
                <c:pt idx="43">
                  <c:v>2.2517844356458028</c:v>
                </c:pt>
                <c:pt idx="44">
                  <c:v>1.5425600592350874</c:v>
                </c:pt>
                <c:pt idx="45">
                  <c:v>2.2313781888962594</c:v>
                </c:pt>
                <c:pt idx="46">
                  <c:v>1.3984862702912393</c:v>
                </c:pt>
                <c:pt idx="47">
                  <c:v>1.2512797851005524</c:v>
                </c:pt>
                <c:pt idx="48">
                  <c:v>1.3557838013420158</c:v>
                </c:pt>
                <c:pt idx="49">
                  <c:v>1.3557838013420158</c:v>
                </c:pt>
                <c:pt idx="50">
                  <c:v>1.3557838013420158</c:v>
                </c:pt>
                <c:pt idx="51">
                  <c:v>1.3557838013420158</c:v>
                </c:pt>
                <c:pt idx="52">
                  <c:v>1.3557838013420158</c:v>
                </c:pt>
                <c:pt idx="53">
                  <c:v>1.3557838013420158</c:v>
                </c:pt>
                <c:pt idx="54">
                  <c:v>1.3557838013420158</c:v>
                </c:pt>
                <c:pt idx="55">
                  <c:v>1.3557838013420158</c:v>
                </c:pt>
                <c:pt idx="56">
                  <c:v>1.3557838013420158</c:v>
                </c:pt>
                <c:pt idx="57">
                  <c:v>1.3557838013420158</c:v>
                </c:pt>
                <c:pt idx="58">
                  <c:v>1.3557838013420158</c:v>
                </c:pt>
                <c:pt idx="59">
                  <c:v>1.3557838013420158</c:v>
                </c:pt>
                <c:pt idx="60">
                  <c:v>1.3557838013420158</c:v>
                </c:pt>
                <c:pt idx="61">
                  <c:v>1.3557838013420158</c:v>
                </c:pt>
                <c:pt idx="62">
                  <c:v>1.3557838013420158</c:v>
                </c:pt>
                <c:pt idx="63">
                  <c:v>1.3557838013420158</c:v>
                </c:pt>
                <c:pt idx="64">
                  <c:v>1.3557838013420158</c:v>
                </c:pt>
                <c:pt idx="65">
                  <c:v>1.3557838013420158</c:v>
                </c:pt>
                <c:pt idx="66">
                  <c:v>1.3557838013420158</c:v>
                </c:pt>
                <c:pt idx="67">
                  <c:v>1.3557838013420158</c:v>
                </c:pt>
                <c:pt idx="68">
                  <c:v>1.3557838013420158</c:v>
                </c:pt>
                <c:pt idx="69">
                  <c:v>1.3557838013420158</c:v>
                </c:pt>
                <c:pt idx="70">
                  <c:v>1.3557838013420158</c:v>
                </c:pt>
                <c:pt idx="71">
                  <c:v>1.3557838013420158</c:v>
                </c:pt>
                <c:pt idx="72">
                  <c:v>1.3557838013420158</c:v>
                </c:pt>
                <c:pt idx="73">
                  <c:v>1.3557838013420158</c:v>
                </c:pt>
                <c:pt idx="74">
                  <c:v>1.3557838013420158</c:v>
                </c:pt>
                <c:pt idx="75">
                  <c:v>1.3557838013420158</c:v>
                </c:pt>
                <c:pt idx="76">
                  <c:v>1.3557838013420158</c:v>
                </c:pt>
                <c:pt idx="77">
                  <c:v>1.3557838013420158</c:v>
                </c:pt>
                <c:pt idx="78">
                  <c:v>1.3557838013420158</c:v>
                </c:pt>
                <c:pt idx="79">
                  <c:v>1.3557838013420158</c:v>
                </c:pt>
                <c:pt idx="80">
                  <c:v>1.3557838013420158</c:v>
                </c:pt>
                <c:pt idx="81">
                  <c:v>1.3557838013420158</c:v>
                </c:pt>
                <c:pt idx="82">
                  <c:v>1.3557838013420158</c:v>
                </c:pt>
                <c:pt idx="83">
                  <c:v>1.3557838013420158</c:v>
                </c:pt>
                <c:pt idx="84">
                  <c:v>1.3557838013420158</c:v>
                </c:pt>
                <c:pt idx="85">
                  <c:v>1.3557838013420158</c:v>
                </c:pt>
                <c:pt idx="86">
                  <c:v>1.3557838013420158</c:v>
                </c:pt>
                <c:pt idx="87">
                  <c:v>1.3557838013420158</c:v>
                </c:pt>
                <c:pt idx="88">
                  <c:v>1.3557838013420158</c:v>
                </c:pt>
                <c:pt idx="89">
                  <c:v>1.3557838013420158</c:v>
                </c:pt>
                <c:pt idx="90">
                  <c:v>1.3557838013420158</c:v>
                </c:pt>
                <c:pt idx="91">
                  <c:v>1.3557838013420158</c:v>
                </c:pt>
                <c:pt idx="92">
                  <c:v>1.3557838013420158</c:v>
                </c:pt>
                <c:pt idx="93">
                  <c:v>1.3557838013420158</c:v>
                </c:pt>
                <c:pt idx="94">
                  <c:v>1.3557838013420158</c:v>
                </c:pt>
                <c:pt idx="95">
                  <c:v>1.3557838013420158</c:v>
                </c:pt>
                <c:pt idx="96">
                  <c:v>1.3557838013420158</c:v>
                </c:pt>
                <c:pt idx="97">
                  <c:v>1.3557838013420158</c:v>
                </c:pt>
              </c:numCache>
            </c:numRef>
          </c:xVal>
          <c:yVal>
            <c:numRef>
              <c:f>OutputSummary!$K$3:$K$300</c:f>
              <c:numCache>
                <c:formatCode>0.00</c:formatCode>
                <c:ptCount val="298"/>
                <c:pt idx="1">
                  <c:v>0.15384182514500849</c:v>
                </c:pt>
                <c:pt idx="2">
                  <c:v>7.2361761624412608</c:v>
                </c:pt>
                <c:pt idx="3">
                  <c:v>18.630107291153205</c:v>
                </c:pt>
                <c:pt idx="4">
                  <c:v>52.720184715991131</c:v>
                </c:pt>
                <c:pt idx="5">
                  <c:v>55.408868246285238</c:v>
                </c:pt>
                <c:pt idx="6">
                  <c:v>56.743044023594848</c:v>
                </c:pt>
                <c:pt idx="7">
                  <c:v>72.29094243204645</c:v>
                </c:pt>
                <c:pt idx="8">
                  <c:v>74.33599235648893</c:v>
                </c:pt>
                <c:pt idx="9">
                  <c:v>75.857947343494445</c:v>
                </c:pt>
                <c:pt idx="10">
                  <c:v>76.828879081329831</c:v>
                </c:pt>
                <c:pt idx="11">
                  <c:v>80.825142665614692</c:v>
                </c:pt>
                <c:pt idx="12">
                  <c:v>80.953099364441812</c:v>
                </c:pt>
                <c:pt idx="13">
                  <c:v>81.176001321514221</c:v>
                </c:pt>
                <c:pt idx="14">
                  <c:v>87.039102868037787</c:v>
                </c:pt>
                <c:pt idx="15">
                  <c:v>89.236976609800777</c:v>
                </c:pt>
                <c:pt idx="16">
                  <c:v>89.942876079343677</c:v>
                </c:pt>
                <c:pt idx="17">
                  <c:v>90.296613759183643</c:v>
                </c:pt>
                <c:pt idx="18">
                  <c:v>93.072952122154305</c:v>
                </c:pt>
                <c:pt idx="19">
                  <c:v>93.587690566107995</c:v>
                </c:pt>
                <c:pt idx="20">
                  <c:v>94.185153518580194</c:v>
                </c:pt>
                <c:pt idx="21">
                  <c:v>94.72288825486855</c:v>
                </c:pt>
                <c:pt idx="22">
                  <c:v>95.103252448700573</c:v>
                </c:pt>
                <c:pt idx="23">
                  <c:v>96.210059280013297</c:v>
                </c:pt>
                <c:pt idx="24">
                  <c:v>97.576803538745438</c:v>
                </c:pt>
                <c:pt idx="25">
                  <c:v>100.13736236741815</c:v>
                </c:pt>
                <c:pt idx="26">
                  <c:v>101.73400177437392</c:v>
                </c:pt>
                <c:pt idx="27">
                  <c:v>102.19484420022769</c:v>
                </c:pt>
                <c:pt idx="28">
                  <c:v>104.90330594488077</c:v>
                </c:pt>
                <c:pt idx="29">
                  <c:v>104.99409219624438</c:v>
                </c:pt>
                <c:pt idx="30">
                  <c:v>110.45764333061189</c:v>
                </c:pt>
                <c:pt idx="31">
                  <c:v>116.42812055707105</c:v>
                </c:pt>
                <c:pt idx="32">
                  <c:v>120.52700738962358</c:v>
                </c:pt>
                <c:pt idx="33">
                  <c:v>121.01623540974778</c:v>
                </c:pt>
                <c:pt idx="34">
                  <c:v>121.19323689838794</c:v>
                </c:pt>
                <c:pt idx="35">
                  <c:v>122.35477432727347</c:v>
                </c:pt>
                <c:pt idx="36">
                  <c:v>128.66072754801141</c:v>
                </c:pt>
                <c:pt idx="37">
                  <c:v>128.74655452001505</c:v>
                </c:pt>
                <c:pt idx="38">
                  <c:v>145.43215321231187</c:v>
                </c:pt>
                <c:pt idx="39">
                  <c:v>161.07097808875716</c:v>
                </c:pt>
                <c:pt idx="40">
                  <c:v>165.95081198842522</c:v>
                </c:pt>
                <c:pt idx="41">
                  <c:v>177.76681571614475</c:v>
                </c:pt>
                <c:pt idx="42">
                  <c:v>179.99920154563154</c:v>
                </c:pt>
                <c:pt idx="43">
                  <c:v>183.53524277881291</c:v>
                </c:pt>
                <c:pt idx="44">
                  <c:v>213.78995180601945</c:v>
                </c:pt>
                <c:pt idx="45">
                  <c:v>233.93915500479577</c:v>
                </c:pt>
                <c:pt idx="46">
                  <c:v>247.97162718969588</c:v>
                </c:pt>
                <c:pt idx="47">
                  <c:v>281.48467872983957</c:v>
                </c:pt>
                <c:pt idx="48">
                  <c:v>294.34527147722548</c:v>
                </c:pt>
                <c:pt idx="49">
                  <c:v>294.34527147722548</c:v>
                </c:pt>
                <c:pt idx="50">
                  <c:v>294.34527147722548</c:v>
                </c:pt>
                <c:pt idx="51">
                  <c:v>294.34527147722548</c:v>
                </c:pt>
                <c:pt idx="52">
                  <c:v>294.34527147722548</c:v>
                </c:pt>
                <c:pt idx="53">
                  <c:v>294.34527147722548</c:v>
                </c:pt>
                <c:pt idx="54">
                  <c:v>294.34527147722548</c:v>
                </c:pt>
                <c:pt idx="55">
                  <c:v>294.34527147722548</c:v>
                </c:pt>
                <c:pt idx="56">
                  <c:v>294.34527147722548</c:v>
                </c:pt>
                <c:pt idx="57">
                  <c:v>294.34527147722548</c:v>
                </c:pt>
                <c:pt idx="58">
                  <c:v>294.34527147722548</c:v>
                </c:pt>
                <c:pt idx="59">
                  <c:v>294.34527147722548</c:v>
                </c:pt>
                <c:pt idx="60">
                  <c:v>294.34527147722548</c:v>
                </c:pt>
                <c:pt idx="61">
                  <c:v>294.34527147722548</c:v>
                </c:pt>
                <c:pt idx="62">
                  <c:v>294.34527147722548</c:v>
                </c:pt>
                <c:pt idx="63">
                  <c:v>294.34527147722548</c:v>
                </c:pt>
                <c:pt idx="64">
                  <c:v>294.34527147722548</c:v>
                </c:pt>
                <c:pt idx="65">
                  <c:v>294.34527147722548</c:v>
                </c:pt>
                <c:pt idx="66">
                  <c:v>294.34527147722548</c:v>
                </c:pt>
                <c:pt idx="67">
                  <c:v>294.34527147722548</c:v>
                </c:pt>
                <c:pt idx="68">
                  <c:v>294.34527147722548</c:v>
                </c:pt>
                <c:pt idx="69">
                  <c:v>294.34527147722548</c:v>
                </c:pt>
                <c:pt idx="70">
                  <c:v>294.34527147722548</c:v>
                </c:pt>
                <c:pt idx="71">
                  <c:v>294.34527147722548</c:v>
                </c:pt>
                <c:pt idx="72">
                  <c:v>294.34527147722548</c:v>
                </c:pt>
                <c:pt idx="73">
                  <c:v>294.34527147722548</c:v>
                </c:pt>
                <c:pt idx="74">
                  <c:v>294.34527147722548</c:v>
                </c:pt>
                <c:pt idx="75">
                  <c:v>294.34527147722548</c:v>
                </c:pt>
                <c:pt idx="76">
                  <c:v>294.34527147722548</c:v>
                </c:pt>
                <c:pt idx="77">
                  <c:v>294.34527147722548</c:v>
                </c:pt>
                <c:pt idx="78">
                  <c:v>294.34527147722548</c:v>
                </c:pt>
                <c:pt idx="79">
                  <c:v>294.34527147722548</c:v>
                </c:pt>
                <c:pt idx="80">
                  <c:v>294.34527147722548</c:v>
                </c:pt>
                <c:pt idx="81">
                  <c:v>294.34527147722548</c:v>
                </c:pt>
                <c:pt idx="82">
                  <c:v>294.34527147722548</c:v>
                </c:pt>
                <c:pt idx="83">
                  <c:v>294.34527147722548</c:v>
                </c:pt>
                <c:pt idx="84">
                  <c:v>294.34527147722548</c:v>
                </c:pt>
                <c:pt idx="85">
                  <c:v>294.34527147722548</c:v>
                </c:pt>
                <c:pt idx="86">
                  <c:v>294.34527147722548</c:v>
                </c:pt>
                <c:pt idx="87">
                  <c:v>294.34527147722548</c:v>
                </c:pt>
                <c:pt idx="88">
                  <c:v>294.34527147722548</c:v>
                </c:pt>
                <c:pt idx="89">
                  <c:v>294.34527147722548</c:v>
                </c:pt>
                <c:pt idx="90">
                  <c:v>294.34527147722548</c:v>
                </c:pt>
                <c:pt idx="91">
                  <c:v>294.34527147722548</c:v>
                </c:pt>
                <c:pt idx="92">
                  <c:v>294.34527147722548</c:v>
                </c:pt>
                <c:pt idx="93">
                  <c:v>294.34527147722548</c:v>
                </c:pt>
                <c:pt idx="94">
                  <c:v>294.34527147722548</c:v>
                </c:pt>
                <c:pt idx="95">
                  <c:v>294.34527147722548</c:v>
                </c:pt>
                <c:pt idx="96">
                  <c:v>294.34527147722548</c:v>
                </c:pt>
                <c:pt idx="97">
                  <c:v>294.34527147722548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OutputSummary!$M$1</c:f>
              <c:strCache>
                <c:ptCount val="1"/>
                <c:pt idx="0">
                  <c:v>Case8</c:v>
                </c:pt>
              </c:strCache>
            </c:strRef>
          </c:tx>
          <c:marker>
            <c:symbol val="none"/>
          </c:marker>
          <c:xVal>
            <c:numRef>
              <c:f>OutputSummary!$N$3:$N$300</c:f>
              <c:numCache>
                <c:formatCode>0.00</c:formatCode>
                <c:ptCount val="298"/>
                <c:pt idx="1">
                  <c:v>19.394052335877944</c:v>
                </c:pt>
                <c:pt idx="2">
                  <c:v>19.395294431887354</c:v>
                </c:pt>
                <c:pt idx="3">
                  <c:v>4.7799612680638139</c:v>
                </c:pt>
                <c:pt idx="4">
                  <c:v>2.4122664979407622</c:v>
                </c:pt>
                <c:pt idx="5">
                  <c:v>1.5754169924979828</c:v>
                </c:pt>
                <c:pt idx="6">
                  <c:v>1.4048608354003655</c:v>
                </c:pt>
                <c:pt idx="7">
                  <c:v>1.6715871618593952</c:v>
                </c:pt>
                <c:pt idx="8">
                  <c:v>1.3472280483524801</c:v>
                </c:pt>
                <c:pt idx="9">
                  <c:v>1.3092549354453624</c:v>
                </c:pt>
                <c:pt idx="10">
                  <c:v>1.1123326244522416</c:v>
                </c:pt>
                <c:pt idx="11">
                  <c:v>1.1930266235973159</c:v>
                </c:pt>
                <c:pt idx="12">
                  <c:v>1.0949534293053729</c:v>
                </c:pt>
                <c:pt idx="13">
                  <c:v>1.3820816547690802</c:v>
                </c:pt>
                <c:pt idx="14">
                  <c:v>1.0562824163500555</c:v>
                </c:pt>
                <c:pt idx="15">
                  <c:v>1.7065372175936542</c:v>
                </c:pt>
                <c:pt idx="16">
                  <c:v>1.3391328639267805</c:v>
                </c:pt>
                <c:pt idx="17">
                  <c:v>1.0645024995279666</c:v>
                </c:pt>
                <c:pt idx="18">
                  <c:v>1.086775379780184</c:v>
                </c:pt>
                <c:pt idx="19">
                  <c:v>1.0363267648400052</c:v>
                </c:pt>
                <c:pt idx="20">
                  <c:v>0.87566487044415919</c:v>
                </c:pt>
                <c:pt idx="21">
                  <c:v>1.0484003621058395</c:v>
                </c:pt>
                <c:pt idx="22">
                  <c:v>0.83112398683518074</c:v>
                </c:pt>
                <c:pt idx="23">
                  <c:v>0.97254619264082942</c:v>
                </c:pt>
                <c:pt idx="24">
                  <c:v>0.99155112093231823</c:v>
                </c:pt>
                <c:pt idx="25">
                  <c:v>1.1513905100580566</c:v>
                </c:pt>
                <c:pt idx="26">
                  <c:v>1.0155267635822198</c:v>
                </c:pt>
                <c:pt idx="27">
                  <c:v>1.086514447815198</c:v>
                </c:pt>
                <c:pt idx="28">
                  <c:v>0.95986698687668592</c:v>
                </c:pt>
                <c:pt idx="29">
                  <c:v>0.82864330808250009</c:v>
                </c:pt>
                <c:pt idx="30">
                  <c:v>1.2861055135964605</c:v>
                </c:pt>
                <c:pt idx="31">
                  <c:v>1.2836840677068244</c:v>
                </c:pt>
                <c:pt idx="32">
                  <c:v>0.66593038591054732</c:v>
                </c:pt>
                <c:pt idx="33">
                  <c:v>1.1878784184725635</c:v>
                </c:pt>
                <c:pt idx="34">
                  <c:v>0.81326276714949974</c:v>
                </c:pt>
                <c:pt idx="35">
                  <c:v>0.81945879755571638</c:v>
                </c:pt>
                <c:pt idx="36">
                  <c:v>0.72596377331243356</c:v>
                </c:pt>
                <c:pt idx="37">
                  <c:v>0.78621601246220285</c:v>
                </c:pt>
                <c:pt idx="38">
                  <c:v>0.77362605112214211</c:v>
                </c:pt>
                <c:pt idx="39">
                  <c:v>0.66141211665902711</c:v>
                </c:pt>
                <c:pt idx="40">
                  <c:v>0.49956609402555446</c:v>
                </c:pt>
                <c:pt idx="41">
                  <c:v>0.60845739131012799</c:v>
                </c:pt>
                <c:pt idx="42">
                  <c:v>0.43856345147044917</c:v>
                </c:pt>
                <c:pt idx="43">
                  <c:v>0.48693803578806727</c:v>
                </c:pt>
                <c:pt idx="44">
                  <c:v>0.31414966078501599</c:v>
                </c:pt>
                <c:pt idx="45">
                  <c:v>0.48645971061146387</c:v>
                </c:pt>
                <c:pt idx="46">
                  <c:v>0.28205878179102539</c:v>
                </c:pt>
                <c:pt idx="47">
                  <c:v>0.24955082450952046</c:v>
                </c:pt>
                <c:pt idx="48">
                  <c:v>0.27329479236450632</c:v>
                </c:pt>
                <c:pt idx="49">
                  <c:v>0.27329479236450632</c:v>
                </c:pt>
                <c:pt idx="50">
                  <c:v>0.27329479236450632</c:v>
                </c:pt>
                <c:pt idx="51">
                  <c:v>0.27329479236450632</c:v>
                </c:pt>
                <c:pt idx="52">
                  <c:v>0.27329479236450632</c:v>
                </c:pt>
                <c:pt idx="53">
                  <c:v>0.27329479236450632</c:v>
                </c:pt>
                <c:pt idx="54">
                  <c:v>0.27329479236450632</c:v>
                </c:pt>
                <c:pt idx="55">
                  <c:v>0.27329479236450632</c:v>
                </c:pt>
                <c:pt idx="56">
                  <c:v>0.27329479236450632</c:v>
                </c:pt>
                <c:pt idx="57">
                  <c:v>0.27329479236450632</c:v>
                </c:pt>
                <c:pt idx="58">
                  <c:v>0.27329479236450632</c:v>
                </c:pt>
                <c:pt idx="59">
                  <c:v>0.27329479236450632</c:v>
                </c:pt>
                <c:pt idx="60">
                  <c:v>0.27329479236450632</c:v>
                </c:pt>
                <c:pt idx="61">
                  <c:v>0.27329479236450632</c:v>
                </c:pt>
                <c:pt idx="62">
                  <c:v>0.27329479236450632</c:v>
                </c:pt>
                <c:pt idx="63">
                  <c:v>0.27329479236450632</c:v>
                </c:pt>
                <c:pt idx="64">
                  <c:v>0.27329479236450632</c:v>
                </c:pt>
                <c:pt idx="65">
                  <c:v>0.27329479236450632</c:v>
                </c:pt>
                <c:pt idx="66">
                  <c:v>0.27329479236450632</c:v>
                </c:pt>
                <c:pt idx="67">
                  <c:v>0.27329479236450632</c:v>
                </c:pt>
                <c:pt idx="68">
                  <c:v>0.27329479236450632</c:v>
                </c:pt>
                <c:pt idx="69">
                  <c:v>0.27329479236450632</c:v>
                </c:pt>
                <c:pt idx="70">
                  <c:v>0.27329479236450632</c:v>
                </c:pt>
                <c:pt idx="71">
                  <c:v>0.27329479236450632</c:v>
                </c:pt>
                <c:pt idx="72">
                  <c:v>0.27329479236450632</c:v>
                </c:pt>
                <c:pt idx="73">
                  <c:v>0.27329479236450632</c:v>
                </c:pt>
                <c:pt idx="74">
                  <c:v>0.27329479236450632</c:v>
                </c:pt>
                <c:pt idx="75">
                  <c:v>0.27329479236450632</c:v>
                </c:pt>
                <c:pt idx="76">
                  <c:v>0.27329479236450632</c:v>
                </c:pt>
                <c:pt idx="77">
                  <c:v>0.27329479236450632</c:v>
                </c:pt>
                <c:pt idx="78">
                  <c:v>0.27329479236450632</c:v>
                </c:pt>
                <c:pt idx="79">
                  <c:v>0.27329479236450632</c:v>
                </c:pt>
                <c:pt idx="80">
                  <c:v>0.27329479236450632</c:v>
                </c:pt>
                <c:pt idx="81">
                  <c:v>0.27329479236450632</c:v>
                </c:pt>
                <c:pt idx="82">
                  <c:v>0.27329479236450632</c:v>
                </c:pt>
                <c:pt idx="83">
                  <c:v>0.27329479236450632</c:v>
                </c:pt>
                <c:pt idx="84">
                  <c:v>0.27329479236450632</c:v>
                </c:pt>
                <c:pt idx="85">
                  <c:v>0.27329479236450632</c:v>
                </c:pt>
                <c:pt idx="86">
                  <c:v>0.27329479236450632</c:v>
                </c:pt>
                <c:pt idx="87">
                  <c:v>0.27329479236450632</c:v>
                </c:pt>
                <c:pt idx="88">
                  <c:v>0.27329479236450632</c:v>
                </c:pt>
                <c:pt idx="89">
                  <c:v>0.27329479236450632</c:v>
                </c:pt>
                <c:pt idx="90">
                  <c:v>0.27329479236450632</c:v>
                </c:pt>
                <c:pt idx="91">
                  <c:v>0.27329479236450632</c:v>
                </c:pt>
                <c:pt idx="92">
                  <c:v>0.27329479236450632</c:v>
                </c:pt>
                <c:pt idx="93">
                  <c:v>0.27329479236450632</c:v>
                </c:pt>
                <c:pt idx="94">
                  <c:v>0.27329479236450632</c:v>
                </c:pt>
                <c:pt idx="95">
                  <c:v>0.27329479236450632</c:v>
                </c:pt>
                <c:pt idx="96">
                  <c:v>0.27329479236450632</c:v>
                </c:pt>
                <c:pt idx="97">
                  <c:v>0.27329479236450632</c:v>
                </c:pt>
              </c:numCache>
            </c:numRef>
          </c:xVal>
          <c:yVal>
            <c:numRef>
              <c:f>OutputSummary!$M$3:$M$300</c:f>
              <c:numCache>
                <c:formatCode>0.00</c:formatCode>
                <c:ptCount val="298"/>
                <c:pt idx="1">
                  <c:v>0.12112172868858855</c:v>
                </c:pt>
                <c:pt idx="2">
                  <c:v>0.57913688721167711</c:v>
                </c:pt>
                <c:pt idx="3">
                  <c:v>9.9655180725635137</c:v>
                </c:pt>
                <c:pt idx="4">
                  <c:v>31.837254770575292</c:v>
                </c:pt>
                <c:pt idx="5">
                  <c:v>38.468945812543453</c:v>
                </c:pt>
                <c:pt idx="6">
                  <c:v>40.620211028921048</c:v>
                </c:pt>
                <c:pt idx="7">
                  <c:v>49.936251446884555</c:v>
                </c:pt>
                <c:pt idx="8">
                  <c:v>51.142275379636239</c:v>
                </c:pt>
                <c:pt idx="9">
                  <c:v>54.477488914999228</c:v>
                </c:pt>
                <c:pt idx="10">
                  <c:v>55.234209783561965</c:v>
                </c:pt>
                <c:pt idx="11">
                  <c:v>58.535496501406534</c:v>
                </c:pt>
                <c:pt idx="12">
                  <c:v>59.956981846012987</c:v>
                </c:pt>
                <c:pt idx="13">
                  <c:v>59.997912141534208</c:v>
                </c:pt>
                <c:pt idx="14">
                  <c:v>60.654936520365126</c:v>
                </c:pt>
                <c:pt idx="15">
                  <c:v>61.945868641901733</c:v>
                </c:pt>
                <c:pt idx="16">
                  <c:v>61.949138166142738</c:v>
                </c:pt>
                <c:pt idx="17">
                  <c:v>68.624073014150085</c:v>
                </c:pt>
                <c:pt idx="18">
                  <c:v>69.361056899242655</c:v>
                </c:pt>
                <c:pt idx="19">
                  <c:v>69.44793031526396</c:v>
                </c:pt>
                <c:pt idx="20">
                  <c:v>69.683654038996735</c:v>
                </c:pt>
                <c:pt idx="21">
                  <c:v>70.270800787354531</c:v>
                </c:pt>
                <c:pt idx="22">
                  <c:v>70.738282958691144</c:v>
                </c:pt>
                <c:pt idx="23">
                  <c:v>70.966813206444343</c:v>
                </c:pt>
                <c:pt idx="24">
                  <c:v>72.028241321345945</c:v>
                </c:pt>
                <c:pt idx="25">
                  <c:v>72.880921455692103</c:v>
                </c:pt>
                <c:pt idx="26">
                  <c:v>74.280845050396806</c:v>
                </c:pt>
                <c:pt idx="27">
                  <c:v>76.213628973664342</c:v>
                </c:pt>
                <c:pt idx="28">
                  <c:v>78.632356837239101</c:v>
                </c:pt>
                <c:pt idx="29">
                  <c:v>79.428227887007424</c:v>
                </c:pt>
                <c:pt idx="30">
                  <c:v>82.54773520902944</c:v>
                </c:pt>
                <c:pt idx="31">
                  <c:v>82.705475810991331</c:v>
                </c:pt>
                <c:pt idx="32">
                  <c:v>89.32929801335662</c:v>
                </c:pt>
                <c:pt idx="33">
                  <c:v>89.462639684050444</c:v>
                </c:pt>
                <c:pt idx="34">
                  <c:v>90.052080097302564</c:v>
                </c:pt>
                <c:pt idx="35">
                  <c:v>94.149812784431163</c:v>
                </c:pt>
                <c:pt idx="36">
                  <c:v>95.31414638716744</c:v>
                </c:pt>
                <c:pt idx="37">
                  <c:v>99.589720998300166</c:v>
                </c:pt>
                <c:pt idx="38">
                  <c:v>112.05781343293521</c:v>
                </c:pt>
                <c:pt idx="39">
                  <c:v>131.21755584588837</c:v>
                </c:pt>
                <c:pt idx="40">
                  <c:v>134.3894194740414</c:v>
                </c:pt>
                <c:pt idx="41">
                  <c:v>142.40649838849777</c:v>
                </c:pt>
                <c:pt idx="42">
                  <c:v>152.57066753237089</c:v>
                </c:pt>
                <c:pt idx="43">
                  <c:v>152.86965097112991</c:v>
                </c:pt>
                <c:pt idx="44">
                  <c:v>188.40022999441572</c:v>
                </c:pt>
                <c:pt idx="45">
                  <c:v>192.77314802271451</c:v>
                </c:pt>
                <c:pt idx="46">
                  <c:v>220.32120006697119</c:v>
                </c:pt>
                <c:pt idx="47">
                  <c:v>252.59964618491566</c:v>
                </c:pt>
                <c:pt idx="48">
                  <c:v>261.27925622332612</c:v>
                </c:pt>
                <c:pt idx="49">
                  <c:v>261.27925622332612</c:v>
                </c:pt>
                <c:pt idx="50">
                  <c:v>261.27925622332612</c:v>
                </c:pt>
                <c:pt idx="51">
                  <c:v>261.27925622332612</c:v>
                </c:pt>
                <c:pt idx="52">
                  <c:v>261.27925622332612</c:v>
                </c:pt>
                <c:pt idx="53">
                  <c:v>261.27925622332612</c:v>
                </c:pt>
                <c:pt idx="54">
                  <c:v>261.27925622332612</c:v>
                </c:pt>
                <c:pt idx="55">
                  <c:v>261.27925622332612</c:v>
                </c:pt>
                <c:pt idx="56">
                  <c:v>261.27925622332612</c:v>
                </c:pt>
                <c:pt idx="57">
                  <c:v>261.27925622332612</c:v>
                </c:pt>
                <c:pt idx="58">
                  <c:v>261.27925622332612</c:v>
                </c:pt>
                <c:pt idx="59">
                  <c:v>261.27925622332612</c:v>
                </c:pt>
                <c:pt idx="60">
                  <c:v>261.27925622332612</c:v>
                </c:pt>
                <c:pt idx="61">
                  <c:v>261.27925622332612</c:v>
                </c:pt>
                <c:pt idx="62">
                  <c:v>261.27925622332612</c:v>
                </c:pt>
                <c:pt idx="63">
                  <c:v>261.27925622332612</c:v>
                </c:pt>
                <c:pt idx="64">
                  <c:v>261.27925622332612</c:v>
                </c:pt>
                <c:pt idx="65">
                  <c:v>261.27925622332612</c:v>
                </c:pt>
                <c:pt idx="66">
                  <c:v>261.27925622332612</c:v>
                </c:pt>
                <c:pt idx="67">
                  <c:v>261.27925622332612</c:v>
                </c:pt>
                <c:pt idx="68">
                  <c:v>261.27925622332612</c:v>
                </c:pt>
                <c:pt idx="69">
                  <c:v>261.27925622332612</c:v>
                </c:pt>
                <c:pt idx="70">
                  <c:v>261.27925622332612</c:v>
                </c:pt>
                <c:pt idx="71">
                  <c:v>261.27925622332612</c:v>
                </c:pt>
                <c:pt idx="72">
                  <c:v>261.27925622332612</c:v>
                </c:pt>
                <c:pt idx="73">
                  <c:v>261.27925622332612</c:v>
                </c:pt>
                <c:pt idx="74">
                  <c:v>261.27925622332612</c:v>
                </c:pt>
                <c:pt idx="75">
                  <c:v>261.27925622332612</c:v>
                </c:pt>
                <c:pt idx="76">
                  <c:v>261.27925622332612</c:v>
                </c:pt>
                <c:pt idx="77">
                  <c:v>261.27925622332612</c:v>
                </c:pt>
                <c:pt idx="78">
                  <c:v>261.27925622332612</c:v>
                </c:pt>
                <c:pt idx="79">
                  <c:v>261.27925622332612</c:v>
                </c:pt>
                <c:pt idx="80">
                  <c:v>261.27925622332612</c:v>
                </c:pt>
                <c:pt idx="81">
                  <c:v>261.27925622332612</c:v>
                </c:pt>
                <c:pt idx="82">
                  <c:v>261.27925622332612</c:v>
                </c:pt>
                <c:pt idx="83">
                  <c:v>261.27925622332612</c:v>
                </c:pt>
                <c:pt idx="84">
                  <c:v>261.27925622332612</c:v>
                </c:pt>
                <c:pt idx="85">
                  <c:v>261.27925622332612</c:v>
                </c:pt>
                <c:pt idx="86">
                  <c:v>261.27925622332612</c:v>
                </c:pt>
                <c:pt idx="87">
                  <c:v>261.27925622332612</c:v>
                </c:pt>
                <c:pt idx="88">
                  <c:v>261.27925622332612</c:v>
                </c:pt>
                <c:pt idx="89">
                  <c:v>261.27925622332612</c:v>
                </c:pt>
                <c:pt idx="90">
                  <c:v>261.27925622332612</c:v>
                </c:pt>
                <c:pt idx="91">
                  <c:v>261.27925622332612</c:v>
                </c:pt>
                <c:pt idx="92">
                  <c:v>261.27925622332612</c:v>
                </c:pt>
                <c:pt idx="93">
                  <c:v>261.27925622332612</c:v>
                </c:pt>
                <c:pt idx="94">
                  <c:v>261.27925622332612</c:v>
                </c:pt>
                <c:pt idx="95">
                  <c:v>261.27925622332612</c:v>
                </c:pt>
                <c:pt idx="96">
                  <c:v>261.27925622332612</c:v>
                </c:pt>
                <c:pt idx="97">
                  <c:v>261.27925622332612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691328"/>
        <c:axId val="182693248"/>
      </c:scatterChart>
      <c:valAx>
        <c:axId val="182691328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Alphai (pre-explosive porosity) (vol%)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2683602480724393"/>
              <c:y val="0.8871094642581446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693248"/>
        <c:crosses val="max"/>
        <c:crossBetween val="midCat"/>
      </c:valAx>
      <c:valAx>
        <c:axId val="18269324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Pi (pre-explosive pressure) (MPa)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3.9522128699429809E-2"/>
              <c:y val="0.252923472801193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69132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070344655193988"/>
          <c:y val="0.93435541145592094"/>
          <c:w val="0.5406543147623788"/>
          <c:h val="3.44974525243168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74512471290831"/>
          <c:y val="4.743833017077799E-2"/>
          <c:w val="0.81481645209710185"/>
          <c:h val="0.79099971595081464"/>
        </c:manualLayout>
      </c:layout>
      <c:scatterChart>
        <c:scatterStyle val="lineMarker"/>
        <c:varyColors val="0"/>
        <c:ser>
          <c:idx val="0"/>
          <c:order val="0"/>
          <c:tx>
            <c:strRef>
              <c:f>OutputSummary!$C$1</c:f>
              <c:strCache>
                <c:ptCount val="1"/>
                <c:pt idx="0">
                  <c:v>Case1</c:v>
                </c:pt>
              </c:strCache>
            </c:strRef>
          </c:tx>
          <c:spPr>
            <a:ln w="28575">
              <a:noFill/>
            </a:ln>
          </c:spPr>
          <c:marker>
            <c:symbol val="triang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errBars>
            <c:errDir val="x"/>
            <c:errBarType val="both"/>
            <c:errValType val="cust"/>
            <c:noEndCap val="0"/>
            <c:plus>
              <c:numRef>
                <c:f>OutputSummary!$F$3:$F$99</c:f>
                <c:numCache>
                  <c:formatCode>General</c:formatCode>
                  <c:ptCount val="97"/>
                  <c:pt idx="0">
                    <c:v>8.0849489613873171E-2</c:v>
                  </c:pt>
                  <c:pt idx="1">
                    <c:v>5.6068034851549209E-2</c:v>
                  </c:pt>
                  <c:pt idx="2">
                    <c:v>3.1353374582047122E-2</c:v>
                  </c:pt>
                  <c:pt idx="3">
                    <c:v>8.6079961343365374E-2</c:v>
                  </c:pt>
                  <c:pt idx="4">
                    <c:v>4.9376178426307149E-2</c:v>
                  </c:pt>
                  <c:pt idx="5">
                    <c:v>3.8186242909596047E-2</c:v>
                  </c:pt>
                  <c:pt idx="6">
                    <c:v>3.8371320729941871E-2</c:v>
                  </c:pt>
                  <c:pt idx="7">
                    <c:v>5.6290947036811367E-2</c:v>
                  </c:pt>
                  <c:pt idx="8">
                    <c:v>2.0248541812721954E-2</c:v>
                  </c:pt>
                  <c:pt idx="9">
                    <c:v>2.5294561494199896E-2</c:v>
                  </c:pt>
                  <c:pt idx="10">
                    <c:v>5.4693908379453982E-3</c:v>
                  </c:pt>
                  <c:pt idx="11">
                    <c:v>2.1583976598918309E-2</c:v>
                  </c:pt>
                  <c:pt idx="12">
                    <c:v>3.8143990135297567E-2</c:v>
                  </c:pt>
                  <c:pt idx="13">
                    <c:v>6.0382237297502028E-2</c:v>
                  </c:pt>
                  <c:pt idx="14">
                    <c:v>3.9392950780795077E-2</c:v>
                  </c:pt>
                  <c:pt idx="15">
                    <c:v>7.5748805450541967E-2</c:v>
                  </c:pt>
                  <c:pt idx="16">
                    <c:v>0.1764646134521195</c:v>
                  </c:pt>
                  <c:pt idx="17">
                    <c:v>9.3983199806049189E-2</c:v>
                  </c:pt>
                  <c:pt idx="18">
                    <c:v>3.1304558692933471E-2</c:v>
                  </c:pt>
                  <c:pt idx="19">
                    <c:v>3.4525284869098893E-2</c:v>
                  </c:pt>
                  <c:pt idx="20">
                    <c:v>6.5573055533831415E-2</c:v>
                  </c:pt>
                  <c:pt idx="21">
                    <c:v>0.10246829371453692</c:v>
                  </c:pt>
                  <c:pt idx="22">
                    <c:v>2.5597319311039146E-2</c:v>
                  </c:pt>
                  <c:pt idx="23">
                    <c:v>1.5378298711359193</c:v>
                  </c:pt>
                  <c:pt idx="24">
                    <c:v>3.9668592938411518E-2</c:v>
                  </c:pt>
                  <c:pt idx="25">
                    <c:v>1.6187863134918712E-2</c:v>
                  </c:pt>
                  <c:pt idx="26">
                    <c:v>4.2096503216567882E-2</c:v>
                  </c:pt>
                  <c:pt idx="27">
                    <c:v>2.7733632235306116E-2</c:v>
                  </c:pt>
                  <c:pt idx="28">
                    <c:v>5.5839699965243739E-2</c:v>
                  </c:pt>
                  <c:pt idx="29">
                    <c:v>9.5715863192678885E-2</c:v>
                  </c:pt>
                  <c:pt idx="30">
                    <c:v>9.8068487523705006E-2</c:v>
                  </c:pt>
                  <c:pt idx="31">
                    <c:v>0.29130923013594612</c:v>
                  </c:pt>
                  <c:pt idx="32">
                    <c:v>0.23389377412228574</c:v>
                  </c:pt>
                  <c:pt idx="33">
                    <c:v>0.1725436979431505</c:v>
                  </c:pt>
                  <c:pt idx="34">
                    <c:v>0.16336075232248493</c:v>
                  </c:pt>
                  <c:pt idx="35">
                    <c:v>0.15603421474564771</c:v>
                  </c:pt>
                  <c:pt idx="36">
                    <c:v>0.53822296729699692</c:v>
                  </c:pt>
                  <c:pt idx="37">
                    <c:v>0.40860739886298481</c:v>
                  </c:pt>
                  <c:pt idx="38">
                    <c:v>0.32300898526391864</c:v>
                  </c:pt>
                  <c:pt idx="39">
                    <c:v>0.41907657010068977</c:v>
                  </c:pt>
                  <c:pt idx="40">
                    <c:v>0.3422204682460479</c:v>
                  </c:pt>
                  <c:pt idx="41">
                    <c:v>0.34269382252914893</c:v>
                  </c:pt>
                  <c:pt idx="42">
                    <c:v>0.21413655113455565</c:v>
                  </c:pt>
                  <c:pt idx="43">
                    <c:v>0.2440394089908533</c:v>
                  </c:pt>
                  <c:pt idx="44">
                    <c:v>5.3688994769892382</c:v>
                  </c:pt>
                  <c:pt idx="45">
                    <c:v>5.3699592292352207</c:v>
                  </c:pt>
                  <c:pt idx="46">
                    <c:v>0.58387415461779413</c:v>
                  </c:pt>
                  <c:pt idx="47">
                    <c:v>0.35307954293519206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OutputSummary!$G$3:$G$99</c:f>
                <c:numCache>
                  <c:formatCode>General</c:formatCode>
                  <c:ptCount val="97"/>
                  <c:pt idx="0">
                    <c:v>7.4897731026288161E-2</c:v>
                  </c:pt>
                  <c:pt idx="1">
                    <c:v>5.2003787691308645E-2</c:v>
                  </c:pt>
                  <c:pt idx="2">
                    <c:v>2.9791873958309401E-2</c:v>
                  </c:pt>
                  <c:pt idx="3">
                    <c:v>7.7727023491065639E-2</c:v>
                  </c:pt>
                  <c:pt idx="4">
                    <c:v>4.7067172948097591E-2</c:v>
                  </c:pt>
                  <c:pt idx="5">
                    <c:v>3.7065702553991109E-2</c:v>
                  </c:pt>
                  <c:pt idx="6">
                    <c:v>3.5299723310831976E-2</c:v>
                  </c:pt>
                  <c:pt idx="7">
                    <c:v>5.3675130454834186E-2</c:v>
                  </c:pt>
                  <c:pt idx="8">
                    <c:v>1.8869313616673544E-2</c:v>
                  </c:pt>
                  <c:pt idx="9">
                    <c:v>2.3010763235101594E-2</c:v>
                  </c:pt>
                  <c:pt idx="10">
                    <c:v>5.4084848392470519E-3</c:v>
                  </c:pt>
                  <c:pt idx="11">
                    <c:v>2.0691448218533082E-2</c:v>
                  </c:pt>
                  <c:pt idx="12">
                    <c:v>3.7052515669370845E-2</c:v>
                  </c:pt>
                  <c:pt idx="13">
                    <c:v>5.6776972634867917E-2</c:v>
                  </c:pt>
                  <c:pt idx="14">
                    <c:v>3.7473927652962313E-2</c:v>
                  </c:pt>
                  <c:pt idx="15">
                    <c:v>6.9325388473818528E-2</c:v>
                  </c:pt>
                  <c:pt idx="16">
                    <c:v>0.15145344649834658</c:v>
                  </c:pt>
                  <c:pt idx="17">
                    <c:v>8.6154094027010686E-2</c:v>
                  </c:pt>
                  <c:pt idx="18">
                    <c:v>3.0211309401883879E-2</c:v>
                  </c:pt>
                  <c:pt idx="19">
                    <c:v>3.2207785540090184E-2</c:v>
                  </c:pt>
                  <c:pt idx="20">
                    <c:v>6.1851789309961269E-2</c:v>
                  </c:pt>
                  <c:pt idx="21">
                    <c:v>9.2643155868411986E-2</c:v>
                  </c:pt>
                  <c:pt idx="22">
                    <c:v>2.3505071723554316E-2</c:v>
                  </c:pt>
                  <c:pt idx="23">
                    <c:v>1.5551931139776443</c:v>
                  </c:pt>
                  <c:pt idx="24">
                    <c:v>3.7438166318039201E-2</c:v>
                  </c:pt>
                  <c:pt idx="25">
                    <c:v>1.5409798412780451E-2</c:v>
                  </c:pt>
                  <c:pt idx="26">
                    <c:v>4.0962474759955292E-2</c:v>
                  </c:pt>
                  <c:pt idx="27">
                    <c:v>2.683286402491869E-2</c:v>
                  </c:pt>
                  <c:pt idx="28">
                    <c:v>5.3656665028103845E-2</c:v>
                  </c:pt>
                  <c:pt idx="29">
                    <c:v>8.9033238477397969E-2</c:v>
                  </c:pt>
                  <c:pt idx="30">
                    <c:v>9.1260312934677845E-2</c:v>
                  </c:pt>
                  <c:pt idx="31">
                    <c:v>0.2272275476454193</c:v>
                  </c:pt>
                  <c:pt idx="32">
                    <c:v>0.18085946691900978</c:v>
                  </c:pt>
                  <c:pt idx="33">
                    <c:v>0.14822243120474865</c:v>
                  </c:pt>
                  <c:pt idx="34">
                    <c:v>0.14013201096811234</c:v>
                  </c:pt>
                  <c:pt idx="35">
                    <c:v>0.13369007273622135</c:v>
                  </c:pt>
                  <c:pt idx="36">
                    <c:v>0.40116769369836192</c:v>
                  </c:pt>
                  <c:pt idx="37">
                    <c:v>0.29825149121510219</c:v>
                  </c:pt>
                  <c:pt idx="38">
                    <c:v>0.25084939072519474</c:v>
                  </c:pt>
                  <c:pt idx="39">
                    <c:v>0.33138269943500021</c:v>
                  </c:pt>
                  <c:pt idx="40">
                    <c:v>0.2667069578788599</c:v>
                  </c:pt>
                  <c:pt idx="41">
                    <c:v>0.26710190227543285</c:v>
                  </c:pt>
                  <c:pt idx="42">
                    <c:v>0.16094415374962012</c:v>
                  </c:pt>
                  <c:pt idx="43">
                    <c:v>0.18432888701868211</c:v>
                  </c:pt>
                  <c:pt idx="44">
                    <c:v>5.0206848548028429</c:v>
                  </c:pt>
                  <c:pt idx="45">
                    <c:v>5.0213037327680681</c:v>
                  </c:pt>
                  <c:pt idx="46">
                    <c:v>0.37468869653141978</c:v>
                  </c:pt>
                  <c:pt idx="47">
                    <c:v>0.30509925826611539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errBars>
            <c:errDir val="y"/>
            <c:errBarType val="both"/>
            <c:errValType val="cust"/>
            <c:noEndCap val="0"/>
            <c:plus>
              <c:numRef>
                <c:f>OutputSummary!$D$3:$D$99</c:f>
                <c:numCache>
                  <c:formatCode>General</c:formatCode>
                  <c:ptCount val="97"/>
                  <c:pt idx="0">
                    <c:v>24.6855326683079</c:v>
                  </c:pt>
                  <c:pt idx="1">
                    <c:v>38.060013774791145</c:v>
                  </c:pt>
                  <c:pt idx="2">
                    <c:v>173.91322946468736</c:v>
                  </c:pt>
                  <c:pt idx="3">
                    <c:v>23.984581653941135</c:v>
                  </c:pt>
                  <c:pt idx="4">
                    <c:v>28.906000630165138</c:v>
                  </c:pt>
                  <c:pt idx="5">
                    <c:v>13.544473917650244</c:v>
                  </c:pt>
                  <c:pt idx="6">
                    <c:v>52.554622588715034</c:v>
                  </c:pt>
                  <c:pt idx="7">
                    <c:v>11.630696212156572</c:v>
                  </c:pt>
                  <c:pt idx="8">
                    <c:v>118.29905593316511</c:v>
                  </c:pt>
                  <c:pt idx="9">
                    <c:v>184.33672428227544</c:v>
                  </c:pt>
                  <c:pt idx="10">
                    <c:v>63.943046724403217</c:v>
                  </c:pt>
                  <c:pt idx="11">
                    <c:v>32.58626920259465</c:v>
                  </c:pt>
                  <c:pt idx="12">
                    <c:v>19.761632834960729</c:v>
                  </c:pt>
                  <c:pt idx="13">
                    <c:v>27.04109154536954</c:v>
                  </c:pt>
                  <c:pt idx="14">
                    <c:v>27.167379695160136</c:v>
                  </c:pt>
                  <c:pt idx="15">
                    <c:v>43.411358152170493</c:v>
                  </c:pt>
                  <c:pt idx="16">
                    <c:v>46.630508460062018</c:v>
                  </c:pt>
                  <c:pt idx="17">
                    <c:v>14.874955762377795</c:v>
                  </c:pt>
                  <c:pt idx="18">
                    <c:v>26.245807663727973</c:v>
                  </c:pt>
                  <c:pt idx="19">
                    <c:v>73.575272133836847</c:v>
                  </c:pt>
                  <c:pt idx="20">
                    <c:v>12.229354117461781</c:v>
                  </c:pt>
                  <c:pt idx="21">
                    <c:v>16.099269676667362</c:v>
                  </c:pt>
                  <c:pt idx="22">
                    <c:v>86.948610488264478</c:v>
                  </c:pt>
                  <c:pt idx="23">
                    <c:v>4.9191846874176477</c:v>
                  </c:pt>
                  <c:pt idx="24">
                    <c:v>27.5939948416368</c:v>
                  </c:pt>
                  <c:pt idx="25">
                    <c:v>91.337046089715386</c:v>
                  </c:pt>
                  <c:pt idx="26">
                    <c:v>18.470220577148901</c:v>
                  </c:pt>
                  <c:pt idx="27">
                    <c:v>74.503110275122907</c:v>
                  </c:pt>
                  <c:pt idx="28">
                    <c:v>25.380125557489805</c:v>
                  </c:pt>
                  <c:pt idx="29">
                    <c:v>19.472626515010575</c:v>
                  </c:pt>
                  <c:pt idx="30">
                    <c:v>18.92106972681762</c:v>
                  </c:pt>
                  <c:pt idx="31">
                    <c:v>23.404458656854317</c:v>
                  </c:pt>
                  <c:pt idx="32">
                    <c:v>29.904268405138154</c:v>
                  </c:pt>
                  <c:pt idx="33">
                    <c:v>34.955855401002722</c:v>
                  </c:pt>
                  <c:pt idx="34">
                    <c:v>37.065520906088963</c:v>
                  </c:pt>
                  <c:pt idx="35">
                    <c:v>38.921782586230094</c:v>
                  </c:pt>
                  <c:pt idx="36">
                    <c:v>25.839506919563796</c:v>
                  </c:pt>
                  <c:pt idx="37">
                    <c:v>36.761513900411046</c:v>
                  </c:pt>
                  <c:pt idx="38">
                    <c:v>42.044298353041427</c:v>
                  </c:pt>
                  <c:pt idx="39">
                    <c:v>30.157592789042496</c:v>
                  </c:pt>
                  <c:pt idx="40">
                    <c:v>39.161068444894411</c:v>
                  </c:pt>
                  <c:pt idx="41">
                    <c:v>39.09355659826349</c:v>
                  </c:pt>
                  <c:pt idx="42">
                    <c:v>57.907320510807693</c:v>
                  </c:pt>
                  <c:pt idx="43">
                    <c:v>50.179940232257394</c:v>
                  </c:pt>
                  <c:pt idx="44">
                    <c:v>0.37755001921300607</c:v>
                  </c:pt>
                  <c:pt idx="45">
                    <c:v>0.8932090614941306</c:v>
                  </c:pt>
                  <c:pt idx="46">
                    <c:v>53.656080829717723</c:v>
                  </c:pt>
                  <c:pt idx="47">
                    <c:v>19.716799212606851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plus>
            <c:minus>
              <c:numRef>
                <c:f>OutputSummary!$C$3:$C$99</c:f>
                <c:numCache>
                  <c:formatCode>General</c:formatCode>
                  <c:ptCount val="97"/>
                  <c:pt idx="0">
                    <c:v>22.188191139414556</c:v>
                  </c:pt>
                  <c:pt idx="1">
                    <c:v>33.843849008719957</c:v>
                  </c:pt>
                  <c:pt idx="2">
                    <c:v>123.55420816197189</c:v>
                  </c:pt>
                  <c:pt idx="3">
                    <c:v>22.243226553679634</c:v>
                  </c:pt>
                  <c:pt idx="4">
                    <c:v>25.48241630986363</c:v>
                  </c:pt>
                  <c:pt idx="5">
                    <c:v>12.525539384998424</c:v>
                  </c:pt>
                  <c:pt idx="6">
                    <c:v>47.771152610806851</c:v>
                  </c:pt>
                  <c:pt idx="7">
                    <c:v>10.924945561889636</c:v>
                  </c:pt>
                  <c:pt idx="8">
                    <c:v>105.59885009412201</c:v>
                  </c:pt>
                  <c:pt idx="9">
                    <c:v>153.08250370632805</c:v>
                  </c:pt>
                  <c:pt idx="10">
                    <c:v>57.00673747594314</c:v>
                  </c:pt>
                  <c:pt idx="11">
                    <c:v>30.413285013658751</c:v>
                  </c:pt>
                  <c:pt idx="12">
                    <c:v>17.513113063872311</c:v>
                  </c:pt>
                  <c:pt idx="13">
                    <c:v>24.082774286358905</c:v>
                  </c:pt>
                  <c:pt idx="14">
                    <c:v>25.079710642938565</c:v>
                  </c:pt>
                  <c:pt idx="15">
                    <c:v>36.881029757275606</c:v>
                  </c:pt>
                  <c:pt idx="16">
                    <c:v>36.846295168149737</c:v>
                  </c:pt>
                  <c:pt idx="17">
                    <c:v>13.770659540116434</c:v>
                  </c:pt>
                  <c:pt idx="18">
                    <c:v>23.376897685886988</c:v>
                  </c:pt>
                  <c:pt idx="19">
                    <c:v>66.57089697885803</c:v>
                  </c:pt>
                  <c:pt idx="20">
                    <c:v>11.395154671679556</c:v>
                  </c:pt>
                  <c:pt idx="21">
                    <c:v>15.030052701678976</c:v>
                  </c:pt>
                  <c:pt idx="22">
                    <c:v>78.457561147601837</c:v>
                  </c:pt>
                  <c:pt idx="23">
                    <c:v>4.2507962912496824</c:v>
                  </c:pt>
                  <c:pt idx="24">
                    <c:v>25.143248510031384</c:v>
                  </c:pt>
                  <c:pt idx="25">
                    <c:v>80.232616112739507</c:v>
                  </c:pt>
                  <c:pt idx="26">
                    <c:v>15.843370649916992</c:v>
                  </c:pt>
                  <c:pt idx="27">
                    <c:v>54.284823234422582</c:v>
                  </c:pt>
                  <c:pt idx="28">
                    <c:v>20.82424782494245</c:v>
                  </c:pt>
                  <c:pt idx="29">
                    <c:v>17.693188581594733</c:v>
                  </c:pt>
                  <c:pt idx="30">
                    <c:v>17.182634665724173</c:v>
                  </c:pt>
                  <c:pt idx="31">
                    <c:v>21.093870111219424</c:v>
                  </c:pt>
                  <c:pt idx="32">
                    <c:v>27.100953320850081</c:v>
                  </c:pt>
                  <c:pt idx="33">
                    <c:v>30.05214366378263</c:v>
                  </c:pt>
                  <c:pt idx="34">
                    <c:v>31.941694483009378</c:v>
                  </c:pt>
                  <c:pt idx="35">
                    <c:v>33.607263231223413</c:v>
                  </c:pt>
                  <c:pt idx="36">
                    <c:v>22.079404386930563</c:v>
                  </c:pt>
                  <c:pt idx="37">
                    <c:v>31.663714967763781</c:v>
                  </c:pt>
                  <c:pt idx="38">
                    <c:v>36.774000321524852</c:v>
                  </c:pt>
                  <c:pt idx="39">
                    <c:v>26.151399589777597</c:v>
                  </c:pt>
                  <c:pt idx="40">
                    <c:v>34.186653014807348</c:v>
                  </c:pt>
                  <c:pt idx="41">
                    <c:v>34.126046410784248</c:v>
                  </c:pt>
                  <c:pt idx="42">
                    <c:v>51.225313164671576</c:v>
                  </c:pt>
                  <c:pt idx="43">
                    <c:v>44.200305458558404</c:v>
                  </c:pt>
                  <c:pt idx="44">
                    <c:v>0.12068766584561362</c:v>
                  </c:pt>
                  <c:pt idx="45">
                    <c:v>0.44797478437551996</c:v>
                  </c:pt>
                  <c:pt idx="46">
                    <c:v>43.672137930553404</c:v>
                  </c:pt>
                  <c:pt idx="47">
                    <c:v>16.271126529048754</c:v>
                  </c:pt>
                  <c:pt idx="48">
                    <c:v>0</c:v>
                  </c:pt>
                  <c:pt idx="49">
                    <c:v>0</c:v>
                  </c:pt>
                  <c:pt idx="50">
                    <c:v>0</c:v>
                  </c:pt>
                  <c:pt idx="51">
                    <c:v>0</c:v>
                  </c:pt>
                  <c:pt idx="52">
                    <c:v>0</c:v>
                  </c:pt>
                  <c:pt idx="53">
                    <c:v>0</c:v>
                  </c:pt>
                  <c:pt idx="54">
                    <c:v>0</c:v>
                  </c:pt>
                  <c:pt idx="55">
                    <c:v>0</c:v>
                  </c:pt>
                  <c:pt idx="56">
                    <c:v>0</c:v>
                  </c:pt>
                  <c:pt idx="57">
                    <c:v>0</c:v>
                  </c:pt>
                  <c:pt idx="58">
                    <c:v>0</c:v>
                  </c:pt>
                  <c:pt idx="59">
                    <c:v>0</c:v>
                  </c:pt>
                  <c:pt idx="60">
                    <c:v>0</c:v>
                  </c:pt>
                  <c:pt idx="61">
                    <c:v>0</c:v>
                  </c:pt>
                  <c:pt idx="62">
                    <c:v>0</c:v>
                  </c:pt>
                  <c:pt idx="63">
                    <c:v>0</c:v>
                  </c:pt>
                  <c:pt idx="64">
                    <c:v>0</c:v>
                  </c:pt>
                  <c:pt idx="65">
                    <c:v>0</c:v>
                  </c:pt>
                  <c:pt idx="66">
                    <c:v>0</c:v>
                  </c:pt>
                  <c:pt idx="67">
                    <c:v>0</c:v>
                  </c:pt>
                  <c:pt idx="68">
                    <c:v>0</c:v>
                  </c:pt>
                  <c:pt idx="69">
                    <c:v>0</c:v>
                  </c:pt>
                  <c:pt idx="70">
                    <c:v>0</c:v>
                  </c:pt>
                  <c:pt idx="71">
                    <c:v>0</c:v>
                  </c:pt>
                  <c:pt idx="72">
                    <c:v>0</c:v>
                  </c:pt>
                  <c:pt idx="73">
                    <c:v>0</c:v>
                  </c:pt>
                  <c:pt idx="74">
                    <c:v>0</c:v>
                  </c:pt>
                  <c:pt idx="75">
                    <c:v>0</c:v>
                  </c:pt>
                  <c:pt idx="76">
                    <c:v>0</c:v>
                  </c:pt>
                  <c:pt idx="77">
                    <c:v>0</c:v>
                  </c:pt>
                  <c:pt idx="78">
                    <c:v>0</c:v>
                  </c:pt>
                  <c:pt idx="79">
                    <c:v>0</c:v>
                  </c:pt>
                  <c:pt idx="80">
                    <c:v>0</c:v>
                  </c:pt>
                  <c:pt idx="81">
                    <c:v>0</c:v>
                  </c:pt>
                  <c:pt idx="82">
                    <c:v>0</c:v>
                  </c:pt>
                  <c:pt idx="83">
                    <c:v>0</c:v>
                  </c:pt>
                  <c:pt idx="84">
                    <c:v>0</c:v>
                  </c:pt>
                  <c:pt idx="85">
                    <c:v>0</c:v>
                  </c:pt>
                  <c:pt idx="86">
                    <c:v>0</c:v>
                  </c:pt>
                  <c:pt idx="87">
                    <c:v>0</c:v>
                  </c:pt>
                  <c:pt idx="88">
                    <c:v>0</c:v>
                  </c:pt>
                  <c:pt idx="89">
                    <c:v>0</c:v>
                  </c:pt>
                  <c:pt idx="90">
                    <c:v>0</c:v>
                  </c:pt>
                  <c:pt idx="91">
                    <c:v>0</c:v>
                  </c:pt>
                  <c:pt idx="92">
                    <c:v>0</c:v>
                  </c:pt>
                  <c:pt idx="93">
                    <c:v>0</c:v>
                  </c:pt>
                  <c:pt idx="94">
                    <c:v>0</c:v>
                  </c:pt>
                  <c:pt idx="95">
                    <c:v>0</c:v>
                  </c:pt>
                  <c:pt idx="96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xVal>
            <c:numRef>
              <c:f>OutputSummary!$E$3:$E$99</c:f>
              <c:numCache>
                <c:formatCode>0.00</c:formatCode>
                <c:ptCount val="97"/>
                <c:pt idx="0">
                  <c:v>1.9358524163913464</c:v>
                </c:pt>
                <c:pt idx="1">
                  <c:v>1.3666983956556085</c:v>
                </c:pt>
                <c:pt idx="2">
                  <c:v>1.1504454950356833</c:v>
                </c:pt>
                <c:pt idx="3">
                  <c:v>1.531342957358903</c:v>
                </c:pt>
                <c:pt idx="4">
                  <c:v>1.9157576746793181</c:v>
                </c:pt>
                <c:pt idx="5">
                  <c:v>2.3875819515514629</c:v>
                </c:pt>
                <c:pt idx="6">
                  <c:v>0.84159269335859699</c:v>
                </c:pt>
                <c:pt idx="7">
                  <c:v>2.1892327900377015</c:v>
                </c:pt>
                <c:pt idx="8">
                  <c:v>0.53097338480628253</c:v>
                </c:pt>
                <c:pt idx="9">
                  <c:v>0.48613528165955494</c:v>
                </c:pt>
                <c:pt idx="10">
                  <c:v>0.93021527620252475</c:v>
                </c:pt>
                <c:pt idx="11">
                  <c:v>0.95455252601810658</c:v>
                </c:pt>
                <c:pt idx="12">
                  <c:v>2.4546078456133755</c:v>
                </c:pt>
                <c:pt idx="13">
                  <c:v>1.8055737892687576</c:v>
                </c:pt>
                <c:pt idx="14">
                  <c:v>1.4717876079295102</c:v>
                </c:pt>
                <c:pt idx="15">
                  <c:v>1.5520153068158271</c:v>
                </c:pt>
                <c:pt idx="16">
                  <c:v>2.0220722455299445</c:v>
                </c:pt>
                <c:pt idx="17">
                  <c:v>1.9555278317866978</c:v>
                </c:pt>
                <c:pt idx="18">
                  <c:v>1.638079239316764</c:v>
                </c:pt>
                <c:pt idx="19">
                  <c:v>0.92711319847305029</c:v>
                </c:pt>
                <c:pt idx="20">
                  <c:v>2.0554375059529773</c:v>
                </c:pt>
                <c:pt idx="21">
                  <c:v>1.8376846152496156</c:v>
                </c:pt>
                <c:pt idx="22">
                  <c:v>0.54802666592248139</c:v>
                </c:pt>
                <c:pt idx="23">
                  <c:v>6.514739486514129</c:v>
                </c:pt>
                <c:pt idx="24">
                  <c:v>1.2610231580089231</c:v>
                </c:pt>
                <c:pt idx="25">
                  <c:v>0.60901853506485604</c:v>
                </c:pt>
                <c:pt idx="26">
                  <c:v>2.8513846862662282</c:v>
                </c:pt>
                <c:pt idx="27">
                  <c:v>1.5595318320751865</c:v>
                </c:pt>
                <c:pt idx="28">
                  <c:v>2.565779657788835</c:v>
                </c:pt>
                <c:pt idx="29">
                  <c:v>2.4286758626343881</c:v>
                </c:pt>
                <c:pt idx="30">
                  <c:v>2.5012124417605501</c:v>
                </c:pt>
                <c:pt idx="31">
                  <c:v>1.9642682171302439</c:v>
                </c:pt>
                <c:pt idx="32">
                  <c:v>1.5217060865195968</c:v>
                </c:pt>
                <c:pt idx="33">
                  <c:v>2.0016034900589128</c:v>
                </c:pt>
                <c:pt idx="34">
                  <c:v>1.8775197376776871</c:v>
                </c:pt>
                <c:pt idx="35">
                  <c:v>1.7800392797856011</c:v>
                </c:pt>
                <c:pt idx="36">
                  <c:v>2.9828642892739881</c:v>
                </c:pt>
                <c:pt idx="37">
                  <c:v>2.1080579643122097</c:v>
                </c:pt>
                <c:pt idx="38">
                  <c:v>2.1579783982564451</c:v>
                </c:pt>
                <c:pt idx="39">
                  <c:v>3.0163846434469646</c:v>
                </c:pt>
                <c:pt idx="40">
                  <c:v>2.3194978948637992</c:v>
                </c:pt>
                <c:pt idx="41">
                  <c:v>2.3235633324908296</c:v>
                </c:pt>
                <c:pt idx="42">
                  <c:v>1.2460473364161107</c:v>
                </c:pt>
                <c:pt idx="43">
                  <c:v>1.4468756031125882</c:v>
                </c:pt>
                <c:pt idx="44">
                  <c:v>19.394052335877944</c:v>
                </c:pt>
                <c:pt idx="45">
                  <c:v>19.395294431887354</c:v>
                </c:pt>
                <c:pt idx="46">
                  <c:v>1.996902239796057</c:v>
                </c:pt>
                <c:pt idx="47">
                  <c:v>4.1852751107482655</c:v>
                </c:pt>
                <c:pt idx="48">
                  <c:v>4.1852751107482655</c:v>
                </c:pt>
                <c:pt idx="49">
                  <c:v>4.1852751107482655</c:v>
                </c:pt>
                <c:pt idx="50">
                  <c:v>4.1852751107482655</c:v>
                </c:pt>
                <c:pt idx="51">
                  <c:v>4.1852751107482655</c:v>
                </c:pt>
                <c:pt idx="52">
                  <c:v>4.1852751107482655</c:v>
                </c:pt>
                <c:pt idx="53">
                  <c:v>4.1852751107482655</c:v>
                </c:pt>
                <c:pt idx="54">
                  <c:v>4.1852751107482655</c:v>
                </c:pt>
                <c:pt idx="55">
                  <c:v>4.1852751107482655</c:v>
                </c:pt>
                <c:pt idx="56">
                  <c:v>4.1852751107482655</c:v>
                </c:pt>
                <c:pt idx="57">
                  <c:v>4.1852751107482655</c:v>
                </c:pt>
                <c:pt idx="58">
                  <c:v>4.1852751107482655</c:v>
                </c:pt>
                <c:pt idx="59">
                  <c:v>4.1852751107482655</c:v>
                </c:pt>
                <c:pt idx="60">
                  <c:v>4.1852751107482655</c:v>
                </c:pt>
                <c:pt idx="61">
                  <c:v>4.1852751107482655</c:v>
                </c:pt>
                <c:pt idx="62">
                  <c:v>4.1852751107482655</c:v>
                </c:pt>
                <c:pt idx="63">
                  <c:v>4.1852751107482655</c:v>
                </c:pt>
                <c:pt idx="64">
                  <c:v>4.1852751107482655</c:v>
                </c:pt>
                <c:pt idx="65">
                  <c:v>4.1852751107482655</c:v>
                </c:pt>
                <c:pt idx="66">
                  <c:v>4.1852751107482655</c:v>
                </c:pt>
                <c:pt idx="67">
                  <c:v>4.1852751107482655</c:v>
                </c:pt>
                <c:pt idx="68">
                  <c:v>4.1852751107482655</c:v>
                </c:pt>
                <c:pt idx="69">
                  <c:v>4.1852751107482655</c:v>
                </c:pt>
                <c:pt idx="70">
                  <c:v>4.1852751107482655</c:v>
                </c:pt>
                <c:pt idx="71">
                  <c:v>4.1852751107482655</c:v>
                </c:pt>
                <c:pt idx="72">
                  <c:v>4.1852751107482655</c:v>
                </c:pt>
                <c:pt idx="73">
                  <c:v>4.1852751107482655</c:v>
                </c:pt>
                <c:pt idx="74">
                  <c:v>4.1852751107482655</c:v>
                </c:pt>
                <c:pt idx="75">
                  <c:v>4.1852751107482655</c:v>
                </c:pt>
                <c:pt idx="76">
                  <c:v>4.1852751107482655</c:v>
                </c:pt>
                <c:pt idx="77">
                  <c:v>4.1852751107482655</c:v>
                </c:pt>
                <c:pt idx="78">
                  <c:v>4.1852751107482655</c:v>
                </c:pt>
                <c:pt idx="79">
                  <c:v>4.1852751107482655</c:v>
                </c:pt>
                <c:pt idx="80">
                  <c:v>4.1852751107482655</c:v>
                </c:pt>
                <c:pt idx="81">
                  <c:v>4.1852751107482655</c:v>
                </c:pt>
                <c:pt idx="82">
                  <c:v>4.1852751107482655</c:v>
                </c:pt>
                <c:pt idx="83">
                  <c:v>4.1852751107482655</c:v>
                </c:pt>
                <c:pt idx="84">
                  <c:v>4.1852751107482655</c:v>
                </c:pt>
                <c:pt idx="85">
                  <c:v>4.1852751107482655</c:v>
                </c:pt>
                <c:pt idx="86">
                  <c:v>4.1852751107482655</c:v>
                </c:pt>
                <c:pt idx="87">
                  <c:v>4.1852751107482655</c:v>
                </c:pt>
                <c:pt idx="88">
                  <c:v>4.1852751107482655</c:v>
                </c:pt>
                <c:pt idx="89">
                  <c:v>4.1852751107482655</c:v>
                </c:pt>
                <c:pt idx="90">
                  <c:v>4.1852751107482655</c:v>
                </c:pt>
                <c:pt idx="91">
                  <c:v>4.1852751107482655</c:v>
                </c:pt>
                <c:pt idx="92">
                  <c:v>4.1852751107482655</c:v>
                </c:pt>
                <c:pt idx="93">
                  <c:v>4.1852751107482655</c:v>
                </c:pt>
                <c:pt idx="94">
                  <c:v>4.1852751107482655</c:v>
                </c:pt>
                <c:pt idx="95">
                  <c:v>4.1852751107482655</c:v>
                </c:pt>
                <c:pt idx="96">
                  <c:v>4.1852751107482655</c:v>
                </c:pt>
              </c:numCache>
            </c:numRef>
          </c:xVal>
          <c:yVal>
            <c:numRef>
              <c:f>OutputSummary!$B$3:$B$99</c:f>
              <c:numCache>
                <c:formatCode>0.00</c:formatCode>
                <c:ptCount val="97"/>
                <c:pt idx="0">
                  <c:v>75.471057181760614</c:v>
                </c:pt>
                <c:pt idx="1">
                  <c:v>100.65510533197522</c:v>
                </c:pt>
                <c:pt idx="2">
                  <c:v>149.90712037865771</c:v>
                </c:pt>
                <c:pt idx="3">
                  <c:v>100.09659109283457</c:v>
                </c:pt>
                <c:pt idx="4">
                  <c:v>74.506925822317214</c:v>
                </c:pt>
                <c:pt idx="5">
                  <c:v>59.124570458384618</c:v>
                </c:pt>
                <c:pt idx="6">
                  <c:v>158.44567559867588</c:v>
                </c:pt>
                <c:pt idx="7">
                  <c:v>63.18702617711542</c:v>
                </c:pt>
                <c:pt idx="8">
                  <c:v>268.407209667004</c:v>
                </c:pt>
                <c:pt idx="9">
                  <c:v>258.83991306214813</c:v>
                </c:pt>
                <c:pt idx="10">
                  <c:v>159.41783511720772</c:v>
                </c:pt>
                <c:pt idx="11">
                  <c:v>140.09062000460472</c:v>
                </c:pt>
                <c:pt idx="12">
                  <c:v>55.537361122543494</c:v>
                </c:pt>
                <c:pt idx="13">
                  <c:v>75.84549664938497</c:v>
                </c:pt>
                <c:pt idx="14">
                  <c:v>105.72483536506984</c:v>
                </c:pt>
                <c:pt idx="15">
                  <c:v>84.237394231577312</c:v>
                </c:pt>
                <c:pt idx="16">
                  <c:v>64.355611001316831</c:v>
                </c:pt>
                <c:pt idx="17">
                  <c:v>64.960577848226393</c:v>
                </c:pt>
                <c:pt idx="18">
                  <c:v>73.961112310294226</c:v>
                </c:pt>
                <c:pt idx="19">
                  <c:v>201.53869707892443</c:v>
                </c:pt>
                <c:pt idx="20">
                  <c:v>59.238126464921109</c:v>
                </c:pt>
                <c:pt idx="21">
                  <c:v>77.103730899678865</c:v>
                </c:pt>
                <c:pt idx="22">
                  <c:v>226.28694084445635</c:v>
                </c:pt>
                <c:pt idx="23">
                  <c:v>10.812588065709797</c:v>
                </c:pt>
                <c:pt idx="24">
                  <c:v>93.822635645891964</c:v>
                </c:pt>
                <c:pt idx="25">
                  <c:v>193.87281229983915</c:v>
                </c:pt>
                <c:pt idx="26">
                  <c:v>41.976465100137837</c:v>
                </c:pt>
                <c:pt idx="27">
                  <c:v>74.875550423293078</c:v>
                </c:pt>
                <c:pt idx="28">
                  <c:v>43.976776277863991</c:v>
                </c:pt>
                <c:pt idx="29">
                  <c:v>67.602071045792655</c:v>
                </c:pt>
                <c:pt idx="30">
                  <c:v>65.59277332283429</c:v>
                </c:pt>
                <c:pt idx="31">
                  <c:v>73.742165238674517</c:v>
                </c:pt>
                <c:pt idx="32">
                  <c:v>95.618520219034707</c:v>
                </c:pt>
                <c:pt idx="33">
                  <c:v>74.663909815795037</c:v>
                </c:pt>
                <c:pt idx="34">
                  <c:v>79.699172888988301</c:v>
                </c:pt>
                <c:pt idx="35">
                  <c:v>84.14725987386305</c:v>
                </c:pt>
                <c:pt idx="36">
                  <c:v>55.255659953875529</c:v>
                </c:pt>
                <c:pt idx="37">
                  <c:v>78.890773216771834</c:v>
                </c:pt>
                <c:pt idx="38">
                  <c:v>97.599742027616543</c:v>
                </c:pt>
                <c:pt idx="39">
                  <c:v>69.212094789707393</c:v>
                </c:pt>
                <c:pt idx="40">
                  <c:v>90.653431053605672</c:v>
                </c:pt>
                <c:pt idx="41">
                  <c:v>90.491052319775548</c:v>
                </c:pt>
                <c:pt idx="42">
                  <c:v>138.57015068855708</c:v>
                </c:pt>
                <c:pt idx="43">
                  <c:v>119.09374339288752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82.221962713296961</c:v>
                </c:pt>
                <c:pt idx="47">
                  <c:v>36.053745562433988</c:v>
                </c:pt>
                <c:pt idx="48">
                  <c:v>36.053745562433988</c:v>
                </c:pt>
                <c:pt idx="49">
                  <c:v>36.053745562433988</c:v>
                </c:pt>
                <c:pt idx="50">
                  <c:v>36.053745562433988</c:v>
                </c:pt>
                <c:pt idx="51">
                  <c:v>36.053745562433988</c:v>
                </c:pt>
                <c:pt idx="52">
                  <c:v>36.053745562433988</c:v>
                </c:pt>
                <c:pt idx="53">
                  <c:v>36.053745562433988</c:v>
                </c:pt>
                <c:pt idx="54">
                  <c:v>36.053745562433988</c:v>
                </c:pt>
                <c:pt idx="55">
                  <c:v>36.053745562433988</c:v>
                </c:pt>
                <c:pt idx="56">
                  <c:v>36.053745562433988</c:v>
                </c:pt>
                <c:pt idx="57">
                  <c:v>36.053745562433988</c:v>
                </c:pt>
                <c:pt idx="58">
                  <c:v>36.053745562433988</c:v>
                </c:pt>
                <c:pt idx="59">
                  <c:v>36.053745562433988</c:v>
                </c:pt>
                <c:pt idx="60">
                  <c:v>36.053745562433988</c:v>
                </c:pt>
                <c:pt idx="61">
                  <c:v>36.053745562433988</c:v>
                </c:pt>
                <c:pt idx="62">
                  <c:v>36.053745562433988</c:v>
                </c:pt>
                <c:pt idx="63">
                  <c:v>36.053745562433988</c:v>
                </c:pt>
                <c:pt idx="64">
                  <c:v>36.053745562433988</c:v>
                </c:pt>
                <c:pt idx="65">
                  <c:v>36.053745562433988</c:v>
                </c:pt>
                <c:pt idx="66">
                  <c:v>36.053745562433988</c:v>
                </c:pt>
                <c:pt idx="67">
                  <c:v>36.053745562433988</c:v>
                </c:pt>
                <c:pt idx="68">
                  <c:v>36.053745562433988</c:v>
                </c:pt>
                <c:pt idx="69">
                  <c:v>36.053745562433988</c:v>
                </c:pt>
                <c:pt idx="70">
                  <c:v>36.053745562433988</c:v>
                </c:pt>
                <c:pt idx="71">
                  <c:v>36.053745562433988</c:v>
                </c:pt>
                <c:pt idx="72">
                  <c:v>36.053745562433988</c:v>
                </c:pt>
                <c:pt idx="73">
                  <c:v>36.053745562433988</c:v>
                </c:pt>
                <c:pt idx="74">
                  <c:v>36.053745562433988</c:v>
                </c:pt>
                <c:pt idx="75">
                  <c:v>36.053745562433988</c:v>
                </c:pt>
                <c:pt idx="76">
                  <c:v>36.053745562433988</c:v>
                </c:pt>
                <c:pt idx="77">
                  <c:v>36.053745562433988</c:v>
                </c:pt>
                <c:pt idx="78">
                  <c:v>36.053745562433988</c:v>
                </c:pt>
                <c:pt idx="79">
                  <c:v>36.053745562433988</c:v>
                </c:pt>
                <c:pt idx="80">
                  <c:v>36.053745562433988</c:v>
                </c:pt>
                <c:pt idx="81">
                  <c:v>36.053745562433988</c:v>
                </c:pt>
                <c:pt idx="82">
                  <c:v>36.053745562433988</c:v>
                </c:pt>
                <c:pt idx="83">
                  <c:v>36.053745562433988</c:v>
                </c:pt>
                <c:pt idx="84">
                  <c:v>36.053745562433988</c:v>
                </c:pt>
                <c:pt idx="85">
                  <c:v>36.053745562433988</c:v>
                </c:pt>
                <c:pt idx="86">
                  <c:v>36.053745562433988</c:v>
                </c:pt>
                <c:pt idx="87">
                  <c:v>36.053745562433988</c:v>
                </c:pt>
                <c:pt idx="88">
                  <c:v>36.053745562433988</c:v>
                </c:pt>
                <c:pt idx="89">
                  <c:v>36.053745562433988</c:v>
                </c:pt>
                <c:pt idx="90">
                  <c:v>36.053745562433988</c:v>
                </c:pt>
                <c:pt idx="91">
                  <c:v>36.053745562433988</c:v>
                </c:pt>
                <c:pt idx="92">
                  <c:v>36.053745562433988</c:v>
                </c:pt>
                <c:pt idx="93">
                  <c:v>36.053745562433988</c:v>
                </c:pt>
                <c:pt idx="94">
                  <c:v>36.053745562433988</c:v>
                </c:pt>
                <c:pt idx="95">
                  <c:v>36.053745562433988</c:v>
                </c:pt>
                <c:pt idx="96">
                  <c:v>36.053745562433988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OutputSummary!$J$2</c:f>
              <c:strCache>
                <c:ptCount val="1"/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none"/>
          </c:marker>
          <c:xVal>
            <c:numRef>
              <c:f>OutputSummary!$J$3:$J$300</c:f>
              <c:numCache>
                <c:formatCode>0</c:formatCode>
                <c:ptCount val="298"/>
                <c:pt idx="1">
                  <c:v>99.884042575321587</c:v>
                </c:pt>
                <c:pt idx="2">
                  <c:v>99.438817558529607</c:v>
                </c:pt>
                <c:pt idx="3">
                  <c:v>89.41440994845486</c:v>
                </c:pt>
                <c:pt idx="4">
                  <c:v>68.290588332634655</c:v>
                </c:pt>
                <c:pt idx="5">
                  <c:v>64.143470004990363</c:v>
                </c:pt>
                <c:pt idx="6">
                  <c:v>62.805925127066971</c:v>
                </c:pt>
                <c:pt idx="7">
                  <c:v>55.815881055644908</c:v>
                </c:pt>
                <c:pt idx="8">
                  <c:v>55.652621964228786</c:v>
                </c:pt>
                <c:pt idx="9">
                  <c:v>53.61877012944413</c:v>
                </c:pt>
                <c:pt idx="10">
                  <c:v>53.555734804535241</c:v>
                </c:pt>
                <c:pt idx="11">
                  <c:v>51.413026610624655</c:v>
                </c:pt>
                <c:pt idx="12">
                  <c:v>50.796967150627438</c:v>
                </c:pt>
                <c:pt idx="13">
                  <c:v>50.481192080877193</c:v>
                </c:pt>
                <c:pt idx="14">
                  <c:v>50.153486701922667</c:v>
                </c:pt>
                <c:pt idx="15">
                  <c:v>49.12711344314242</c:v>
                </c:pt>
                <c:pt idx="16">
                  <c:v>48.321052940515926</c:v>
                </c:pt>
                <c:pt idx="17">
                  <c:v>46.128375766975829</c:v>
                </c:pt>
                <c:pt idx="18">
                  <c:v>46.025137858821893</c:v>
                </c:pt>
                <c:pt idx="19">
                  <c:v>45.768833906921543</c:v>
                </c:pt>
                <c:pt idx="20">
                  <c:v>45.6953942562956</c:v>
                </c:pt>
                <c:pt idx="21">
                  <c:v>45.596592792381237</c:v>
                </c:pt>
                <c:pt idx="22">
                  <c:v>45.319797853463228</c:v>
                </c:pt>
                <c:pt idx="23">
                  <c:v>45.146670356683906</c:v>
                </c:pt>
                <c:pt idx="24">
                  <c:v>44.570047444268255</c:v>
                </c:pt>
                <c:pt idx="25">
                  <c:v>43.764434724258052</c:v>
                </c:pt>
                <c:pt idx="26">
                  <c:v>43.405070564469511</c:v>
                </c:pt>
                <c:pt idx="27">
                  <c:v>42.303409758078551</c:v>
                </c:pt>
                <c:pt idx="28">
                  <c:v>41.482377994237027</c:v>
                </c:pt>
                <c:pt idx="29">
                  <c:v>41.444351074448782</c:v>
                </c:pt>
                <c:pt idx="30">
                  <c:v>38.892175703144638</c:v>
                </c:pt>
                <c:pt idx="31">
                  <c:v>38.82811234784706</c:v>
                </c:pt>
                <c:pt idx="32">
                  <c:v>37.598994982792995</c:v>
                </c:pt>
                <c:pt idx="33">
                  <c:v>36.920115742338957</c:v>
                </c:pt>
                <c:pt idx="34">
                  <c:v>36.185499625438545</c:v>
                </c:pt>
                <c:pt idx="35">
                  <c:v>35.280550084490898</c:v>
                </c:pt>
                <c:pt idx="36">
                  <c:v>35.081225193598669</c:v>
                </c:pt>
                <c:pt idx="37">
                  <c:v>33.322163273723213</c:v>
                </c:pt>
                <c:pt idx="38">
                  <c:v>29.083170039603914</c:v>
                </c:pt>
                <c:pt idx="39">
                  <c:v>23.792837890944991</c:v>
                </c:pt>
                <c:pt idx="40">
                  <c:v>23.418093062741555</c:v>
                </c:pt>
                <c:pt idx="41">
                  <c:v>21.116287383587053</c:v>
                </c:pt>
                <c:pt idx="42">
                  <c:v>19.267522831170666</c:v>
                </c:pt>
                <c:pt idx="43">
                  <c:v>19.065427868834387</c:v>
                </c:pt>
                <c:pt idx="44">
                  <c:v>12.846884093736042</c:v>
                </c:pt>
                <c:pt idx="45">
                  <c:v>11.677413451613418</c:v>
                </c:pt>
                <c:pt idx="46">
                  <c:v>8.3234397767189723</c:v>
                </c:pt>
                <c:pt idx="47">
                  <c:v>4.7094847774102186</c:v>
                </c:pt>
                <c:pt idx="48">
                  <c:v>3.7871962685335054</c:v>
                </c:pt>
                <c:pt idx="49">
                  <c:v>3.7871962685335054</c:v>
                </c:pt>
                <c:pt idx="50">
                  <c:v>3.7871962685335054</c:v>
                </c:pt>
                <c:pt idx="51">
                  <c:v>3.7871962685335054</c:v>
                </c:pt>
                <c:pt idx="52">
                  <c:v>3.7871962685335054</c:v>
                </c:pt>
                <c:pt idx="53">
                  <c:v>3.7871962685335054</c:v>
                </c:pt>
                <c:pt idx="54">
                  <c:v>3.7871962685335054</c:v>
                </c:pt>
                <c:pt idx="55">
                  <c:v>3.7871962685335054</c:v>
                </c:pt>
                <c:pt idx="56">
                  <c:v>3.7871962685335054</c:v>
                </c:pt>
                <c:pt idx="57">
                  <c:v>3.7871962685335054</c:v>
                </c:pt>
                <c:pt idx="58">
                  <c:v>3.7871962685335054</c:v>
                </c:pt>
                <c:pt idx="59">
                  <c:v>3.7871962685335054</c:v>
                </c:pt>
                <c:pt idx="60">
                  <c:v>3.7871962685335054</c:v>
                </c:pt>
                <c:pt idx="61">
                  <c:v>3.7871962685335054</c:v>
                </c:pt>
                <c:pt idx="62">
                  <c:v>3.7871962685335054</c:v>
                </c:pt>
                <c:pt idx="63">
                  <c:v>3.7871962685335054</c:v>
                </c:pt>
                <c:pt idx="64">
                  <c:v>3.7871962685335054</c:v>
                </c:pt>
                <c:pt idx="65">
                  <c:v>3.7871962685335054</c:v>
                </c:pt>
                <c:pt idx="66">
                  <c:v>3.7871962685335054</c:v>
                </c:pt>
                <c:pt idx="67">
                  <c:v>3.7871962685335054</c:v>
                </c:pt>
                <c:pt idx="68">
                  <c:v>3.7871962685335054</c:v>
                </c:pt>
                <c:pt idx="69">
                  <c:v>3.7871962685335054</c:v>
                </c:pt>
                <c:pt idx="70">
                  <c:v>3.7871962685335054</c:v>
                </c:pt>
                <c:pt idx="71">
                  <c:v>3.7871962685335054</c:v>
                </c:pt>
                <c:pt idx="72">
                  <c:v>3.7871962685335054</c:v>
                </c:pt>
                <c:pt idx="73">
                  <c:v>3.7871962685335054</c:v>
                </c:pt>
                <c:pt idx="74">
                  <c:v>3.7871962685335054</c:v>
                </c:pt>
                <c:pt idx="75">
                  <c:v>3.7871962685335054</c:v>
                </c:pt>
                <c:pt idx="76">
                  <c:v>3.7871962685335054</c:v>
                </c:pt>
                <c:pt idx="77">
                  <c:v>3.7871962685335054</c:v>
                </c:pt>
                <c:pt idx="78">
                  <c:v>3.7871962685335054</c:v>
                </c:pt>
                <c:pt idx="79">
                  <c:v>3.7871962685335054</c:v>
                </c:pt>
                <c:pt idx="80">
                  <c:v>3.7871962685335054</c:v>
                </c:pt>
                <c:pt idx="81">
                  <c:v>3.7871962685335054</c:v>
                </c:pt>
                <c:pt idx="82">
                  <c:v>3.7871962685335054</c:v>
                </c:pt>
                <c:pt idx="83">
                  <c:v>3.7871962685335054</c:v>
                </c:pt>
                <c:pt idx="84">
                  <c:v>3.7871962685335054</c:v>
                </c:pt>
                <c:pt idx="85">
                  <c:v>3.7871962685335054</c:v>
                </c:pt>
                <c:pt idx="86">
                  <c:v>3.7871962685335054</c:v>
                </c:pt>
                <c:pt idx="87">
                  <c:v>3.7871962685335054</c:v>
                </c:pt>
                <c:pt idx="88">
                  <c:v>3.7871962685335054</c:v>
                </c:pt>
                <c:pt idx="89">
                  <c:v>3.7871962685335054</c:v>
                </c:pt>
                <c:pt idx="90">
                  <c:v>3.7871962685335054</c:v>
                </c:pt>
                <c:pt idx="91">
                  <c:v>3.7871962685335054</c:v>
                </c:pt>
                <c:pt idx="92">
                  <c:v>3.7871962685335054</c:v>
                </c:pt>
                <c:pt idx="93">
                  <c:v>3.7871962685335054</c:v>
                </c:pt>
                <c:pt idx="94">
                  <c:v>3.7871962685335054</c:v>
                </c:pt>
                <c:pt idx="95">
                  <c:v>3.7871962685335054</c:v>
                </c:pt>
                <c:pt idx="96">
                  <c:v>3.7871962685335054</c:v>
                </c:pt>
                <c:pt idx="97">
                  <c:v>3.7871962685335054</c:v>
                </c:pt>
              </c:numCache>
            </c:numRef>
          </c:xVal>
          <c:yVal>
            <c:numRef>
              <c:f>OutputSummary!$I$3:$I$300</c:f>
              <c:numCache>
                <c:formatCode>0.00</c:formatCode>
                <c:ptCount val="298"/>
                <c:pt idx="1">
                  <c:v>0.12112172868858855</c:v>
                </c:pt>
                <c:pt idx="2">
                  <c:v>0.57913688721167711</c:v>
                </c:pt>
                <c:pt idx="3">
                  <c:v>10.812588065709797</c:v>
                </c:pt>
                <c:pt idx="4">
                  <c:v>36.053745562433988</c:v>
                </c:pt>
                <c:pt idx="5">
                  <c:v>41.976465100137837</c:v>
                </c:pt>
                <c:pt idx="6">
                  <c:v>43.976776277863991</c:v>
                </c:pt>
                <c:pt idx="7">
                  <c:v>55.255659953875529</c:v>
                </c:pt>
                <c:pt idx="8">
                  <c:v>55.537361122543494</c:v>
                </c:pt>
                <c:pt idx="9">
                  <c:v>59.124570458384618</c:v>
                </c:pt>
                <c:pt idx="10">
                  <c:v>59.238126464921109</c:v>
                </c:pt>
                <c:pt idx="11">
                  <c:v>63.18702617711542</c:v>
                </c:pt>
                <c:pt idx="12">
                  <c:v>64.355611001316831</c:v>
                </c:pt>
                <c:pt idx="13">
                  <c:v>64.960577848226393</c:v>
                </c:pt>
                <c:pt idx="14">
                  <c:v>65.59277332283429</c:v>
                </c:pt>
                <c:pt idx="15">
                  <c:v>67.602071045792655</c:v>
                </c:pt>
                <c:pt idx="16">
                  <c:v>69.212094789707393</c:v>
                </c:pt>
                <c:pt idx="17">
                  <c:v>73.742165238674517</c:v>
                </c:pt>
                <c:pt idx="18">
                  <c:v>73.961112310294226</c:v>
                </c:pt>
                <c:pt idx="19">
                  <c:v>74.506925822317214</c:v>
                </c:pt>
                <c:pt idx="20">
                  <c:v>74.663909815795037</c:v>
                </c:pt>
                <c:pt idx="21">
                  <c:v>74.875550423293078</c:v>
                </c:pt>
                <c:pt idx="22">
                  <c:v>75.471057181760614</c:v>
                </c:pt>
                <c:pt idx="23">
                  <c:v>75.84549664938497</c:v>
                </c:pt>
                <c:pt idx="24">
                  <c:v>77.103730899678865</c:v>
                </c:pt>
                <c:pt idx="25">
                  <c:v>78.890773216771834</c:v>
                </c:pt>
                <c:pt idx="26">
                  <c:v>79.699172888988301</c:v>
                </c:pt>
                <c:pt idx="27">
                  <c:v>82.221962713296961</c:v>
                </c:pt>
                <c:pt idx="28">
                  <c:v>84.14725987386305</c:v>
                </c:pt>
                <c:pt idx="29">
                  <c:v>84.237394231577312</c:v>
                </c:pt>
                <c:pt idx="30">
                  <c:v>90.491052319775548</c:v>
                </c:pt>
                <c:pt idx="31">
                  <c:v>90.653431053605672</c:v>
                </c:pt>
                <c:pt idx="32">
                  <c:v>93.822635645891964</c:v>
                </c:pt>
                <c:pt idx="33">
                  <c:v>95.618520219034707</c:v>
                </c:pt>
                <c:pt idx="34">
                  <c:v>97.599742027616543</c:v>
                </c:pt>
                <c:pt idx="35">
                  <c:v>100.09659109283457</c:v>
                </c:pt>
                <c:pt idx="36">
                  <c:v>100.65510533197522</c:v>
                </c:pt>
                <c:pt idx="37">
                  <c:v>105.72483536506984</c:v>
                </c:pt>
                <c:pt idx="38">
                  <c:v>119.09374339288752</c:v>
                </c:pt>
                <c:pt idx="39">
                  <c:v>138.57015068855708</c:v>
                </c:pt>
                <c:pt idx="40">
                  <c:v>140.09062000460472</c:v>
                </c:pt>
                <c:pt idx="41">
                  <c:v>149.90712037865771</c:v>
                </c:pt>
                <c:pt idx="42">
                  <c:v>158.44567559867588</c:v>
                </c:pt>
                <c:pt idx="43">
                  <c:v>159.41783511720772</c:v>
                </c:pt>
                <c:pt idx="44">
                  <c:v>193.87281229983915</c:v>
                </c:pt>
                <c:pt idx="45">
                  <c:v>201.53869707892443</c:v>
                </c:pt>
                <c:pt idx="46">
                  <c:v>226.28694084445635</c:v>
                </c:pt>
                <c:pt idx="47">
                  <c:v>258.83991306214813</c:v>
                </c:pt>
                <c:pt idx="48">
                  <c:v>268.407209667004</c:v>
                </c:pt>
                <c:pt idx="49">
                  <c:v>268.407209667004</c:v>
                </c:pt>
                <c:pt idx="50">
                  <c:v>268.407209667004</c:v>
                </c:pt>
                <c:pt idx="51">
                  <c:v>268.407209667004</c:v>
                </c:pt>
                <c:pt idx="52">
                  <c:v>268.407209667004</c:v>
                </c:pt>
                <c:pt idx="53">
                  <c:v>268.407209667004</c:v>
                </c:pt>
                <c:pt idx="54">
                  <c:v>268.407209667004</c:v>
                </c:pt>
                <c:pt idx="55">
                  <c:v>268.407209667004</c:v>
                </c:pt>
                <c:pt idx="56">
                  <c:v>268.407209667004</c:v>
                </c:pt>
                <c:pt idx="57">
                  <c:v>268.407209667004</c:v>
                </c:pt>
                <c:pt idx="58">
                  <c:v>268.407209667004</c:v>
                </c:pt>
                <c:pt idx="59">
                  <c:v>268.407209667004</c:v>
                </c:pt>
                <c:pt idx="60">
                  <c:v>268.407209667004</c:v>
                </c:pt>
                <c:pt idx="61">
                  <c:v>268.407209667004</c:v>
                </c:pt>
                <c:pt idx="62">
                  <c:v>268.407209667004</c:v>
                </c:pt>
                <c:pt idx="63">
                  <c:v>268.407209667004</c:v>
                </c:pt>
                <c:pt idx="64">
                  <c:v>268.407209667004</c:v>
                </c:pt>
                <c:pt idx="65">
                  <c:v>268.407209667004</c:v>
                </c:pt>
                <c:pt idx="66">
                  <c:v>268.407209667004</c:v>
                </c:pt>
                <c:pt idx="67">
                  <c:v>268.407209667004</c:v>
                </c:pt>
                <c:pt idx="68">
                  <c:v>268.407209667004</c:v>
                </c:pt>
                <c:pt idx="69">
                  <c:v>268.407209667004</c:v>
                </c:pt>
                <c:pt idx="70">
                  <c:v>268.407209667004</c:v>
                </c:pt>
                <c:pt idx="71">
                  <c:v>268.407209667004</c:v>
                </c:pt>
                <c:pt idx="72">
                  <c:v>268.407209667004</c:v>
                </c:pt>
                <c:pt idx="73">
                  <c:v>268.407209667004</c:v>
                </c:pt>
                <c:pt idx="74">
                  <c:v>268.407209667004</c:v>
                </c:pt>
                <c:pt idx="75">
                  <c:v>268.407209667004</c:v>
                </c:pt>
                <c:pt idx="76">
                  <c:v>268.407209667004</c:v>
                </c:pt>
                <c:pt idx="77">
                  <c:v>268.407209667004</c:v>
                </c:pt>
                <c:pt idx="78">
                  <c:v>268.407209667004</c:v>
                </c:pt>
                <c:pt idx="79">
                  <c:v>268.407209667004</c:v>
                </c:pt>
                <c:pt idx="80">
                  <c:v>268.407209667004</c:v>
                </c:pt>
                <c:pt idx="81">
                  <c:v>268.407209667004</c:v>
                </c:pt>
                <c:pt idx="82">
                  <c:v>268.407209667004</c:v>
                </c:pt>
                <c:pt idx="83">
                  <c:v>268.407209667004</c:v>
                </c:pt>
                <c:pt idx="84">
                  <c:v>268.407209667004</c:v>
                </c:pt>
                <c:pt idx="85">
                  <c:v>268.407209667004</c:v>
                </c:pt>
                <c:pt idx="86">
                  <c:v>268.407209667004</c:v>
                </c:pt>
                <c:pt idx="87">
                  <c:v>268.407209667004</c:v>
                </c:pt>
                <c:pt idx="88">
                  <c:v>268.407209667004</c:v>
                </c:pt>
                <c:pt idx="89">
                  <c:v>268.407209667004</c:v>
                </c:pt>
                <c:pt idx="90">
                  <c:v>268.407209667004</c:v>
                </c:pt>
                <c:pt idx="91">
                  <c:v>268.407209667004</c:v>
                </c:pt>
                <c:pt idx="92">
                  <c:v>268.407209667004</c:v>
                </c:pt>
                <c:pt idx="93">
                  <c:v>268.407209667004</c:v>
                </c:pt>
                <c:pt idx="94">
                  <c:v>268.407209667004</c:v>
                </c:pt>
                <c:pt idx="95">
                  <c:v>268.407209667004</c:v>
                </c:pt>
                <c:pt idx="96">
                  <c:v>268.407209667004</c:v>
                </c:pt>
                <c:pt idx="97">
                  <c:v>268.407209667004</c:v>
                </c:pt>
              </c:numCache>
            </c:numRef>
          </c:yVal>
          <c:smooth val="0"/>
        </c:ser>
        <c:ser>
          <c:idx val="1"/>
          <c:order val="2"/>
          <c:tx>
            <c:strRef>
              <c:f>OutputSummary!$K$1</c:f>
              <c:strCache>
                <c:ptCount val="1"/>
                <c:pt idx="0">
                  <c:v>Case11</c:v>
                </c:pt>
              </c:strCache>
            </c:strRef>
          </c:tx>
          <c:marker>
            <c:symbol val="none"/>
          </c:marker>
          <c:xVal>
            <c:numRef>
              <c:f>OutputSummary!$L$3:$L$300</c:f>
              <c:numCache>
                <c:formatCode>0.00</c:formatCode>
                <c:ptCount val="298"/>
                <c:pt idx="1">
                  <c:v>40.259421410143602</c:v>
                </c:pt>
                <c:pt idx="2">
                  <c:v>33.319168611590356</c:v>
                </c:pt>
                <c:pt idx="3">
                  <c:v>13.142670894025072</c:v>
                </c:pt>
                <c:pt idx="4">
                  <c:v>7.7843906021425369</c:v>
                </c:pt>
                <c:pt idx="5">
                  <c:v>5.9009552455105014</c:v>
                </c:pt>
                <c:pt idx="6">
                  <c:v>5.4403831298004901</c:v>
                </c:pt>
                <c:pt idx="7">
                  <c:v>5.174968559058299</c:v>
                </c:pt>
                <c:pt idx="8">
                  <c:v>4.5043190400030406</c:v>
                </c:pt>
                <c:pt idx="9">
                  <c:v>5.9560636812728873</c:v>
                </c:pt>
                <c:pt idx="10">
                  <c:v>5.0470295549488942</c:v>
                </c:pt>
                <c:pt idx="11">
                  <c:v>4.7075547293202158</c:v>
                </c:pt>
                <c:pt idx="12">
                  <c:v>4.424860913423613</c:v>
                </c:pt>
                <c:pt idx="13">
                  <c:v>4.3090871150554459</c:v>
                </c:pt>
                <c:pt idx="14">
                  <c:v>5.1832822753518162</c:v>
                </c:pt>
                <c:pt idx="15">
                  <c:v>5.0620823212815917</c:v>
                </c:pt>
                <c:pt idx="16">
                  <c:v>3.7185836181471048</c:v>
                </c:pt>
                <c:pt idx="17">
                  <c:v>3.5716576877357591</c:v>
                </c:pt>
                <c:pt idx="18">
                  <c:v>4.2911192325526297</c:v>
                </c:pt>
                <c:pt idx="19">
                  <c:v>4.2063871539772109</c:v>
                </c:pt>
                <c:pt idx="20">
                  <c:v>4.0122879586119637</c:v>
                </c:pt>
                <c:pt idx="21">
                  <c:v>4.3503816680381444</c:v>
                </c:pt>
                <c:pt idx="22">
                  <c:v>4.2372519631888652</c:v>
                </c:pt>
                <c:pt idx="23">
                  <c:v>4.0642936452787506</c:v>
                </c:pt>
                <c:pt idx="24">
                  <c:v>5.8869199965544778</c:v>
                </c:pt>
                <c:pt idx="25">
                  <c:v>4.1248572777140504</c:v>
                </c:pt>
                <c:pt idx="26">
                  <c:v>4.5094530875815426</c:v>
                </c:pt>
                <c:pt idx="27">
                  <c:v>3.5371859983702345</c:v>
                </c:pt>
                <c:pt idx="28">
                  <c:v>3.944850316207642</c:v>
                </c:pt>
                <c:pt idx="29">
                  <c:v>4.3170108760038364</c:v>
                </c:pt>
                <c:pt idx="30">
                  <c:v>2.9680241123128006</c:v>
                </c:pt>
                <c:pt idx="31">
                  <c:v>3.4601164666035777</c:v>
                </c:pt>
                <c:pt idx="32">
                  <c:v>3.1633075049511641</c:v>
                </c:pt>
                <c:pt idx="33">
                  <c:v>4.8014396697883956</c:v>
                </c:pt>
                <c:pt idx="34">
                  <c:v>4.7947634466027536</c:v>
                </c:pt>
                <c:pt idx="35">
                  <c:v>3.470113481310193</c:v>
                </c:pt>
                <c:pt idx="36">
                  <c:v>3.3525262371525266</c:v>
                </c:pt>
                <c:pt idx="37">
                  <c:v>4.5261958918845728</c:v>
                </c:pt>
                <c:pt idx="38">
                  <c:v>3.2889574926103702</c:v>
                </c:pt>
                <c:pt idx="39">
                  <c:v>2.3109553221444692</c:v>
                </c:pt>
                <c:pt idx="40">
                  <c:v>2.8940697976810288</c:v>
                </c:pt>
                <c:pt idx="41">
                  <c:v>2.7011820069622816</c:v>
                </c:pt>
                <c:pt idx="42">
                  <c:v>2.064884789849966</c:v>
                </c:pt>
                <c:pt idx="43">
                  <c:v>2.2517844356458028</c:v>
                </c:pt>
                <c:pt idx="44">
                  <c:v>1.5425600592350874</c:v>
                </c:pt>
                <c:pt idx="45">
                  <c:v>2.2313781888962594</c:v>
                </c:pt>
                <c:pt idx="46">
                  <c:v>1.3984862702912393</c:v>
                </c:pt>
                <c:pt idx="47">
                  <c:v>1.2512797851005524</c:v>
                </c:pt>
                <c:pt idx="48">
                  <c:v>1.3557838013420158</c:v>
                </c:pt>
                <c:pt idx="49">
                  <c:v>1.3557838013420158</c:v>
                </c:pt>
                <c:pt idx="50">
                  <c:v>1.3557838013420158</c:v>
                </c:pt>
                <c:pt idx="51">
                  <c:v>1.3557838013420158</c:v>
                </c:pt>
                <c:pt idx="52">
                  <c:v>1.3557838013420158</c:v>
                </c:pt>
                <c:pt idx="53">
                  <c:v>1.3557838013420158</c:v>
                </c:pt>
                <c:pt idx="54">
                  <c:v>1.3557838013420158</c:v>
                </c:pt>
                <c:pt idx="55">
                  <c:v>1.3557838013420158</c:v>
                </c:pt>
                <c:pt idx="56">
                  <c:v>1.3557838013420158</c:v>
                </c:pt>
                <c:pt idx="57">
                  <c:v>1.3557838013420158</c:v>
                </c:pt>
                <c:pt idx="58">
                  <c:v>1.3557838013420158</c:v>
                </c:pt>
                <c:pt idx="59">
                  <c:v>1.3557838013420158</c:v>
                </c:pt>
                <c:pt idx="60">
                  <c:v>1.3557838013420158</c:v>
                </c:pt>
                <c:pt idx="61">
                  <c:v>1.3557838013420158</c:v>
                </c:pt>
                <c:pt idx="62">
                  <c:v>1.3557838013420158</c:v>
                </c:pt>
                <c:pt idx="63">
                  <c:v>1.3557838013420158</c:v>
                </c:pt>
                <c:pt idx="64">
                  <c:v>1.3557838013420158</c:v>
                </c:pt>
                <c:pt idx="65">
                  <c:v>1.3557838013420158</c:v>
                </c:pt>
                <c:pt idx="66">
                  <c:v>1.3557838013420158</c:v>
                </c:pt>
                <c:pt idx="67">
                  <c:v>1.3557838013420158</c:v>
                </c:pt>
                <c:pt idx="68">
                  <c:v>1.3557838013420158</c:v>
                </c:pt>
                <c:pt idx="69">
                  <c:v>1.3557838013420158</c:v>
                </c:pt>
                <c:pt idx="70">
                  <c:v>1.3557838013420158</c:v>
                </c:pt>
                <c:pt idx="71">
                  <c:v>1.3557838013420158</c:v>
                </c:pt>
                <c:pt idx="72">
                  <c:v>1.3557838013420158</c:v>
                </c:pt>
                <c:pt idx="73">
                  <c:v>1.3557838013420158</c:v>
                </c:pt>
                <c:pt idx="74">
                  <c:v>1.3557838013420158</c:v>
                </c:pt>
                <c:pt idx="75">
                  <c:v>1.3557838013420158</c:v>
                </c:pt>
                <c:pt idx="76">
                  <c:v>1.3557838013420158</c:v>
                </c:pt>
                <c:pt idx="77">
                  <c:v>1.3557838013420158</c:v>
                </c:pt>
                <c:pt idx="78">
                  <c:v>1.3557838013420158</c:v>
                </c:pt>
                <c:pt idx="79">
                  <c:v>1.3557838013420158</c:v>
                </c:pt>
                <c:pt idx="80">
                  <c:v>1.3557838013420158</c:v>
                </c:pt>
                <c:pt idx="81">
                  <c:v>1.3557838013420158</c:v>
                </c:pt>
                <c:pt idx="82">
                  <c:v>1.3557838013420158</c:v>
                </c:pt>
                <c:pt idx="83">
                  <c:v>1.3557838013420158</c:v>
                </c:pt>
                <c:pt idx="84">
                  <c:v>1.3557838013420158</c:v>
                </c:pt>
                <c:pt idx="85">
                  <c:v>1.3557838013420158</c:v>
                </c:pt>
                <c:pt idx="86">
                  <c:v>1.3557838013420158</c:v>
                </c:pt>
                <c:pt idx="87">
                  <c:v>1.3557838013420158</c:v>
                </c:pt>
                <c:pt idx="88">
                  <c:v>1.3557838013420158</c:v>
                </c:pt>
                <c:pt idx="89">
                  <c:v>1.3557838013420158</c:v>
                </c:pt>
                <c:pt idx="90">
                  <c:v>1.3557838013420158</c:v>
                </c:pt>
                <c:pt idx="91">
                  <c:v>1.3557838013420158</c:v>
                </c:pt>
                <c:pt idx="92">
                  <c:v>1.3557838013420158</c:v>
                </c:pt>
                <c:pt idx="93">
                  <c:v>1.3557838013420158</c:v>
                </c:pt>
                <c:pt idx="94">
                  <c:v>1.3557838013420158</c:v>
                </c:pt>
                <c:pt idx="95">
                  <c:v>1.3557838013420158</c:v>
                </c:pt>
                <c:pt idx="96">
                  <c:v>1.3557838013420158</c:v>
                </c:pt>
                <c:pt idx="97">
                  <c:v>1.3557838013420158</c:v>
                </c:pt>
              </c:numCache>
            </c:numRef>
          </c:xVal>
          <c:yVal>
            <c:numRef>
              <c:f>OutputSummary!$K$3:$K$300</c:f>
              <c:numCache>
                <c:formatCode>0.00</c:formatCode>
                <c:ptCount val="298"/>
                <c:pt idx="1">
                  <c:v>0.15384182514500849</c:v>
                </c:pt>
                <c:pt idx="2">
                  <c:v>7.2361761624412608</c:v>
                </c:pt>
                <c:pt idx="3">
                  <c:v>18.630107291153205</c:v>
                </c:pt>
                <c:pt idx="4">
                  <c:v>52.720184715991131</c:v>
                </c:pt>
                <c:pt idx="5">
                  <c:v>55.408868246285238</c:v>
                </c:pt>
                <c:pt idx="6">
                  <c:v>56.743044023594848</c:v>
                </c:pt>
                <c:pt idx="7">
                  <c:v>72.29094243204645</c:v>
                </c:pt>
                <c:pt idx="8">
                  <c:v>74.33599235648893</c:v>
                </c:pt>
                <c:pt idx="9">
                  <c:v>75.857947343494445</c:v>
                </c:pt>
                <c:pt idx="10">
                  <c:v>76.828879081329831</c:v>
                </c:pt>
                <c:pt idx="11">
                  <c:v>80.825142665614692</c:v>
                </c:pt>
                <c:pt idx="12">
                  <c:v>80.953099364441812</c:v>
                </c:pt>
                <c:pt idx="13">
                  <c:v>81.176001321514221</c:v>
                </c:pt>
                <c:pt idx="14">
                  <c:v>87.039102868037787</c:v>
                </c:pt>
                <c:pt idx="15">
                  <c:v>89.236976609800777</c:v>
                </c:pt>
                <c:pt idx="16">
                  <c:v>89.942876079343677</c:v>
                </c:pt>
                <c:pt idx="17">
                  <c:v>90.296613759183643</c:v>
                </c:pt>
                <c:pt idx="18">
                  <c:v>93.072952122154305</c:v>
                </c:pt>
                <c:pt idx="19">
                  <c:v>93.587690566107995</c:v>
                </c:pt>
                <c:pt idx="20">
                  <c:v>94.185153518580194</c:v>
                </c:pt>
                <c:pt idx="21">
                  <c:v>94.72288825486855</c:v>
                </c:pt>
                <c:pt idx="22">
                  <c:v>95.103252448700573</c:v>
                </c:pt>
                <c:pt idx="23">
                  <c:v>96.210059280013297</c:v>
                </c:pt>
                <c:pt idx="24">
                  <c:v>97.576803538745438</c:v>
                </c:pt>
                <c:pt idx="25">
                  <c:v>100.13736236741815</c:v>
                </c:pt>
                <c:pt idx="26">
                  <c:v>101.73400177437392</c:v>
                </c:pt>
                <c:pt idx="27">
                  <c:v>102.19484420022769</c:v>
                </c:pt>
                <c:pt idx="28">
                  <c:v>104.90330594488077</c:v>
                </c:pt>
                <c:pt idx="29">
                  <c:v>104.99409219624438</c:v>
                </c:pt>
                <c:pt idx="30">
                  <c:v>110.45764333061189</c:v>
                </c:pt>
                <c:pt idx="31">
                  <c:v>116.42812055707105</c:v>
                </c:pt>
                <c:pt idx="32">
                  <c:v>120.52700738962358</c:v>
                </c:pt>
                <c:pt idx="33">
                  <c:v>121.01623540974778</c:v>
                </c:pt>
                <c:pt idx="34">
                  <c:v>121.19323689838794</c:v>
                </c:pt>
                <c:pt idx="35">
                  <c:v>122.35477432727347</c:v>
                </c:pt>
                <c:pt idx="36">
                  <c:v>128.66072754801141</c:v>
                </c:pt>
                <c:pt idx="37">
                  <c:v>128.74655452001505</c:v>
                </c:pt>
                <c:pt idx="38">
                  <c:v>145.43215321231187</c:v>
                </c:pt>
                <c:pt idx="39">
                  <c:v>161.07097808875716</c:v>
                </c:pt>
                <c:pt idx="40">
                  <c:v>165.95081198842522</c:v>
                </c:pt>
                <c:pt idx="41">
                  <c:v>177.76681571614475</c:v>
                </c:pt>
                <c:pt idx="42">
                  <c:v>179.99920154563154</c:v>
                </c:pt>
                <c:pt idx="43">
                  <c:v>183.53524277881291</c:v>
                </c:pt>
                <c:pt idx="44">
                  <c:v>213.78995180601945</c:v>
                </c:pt>
                <c:pt idx="45">
                  <c:v>233.93915500479577</c:v>
                </c:pt>
                <c:pt idx="46">
                  <c:v>247.97162718969588</c:v>
                </c:pt>
                <c:pt idx="47">
                  <c:v>281.48467872983957</c:v>
                </c:pt>
                <c:pt idx="48">
                  <c:v>294.34527147722548</c:v>
                </c:pt>
                <c:pt idx="49">
                  <c:v>294.34527147722548</c:v>
                </c:pt>
                <c:pt idx="50">
                  <c:v>294.34527147722548</c:v>
                </c:pt>
                <c:pt idx="51">
                  <c:v>294.34527147722548</c:v>
                </c:pt>
                <c:pt idx="52">
                  <c:v>294.34527147722548</c:v>
                </c:pt>
                <c:pt idx="53">
                  <c:v>294.34527147722548</c:v>
                </c:pt>
                <c:pt idx="54">
                  <c:v>294.34527147722548</c:v>
                </c:pt>
                <c:pt idx="55">
                  <c:v>294.34527147722548</c:v>
                </c:pt>
                <c:pt idx="56">
                  <c:v>294.34527147722548</c:v>
                </c:pt>
                <c:pt idx="57">
                  <c:v>294.34527147722548</c:v>
                </c:pt>
                <c:pt idx="58">
                  <c:v>294.34527147722548</c:v>
                </c:pt>
                <c:pt idx="59">
                  <c:v>294.34527147722548</c:v>
                </c:pt>
                <c:pt idx="60">
                  <c:v>294.34527147722548</c:v>
                </c:pt>
                <c:pt idx="61">
                  <c:v>294.34527147722548</c:v>
                </c:pt>
                <c:pt idx="62">
                  <c:v>294.34527147722548</c:v>
                </c:pt>
                <c:pt idx="63">
                  <c:v>294.34527147722548</c:v>
                </c:pt>
                <c:pt idx="64">
                  <c:v>294.34527147722548</c:v>
                </c:pt>
                <c:pt idx="65">
                  <c:v>294.34527147722548</c:v>
                </c:pt>
                <c:pt idx="66">
                  <c:v>294.34527147722548</c:v>
                </c:pt>
                <c:pt idx="67">
                  <c:v>294.34527147722548</c:v>
                </c:pt>
                <c:pt idx="68">
                  <c:v>294.34527147722548</c:v>
                </c:pt>
                <c:pt idx="69">
                  <c:v>294.34527147722548</c:v>
                </c:pt>
                <c:pt idx="70">
                  <c:v>294.34527147722548</c:v>
                </c:pt>
                <c:pt idx="71">
                  <c:v>294.34527147722548</c:v>
                </c:pt>
                <c:pt idx="72">
                  <c:v>294.34527147722548</c:v>
                </c:pt>
                <c:pt idx="73">
                  <c:v>294.34527147722548</c:v>
                </c:pt>
                <c:pt idx="74">
                  <c:v>294.34527147722548</c:v>
                </c:pt>
                <c:pt idx="75">
                  <c:v>294.34527147722548</c:v>
                </c:pt>
                <c:pt idx="76">
                  <c:v>294.34527147722548</c:v>
                </c:pt>
                <c:pt idx="77">
                  <c:v>294.34527147722548</c:v>
                </c:pt>
                <c:pt idx="78">
                  <c:v>294.34527147722548</c:v>
                </c:pt>
                <c:pt idx="79">
                  <c:v>294.34527147722548</c:v>
                </c:pt>
                <c:pt idx="80">
                  <c:v>294.34527147722548</c:v>
                </c:pt>
                <c:pt idx="81">
                  <c:v>294.34527147722548</c:v>
                </c:pt>
                <c:pt idx="82">
                  <c:v>294.34527147722548</c:v>
                </c:pt>
                <c:pt idx="83">
                  <c:v>294.34527147722548</c:v>
                </c:pt>
                <c:pt idx="84">
                  <c:v>294.34527147722548</c:v>
                </c:pt>
                <c:pt idx="85">
                  <c:v>294.34527147722548</c:v>
                </c:pt>
                <c:pt idx="86">
                  <c:v>294.34527147722548</c:v>
                </c:pt>
                <c:pt idx="87">
                  <c:v>294.34527147722548</c:v>
                </c:pt>
                <c:pt idx="88">
                  <c:v>294.34527147722548</c:v>
                </c:pt>
                <c:pt idx="89">
                  <c:v>294.34527147722548</c:v>
                </c:pt>
                <c:pt idx="90">
                  <c:v>294.34527147722548</c:v>
                </c:pt>
                <c:pt idx="91">
                  <c:v>294.34527147722548</c:v>
                </c:pt>
                <c:pt idx="92">
                  <c:v>294.34527147722548</c:v>
                </c:pt>
                <c:pt idx="93">
                  <c:v>294.34527147722548</c:v>
                </c:pt>
                <c:pt idx="94">
                  <c:v>294.34527147722548</c:v>
                </c:pt>
                <c:pt idx="95">
                  <c:v>294.34527147722548</c:v>
                </c:pt>
                <c:pt idx="96">
                  <c:v>294.34527147722548</c:v>
                </c:pt>
                <c:pt idx="97">
                  <c:v>294.34527147722548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OutputSummary!$M$1</c:f>
              <c:strCache>
                <c:ptCount val="1"/>
                <c:pt idx="0">
                  <c:v>Case8</c:v>
                </c:pt>
              </c:strCache>
            </c:strRef>
          </c:tx>
          <c:marker>
            <c:symbol val="none"/>
          </c:marker>
          <c:xVal>
            <c:numRef>
              <c:f>OutputSummary!$N$3:$N$300</c:f>
              <c:numCache>
                <c:formatCode>0.00</c:formatCode>
                <c:ptCount val="298"/>
                <c:pt idx="1">
                  <c:v>19.394052335877944</c:v>
                </c:pt>
                <c:pt idx="2">
                  <c:v>19.395294431887354</c:v>
                </c:pt>
                <c:pt idx="3">
                  <c:v>4.7799612680638139</c:v>
                </c:pt>
                <c:pt idx="4">
                  <c:v>2.4122664979407622</c:v>
                </c:pt>
                <c:pt idx="5">
                  <c:v>1.5754169924979828</c:v>
                </c:pt>
                <c:pt idx="6">
                  <c:v>1.4048608354003655</c:v>
                </c:pt>
                <c:pt idx="7">
                  <c:v>1.6715871618593952</c:v>
                </c:pt>
                <c:pt idx="8">
                  <c:v>1.3472280483524801</c:v>
                </c:pt>
                <c:pt idx="9">
                  <c:v>1.3092549354453624</c:v>
                </c:pt>
                <c:pt idx="10">
                  <c:v>1.1123326244522416</c:v>
                </c:pt>
                <c:pt idx="11">
                  <c:v>1.1930266235973159</c:v>
                </c:pt>
                <c:pt idx="12">
                  <c:v>1.0949534293053729</c:v>
                </c:pt>
                <c:pt idx="13">
                  <c:v>1.3820816547690802</c:v>
                </c:pt>
                <c:pt idx="14">
                  <c:v>1.0562824163500555</c:v>
                </c:pt>
                <c:pt idx="15">
                  <c:v>1.7065372175936542</c:v>
                </c:pt>
                <c:pt idx="16">
                  <c:v>1.3391328639267805</c:v>
                </c:pt>
                <c:pt idx="17">
                  <c:v>1.0645024995279666</c:v>
                </c:pt>
                <c:pt idx="18">
                  <c:v>1.086775379780184</c:v>
                </c:pt>
                <c:pt idx="19">
                  <c:v>1.0363267648400052</c:v>
                </c:pt>
                <c:pt idx="20">
                  <c:v>0.87566487044415919</c:v>
                </c:pt>
                <c:pt idx="21">
                  <c:v>1.0484003621058395</c:v>
                </c:pt>
                <c:pt idx="22">
                  <c:v>0.83112398683518074</c:v>
                </c:pt>
                <c:pt idx="23">
                  <c:v>0.97254619264082942</c:v>
                </c:pt>
                <c:pt idx="24">
                  <c:v>0.99155112093231823</c:v>
                </c:pt>
                <c:pt idx="25">
                  <c:v>1.1513905100580566</c:v>
                </c:pt>
                <c:pt idx="26">
                  <c:v>1.0155267635822198</c:v>
                </c:pt>
                <c:pt idx="27">
                  <c:v>1.086514447815198</c:v>
                </c:pt>
                <c:pt idx="28">
                  <c:v>0.95986698687668592</c:v>
                </c:pt>
                <c:pt idx="29">
                  <c:v>0.82864330808250009</c:v>
                </c:pt>
                <c:pt idx="30">
                  <c:v>1.2861055135964605</c:v>
                </c:pt>
                <c:pt idx="31">
                  <c:v>1.2836840677068244</c:v>
                </c:pt>
                <c:pt idx="32">
                  <c:v>0.66593038591054732</c:v>
                </c:pt>
                <c:pt idx="33">
                  <c:v>1.1878784184725635</c:v>
                </c:pt>
                <c:pt idx="34">
                  <c:v>0.81326276714949974</c:v>
                </c:pt>
                <c:pt idx="35">
                  <c:v>0.81945879755571638</c:v>
                </c:pt>
                <c:pt idx="36">
                  <c:v>0.72596377331243356</c:v>
                </c:pt>
                <c:pt idx="37">
                  <c:v>0.78621601246220285</c:v>
                </c:pt>
                <c:pt idx="38">
                  <c:v>0.77362605112214211</c:v>
                </c:pt>
                <c:pt idx="39">
                  <c:v>0.66141211665902711</c:v>
                </c:pt>
                <c:pt idx="40">
                  <c:v>0.49956609402555446</c:v>
                </c:pt>
                <c:pt idx="41">
                  <c:v>0.60845739131012799</c:v>
                </c:pt>
                <c:pt idx="42">
                  <c:v>0.43856345147044917</c:v>
                </c:pt>
                <c:pt idx="43">
                  <c:v>0.48693803578806727</c:v>
                </c:pt>
                <c:pt idx="44">
                  <c:v>0.31414966078501599</c:v>
                </c:pt>
                <c:pt idx="45">
                  <c:v>0.48645971061146387</c:v>
                </c:pt>
                <c:pt idx="46">
                  <c:v>0.28205878179102539</c:v>
                </c:pt>
                <c:pt idx="47">
                  <c:v>0.24955082450952046</c:v>
                </c:pt>
                <c:pt idx="48">
                  <c:v>0.27329479236450632</c:v>
                </c:pt>
                <c:pt idx="49">
                  <c:v>0.27329479236450632</c:v>
                </c:pt>
                <c:pt idx="50">
                  <c:v>0.27329479236450632</c:v>
                </c:pt>
                <c:pt idx="51">
                  <c:v>0.27329479236450632</c:v>
                </c:pt>
                <c:pt idx="52">
                  <c:v>0.27329479236450632</c:v>
                </c:pt>
                <c:pt idx="53">
                  <c:v>0.27329479236450632</c:v>
                </c:pt>
                <c:pt idx="54">
                  <c:v>0.27329479236450632</c:v>
                </c:pt>
                <c:pt idx="55">
                  <c:v>0.27329479236450632</c:v>
                </c:pt>
                <c:pt idx="56">
                  <c:v>0.27329479236450632</c:v>
                </c:pt>
                <c:pt idx="57">
                  <c:v>0.27329479236450632</c:v>
                </c:pt>
                <c:pt idx="58">
                  <c:v>0.27329479236450632</c:v>
                </c:pt>
                <c:pt idx="59">
                  <c:v>0.27329479236450632</c:v>
                </c:pt>
                <c:pt idx="60">
                  <c:v>0.27329479236450632</c:v>
                </c:pt>
                <c:pt idx="61">
                  <c:v>0.27329479236450632</c:v>
                </c:pt>
                <c:pt idx="62">
                  <c:v>0.27329479236450632</c:v>
                </c:pt>
                <c:pt idx="63">
                  <c:v>0.27329479236450632</c:v>
                </c:pt>
                <c:pt idx="64">
                  <c:v>0.27329479236450632</c:v>
                </c:pt>
                <c:pt idx="65">
                  <c:v>0.27329479236450632</c:v>
                </c:pt>
                <c:pt idx="66">
                  <c:v>0.27329479236450632</c:v>
                </c:pt>
                <c:pt idx="67">
                  <c:v>0.27329479236450632</c:v>
                </c:pt>
                <c:pt idx="68">
                  <c:v>0.27329479236450632</c:v>
                </c:pt>
                <c:pt idx="69">
                  <c:v>0.27329479236450632</c:v>
                </c:pt>
                <c:pt idx="70">
                  <c:v>0.27329479236450632</c:v>
                </c:pt>
                <c:pt idx="71">
                  <c:v>0.27329479236450632</c:v>
                </c:pt>
                <c:pt idx="72">
                  <c:v>0.27329479236450632</c:v>
                </c:pt>
                <c:pt idx="73">
                  <c:v>0.27329479236450632</c:v>
                </c:pt>
                <c:pt idx="74">
                  <c:v>0.27329479236450632</c:v>
                </c:pt>
                <c:pt idx="75">
                  <c:v>0.27329479236450632</c:v>
                </c:pt>
                <c:pt idx="76">
                  <c:v>0.27329479236450632</c:v>
                </c:pt>
                <c:pt idx="77">
                  <c:v>0.27329479236450632</c:v>
                </c:pt>
                <c:pt idx="78">
                  <c:v>0.27329479236450632</c:v>
                </c:pt>
                <c:pt idx="79">
                  <c:v>0.27329479236450632</c:v>
                </c:pt>
                <c:pt idx="80">
                  <c:v>0.27329479236450632</c:v>
                </c:pt>
                <c:pt idx="81">
                  <c:v>0.27329479236450632</c:v>
                </c:pt>
                <c:pt idx="82">
                  <c:v>0.27329479236450632</c:v>
                </c:pt>
                <c:pt idx="83">
                  <c:v>0.27329479236450632</c:v>
                </c:pt>
                <c:pt idx="84">
                  <c:v>0.27329479236450632</c:v>
                </c:pt>
                <c:pt idx="85">
                  <c:v>0.27329479236450632</c:v>
                </c:pt>
                <c:pt idx="86">
                  <c:v>0.27329479236450632</c:v>
                </c:pt>
                <c:pt idx="87">
                  <c:v>0.27329479236450632</c:v>
                </c:pt>
                <c:pt idx="88">
                  <c:v>0.27329479236450632</c:v>
                </c:pt>
                <c:pt idx="89">
                  <c:v>0.27329479236450632</c:v>
                </c:pt>
                <c:pt idx="90">
                  <c:v>0.27329479236450632</c:v>
                </c:pt>
                <c:pt idx="91">
                  <c:v>0.27329479236450632</c:v>
                </c:pt>
                <c:pt idx="92">
                  <c:v>0.27329479236450632</c:v>
                </c:pt>
                <c:pt idx="93">
                  <c:v>0.27329479236450632</c:v>
                </c:pt>
                <c:pt idx="94">
                  <c:v>0.27329479236450632</c:v>
                </c:pt>
                <c:pt idx="95">
                  <c:v>0.27329479236450632</c:v>
                </c:pt>
                <c:pt idx="96">
                  <c:v>0.27329479236450632</c:v>
                </c:pt>
                <c:pt idx="97">
                  <c:v>0.27329479236450632</c:v>
                </c:pt>
              </c:numCache>
            </c:numRef>
          </c:xVal>
          <c:yVal>
            <c:numRef>
              <c:f>OutputSummary!$M$3:$M$300</c:f>
              <c:numCache>
                <c:formatCode>0.00</c:formatCode>
                <c:ptCount val="298"/>
                <c:pt idx="1">
                  <c:v>0.12112172868858855</c:v>
                </c:pt>
                <c:pt idx="2">
                  <c:v>0.57913688721167711</c:v>
                </c:pt>
                <c:pt idx="3">
                  <c:v>9.9655180725635137</c:v>
                </c:pt>
                <c:pt idx="4">
                  <c:v>31.837254770575292</c:v>
                </c:pt>
                <c:pt idx="5">
                  <c:v>38.468945812543453</c:v>
                </c:pt>
                <c:pt idx="6">
                  <c:v>40.620211028921048</c:v>
                </c:pt>
                <c:pt idx="7">
                  <c:v>49.936251446884555</c:v>
                </c:pt>
                <c:pt idx="8">
                  <c:v>51.142275379636239</c:v>
                </c:pt>
                <c:pt idx="9">
                  <c:v>54.477488914999228</c:v>
                </c:pt>
                <c:pt idx="10">
                  <c:v>55.234209783561965</c:v>
                </c:pt>
                <c:pt idx="11">
                  <c:v>58.535496501406534</c:v>
                </c:pt>
                <c:pt idx="12">
                  <c:v>59.956981846012987</c:v>
                </c:pt>
                <c:pt idx="13">
                  <c:v>59.997912141534208</c:v>
                </c:pt>
                <c:pt idx="14">
                  <c:v>60.654936520365126</c:v>
                </c:pt>
                <c:pt idx="15">
                  <c:v>61.945868641901733</c:v>
                </c:pt>
                <c:pt idx="16">
                  <c:v>61.949138166142738</c:v>
                </c:pt>
                <c:pt idx="17">
                  <c:v>68.624073014150085</c:v>
                </c:pt>
                <c:pt idx="18">
                  <c:v>69.361056899242655</c:v>
                </c:pt>
                <c:pt idx="19">
                  <c:v>69.44793031526396</c:v>
                </c:pt>
                <c:pt idx="20">
                  <c:v>69.683654038996735</c:v>
                </c:pt>
                <c:pt idx="21">
                  <c:v>70.270800787354531</c:v>
                </c:pt>
                <c:pt idx="22">
                  <c:v>70.738282958691144</c:v>
                </c:pt>
                <c:pt idx="23">
                  <c:v>70.966813206444343</c:v>
                </c:pt>
                <c:pt idx="24">
                  <c:v>72.028241321345945</c:v>
                </c:pt>
                <c:pt idx="25">
                  <c:v>72.880921455692103</c:v>
                </c:pt>
                <c:pt idx="26">
                  <c:v>74.280845050396806</c:v>
                </c:pt>
                <c:pt idx="27">
                  <c:v>76.213628973664342</c:v>
                </c:pt>
                <c:pt idx="28">
                  <c:v>78.632356837239101</c:v>
                </c:pt>
                <c:pt idx="29">
                  <c:v>79.428227887007424</c:v>
                </c:pt>
                <c:pt idx="30">
                  <c:v>82.54773520902944</c:v>
                </c:pt>
                <c:pt idx="31">
                  <c:v>82.705475810991331</c:v>
                </c:pt>
                <c:pt idx="32">
                  <c:v>89.32929801335662</c:v>
                </c:pt>
                <c:pt idx="33">
                  <c:v>89.462639684050444</c:v>
                </c:pt>
                <c:pt idx="34">
                  <c:v>90.052080097302564</c:v>
                </c:pt>
                <c:pt idx="35">
                  <c:v>94.149812784431163</c:v>
                </c:pt>
                <c:pt idx="36">
                  <c:v>95.31414638716744</c:v>
                </c:pt>
                <c:pt idx="37">
                  <c:v>99.589720998300166</c:v>
                </c:pt>
                <c:pt idx="38">
                  <c:v>112.05781343293521</c:v>
                </c:pt>
                <c:pt idx="39">
                  <c:v>131.21755584588837</c:v>
                </c:pt>
                <c:pt idx="40">
                  <c:v>134.3894194740414</c:v>
                </c:pt>
                <c:pt idx="41">
                  <c:v>142.40649838849777</c:v>
                </c:pt>
                <c:pt idx="42">
                  <c:v>152.57066753237089</c:v>
                </c:pt>
                <c:pt idx="43">
                  <c:v>152.86965097112991</c:v>
                </c:pt>
                <c:pt idx="44">
                  <c:v>188.40022999441572</c:v>
                </c:pt>
                <c:pt idx="45">
                  <c:v>192.77314802271451</c:v>
                </c:pt>
                <c:pt idx="46">
                  <c:v>220.32120006697119</c:v>
                </c:pt>
                <c:pt idx="47">
                  <c:v>252.59964618491566</c:v>
                </c:pt>
                <c:pt idx="48">
                  <c:v>261.27925622332612</c:v>
                </c:pt>
                <c:pt idx="49">
                  <c:v>261.27925622332612</c:v>
                </c:pt>
                <c:pt idx="50">
                  <c:v>261.27925622332612</c:v>
                </c:pt>
                <c:pt idx="51">
                  <c:v>261.27925622332612</c:v>
                </c:pt>
                <c:pt idx="52">
                  <c:v>261.27925622332612</c:v>
                </c:pt>
                <c:pt idx="53">
                  <c:v>261.27925622332612</c:v>
                </c:pt>
                <c:pt idx="54">
                  <c:v>261.27925622332612</c:v>
                </c:pt>
                <c:pt idx="55">
                  <c:v>261.27925622332612</c:v>
                </c:pt>
                <c:pt idx="56">
                  <c:v>261.27925622332612</c:v>
                </c:pt>
                <c:pt idx="57">
                  <c:v>261.27925622332612</c:v>
                </c:pt>
                <c:pt idx="58">
                  <c:v>261.27925622332612</c:v>
                </c:pt>
                <c:pt idx="59">
                  <c:v>261.27925622332612</c:v>
                </c:pt>
                <c:pt idx="60">
                  <c:v>261.27925622332612</c:v>
                </c:pt>
                <c:pt idx="61">
                  <c:v>261.27925622332612</c:v>
                </c:pt>
                <c:pt idx="62">
                  <c:v>261.27925622332612</c:v>
                </c:pt>
                <c:pt idx="63">
                  <c:v>261.27925622332612</c:v>
                </c:pt>
                <c:pt idx="64">
                  <c:v>261.27925622332612</c:v>
                </c:pt>
                <c:pt idx="65">
                  <c:v>261.27925622332612</c:v>
                </c:pt>
                <c:pt idx="66">
                  <c:v>261.27925622332612</c:v>
                </c:pt>
                <c:pt idx="67">
                  <c:v>261.27925622332612</c:v>
                </c:pt>
                <c:pt idx="68">
                  <c:v>261.27925622332612</c:v>
                </c:pt>
                <c:pt idx="69">
                  <c:v>261.27925622332612</c:v>
                </c:pt>
                <c:pt idx="70">
                  <c:v>261.27925622332612</c:v>
                </c:pt>
                <c:pt idx="71">
                  <c:v>261.27925622332612</c:v>
                </c:pt>
                <c:pt idx="72">
                  <c:v>261.27925622332612</c:v>
                </c:pt>
                <c:pt idx="73">
                  <c:v>261.27925622332612</c:v>
                </c:pt>
                <c:pt idx="74">
                  <c:v>261.27925622332612</c:v>
                </c:pt>
                <c:pt idx="75">
                  <c:v>261.27925622332612</c:v>
                </c:pt>
                <c:pt idx="76">
                  <c:v>261.27925622332612</c:v>
                </c:pt>
                <c:pt idx="77">
                  <c:v>261.27925622332612</c:v>
                </c:pt>
                <c:pt idx="78">
                  <c:v>261.27925622332612</c:v>
                </c:pt>
                <c:pt idx="79">
                  <c:v>261.27925622332612</c:v>
                </c:pt>
                <c:pt idx="80">
                  <c:v>261.27925622332612</c:v>
                </c:pt>
                <c:pt idx="81">
                  <c:v>261.27925622332612</c:v>
                </c:pt>
                <c:pt idx="82">
                  <c:v>261.27925622332612</c:v>
                </c:pt>
                <c:pt idx="83">
                  <c:v>261.27925622332612</c:v>
                </c:pt>
                <c:pt idx="84">
                  <c:v>261.27925622332612</c:v>
                </c:pt>
                <c:pt idx="85">
                  <c:v>261.27925622332612</c:v>
                </c:pt>
                <c:pt idx="86">
                  <c:v>261.27925622332612</c:v>
                </c:pt>
                <c:pt idx="87">
                  <c:v>261.27925622332612</c:v>
                </c:pt>
                <c:pt idx="88">
                  <c:v>261.27925622332612</c:v>
                </c:pt>
                <c:pt idx="89">
                  <c:v>261.27925622332612</c:v>
                </c:pt>
                <c:pt idx="90">
                  <c:v>261.27925622332612</c:v>
                </c:pt>
                <c:pt idx="91">
                  <c:v>261.27925622332612</c:v>
                </c:pt>
                <c:pt idx="92">
                  <c:v>261.27925622332612</c:v>
                </c:pt>
                <c:pt idx="93">
                  <c:v>261.27925622332612</c:v>
                </c:pt>
                <c:pt idx="94">
                  <c:v>261.27925622332612</c:v>
                </c:pt>
                <c:pt idx="95">
                  <c:v>261.27925622332612</c:v>
                </c:pt>
                <c:pt idx="96">
                  <c:v>261.27925622332612</c:v>
                </c:pt>
                <c:pt idx="97">
                  <c:v>261.27925622332612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762112"/>
        <c:axId val="182776576"/>
      </c:scatterChart>
      <c:valAx>
        <c:axId val="182762112"/>
        <c:scaling>
          <c:orientation val="minMax"/>
          <c:max val="4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Alphai (pre-explosive porosity) (vol%)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0.2683602480724393"/>
              <c:y val="0.8871094642581446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776576"/>
        <c:crosses val="max"/>
        <c:crossBetween val="midCat"/>
      </c:valAx>
      <c:valAx>
        <c:axId val="182776576"/>
        <c:scaling>
          <c:orientation val="maxMin"/>
          <c:max val="500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lang="fr-FR" sz="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 sz="1100" b="1" i="0" baseline="0">
                    <a:effectLst/>
                  </a:rPr>
                  <a:t>Pi (pre-explosive pressure) (MPa)</a:t>
                </a:r>
                <a:endParaRPr lang="fr-FR" sz="400">
                  <a:effectLst/>
                </a:endParaRPr>
              </a:p>
            </c:rich>
          </c:tx>
          <c:layout>
            <c:manualLayout>
              <c:xMode val="edge"/>
              <c:yMode val="edge"/>
              <c:x val="3.9522128699429809E-2"/>
              <c:y val="0.2529234728011939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762112"/>
        <c:crosses val="autoZero"/>
        <c:crossBetween val="midCat"/>
        <c:majorUnit val="100"/>
        <c:minorUnit val="5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070344655193988"/>
          <c:y val="0.93435541145592094"/>
          <c:w val="0.5406543147623788"/>
          <c:h val="3.449745252431681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059924425049848"/>
          <c:y val="3.4712950600801068E-2"/>
          <c:w val="0.6528427612008586"/>
          <c:h val="0.87316421895861163"/>
        </c:manualLayout>
      </c:layout>
      <c:scatterChart>
        <c:scatterStyle val="lineMarker"/>
        <c:varyColors val="0"/>
        <c:ser>
          <c:idx val="4"/>
          <c:order val="0"/>
          <c:tx>
            <c:strRef>
              <c:f>AllOutputs!$B$1</c:f>
              <c:strCache>
                <c:ptCount val="1"/>
                <c:pt idx="0">
                  <c:v>Equ porosity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AllOutputs!$B$4:$B$300</c:f>
              <c:numCache>
                <c:formatCode>0.00</c:formatCode>
                <c:ptCount val="297"/>
                <c:pt idx="0">
                  <c:v>99.884042575321587</c:v>
                </c:pt>
                <c:pt idx="1">
                  <c:v>99.438817558529607</c:v>
                </c:pt>
                <c:pt idx="2">
                  <c:v>89.41440994845486</c:v>
                </c:pt>
                <c:pt idx="3">
                  <c:v>68.290588332634655</c:v>
                </c:pt>
                <c:pt idx="4">
                  <c:v>64.143470004990363</c:v>
                </c:pt>
                <c:pt idx="5">
                  <c:v>62.805925127066971</c:v>
                </c:pt>
                <c:pt idx="6">
                  <c:v>55.815881055644908</c:v>
                </c:pt>
                <c:pt idx="7">
                  <c:v>55.652621964228786</c:v>
                </c:pt>
                <c:pt idx="8">
                  <c:v>53.61877012944413</c:v>
                </c:pt>
                <c:pt idx="9">
                  <c:v>53.555734804535241</c:v>
                </c:pt>
                <c:pt idx="10">
                  <c:v>51.413026610624655</c:v>
                </c:pt>
                <c:pt idx="11">
                  <c:v>50.796967150627438</c:v>
                </c:pt>
                <c:pt idx="12">
                  <c:v>50.481192080877193</c:v>
                </c:pt>
                <c:pt idx="13">
                  <c:v>50.153486701922667</c:v>
                </c:pt>
                <c:pt idx="14">
                  <c:v>49.12711344314242</c:v>
                </c:pt>
                <c:pt idx="15">
                  <c:v>48.321052940515926</c:v>
                </c:pt>
                <c:pt idx="16">
                  <c:v>46.128375766975829</c:v>
                </c:pt>
                <c:pt idx="17">
                  <c:v>46.025137858821893</c:v>
                </c:pt>
                <c:pt idx="18">
                  <c:v>45.768833906921543</c:v>
                </c:pt>
                <c:pt idx="19">
                  <c:v>45.6953942562956</c:v>
                </c:pt>
                <c:pt idx="20">
                  <c:v>45.596592792381237</c:v>
                </c:pt>
                <c:pt idx="21">
                  <c:v>45.319797853463228</c:v>
                </c:pt>
                <c:pt idx="22">
                  <c:v>45.146670356683906</c:v>
                </c:pt>
                <c:pt idx="23">
                  <c:v>44.570047444268255</c:v>
                </c:pt>
                <c:pt idx="24">
                  <c:v>43.764434724258052</c:v>
                </c:pt>
                <c:pt idx="25">
                  <c:v>43.405070564469511</c:v>
                </c:pt>
                <c:pt idx="26">
                  <c:v>42.303409758078551</c:v>
                </c:pt>
                <c:pt idx="27">
                  <c:v>41.482377994237027</c:v>
                </c:pt>
                <c:pt idx="28">
                  <c:v>41.444351074448782</c:v>
                </c:pt>
                <c:pt idx="29">
                  <c:v>38.892175703144638</c:v>
                </c:pt>
                <c:pt idx="30">
                  <c:v>38.82811234784706</c:v>
                </c:pt>
                <c:pt idx="31">
                  <c:v>37.598994982792995</c:v>
                </c:pt>
                <c:pt idx="32">
                  <c:v>36.920115742338957</c:v>
                </c:pt>
                <c:pt idx="33">
                  <c:v>36.185499625438545</c:v>
                </c:pt>
                <c:pt idx="34">
                  <c:v>35.280550084490898</c:v>
                </c:pt>
                <c:pt idx="35">
                  <c:v>35.081225193598669</c:v>
                </c:pt>
                <c:pt idx="36">
                  <c:v>33.322163273723213</c:v>
                </c:pt>
                <c:pt idx="37">
                  <c:v>29.083170039603914</c:v>
                </c:pt>
                <c:pt idx="38">
                  <c:v>23.792837890944991</c:v>
                </c:pt>
                <c:pt idx="39">
                  <c:v>23.418093062741555</c:v>
                </c:pt>
                <c:pt idx="40">
                  <c:v>21.116287383587053</c:v>
                </c:pt>
                <c:pt idx="41">
                  <c:v>19.267522831170666</c:v>
                </c:pt>
                <c:pt idx="42">
                  <c:v>19.065427868834387</c:v>
                </c:pt>
                <c:pt idx="43">
                  <c:v>12.846884093736042</c:v>
                </c:pt>
                <c:pt idx="44">
                  <c:v>11.677413451613418</c:v>
                </c:pt>
                <c:pt idx="45">
                  <c:v>8.3234397767189723</c:v>
                </c:pt>
                <c:pt idx="46">
                  <c:v>4.7094847774102186</c:v>
                </c:pt>
                <c:pt idx="47">
                  <c:v>3.7871962685335054</c:v>
                </c:pt>
                <c:pt idx="48">
                  <c:v>3.7871962685335054</c:v>
                </c:pt>
                <c:pt idx="49">
                  <c:v>3.7871962685335054</c:v>
                </c:pt>
                <c:pt idx="50">
                  <c:v>3.7871962685335054</c:v>
                </c:pt>
                <c:pt idx="51">
                  <c:v>3.7871962685335054</c:v>
                </c:pt>
                <c:pt idx="52">
                  <c:v>3.7871962685335054</c:v>
                </c:pt>
                <c:pt idx="53">
                  <c:v>3.7871962685335054</c:v>
                </c:pt>
                <c:pt idx="54">
                  <c:v>3.7871962685335054</c:v>
                </c:pt>
                <c:pt idx="55">
                  <c:v>3.7871962685335054</c:v>
                </c:pt>
                <c:pt idx="56">
                  <c:v>3.7871962685335054</c:v>
                </c:pt>
                <c:pt idx="57">
                  <c:v>3.7871962685335054</c:v>
                </c:pt>
                <c:pt idx="58">
                  <c:v>3.7871962685335054</c:v>
                </c:pt>
                <c:pt idx="59">
                  <c:v>3.7871962685335054</c:v>
                </c:pt>
                <c:pt idx="60">
                  <c:v>3.7871962685335054</c:v>
                </c:pt>
                <c:pt idx="61">
                  <c:v>3.7871962685335054</c:v>
                </c:pt>
                <c:pt idx="62">
                  <c:v>3.7871962685335054</c:v>
                </c:pt>
                <c:pt idx="63">
                  <c:v>3.7871962685335054</c:v>
                </c:pt>
                <c:pt idx="64">
                  <c:v>3.7871962685335054</c:v>
                </c:pt>
                <c:pt idx="65">
                  <c:v>3.7871962685335054</c:v>
                </c:pt>
                <c:pt idx="66">
                  <c:v>3.7871962685335054</c:v>
                </c:pt>
                <c:pt idx="67">
                  <c:v>3.7871962685335054</c:v>
                </c:pt>
                <c:pt idx="68">
                  <c:v>3.7871962685335054</c:v>
                </c:pt>
                <c:pt idx="69">
                  <c:v>3.7871962685335054</c:v>
                </c:pt>
                <c:pt idx="70">
                  <c:v>3.7871962685335054</c:v>
                </c:pt>
                <c:pt idx="71">
                  <c:v>3.7871962685335054</c:v>
                </c:pt>
                <c:pt idx="72">
                  <c:v>3.7871962685335054</c:v>
                </c:pt>
                <c:pt idx="73">
                  <c:v>3.7871962685335054</c:v>
                </c:pt>
                <c:pt idx="74">
                  <c:v>3.7871962685335054</c:v>
                </c:pt>
                <c:pt idx="75">
                  <c:v>3.7871962685335054</c:v>
                </c:pt>
                <c:pt idx="76">
                  <c:v>3.7871962685335054</c:v>
                </c:pt>
                <c:pt idx="77">
                  <c:v>3.7871962685335054</c:v>
                </c:pt>
                <c:pt idx="78">
                  <c:v>3.7871962685335054</c:v>
                </c:pt>
                <c:pt idx="79">
                  <c:v>3.7871962685335054</c:v>
                </c:pt>
                <c:pt idx="80">
                  <c:v>3.7871962685335054</c:v>
                </c:pt>
                <c:pt idx="81">
                  <c:v>3.7871962685335054</c:v>
                </c:pt>
                <c:pt idx="82">
                  <c:v>3.7871962685335054</c:v>
                </c:pt>
                <c:pt idx="83">
                  <c:v>3.7871962685335054</c:v>
                </c:pt>
                <c:pt idx="84">
                  <c:v>3.7871962685335054</c:v>
                </c:pt>
                <c:pt idx="85">
                  <c:v>3.7871962685335054</c:v>
                </c:pt>
                <c:pt idx="86">
                  <c:v>3.7871962685335054</c:v>
                </c:pt>
                <c:pt idx="87">
                  <c:v>3.7871962685335054</c:v>
                </c:pt>
                <c:pt idx="88">
                  <c:v>3.7871962685335054</c:v>
                </c:pt>
                <c:pt idx="89">
                  <c:v>3.7871962685335054</c:v>
                </c:pt>
                <c:pt idx="90">
                  <c:v>3.7871962685335054</c:v>
                </c:pt>
                <c:pt idx="91">
                  <c:v>3.7871962685335054</c:v>
                </c:pt>
                <c:pt idx="92">
                  <c:v>3.7871962685335054</c:v>
                </c:pt>
                <c:pt idx="93">
                  <c:v>3.7871962685335054</c:v>
                </c:pt>
                <c:pt idx="94">
                  <c:v>3.7871962685335054</c:v>
                </c:pt>
                <c:pt idx="95">
                  <c:v>3.7871962685335054</c:v>
                </c:pt>
                <c:pt idx="96">
                  <c:v>3.7871962685335054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0.12112172868858855</c:v>
                </c:pt>
                <c:pt idx="1">
                  <c:v>0.57913688721167711</c:v>
                </c:pt>
                <c:pt idx="2">
                  <c:v>10.812588065709797</c:v>
                </c:pt>
                <c:pt idx="3">
                  <c:v>36.053745562433988</c:v>
                </c:pt>
                <c:pt idx="4">
                  <c:v>41.976465100137837</c:v>
                </c:pt>
                <c:pt idx="5">
                  <c:v>43.976776277863991</c:v>
                </c:pt>
                <c:pt idx="6">
                  <c:v>55.255659953875529</c:v>
                </c:pt>
                <c:pt idx="7">
                  <c:v>55.537361122543494</c:v>
                </c:pt>
                <c:pt idx="8">
                  <c:v>59.124570458384618</c:v>
                </c:pt>
                <c:pt idx="9">
                  <c:v>59.238126464921109</c:v>
                </c:pt>
                <c:pt idx="10">
                  <c:v>63.18702617711542</c:v>
                </c:pt>
                <c:pt idx="11">
                  <c:v>64.355611001316831</c:v>
                </c:pt>
                <c:pt idx="12">
                  <c:v>64.960577848226393</c:v>
                </c:pt>
                <c:pt idx="13">
                  <c:v>65.59277332283429</c:v>
                </c:pt>
                <c:pt idx="14">
                  <c:v>67.602071045792655</c:v>
                </c:pt>
                <c:pt idx="15">
                  <c:v>69.212094789707393</c:v>
                </c:pt>
                <c:pt idx="16">
                  <c:v>73.742165238674517</c:v>
                </c:pt>
                <c:pt idx="17">
                  <c:v>73.961112310294226</c:v>
                </c:pt>
                <c:pt idx="18">
                  <c:v>74.506925822317214</c:v>
                </c:pt>
                <c:pt idx="19">
                  <c:v>74.663909815795037</c:v>
                </c:pt>
                <c:pt idx="20">
                  <c:v>74.875550423293078</c:v>
                </c:pt>
                <c:pt idx="21">
                  <c:v>75.471057181760614</c:v>
                </c:pt>
                <c:pt idx="22">
                  <c:v>75.84549664938497</c:v>
                </c:pt>
                <c:pt idx="23">
                  <c:v>77.103730899678865</c:v>
                </c:pt>
                <c:pt idx="24">
                  <c:v>78.890773216771834</c:v>
                </c:pt>
                <c:pt idx="25">
                  <c:v>79.699172888988301</c:v>
                </c:pt>
                <c:pt idx="26">
                  <c:v>82.221962713296961</c:v>
                </c:pt>
                <c:pt idx="27">
                  <c:v>84.14725987386305</c:v>
                </c:pt>
                <c:pt idx="28">
                  <c:v>84.237394231577312</c:v>
                </c:pt>
                <c:pt idx="29">
                  <c:v>90.491052319775548</c:v>
                </c:pt>
                <c:pt idx="30">
                  <c:v>90.653431053605672</c:v>
                </c:pt>
                <c:pt idx="31">
                  <c:v>93.822635645891964</c:v>
                </c:pt>
                <c:pt idx="32">
                  <c:v>95.618520219034707</c:v>
                </c:pt>
                <c:pt idx="33">
                  <c:v>97.599742027616543</c:v>
                </c:pt>
                <c:pt idx="34">
                  <c:v>100.09659109283457</c:v>
                </c:pt>
                <c:pt idx="35">
                  <c:v>100.65510533197522</c:v>
                </c:pt>
                <c:pt idx="36">
                  <c:v>105.72483536506984</c:v>
                </c:pt>
                <c:pt idx="37">
                  <c:v>119.09374339288752</c:v>
                </c:pt>
                <c:pt idx="38">
                  <c:v>138.57015068855708</c:v>
                </c:pt>
                <c:pt idx="39">
                  <c:v>140.09062000460472</c:v>
                </c:pt>
                <c:pt idx="40">
                  <c:v>149.90712037865771</c:v>
                </c:pt>
                <c:pt idx="41">
                  <c:v>158.44567559867588</c:v>
                </c:pt>
                <c:pt idx="42">
                  <c:v>159.41783511720772</c:v>
                </c:pt>
                <c:pt idx="43">
                  <c:v>193.87281229983915</c:v>
                </c:pt>
                <c:pt idx="44">
                  <c:v>201.53869707892443</c:v>
                </c:pt>
                <c:pt idx="45">
                  <c:v>226.28694084445635</c:v>
                </c:pt>
                <c:pt idx="46">
                  <c:v>258.83991306214813</c:v>
                </c:pt>
                <c:pt idx="47">
                  <c:v>268.407209667004</c:v>
                </c:pt>
                <c:pt idx="48">
                  <c:v>268.407209667004</c:v>
                </c:pt>
                <c:pt idx="49">
                  <c:v>268.407209667004</c:v>
                </c:pt>
                <c:pt idx="50">
                  <c:v>268.407209667004</c:v>
                </c:pt>
                <c:pt idx="51">
                  <c:v>268.407209667004</c:v>
                </c:pt>
                <c:pt idx="52">
                  <c:v>268.407209667004</c:v>
                </c:pt>
                <c:pt idx="53">
                  <c:v>268.407209667004</c:v>
                </c:pt>
                <c:pt idx="54">
                  <c:v>268.407209667004</c:v>
                </c:pt>
                <c:pt idx="55">
                  <c:v>268.407209667004</c:v>
                </c:pt>
                <c:pt idx="56">
                  <c:v>268.407209667004</c:v>
                </c:pt>
                <c:pt idx="57">
                  <c:v>268.407209667004</c:v>
                </c:pt>
                <c:pt idx="58">
                  <c:v>268.407209667004</c:v>
                </c:pt>
                <c:pt idx="59">
                  <c:v>268.407209667004</c:v>
                </c:pt>
                <c:pt idx="60">
                  <c:v>268.407209667004</c:v>
                </c:pt>
                <c:pt idx="61">
                  <c:v>268.407209667004</c:v>
                </c:pt>
                <c:pt idx="62">
                  <c:v>268.407209667004</c:v>
                </c:pt>
                <c:pt idx="63">
                  <c:v>268.407209667004</c:v>
                </c:pt>
                <c:pt idx="64">
                  <c:v>268.407209667004</c:v>
                </c:pt>
                <c:pt idx="65">
                  <c:v>268.407209667004</c:v>
                </c:pt>
                <c:pt idx="66">
                  <c:v>268.407209667004</c:v>
                </c:pt>
                <c:pt idx="67">
                  <c:v>268.407209667004</c:v>
                </c:pt>
                <c:pt idx="68">
                  <c:v>268.407209667004</c:v>
                </c:pt>
                <c:pt idx="69">
                  <c:v>268.407209667004</c:v>
                </c:pt>
                <c:pt idx="70">
                  <c:v>268.407209667004</c:v>
                </c:pt>
                <c:pt idx="71">
                  <c:v>268.407209667004</c:v>
                </c:pt>
                <c:pt idx="72">
                  <c:v>268.407209667004</c:v>
                </c:pt>
                <c:pt idx="73">
                  <c:v>268.407209667004</c:v>
                </c:pt>
                <c:pt idx="74">
                  <c:v>268.407209667004</c:v>
                </c:pt>
                <c:pt idx="75">
                  <c:v>268.407209667004</c:v>
                </c:pt>
                <c:pt idx="76">
                  <c:v>268.407209667004</c:v>
                </c:pt>
                <c:pt idx="77">
                  <c:v>268.407209667004</c:v>
                </c:pt>
                <c:pt idx="78">
                  <c:v>268.407209667004</c:v>
                </c:pt>
                <c:pt idx="79">
                  <c:v>268.407209667004</c:v>
                </c:pt>
                <c:pt idx="80">
                  <c:v>268.407209667004</c:v>
                </c:pt>
                <c:pt idx="81">
                  <c:v>268.407209667004</c:v>
                </c:pt>
                <c:pt idx="82">
                  <c:v>268.407209667004</c:v>
                </c:pt>
                <c:pt idx="83">
                  <c:v>268.407209667004</c:v>
                </c:pt>
                <c:pt idx="84">
                  <c:v>268.407209667004</c:v>
                </c:pt>
                <c:pt idx="85">
                  <c:v>268.407209667004</c:v>
                </c:pt>
                <c:pt idx="86">
                  <c:v>268.407209667004</c:v>
                </c:pt>
                <c:pt idx="87">
                  <c:v>268.407209667004</c:v>
                </c:pt>
                <c:pt idx="88">
                  <c:v>268.407209667004</c:v>
                </c:pt>
                <c:pt idx="89">
                  <c:v>268.407209667004</c:v>
                </c:pt>
                <c:pt idx="90">
                  <c:v>268.407209667004</c:v>
                </c:pt>
                <c:pt idx="91">
                  <c:v>268.407209667004</c:v>
                </c:pt>
                <c:pt idx="92">
                  <c:v>268.407209667004</c:v>
                </c:pt>
                <c:pt idx="93">
                  <c:v>268.407209667004</c:v>
                </c:pt>
                <c:pt idx="94">
                  <c:v>268.407209667004</c:v>
                </c:pt>
                <c:pt idx="95">
                  <c:v>268.407209667004</c:v>
                </c:pt>
                <c:pt idx="96">
                  <c:v>268.407209667004</c:v>
                </c:pt>
              </c:numCache>
            </c:numRef>
          </c:yVal>
          <c:smooth val="0"/>
        </c:ser>
        <c:ser>
          <c:idx val="3"/>
          <c:order val="1"/>
          <c:tx>
            <c:strRef>
              <c:f>AllOutputs!$G$1</c:f>
              <c:strCache>
                <c:ptCount val="1"/>
                <c:pt idx="0">
                  <c:v>Case1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xVal>
            <c:numRef>
              <c:f>AllOutputs!$V$4:$V$300</c:f>
              <c:numCache>
                <c:formatCode>0.00</c:formatCode>
                <c:ptCount val="297"/>
                <c:pt idx="0">
                  <c:v>19.394052335877944</c:v>
                </c:pt>
                <c:pt idx="1">
                  <c:v>19.395294431887354</c:v>
                </c:pt>
                <c:pt idx="2">
                  <c:v>6.514739486514129</c:v>
                </c:pt>
                <c:pt idx="3">
                  <c:v>4.1852751107482655</c:v>
                </c:pt>
                <c:pt idx="4">
                  <c:v>2.8513846862662282</c:v>
                </c:pt>
                <c:pt idx="5">
                  <c:v>2.565779657788835</c:v>
                </c:pt>
                <c:pt idx="6">
                  <c:v>2.9828642892739881</c:v>
                </c:pt>
                <c:pt idx="7">
                  <c:v>2.4546078456133755</c:v>
                </c:pt>
                <c:pt idx="8">
                  <c:v>2.3875819515514629</c:v>
                </c:pt>
                <c:pt idx="9">
                  <c:v>2.0554375059529773</c:v>
                </c:pt>
                <c:pt idx="10">
                  <c:v>2.1892327900377015</c:v>
                </c:pt>
                <c:pt idx="11">
                  <c:v>2.0220722455299445</c:v>
                </c:pt>
                <c:pt idx="12">
                  <c:v>1.9555278317866978</c:v>
                </c:pt>
                <c:pt idx="13">
                  <c:v>2.5012124417605501</c:v>
                </c:pt>
                <c:pt idx="14">
                  <c:v>2.4286758626343881</c:v>
                </c:pt>
                <c:pt idx="15">
                  <c:v>3.0163846434469646</c:v>
                </c:pt>
                <c:pt idx="16">
                  <c:v>1.9642682171302439</c:v>
                </c:pt>
                <c:pt idx="17">
                  <c:v>1.638079239316764</c:v>
                </c:pt>
                <c:pt idx="18">
                  <c:v>1.9157576746793181</c:v>
                </c:pt>
                <c:pt idx="19">
                  <c:v>2.0016034900589128</c:v>
                </c:pt>
                <c:pt idx="20">
                  <c:v>1.5595318320751865</c:v>
                </c:pt>
                <c:pt idx="21">
                  <c:v>1.9358524163913464</c:v>
                </c:pt>
                <c:pt idx="22">
                  <c:v>1.8055737892687576</c:v>
                </c:pt>
                <c:pt idx="23">
                  <c:v>1.8376846152496156</c:v>
                </c:pt>
                <c:pt idx="24">
                  <c:v>2.1080579643122097</c:v>
                </c:pt>
                <c:pt idx="25">
                  <c:v>1.8775197376776871</c:v>
                </c:pt>
                <c:pt idx="26">
                  <c:v>1.996902239796057</c:v>
                </c:pt>
                <c:pt idx="27">
                  <c:v>1.7800392797856011</c:v>
                </c:pt>
                <c:pt idx="28">
                  <c:v>1.5520153068158271</c:v>
                </c:pt>
                <c:pt idx="29">
                  <c:v>2.3235633324908296</c:v>
                </c:pt>
                <c:pt idx="30">
                  <c:v>2.3194978948637992</c:v>
                </c:pt>
                <c:pt idx="31">
                  <c:v>1.2610231580089231</c:v>
                </c:pt>
                <c:pt idx="32">
                  <c:v>1.5217060865195968</c:v>
                </c:pt>
                <c:pt idx="33">
                  <c:v>2.1579783982564451</c:v>
                </c:pt>
                <c:pt idx="34">
                  <c:v>1.531342957358903</c:v>
                </c:pt>
                <c:pt idx="35">
                  <c:v>1.3666983956556085</c:v>
                </c:pt>
                <c:pt idx="36">
                  <c:v>1.4717876079295102</c:v>
                </c:pt>
                <c:pt idx="37">
                  <c:v>1.4468756031125882</c:v>
                </c:pt>
                <c:pt idx="38">
                  <c:v>1.2460473364161107</c:v>
                </c:pt>
                <c:pt idx="39">
                  <c:v>0.95455252601810658</c:v>
                </c:pt>
                <c:pt idx="40">
                  <c:v>1.1504454950356833</c:v>
                </c:pt>
                <c:pt idx="41">
                  <c:v>0.84159269335859699</c:v>
                </c:pt>
                <c:pt idx="42">
                  <c:v>0.93021527620252475</c:v>
                </c:pt>
                <c:pt idx="43">
                  <c:v>0.60901853506485604</c:v>
                </c:pt>
                <c:pt idx="44">
                  <c:v>0.92711319847305029</c:v>
                </c:pt>
                <c:pt idx="45">
                  <c:v>0.54802666592248139</c:v>
                </c:pt>
                <c:pt idx="46">
                  <c:v>0.48613528165955494</c:v>
                </c:pt>
                <c:pt idx="47">
                  <c:v>0.53097338480628253</c:v>
                </c:pt>
                <c:pt idx="48">
                  <c:v>0.53097338480628253</c:v>
                </c:pt>
                <c:pt idx="49">
                  <c:v>0.53097338480628253</c:v>
                </c:pt>
                <c:pt idx="50">
                  <c:v>0.53097338480628253</c:v>
                </c:pt>
                <c:pt idx="51">
                  <c:v>0.53097338480628253</c:v>
                </c:pt>
                <c:pt idx="52">
                  <c:v>0.53097338480628253</c:v>
                </c:pt>
                <c:pt idx="53">
                  <c:v>0.53097338480628253</c:v>
                </c:pt>
                <c:pt idx="54">
                  <c:v>0.53097338480628253</c:v>
                </c:pt>
                <c:pt idx="55">
                  <c:v>0.53097338480628253</c:v>
                </c:pt>
                <c:pt idx="56">
                  <c:v>0.53097338480628253</c:v>
                </c:pt>
                <c:pt idx="57">
                  <c:v>0.53097338480628253</c:v>
                </c:pt>
                <c:pt idx="58">
                  <c:v>0.53097338480628253</c:v>
                </c:pt>
                <c:pt idx="59">
                  <c:v>0.53097338480628253</c:v>
                </c:pt>
                <c:pt idx="60">
                  <c:v>0.53097338480628253</c:v>
                </c:pt>
                <c:pt idx="61">
                  <c:v>0.53097338480628253</c:v>
                </c:pt>
                <c:pt idx="62">
                  <c:v>0.53097338480628253</c:v>
                </c:pt>
                <c:pt idx="63">
                  <c:v>0.53097338480628253</c:v>
                </c:pt>
                <c:pt idx="64">
                  <c:v>0.53097338480628253</c:v>
                </c:pt>
                <c:pt idx="65">
                  <c:v>0.53097338480628253</c:v>
                </c:pt>
                <c:pt idx="66">
                  <c:v>0.53097338480628253</c:v>
                </c:pt>
                <c:pt idx="67">
                  <c:v>0.53097338480628253</c:v>
                </c:pt>
                <c:pt idx="68">
                  <c:v>0.53097338480628253</c:v>
                </c:pt>
                <c:pt idx="69">
                  <c:v>0.53097338480628253</c:v>
                </c:pt>
                <c:pt idx="70">
                  <c:v>0.53097338480628253</c:v>
                </c:pt>
                <c:pt idx="71">
                  <c:v>0.53097338480628253</c:v>
                </c:pt>
                <c:pt idx="72">
                  <c:v>0.53097338480628253</c:v>
                </c:pt>
                <c:pt idx="73">
                  <c:v>0.53097338480628253</c:v>
                </c:pt>
                <c:pt idx="74">
                  <c:v>0.53097338480628253</c:v>
                </c:pt>
                <c:pt idx="75">
                  <c:v>0.53097338480628253</c:v>
                </c:pt>
                <c:pt idx="76">
                  <c:v>0.53097338480628253</c:v>
                </c:pt>
                <c:pt idx="77">
                  <c:v>0.53097338480628253</c:v>
                </c:pt>
                <c:pt idx="78">
                  <c:v>0.53097338480628253</c:v>
                </c:pt>
                <c:pt idx="79">
                  <c:v>0.53097338480628253</c:v>
                </c:pt>
                <c:pt idx="80">
                  <c:v>0.53097338480628253</c:v>
                </c:pt>
                <c:pt idx="81">
                  <c:v>0.53097338480628253</c:v>
                </c:pt>
                <c:pt idx="82">
                  <c:v>0.53097338480628253</c:v>
                </c:pt>
                <c:pt idx="83">
                  <c:v>0.53097338480628253</c:v>
                </c:pt>
                <c:pt idx="84">
                  <c:v>0.53097338480628253</c:v>
                </c:pt>
                <c:pt idx="85">
                  <c:v>0.53097338480628253</c:v>
                </c:pt>
                <c:pt idx="86">
                  <c:v>0.53097338480628253</c:v>
                </c:pt>
                <c:pt idx="87">
                  <c:v>0.53097338480628253</c:v>
                </c:pt>
                <c:pt idx="88">
                  <c:v>0.53097338480628253</c:v>
                </c:pt>
                <c:pt idx="89">
                  <c:v>0.53097338480628253</c:v>
                </c:pt>
                <c:pt idx="90">
                  <c:v>0.53097338480628253</c:v>
                </c:pt>
                <c:pt idx="91">
                  <c:v>0.53097338480628253</c:v>
                </c:pt>
                <c:pt idx="92">
                  <c:v>0.53097338480628253</c:v>
                </c:pt>
                <c:pt idx="93">
                  <c:v>0.53097338480628253</c:v>
                </c:pt>
                <c:pt idx="94">
                  <c:v>0.53097338480628253</c:v>
                </c:pt>
                <c:pt idx="95">
                  <c:v>0.53097338480628253</c:v>
                </c:pt>
                <c:pt idx="96">
                  <c:v>0.53097338480628253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0.12112172868858855</c:v>
                </c:pt>
                <c:pt idx="1">
                  <c:v>0.57913688721167711</c:v>
                </c:pt>
                <c:pt idx="2">
                  <c:v>10.812588065709797</c:v>
                </c:pt>
                <c:pt idx="3">
                  <c:v>36.053745562433988</c:v>
                </c:pt>
                <c:pt idx="4">
                  <c:v>41.976465100137837</c:v>
                </c:pt>
                <c:pt idx="5">
                  <c:v>43.976776277863991</c:v>
                </c:pt>
                <c:pt idx="6">
                  <c:v>55.255659953875529</c:v>
                </c:pt>
                <c:pt idx="7">
                  <c:v>55.537361122543494</c:v>
                </c:pt>
                <c:pt idx="8">
                  <c:v>59.124570458384618</c:v>
                </c:pt>
                <c:pt idx="9">
                  <c:v>59.238126464921109</c:v>
                </c:pt>
                <c:pt idx="10">
                  <c:v>63.18702617711542</c:v>
                </c:pt>
                <c:pt idx="11">
                  <c:v>64.355611001316831</c:v>
                </c:pt>
                <c:pt idx="12">
                  <c:v>64.960577848226393</c:v>
                </c:pt>
                <c:pt idx="13">
                  <c:v>65.59277332283429</c:v>
                </c:pt>
                <c:pt idx="14">
                  <c:v>67.602071045792655</c:v>
                </c:pt>
                <c:pt idx="15">
                  <c:v>69.212094789707393</c:v>
                </c:pt>
                <c:pt idx="16">
                  <c:v>73.742165238674517</c:v>
                </c:pt>
                <c:pt idx="17">
                  <c:v>73.961112310294226</c:v>
                </c:pt>
                <c:pt idx="18">
                  <c:v>74.506925822317214</c:v>
                </c:pt>
                <c:pt idx="19">
                  <c:v>74.663909815795037</c:v>
                </c:pt>
                <c:pt idx="20">
                  <c:v>74.875550423293078</c:v>
                </c:pt>
                <c:pt idx="21">
                  <c:v>75.471057181760614</c:v>
                </c:pt>
                <c:pt idx="22">
                  <c:v>75.84549664938497</c:v>
                </c:pt>
                <c:pt idx="23">
                  <c:v>77.103730899678865</c:v>
                </c:pt>
                <c:pt idx="24">
                  <c:v>78.890773216771834</c:v>
                </c:pt>
                <c:pt idx="25">
                  <c:v>79.699172888988301</c:v>
                </c:pt>
                <c:pt idx="26">
                  <c:v>82.221962713296961</c:v>
                </c:pt>
                <c:pt idx="27">
                  <c:v>84.14725987386305</c:v>
                </c:pt>
                <c:pt idx="28">
                  <c:v>84.237394231577312</c:v>
                </c:pt>
                <c:pt idx="29">
                  <c:v>90.491052319775548</c:v>
                </c:pt>
                <c:pt idx="30">
                  <c:v>90.653431053605672</c:v>
                </c:pt>
                <c:pt idx="31">
                  <c:v>93.822635645891964</c:v>
                </c:pt>
                <c:pt idx="32">
                  <c:v>95.618520219034707</c:v>
                </c:pt>
                <c:pt idx="33">
                  <c:v>97.599742027616543</c:v>
                </c:pt>
                <c:pt idx="34">
                  <c:v>100.09659109283457</c:v>
                </c:pt>
                <c:pt idx="35">
                  <c:v>100.65510533197522</c:v>
                </c:pt>
                <c:pt idx="36">
                  <c:v>105.72483536506984</c:v>
                </c:pt>
                <c:pt idx="37">
                  <c:v>119.09374339288752</c:v>
                </c:pt>
                <c:pt idx="38">
                  <c:v>138.57015068855708</c:v>
                </c:pt>
                <c:pt idx="39">
                  <c:v>140.09062000460472</c:v>
                </c:pt>
                <c:pt idx="40">
                  <c:v>149.90712037865771</c:v>
                </c:pt>
                <c:pt idx="41">
                  <c:v>158.44567559867588</c:v>
                </c:pt>
                <c:pt idx="42">
                  <c:v>159.41783511720772</c:v>
                </c:pt>
                <c:pt idx="43">
                  <c:v>193.87281229983915</c:v>
                </c:pt>
                <c:pt idx="44">
                  <c:v>201.53869707892443</c:v>
                </c:pt>
                <c:pt idx="45">
                  <c:v>226.28694084445635</c:v>
                </c:pt>
                <c:pt idx="46">
                  <c:v>258.83991306214813</c:v>
                </c:pt>
                <c:pt idx="47">
                  <c:v>268.407209667004</c:v>
                </c:pt>
                <c:pt idx="48">
                  <c:v>268.407209667004</c:v>
                </c:pt>
                <c:pt idx="49">
                  <c:v>268.407209667004</c:v>
                </c:pt>
                <c:pt idx="50">
                  <c:v>268.407209667004</c:v>
                </c:pt>
                <c:pt idx="51">
                  <c:v>268.407209667004</c:v>
                </c:pt>
                <c:pt idx="52">
                  <c:v>268.407209667004</c:v>
                </c:pt>
                <c:pt idx="53">
                  <c:v>268.407209667004</c:v>
                </c:pt>
                <c:pt idx="54">
                  <c:v>268.407209667004</c:v>
                </c:pt>
                <c:pt idx="55">
                  <c:v>268.407209667004</c:v>
                </c:pt>
                <c:pt idx="56">
                  <c:v>268.407209667004</c:v>
                </c:pt>
                <c:pt idx="57">
                  <c:v>268.407209667004</c:v>
                </c:pt>
                <c:pt idx="58">
                  <c:v>268.407209667004</c:v>
                </c:pt>
                <c:pt idx="59">
                  <c:v>268.407209667004</c:v>
                </c:pt>
                <c:pt idx="60">
                  <c:v>268.407209667004</c:v>
                </c:pt>
                <c:pt idx="61">
                  <c:v>268.407209667004</c:v>
                </c:pt>
                <c:pt idx="62">
                  <c:v>268.407209667004</c:v>
                </c:pt>
                <c:pt idx="63">
                  <c:v>268.407209667004</c:v>
                </c:pt>
                <c:pt idx="64">
                  <c:v>268.407209667004</c:v>
                </c:pt>
                <c:pt idx="65">
                  <c:v>268.407209667004</c:v>
                </c:pt>
                <c:pt idx="66">
                  <c:v>268.407209667004</c:v>
                </c:pt>
                <c:pt idx="67">
                  <c:v>268.407209667004</c:v>
                </c:pt>
                <c:pt idx="68">
                  <c:v>268.407209667004</c:v>
                </c:pt>
                <c:pt idx="69">
                  <c:v>268.407209667004</c:v>
                </c:pt>
                <c:pt idx="70">
                  <c:v>268.407209667004</c:v>
                </c:pt>
                <c:pt idx="71">
                  <c:v>268.407209667004</c:v>
                </c:pt>
                <c:pt idx="72">
                  <c:v>268.407209667004</c:v>
                </c:pt>
                <c:pt idx="73">
                  <c:v>268.407209667004</c:v>
                </c:pt>
                <c:pt idx="74">
                  <c:v>268.407209667004</c:v>
                </c:pt>
                <c:pt idx="75">
                  <c:v>268.407209667004</c:v>
                </c:pt>
                <c:pt idx="76">
                  <c:v>268.407209667004</c:v>
                </c:pt>
                <c:pt idx="77">
                  <c:v>268.407209667004</c:v>
                </c:pt>
                <c:pt idx="78">
                  <c:v>268.407209667004</c:v>
                </c:pt>
                <c:pt idx="79">
                  <c:v>268.407209667004</c:v>
                </c:pt>
                <c:pt idx="80">
                  <c:v>268.407209667004</c:v>
                </c:pt>
                <c:pt idx="81">
                  <c:v>268.407209667004</c:v>
                </c:pt>
                <c:pt idx="82">
                  <c:v>268.407209667004</c:v>
                </c:pt>
                <c:pt idx="83">
                  <c:v>268.407209667004</c:v>
                </c:pt>
                <c:pt idx="84">
                  <c:v>268.407209667004</c:v>
                </c:pt>
                <c:pt idx="85">
                  <c:v>268.407209667004</c:v>
                </c:pt>
                <c:pt idx="86">
                  <c:v>268.407209667004</c:v>
                </c:pt>
                <c:pt idx="87">
                  <c:v>268.407209667004</c:v>
                </c:pt>
                <c:pt idx="88">
                  <c:v>268.407209667004</c:v>
                </c:pt>
                <c:pt idx="89">
                  <c:v>268.407209667004</c:v>
                </c:pt>
                <c:pt idx="90">
                  <c:v>268.407209667004</c:v>
                </c:pt>
                <c:pt idx="91">
                  <c:v>268.407209667004</c:v>
                </c:pt>
                <c:pt idx="92">
                  <c:v>268.407209667004</c:v>
                </c:pt>
                <c:pt idx="93">
                  <c:v>268.407209667004</c:v>
                </c:pt>
                <c:pt idx="94">
                  <c:v>268.407209667004</c:v>
                </c:pt>
                <c:pt idx="95">
                  <c:v>268.407209667004</c:v>
                </c:pt>
                <c:pt idx="96">
                  <c:v>268.407209667004</c:v>
                </c:pt>
              </c:numCache>
            </c:numRef>
          </c:yVal>
          <c:smooth val="0"/>
        </c:ser>
        <c:ser>
          <c:idx val="11"/>
          <c:order val="2"/>
          <c:tx>
            <c:strRef>
              <c:f>AllOutputs!$H$1</c:f>
              <c:strCache>
                <c:ptCount val="1"/>
                <c:pt idx="0">
                  <c:v>Case2</c:v>
                </c:pt>
              </c:strCache>
            </c:strRef>
          </c:tx>
          <c:xVal>
            <c:numRef>
              <c:f>AllOutputs!$W$4:$W$300</c:f>
              <c:numCache>
                <c:formatCode>0.00</c:formatCode>
                <c:ptCount val="297"/>
                <c:pt idx="0">
                  <c:v>18.727572371452741</c:v>
                </c:pt>
                <c:pt idx="1">
                  <c:v>18.728736914685367</c:v>
                </c:pt>
                <c:pt idx="2">
                  <c:v>6.2563920063904419</c:v>
                </c:pt>
                <c:pt idx="3">
                  <c:v>3.9995827538937814</c:v>
                </c:pt>
                <c:pt idx="4">
                  <c:v>2.7263423193774665</c:v>
                </c:pt>
                <c:pt idx="5">
                  <c:v>2.4535554778403497</c:v>
                </c:pt>
                <c:pt idx="6">
                  <c:v>2.8509632325651446</c:v>
                </c:pt>
                <c:pt idx="7">
                  <c:v>2.3468963146295714</c:v>
                </c:pt>
                <c:pt idx="8">
                  <c:v>2.2827821989399633</c:v>
                </c:pt>
                <c:pt idx="9">
                  <c:v>1.9656749210465421</c:v>
                </c:pt>
                <c:pt idx="10">
                  <c:v>2.0933125427523556</c:v>
                </c:pt>
                <c:pt idx="11">
                  <c:v>1.9336830650773169</c:v>
                </c:pt>
                <c:pt idx="12">
                  <c:v>1.8701248702047142</c:v>
                </c:pt>
                <c:pt idx="13">
                  <c:v>2.390989394947399</c:v>
                </c:pt>
                <c:pt idx="14">
                  <c:v>2.3217061983736849</c:v>
                </c:pt>
                <c:pt idx="15">
                  <c:v>2.8821619875704556</c:v>
                </c:pt>
                <c:pt idx="16">
                  <c:v>1.8782840363890809</c:v>
                </c:pt>
                <c:pt idx="17">
                  <c:v>1.5667776629849954</c:v>
                </c:pt>
                <c:pt idx="18">
                  <c:v>1.8319544033312987</c:v>
                </c:pt>
                <c:pt idx="19">
                  <c:v>1.913909718931873</c:v>
                </c:pt>
                <c:pt idx="20">
                  <c:v>1.4917288489172313</c:v>
                </c:pt>
                <c:pt idx="21">
                  <c:v>1.8511204787339199</c:v>
                </c:pt>
                <c:pt idx="22">
                  <c:v>1.7267174708153887</c:v>
                </c:pt>
                <c:pt idx="23">
                  <c:v>1.7573602446056344</c:v>
                </c:pt>
                <c:pt idx="24">
                  <c:v>2.0154320140340172</c:v>
                </c:pt>
                <c:pt idx="25">
                  <c:v>1.7953498324528621</c:v>
                </c:pt>
                <c:pt idx="26">
                  <c:v>1.9092700940144196</c:v>
                </c:pt>
                <c:pt idx="27">
                  <c:v>1.7022040926910396</c:v>
                </c:pt>
                <c:pt idx="28">
                  <c:v>1.4844367297771828</c:v>
                </c:pt>
                <c:pt idx="29">
                  <c:v>2.2207814863842912</c:v>
                </c:pt>
                <c:pt idx="30">
                  <c:v>2.2169003923895088</c:v>
                </c:pt>
                <c:pt idx="31">
                  <c:v>1.2063442372743491</c:v>
                </c:pt>
                <c:pt idx="32">
                  <c:v>1.4553678531514875</c:v>
                </c:pt>
                <c:pt idx="33">
                  <c:v>2.0626784249212582</c:v>
                </c:pt>
                <c:pt idx="34">
                  <c:v>1.4645271684298589</c:v>
                </c:pt>
                <c:pt idx="35">
                  <c:v>1.3072603014378763</c:v>
                </c:pt>
                <c:pt idx="36">
                  <c:v>1.4075993775043389</c:v>
                </c:pt>
                <c:pt idx="37">
                  <c:v>1.3837025969796908</c:v>
                </c:pt>
                <c:pt idx="38">
                  <c:v>1.191782350736913</c:v>
                </c:pt>
                <c:pt idx="39">
                  <c:v>0.91326064341150104</c:v>
                </c:pt>
                <c:pt idx="40">
                  <c:v>1.1004120942355993</c:v>
                </c:pt>
                <c:pt idx="41">
                  <c:v>0.80524700277647188</c:v>
                </c:pt>
                <c:pt idx="42">
                  <c:v>0.88995184244470449</c:v>
                </c:pt>
                <c:pt idx="43">
                  <c:v>0.58283721732565041</c:v>
                </c:pt>
                <c:pt idx="44">
                  <c:v>0.88690131967636976</c:v>
                </c:pt>
                <c:pt idx="45">
                  <c:v>0.52448593522100906</c:v>
                </c:pt>
                <c:pt idx="46">
                  <c:v>0.46527635298645498</c:v>
                </c:pt>
                <c:pt idx="47">
                  <c:v>0.50815547057036892</c:v>
                </c:pt>
                <c:pt idx="48">
                  <c:v>0.50815547057036892</c:v>
                </c:pt>
                <c:pt idx="49">
                  <c:v>0.50815547057036892</c:v>
                </c:pt>
                <c:pt idx="50">
                  <c:v>0.50815547057036892</c:v>
                </c:pt>
                <c:pt idx="51">
                  <c:v>0.50815547057036892</c:v>
                </c:pt>
                <c:pt idx="52">
                  <c:v>0.50815547057036892</c:v>
                </c:pt>
                <c:pt idx="53">
                  <c:v>0.50815547057036892</c:v>
                </c:pt>
                <c:pt idx="54">
                  <c:v>0.50815547057036892</c:v>
                </c:pt>
                <c:pt idx="55">
                  <c:v>0.50815547057036892</c:v>
                </c:pt>
                <c:pt idx="56">
                  <c:v>0.50815547057036892</c:v>
                </c:pt>
                <c:pt idx="57">
                  <c:v>0.50815547057036892</c:v>
                </c:pt>
                <c:pt idx="58">
                  <c:v>0.50815547057036892</c:v>
                </c:pt>
                <c:pt idx="59">
                  <c:v>0.50815547057036892</c:v>
                </c:pt>
                <c:pt idx="60">
                  <c:v>0.50815547057036892</c:v>
                </c:pt>
                <c:pt idx="61">
                  <c:v>0.50815547057036892</c:v>
                </c:pt>
                <c:pt idx="62">
                  <c:v>0.50815547057036892</c:v>
                </c:pt>
                <c:pt idx="63">
                  <c:v>0.50815547057036892</c:v>
                </c:pt>
                <c:pt idx="64">
                  <c:v>0.50815547057036892</c:v>
                </c:pt>
                <c:pt idx="65">
                  <c:v>0.50815547057036892</c:v>
                </c:pt>
                <c:pt idx="66">
                  <c:v>0.50815547057036892</c:v>
                </c:pt>
                <c:pt idx="67">
                  <c:v>0.50815547057036892</c:v>
                </c:pt>
                <c:pt idx="68">
                  <c:v>0.50815547057036892</c:v>
                </c:pt>
                <c:pt idx="69">
                  <c:v>0.50815547057036892</c:v>
                </c:pt>
                <c:pt idx="70">
                  <c:v>0.50815547057036892</c:v>
                </c:pt>
                <c:pt idx="71">
                  <c:v>0.50815547057036892</c:v>
                </c:pt>
                <c:pt idx="72">
                  <c:v>0.50815547057036892</c:v>
                </c:pt>
                <c:pt idx="73">
                  <c:v>0.50815547057036892</c:v>
                </c:pt>
                <c:pt idx="74">
                  <c:v>0.50815547057036892</c:v>
                </c:pt>
                <c:pt idx="75">
                  <c:v>0.50815547057036892</c:v>
                </c:pt>
                <c:pt idx="76">
                  <c:v>0.50815547057036892</c:v>
                </c:pt>
                <c:pt idx="77">
                  <c:v>0.50815547057036892</c:v>
                </c:pt>
                <c:pt idx="78">
                  <c:v>0.50815547057036892</c:v>
                </c:pt>
                <c:pt idx="79">
                  <c:v>0.50815547057036892</c:v>
                </c:pt>
                <c:pt idx="80">
                  <c:v>0.50815547057036892</c:v>
                </c:pt>
                <c:pt idx="81">
                  <c:v>0.50815547057036892</c:v>
                </c:pt>
                <c:pt idx="82">
                  <c:v>0.50815547057036892</c:v>
                </c:pt>
                <c:pt idx="83">
                  <c:v>0.50815547057036892</c:v>
                </c:pt>
                <c:pt idx="84">
                  <c:v>0.50815547057036892</c:v>
                </c:pt>
                <c:pt idx="85">
                  <c:v>0.50815547057036892</c:v>
                </c:pt>
                <c:pt idx="86">
                  <c:v>0.50815547057036892</c:v>
                </c:pt>
                <c:pt idx="87">
                  <c:v>0.50815547057036892</c:v>
                </c:pt>
                <c:pt idx="88">
                  <c:v>0.50815547057036892</c:v>
                </c:pt>
                <c:pt idx="89">
                  <c:v>0.50815547057036892</c:v>
                </c:pt>
                <c:pt idx="90">
                  <c:v>0.50815547057036892</c:v>
                </c:pt>
                <c:pt idx="91">
                  <c:v>0.50815547057036892</c:v>
                </c:pt>
                <c:pt idx="92">
                  <c:v>0.50815547057036892</c:v>
                </c:pt>
                <c:pt idx="93">
                  <c:v>0.50815547057036892</c:v>
                </c:pt>
                <c:pt idx="94">
                  <c:v>0.50815547057036892</c:v>
                </c:pt>
                <c:pt idx="95">
                  <c:v>0.50815547057036892</c:v>
                </c:pt>
                <c:pt idx="96">
                  <c:v>0.50815547057036892</c:v>
                </c:pt>
              </c:numCache>
            </c:numRef>
          </c:xVal>
          <c:yVal>
            <c:numRef>
              <c:f>AllOutputs!$H$4:$H$300</c:f>
              <c:numCache>
                <c:formatCode>0.00</c:formatCode>
                <c:ptCount val="297"/>
                <c:pt idx="0">
                  <c:v>0.12135153169431522</c:v>
                </c:pt>
                <c:pt idx="1">
                  <c:v>0.58187871280844616</c:v>
                </c:pt>
                <c:pt idx="2">
                  <c:v>10.870328856208111</c:v>
                </c:pt>
                <c:pt idx="3">
                  <c:v>36.200692075334771</c:v>
                </c:pt>
                <c:pt idx="4">
                  <c:v>42.09793155773049</c:v>
                </c:pt>
                <c:pt idx="5">
                  <c:v>44.092894560169292</c:v>
                </c:pt>
                <c:pt idx="6">
                  <c:v>55.440016863597066</c:v>
                </c:pt>
                <c:pt idx="7">
                  <c:v>55.689252850089986</c:v>
                </c:pt>
                <c:pt idx="8">
                  <c:v>59.285137395538086</c:v>
                </c:pt>
                <c:pt idx="9">
                  <c:v>59.376202084400482</c:v>
                </c:pt>
                <c:pt idx="10">
                  <c:v>63.347561082055549</c:v>
                </c:pt>
                <c:pt idx="11">
                  <c:v>64.507315608317811</c:v>
                </c:pt>
                <c:pt idx="12">
                  <c:v>65.109056370111432</c:v>
                </c:pt>
                <c:pt idx="13">
                  <c:v>65.786152659545934</c:v>
                </c:pt>
                <c:pt idx="14">
                  <c:v>67.797398847078128</c:v>
                </c:pt>
                <c:pt idx="15">
                  <c:v>69.463971956789266</c:v>
                </c:pt>
                <c:pt idx="16">
                  <c:v>73.918599903413465</c:v>
                </c:pt>
                <c:pt idx="17">
                  <c:v>74.108241772525787</c:v>
                </c:pt>
                <c:pt idx="18">
                  <c:v>74.681209297899812</c:v>
                </c:pt>
                <c:pt idx="19">
                  <c:v>74.84671444196735</c:v>
                </c:pt>
                <c:pt idx="20">
                  <c:v>75.017891133554699</c:v>
                </c:pt>
                <c:pt idx="21">
                  <c:v>75.650273651907028</c:v>
                </c:pt>
                <c:pt idx="22">
                  <c:v>76.013558900229512</c:v>
                </c:pt>
                <c:pt idx="23">
                  <c:v>77.278528006406475</c:v>
                </c:pt>
                <c:pt idx="24">
                  <c:v>79.09809072517578</c:v>
                </c:pt>
                <c:pt idx="25">
                  <c:v>79.885826384847419</c:v>
                </c:pt>
                <c:pt idx="26">
                  <c:v>82.429070494473251</c:v>
                </c:pt>
                <c:pt idx="27">
                  <c:v>84.337148729641001</c:v>
                </c:pt>
                <c:pt idx="28">
                  <c:v>84.402791766821522</c:v>
                </c:pt>
                <c:pt idx="29">
                  <c:v>90.765274735033827</c:v>
                </c:pt>
                <c:pt idx="30">
                  <c:v>90.927785129793691</c:v>
                </c:pt>
                <c:pt idx="31">
                  <c:v>93.976908325820247</c:v>
                </c:pt>
                <c:pt idx="32">
                  <c:v>95.809827892462607</c:v>
                </c:pt>
                <c:pt idx="33">
                  <c:v>97.880389642086627</c:v>
                </c:pt>
                <c:pt idx="34">
                  <c:v>100.30104265975108</c:v>
                </c:pt>
                <c:pt idx="35">
                  <c:v>100.83858320543358</c:v>
                </c:pt>
                <c:pt idx="36">
                  <c:v>105.9356581722963</c:v>
                </c:pt>
                <c:pt idx="37">
                  <c:v>119.33550580149686</c:v>
                </c:pt>
                <c:pt idx="38">
                  <c:v>138.82249875286092</c:v>
                </c:pt>
                <c:pt idx="39">
                  <c:v>140.28603377631609</c:v>
                </c:pt>
                <c:pt idx="40">
                  <c:v>150.16432513260699</c:v>
                </c:pt>
                <c:pt idx="41">
                  <c:v>158.64695109493113</c:v>
                </c:pt>
                <c:pt idx="42">
                  <c:v>159.64218563410444</c:v>
                </c:pt>
                <c:pt idx="43">
                  <c:v>194.05996496872447</c:v>
                </c:pt>
                <c:pt idx="44">
                  <c:v>201.83864567958545</c:v>
                </c:pt>
                <c:pt idx="45">
                  <c:v>226.49090160298775</c:v>
                </c:pt>
                <c:pt idx="46">
                  <c:v>259.05312403547424</c:v>
                </c:pt>
                <c:pt idx="47">
                  <c:v>268.65078645509044</c:v>
                </c:pt>
                <c:pt idx="48">
                  <c:v>268.65078645509044</c:v>
                </c:pt>
                <c:pt idx="49">
                  <c:v>268.65078645509044</c:v>
                </c:pt>
                <c:pt idx="50">
                  <c:v>268.65078645509044</c:v>
                </c:pt>
                <c:pt idx="51">
                  <c:v>268.65078645509044</c:v>
                </c:pt>
                <c:pt idx="52">
                  <c:v>268.65078645509044</c:v>
                </c:pt>
                <c:pt idx="53">
                  <c:v>268.65078645509044</c:v>
                </c:pt>
                <c:pt idx="54">
                  <c:v>268.65078645509044</c:v>
                </c:pt>
                <c:pt idx="55">
                  <c:v>268.65078645509044</c:v>
                </c:pt>
                <c:pt idx="56">
                  <c:v>268.65078645509044</c:v>
                </c:pt>
                <c:pt idx="57">
                  <c:v>268.65078645509044</c:v>
                </c:pt>
                <c:pt idx="58">
                  <c:v>268.65078645509044</c:v>
                </c:pt>
                <c:pt idx="59">
                  <c:v>268.65078645509044</c:v>
                </c:pt>
                <c:pt idx="60">
                  <c:v>268.65078645509044</c:v>
                </c:pt>
                <c:pt idx="61">
                  <c:v>268.65078645509044</c:v>
                </c:pt>
                <c:pt idx="62">
                  <c:v>268.65078645509044</c:v>
                </c:pt>
                <c:pt idx="63">
                  <c:v>268.65078645509044</c:v>
                </c:pt>
                <c:pt idx="64">
                  <c:v>268.65078645509044</c:v>
                </c:pt>
                <c:pt idx="65">
                  <c:v>268.65078645509044</c:v>
                </c:pt>
                <c:pt idx="66">
                  <c:v>268.65078645509044</c:v>
                </c:pt>
                <c:pt idx="67">
                  <c:v>268.65078645509044</c:v>
                </c:pt>
                <c:pt idx="68">
                  <c:v>268.65078645509044</c:v>
                </c:pt>
                <c:pt idx="69">
                  <c:v>268.65078645509044</c:v>
                </c:pt>
                <c:pt idx="70">
                  <c:v>268.65078645509044</c:v>
                </c:pt>
                <c:pt idx="71">
                  <c:v>268.65078645509044</c:v>
                </c:pt>
                <c:pt idx="72">
                  <c:v>268.65078645509044</c:v>
                </c:pt>
                <c:pt idx="73">
                  <c:v>268.65078645509044</c:v>
                </c:pt>
                <c:pt idx="74">
                  <c:v>268.65078645509044</c:v>
                </c:pt>
                <c:pt idx="75">
                  <c:v>268.65078645509044</c:v>
                </c:pt>
                <c:pt idx="76">
                  <c:v>268.65078645509044</c:v>
                </c:pt>
                <c:pt idx="77">
                  <c:v>268.65078645509044</c:v>
                </c:pt>
                <c:pt idx="78">
                  <c:v>268.65078645509044</c:v>
                </c:pt>
                <c:pt idx="79">
                  <c:v>268.65078645509044</c:v>
                </c:pt>
                <c:pt idx="80">
                  <c:v>268.65078645509044</c:v>
                </c:pt>
                <c:pt idx="81">
                  <c:v>268.65078645509044</c:v>
                </c:pt>
                <c:pt idx="82">
                  <c:v>268.65078645509044</c:v>
                </c:pt>
                <c:pt idx="83">
                  <c:v>268.65078645509044</c:v>
                </c:pt>
                <c:pt idx="84">
                  <c:v>268.65078645509044</c:v>
                </c:pt>
                <c:pt idx="85">
                  <c:v>268.65078645509044</c:v>
                </c:pt>
                <c:pt idx="86">
                  <c:v>268.65078645509044</c:v>
                </c:pt>
                <c:pt idx="87">
                  <c:v>268.65078645509044</c:v>
                </c:pt>
                <c:pt idx="88">
                  <c:v>268.65078645509044</c:v>
                </c:pt>
                <c:pt idx="89">
                  <c:v>268.65078645509044</c:v>
                </c:pt>
                <c:pt idx="90">
                  <c:v>268.65078645509044</c:v>
                </c:pt>
                <c:pt idx="91">
                  <c:v>268.65078645509044</c:v>
                </c:pt>
                <c:pt idx="92">
                  <c:v>268.65078645509044</c:v>
                </c:pt>
                <c:pt idx="93">
                  <c:v>268.65078645509044</c:v>
                </c:pt>
                <c:pt idx="94">
                  <c:v>268.65078645509044</c:v>
                </c:pt>
                <c:pt idx="95">
                  <c:v>268.65078645509044</c:v>
                </c:pt>
                <c:pt idx="96">
                  <c:v>268.65078645509044</c:v>
                </c:pt>
              </c:numCache>
            </c:numRef>
          </c:yVal>
          <c:smooth val="0"/>
        </c:ser>
        <c:ser>
          <c:idx val="12"/>
          <c:order val="3"/>
          <c:tx>
            <c:strRef>
              <c:f>AllOutputs!$I$1</c:f>
              <c:strCache>
                <c:ptCount val="1"/>
                <c:pt idx="0">
                  <c:v>Case3</c:v>
                </c:pt>
              </c:strCache>
            </c:strRef>
          </c:tx>
          <c:xVal>
            <c:numRef>
              <c:f>AllOutputs!$X$4:$X$300</c:f>
              <c:numCache>
                <c:formatCode>0.00</c:formatCode>
                <c:ptCount val="297"/>
                <c:pt idx="0">
                  <c:v>20.041875808870074</c:v>
                </c:pt>
                <c:pt idx="1">
                  <c:v>20.043195172967057</c:v>
                </c:pt>
                <c:pt idx="2">
                  <c:v>6.7685967569441008</c:v>
                </c:pt>
                <c:pt idx="3">
                  <c:v>4.3695141633915444</c:v>
                </c:pt>
                <c:pt idx="4">
                  <c:v>2.975318858738746</c:v>
                </c:pt>
                <c:pt idx="5">
                  <c:v>2.676977097825318</c:v>
                </c:pt>
                <c:pt idx="6">
                  <c:v>3.113696302604243</c:v>
                </c:pt>
                <c:pt idx="7">
                  <c:v>2.5613741036725637</c:v>
                </c:pt>
                <c:pt idx="8">
                  <c:v>2.4914621915738584</c:v>
                </c:pt>
                <c:pt idx="9">
                  <c:v>2.1443744483967526</c:v>
                </c:pt>
                <c:pt idx="10">
                  <c:v>2.2842966773543902</c:v>
                </c:pt>
                <c:pt idx="11">
                  <c:v>2.1096534711088282</c:v>
                </c:pt>
                <c:pt idx="12">
                  <c:v>2.0401419411511794</c:v>
                </c:pt>
                <c:pt idx="13">
                  <c:v>2.6105107306484934</c:v>
                </c:pt>
                <c:pt idx="14">
                  <c:v>2.5347414343941623</c:v>
                </c:pt>
                <c:pt idx="15">
                  <c:v>3.1495904236923704</c:v>
                </c:pt>
                <c:pt idx="16">
                  <c:v>2.0494795404976531</c:v>
                </c:pt>
                <c:pt idx="17">
                  <c:v>1.7087065683976004</c:v>
                </c:pt>
                <c:pt idx="18">
                  <c:v>1.9988053519738858</c:v>
                </c:pt>
                <c:pt idx="19">
                  <c:v>2.0885154159271222</c:v>
                </c:pt>
                <c:pt idx="20">
                  <c:v>1.6266839232399217</c:v>
                </c:pt>
                <c:pt idx="21">
                  <c:v>2.0198222961149983</c:v>
                </c:pt>
                <c:pt idx="22">
                  <c:v>1.8837037467104405</c:v>
                </c:pt>
                <c:pt idx="23">
                  <c:v>1.9172773667890197</c:v>
                </c:pt>
                <c:pt idx="24">
                  <c:v>2.1998793709191178</c:v>
                </c:pt>
                <c:pt idx="25">
                  <c:v>1.9589487176147411</c:v>
                </c:pt>
                <c:pt idx="26">
                  <c:v>2.083766784945567</c:v>
                </c:pt>
                <c:pt idx="27">
                  <c:v>1.8571666109650939</c:v>
                </c:pt>
                <c:pt idx="28">
                  <c:v>1.6189545677828181</c:v>
                </c:pt>
                <c:pt idx="29">
                  <c:v>2.4255139220382782</c:v>
                </c:pt>
                <c:pt idx="30">
                  <c:v>2.4212675722878525</c:v>
                </c:pt>
                <c:pt idx="31">
                  <c:v>1.3151655884245108</c:v>
                </c:pt>
                <c:pt idx="32">
                  <c:v>1.5874258111595891</c:v>
                </c:pt>
                <c:pt idx="33">
                  <c:v>2.2524940325722924</c:v>
                </c:pt>
                <c:pt idx="34">
                  <c:v>1.597539127502962</c:v>
                </c:pt>
                <c:pt idx="35">
                  <c:v>1.4255676563199553</c:v>
                </c:pt>
                <c:pt idx="36">
                  <c:v>1.5353780641811874</c:v>
                </c:pt>
                <c:pt idx="37">
                  <c:v>1.5094656543519083</c:v>
                </c:pt>
                <c:pt idx="38">
                  <c:v>1.2997997557583807</c:v>
                </c:pt>
                <c:pt idx="39">
                  <c:v>0.99543048667257084</c:v>
                </c:pt>
                <c:pt idx="40">
                  <c:v>1.2000002107371779</c:v>
                </c:pt>
                <c:pt idx="41">
                  <c:v>0.8775679166330882</c:v>
                </c:pt>
                <c:pt idx="42">
                  <c:v>0.97007671165980114</c:v>
                </c:pt>
                <c:pt idx="43">
                  <c:v>0.63492304514891695</c:v>
                </c:pt>
                <c:pt idx="44">
                  <c:v>0.96693180340382257</c:v>
                </c:pt>
                <c:pt idx="45">
                  <c:v>0.57131677609496678</c:v>
                </c:pt>
                <c:pt idx="46">
                  <c:v>0.5067702091614088</c:v>
                </c:pt>
                <c:pt idx="47">
                  <c:v>0.55354937314984021</c:v>
                </c:pt>
                <c:pt idx="48">
                  <c:v>0.55354937314984021</c:v>
                </c:pt>
                <c:pt idx="49">
                  <c:v>0.55354937314984021</c:v>
                </c:pt>
                <c:pt idx="50">
                  <c:v>0.55354937314984021</c:v>
                </c:pt>
                <c:pt idx="51">
                  <c:v>0.55354937314984021</c:v>
                </c:pt>
                <c:pt idx="52">
                  <c:v>0.55354937314984021</c:v>
                </c:pt>
                <c:pt idx="53">
                  <c:v>0.55354937314984021</c:v>
                </c:pt>
                <c:pt idx="54">
                  <c:v>0.55354937314984021</c:v>
                </c:pt>
                <c:pt idx="55">
                  <c:v>0.55354937314984021</c:v>
                </c:pt>
                <c:pt idx="56">
                  <c:v>0.55354937314984021</c:v>
                </c:pt>
                <c:pt idx="57">
                  <c:v>0.55354937314984021</c:v>
                </c:pt>
                <c:pt idx="58">
                  <c:v>0.55354937314984021</c:v>
                </c:pt>
                <c:pt idx="59">
                  <c:v>0.55354937314984021</c:v>
                </c:pt>
                <c:pt idx="60">
                  <c:v>0.55354937314984021</c:v>
                </c:pt>
                <c:pt idx="61">
                  <c:v>0.55354937314984021</c:v>
                </c:pt>
                <c:pt idx="62">
                  <c:v>0.55354937314984021</c:v>
                </c:pt>
                <c:pt idx="63">
                  <c:v>0.55354937314984021</c:v>
                </c:pt>
                <c:pt idx="64">
                  <c:v>0.55354937314984021</c:v>
                </c:pt>
                <c:pt idx="65">
                  <c:v>0.55354937314984021</c:v>
                </c:pt>
                <c:pt idx="66">
                  <c:v>0.55354937314984021</c:v>
                </c:pt>
                <c:pt idx="67">
                  <c:v>0.55354937314984021</c:v>
                </c:pt>
                <c:pt idx="68">
                  <c:v>0.55354937314984021</c:v>
                </c:pt>
                <c:pt idx="69">
                  <c:v>0.55354937314984021</c:v>
                </c:pt>
                <c:pt idx="70">
                  <c:v>0.55354937314984021</c:v>
                </c:pt>
                <c:pt idx="71">
                  <c:v>0.55354937314984021</c:v>
                </c:pt>
                <c:pt idx="72">
                  <c:v>0.55354937314984021</c:v>
                </c:pt>
                <c:pt idx="73">
                  <c:v>0.55354937314984021</c:v>
                </c:pt>
                <c:pt idx="74">
                  <c:v>0.55354937314984021</c:v>
                </c:pt>
                <c:pt idx="75">
                  <c:v>0.55354937314984021</c:v>
                </c:pt>
                <c:pt idx="76">
                  <c:v>0.55354937314984021</c:v>
                </c:pt>
                <c:pt idx="77">
                  <c:v>0.55354937314984021</c:v>
                </c:pt>
                <c:pt idx="78">
                  <c:v>0.55354937314984021</c:v>
                </c:pt>
                <c:pt idx="79">
                  <c:v>0.55354937314984021</c:v>
                </c:pt>
                <c:pt idx="80">
                  <c:v>0.55354937314984021</c:v>
                </c:pt>
                <c:pt idx="81">
                  <c:v>0.55354937314984021</c:v>
                </c:pt>
                <c:pt idx="82">
                  <c:v>0.55354937314984021</c:v>
                </c:pt>
                <c:pt idx="83">
                  <c:v>0.55354937314984021</c:v>
                </c:pt>
                <c:pt idx="84">
                  <c:v>0.55354937314984021</c:v>
                </c:pt>
                <c:pt idx="85">
                  <c:v>0.55354937314984021</c:v>
                </c:pt>
                <c:pt idx="86">
                  <c:v>0.55354937314984021</c:v>
                </c:pt>
                <c:pt idx="87">
                  <c:v>0.55354937314984021</c:v>
                </c:pt>
                <c:pt idx="88">
                  <c:v>0.55354937314984021</c:v>
                </c:pt>
                <c:pt idx="89">
                  <c:v>0.55354937314984021</c:v>
                </c:pt>
                <c:pt idx="90">
                  <c:v>0.55354937314984021</c:v>
                </c:pt>
                <c:pt idx="91">
                  <c:v>0.55354937314984021</c:v>
                </c:pt>
                <c:pt idx="92">
                  <c:v>0.55354937314984021</c:v>
                </c:pt>
                <c:pt idx="93">
                  <c:v>0.55354937314984021</c:v>
                </c:pt>
                <c:pt idx="94">
                  <c:v>0.55354937314984021</c:v>
                </c:pt>
                <c:pt idx="95">
                  <c:v>0.55354937314984021</c:v>
                </c:pt>
                <c:pt idx="96">
                  <c:v>0.55354937314984021</c:v>
                </c:pt>
              </c:numCache>
            </c:numRef>
          </c:xVal>
          <c:yVal>
            <c:numRef>
              <c:f>AllOutputs!$I$4:$I$300</c:f>
              <c:numCache>
                <c:formatCode>0.00</c:formatCode>
                <c:ptCount val="297"/>
                <c:pt idx="0">
                  <c:v>0.12089384914746554</c:v>
                </c:pt>
                <c:pt idx="1">
                  <c:v>0.57645739527378981</c:v>
                </c:pt>
                <c:pt idx="2">
                  <c:v>10.756378537812092</c:v>
                </c:pt>
                <c:pt idx="3">
                  <c:v>35.908716742530771</c:v>
                </c:pt>
                <c:pt idx="4">
                  <c:v>41.85658740819607</c:v>
                </c:pt>
                <c:pt idx="5">
                  <c:v>43.86228442342636</c:v>
                </c:pt>
                <c:pt idx="6">
                  <c:v>55.073681219106341</c:v>
                </c:pt>
                <c:pt idx="7">
                  <c:v>55.387395948986267</c:v>
                </c:pt>
                <c:pt idx="8">
                  <c:v>58.966100111509043</c:v>
                </c:pt>
                <c:pt idx="9">
                  <c:v>59.101788972971228</c:v>
                </c:pt>
                <c:pt idx="10">
                  <c:v>63.028573771628132</c:v>
                </c:pt>
                <c:pt idx="11">
                  <c:v>64.205891709713214</c:v>
                </c:pt>
                <c:pt idx="12">
                  <c:v>64.814087341540741</c:v>
                </c:pt>
                <c:pt idx="13">
                  <c:v>65.401830874698277</c:v>
                </c:pt>
                <c:pt idx="14">
                  <c:v>67.409246994851557</c:v>
                </c:pt>
                <c:pt idx="15">
                  <c:v>68.96358258441073</c:v>
                </c:pt>
                <c:pt idx="16">
                  <c:v>73.567957468553274</c:v>
                </c:pt>
                <c:pt idx="17">
                  <c:v>73.815734079894568</c:v>
                </c:pt>
                <c:pt idx="18">
                  <c:v>74.334737104916783</c:v>
                </c:pt>
                <c:pt idx="19">
                  <c:v>74.483424776133404</c:v>
                </c:pt>
                <c:pt idx="20">
                  <c:v>74.735025203003275</c:v>
                </c:pt>
                <c:pt idx="21">
                  <c:v>75.294092085762799</c:v>
                </c:pt>
                <c:pt idx="22">
                  <c:v>75.679616431394649</c:v>
                </c:pt>
                <c:pt idx="23">
                  <c:v>76.931102869874778</c:v>
                </c:pt>
                <c:pt idx="24">
                  <c:v>78.686185648213083</c:v>
                </c:pt>
                <c:pt idx="25">
                  <c:v>79.514911451120582</c:v>
                </c:pt>
                <c:pt idx="26">
                  <c:v>82.017451921527524</c:v>
                </c:pt>
                <c:pt idx="27">
                  <c:v>83.959803199403581</c:v>
                </c:pt>
                <c:pt idx="28">
                  <c:v>84.074088522887692</c:v>
                </c:pt>
                <c:pt idx="29">
                  <c:v>90.220438790919246</c:v>
                </c:pt>
                <c:pt idx="30">
                  <c:v>90.382598007957967</c:v>
                </c:pt>
                <c:pt idx="31">
                  <c:v>93.670244294906126</c:v>
                </c:pt>
                <c:pt idx="32">
                  <c:v>95.429509601986567</c:v>
                </c:pt>
                <c:pt idx="33">
                  <c:v>97.322772000151701</c:v>
                </c:pt>
                <c:pt idx="34">
                  <c:v>99.894709140042039</c:v>
                </c:pt>
                <c:pt idx="35">
                  <c:v>100.47396649027991</c:v>
                </c:pt>
                <c:pt idx="36">
                  <c:v>105.51665892345339</c:v>
                </c:pt>
                <c:pt idx="37">
                  <c:v>118.85509472081193</c:v>
                </c:pt>
                <c:pt idx="38">
                  <c:v>138.32100232186474</c:v>
                </c:pt>
                <c:pt idx="39">
                  <c:v>139.89759991190647</c:v>
                </c:pt>
                <c:pt idx="40">
                  <c:v>149.65318593030497</c:v>
                </c:pt>
                <c:pt idx="41">
                  <c:v>158.24701917890238</c:v>
                </c:pt>
                <c:pt idx="42">
                  <c:v>159.19632201020261</c:v>
                </c:pt>
                <c:pt idx="43">
                  <c:v>193.68794624229483</c:v>
                </c:pt>
                <c:pt idx="44">
                  <c:v>201.24235127994157</c:v>
                </c:pt>
                <c:pt idx="45">
                  <c:v>226.08551065758201</c:v>
                </c:pt>
                <c:pt idx="46">
                  <c:v>258.62929591326059</c:v>
                </c:pt>
                <c:pt idx="47">
                  <c:v>268.16658295628093</c:v>
                </c:pt>
                <c:pt idx="48">
                  <c:v>268.16658295628093</c:v>
                </c:pt>
                <c:pt idx="49">
                  <c:v>268.16658295628093</c:v>
                </c:pt>
                <c:pt idx="50">
                  <c:v>268.16658295628093</c:v>
                </c:pt>
                <c:pt idx="51">
                  <c:v>268.16658295628093</c:v>
                </c:pt>
                <c:pt idx="52">
                  <c:v>268.16658295628093</c:v>
                </c:pt>
                <c:pt idx="53">
                  <c:v>268.16658295628093</c:v>
                </c:pt>
                <c:pt idx="54">
                  <c:v>268.16658295628093</c:v>
                </c:pt>
                <c:pt idx="55">
                  <c:v>268.16658295628093</c:v>
                </c:pt>
                <c:pt idx="56">
                  <c:v>268.16658295628093</c:v>
                </c:pt>
                <c:pt idx="57">
                  <c:v>268.16658295628093</c:v>
                </c:pt>
                <c:pt idx="58">
                  <c:v>268.16658295628093</c:v>
                </c:pt>
                <c:pt idx="59">
                  <c:v>268.16658295628093</c:v>
                </c:pt>
                <c:pt idx="60">
                  <c:v>268.16658295628093</c:v>
                </c:pt>
                <c:pt idx="61">
                  <c:v>268.16658295628093</c:v>
                </c:pt>
                <c:pt idx="62">
                  <c:v>268.16658295628093</c:v>
                </c:pt>
                <c:pt idx="63">
                  <c:v>268.16658295628093</c:v>
                </c:pt>
                <c:pt idx="64">
                  <c:v>268.16658295628093</c:v>
                </c:pt>
                <c:pt idx="65">
                  <c:v>268.16658295628093</c:v>
                </c:pt>
                <c:pt idx="66">
                  <c:v>268.16658295628093</c:v>
                </c:pt>
                <c:pt idx="67">
                  <c:v>268.16658295628093</c:v>
                </c:pt>
                <c:pt idx="68">
                  <c:v>268.16658295628093</c:v>
                </c:pt>
                <c:pt idx="69">
                  <c:v>268.16658295628093</c:v>
                </c:pt>
                <c:pt idx="70">
                  <c:v>268.16658295628093</c:v>
                </c:pt>
                <c:pt idx="71">
                  <c:v>268.16658295628093</c:v>
                </c:pt>
                <c:pt idx="72">
                  <c:v>268.16658295628093</c:v>
                </c:pt>
                <c:pt idx="73">
                  <c:v>268.16658295628093</c:v>
                </c:pt>
                <c:pt idx="74">
                  <c:v>268.16658295628093</c:v>
                </c:pt>
                <c:pt idx="75">
                  <c:v>268.16658295628093</c:v>
                </c:pt>
                <c:pt idx="76">
                  <c:v>268.16658295628093</c:v>
                </c:pt>
                <c:pt idx="77">
                  <c:v>268.16658295628093</c:v>
                </c:pt>
                <c:pt idx="78">
                  <c:v>268.16658295628093</c:v>
                </c:pt>
                <c:pt idx="79">
                  <c:v>268.16658295628093</c:v>
                </c:pt>
                <c:pt idx="80">
                  <c:v>268.16658295628093</c:v>
                </c:pt>
                <c:pt idx="81">
                  <c:v>268.16658295628093</c:v>
                </c:pt>
                <c:pt idx="82">
                  <c:v>268.16658295628093</c:v>
                </c:pt>
                <c:pt idx="83">
                  <c:v>268.16658295628093</c:v>
                </c:pt>
                <c:pt idx="84">
                  <c:v>268.16658295628093</c:v>
                </c:pt>
                <c:pt idx="85">
                  <c:v>268.16658295628093</c:v>
                </c:pt>
                <c:pt idx="86">
                  <c:v>268.16658295628093</c:v>
                </c:pt>
                <c:pt idx="87">
                  <c:v>268.16658295628093</c:v>
                </c:pt>
                <c:pt idx="88">
                  <c:v>268.16658295628093</c:v>
                </c:pt>
                <c:pt idx="89">
                  <c:v>268.16658295628093</c:v>
                </c:pt>
                <c:pt idx="90">
                  <c:v>268.16658295628093</c:v>
                </c:pt>
                <c:pt idx="91">
                  <c:v>268.16658295628093</c:v>
                </c:pt>
                <c:pt idx="92">
                  <c:v>268.16658295628093</c:v>
                </c:pt>
                <c:pt idx="93">
                  <c:v>268.16658295628093</c:v>
                </c:pt>
                <c:pt idx="94">
                  <c:v>268.16658295628093</c:v>
                </c:pt>
                <c:pt idx="95">
                  <c:v>268.16658295628093</c:v>
                </c:pt>
                <c:pt idx="96">
                  <c:v>268.16658295628093</c:v>
                </c:pt>
              </c:numCache>
            </c:numRef>
          </c:yVal>
          <c:smooth val="0"/>
        </c:ser>
        <c:ser>
          <c:idx val="13"/>
          <c:order val="4"/>
          <c:tx>
            <c:strRef>
              <c:f>AllOutputs!$J$1</c:f>
              <c:strCache>
                <c:ptCount val="1"/>
                <c:pt idx="0">
                  <c:v>Case4</c:v>
                </c:pt>
              </c:strCache>
            </c:strRef>
          </c:tx>
          <c:xVal>
            <c:numRef>
              <c:f>AllOutputs!$Y$4:$Y$300</c:f>
              <c:numCache>
                <c:formatCode>0.00</c:formatCode>
                <c:ptCount val="297"/>
                <c:pt idx="0">
                  <c:v>15.306072918038927</c:v>
                </c:pt>
                <c:pt idx="1">
                  <c:v>15.306872314730034</c:v>
                </c:pt>
                <c:pt idx="2">
                  <c:v>4.9734542324896651</c:v>
                </c:pt>
                <c:pt idx="3">
                  <c:v>3.1035367632601623</c:v>
                </c:pt>
                <c:pt idx="4">
                  <c:v>2.1211603603112201</c:v>
                </c:pt>
                <c:pt idx="5">
                  <c:v>1.9100544036921037</c:v>
                </c:pt>
                <c:pt idx="6">
                  <c:v>2.2139828530395684</c:v>
                </c:pt>
                <c:pt idx="7">
                  <c:v>1.8256877743377826</c:v>
                </c:pt>
                <c:pt idx="8">
                  <c:v>1.5307727049035207</c:v>
                </c:pt>
                <c:pt idx="9">
                  <c:v>1.775704149263412</c:v>
                </c:pt>
                <c:pt idx="10">
                  <c:v>1.6289802671725226</c:v>
                </c:pt>
                <c:pt idx="11">
                  <c:v>1.5055483913922818</c:v>
                </c:pt>
                <c:pt idx="12">
                  <c:v>1.4563614768708348</c:v>
                </c:pt>
                <c:pt idx="13">
                  <c:v>1.8582225952638829</c:v>
                </c:pt>
                <c:pt idx="14">
                  <c:v>1.8045963847354349</c:v>
                </c:pt>
                <c:pt idx="15">
                  <c:v>2.2350553340902306</c:v>
                </c:pt>
                <c:pt idx="16">
                  <c:v>1.461956125585679</c:v>
                </c:pt>
                <c:pt idx="17">
                  <c:v>1.22102248742549</c:v>
                </c:pt>
                <c:pt idx="18">
                  <c:v>1.4261054920427003</c:v>
                </c:pt>
                <c:pt idx="19">
                  <c:v>1.1628464553376003</c:v>
                </c:pt>
                <c:pt idx="20">
                  <c:v>1.4893953829236413</c:v>
                </c:pt>
                <c:pt idx="21">
                  <c:v>1.4408425392434261</c:v>
                </c:pt>
                <c:pt idx="22">
                  <c:v>1.3446733460835087</c:v>
                </c:pt>
                <c:pt idx="23">
                  <c:v>1.3682810098416025</c:v>
                </c:pt>
                <c:pt idx="24">
                  <c:v>1.5673887156128898</c:v>
                </c:pt>
                <c:pt idx="25">
                  <c:v>1.3974652163281496</c:v>
                </c:pt>
                <c:pt idx="26">
                  <c:v>1.4852409086924649</c:v>
                </c:pt>
                <c:pt idx="27">
                  <c:v>1.1567704609638114</c:v>
                </c:pt>
                <c:pt idx="28">
                  <c:v>1.3252251189595952</c:v>
                </c:pt>
                <c:pt idx="29">
                  <c:v>1.7244907971980301</c:v>
                </c:pt>
                <c:pt idx="30">
                  <c:v>1.7214921339095872</c:v>
                </c:pt>
                <c:pt idx="31">
                  <c:v>0.94093336682300199</c:v>
                </c:pt>
                <c:pt idx="32">
                  <c:v>1.1338138226013994</c:v>
                </c:pt>
                <c:pt idx="33">
                  <c:v>1.6023180696992187</c:v>
                </c:pt>
                <c:pt idx="34">
                  <c:v>1.1407376622988068</c:v>
                </c:pt>
                <c:pt idx="35">
                  <c:v>1.0189756658462377</c:v>
                </c:pt>
                <c:pt idx="36">
                  <c:v>1.0965041132717095</c:v>
                </c:pt>
                <c:pt idx="37">
                  <c:v>1.077623815157507</c:v>
                </c:pt>
                <c:pt idx="38">
                  <c:v>0.92868812138693013</c:v>
                </c:pt>
                <c:pt idx="39">
                  <c:v>0.71270952110364483</c:v>
                </c:pt>
                <c:pt idx="40">
                  <c:v>0.85774521893495326</c:v>
                </c:pt>
                <c:pt idx="41">
                  <c:v>0.62864419952752593</c:v>
                </c:pt>
                <c:pt idx="42">
                  <c:v>0.69442692783737459</c:v>
                </c:pt>
                <c:pt idx="43">
                  <c:v>0.45546852413700811</c:v>
                </c:pt>
                <c:pt idx="44">
                  <c:v>0.69173081568505579</c:v>
                </c:pt>
                <c:pt idx="45">
                  <c:v>0.40994058428211733</c:v>
                </c:pt>
                <c:pt idx="46">
                  <c:v>0.36375018620664196</c:v>
                </c:pt>
                <c:pt idx="47">
                  <c:v>0.39713955674364643</c:v>
                </c:pt>
                <c:pt idx="48">
                  <c:v>0.39713955674364643</c:v>
                </c:pt>
                <c:pt idx="49">
                  <c:v>0.39713955674364643</c:v>
                </c:pt>
                <c:pt idx="50">
                  <c:v>0.39713955674364643</c:v>
                </c:pt>
                <c:pt idx="51">
                  <c:v>0.39713955674364643</c:v>
                </c:pt>
                <c:pt idx="52">
                  <c:v>0.39713955674364643</c:v>
                </c:pt>
                <c:pt idx="53">
                  <c:v>0.39713955674364643</c:v>
                </c:pt>
                <c:pt idx="54">
                  <c:v>0.39713955674364643</c:v>
                </c:pt>
                <c:pt idx="55">
                  <c:v>0.39713955674364643</c:v>
                </c:pt>
                <c:pt idx="56">
                  <c:v>0.39713955674364643</c:v>
                </c:pt>
                <c:pt idx="57">
                  <c:v>0.39713955674364643</c:v>
                </c:pt>
                <c:pt idx="58">
                  <c:v>0.39713955674364643</c:v>
                </c:pt>
                <c:pt idx="59">
                  <c:v>0.39713955674364643</c:v>
                </c:pt>
                <c:pt idx="60">
                  <c:v>0.39713955674364643</c:v>
                </c:pt>
                <c:pt idx="61">
                  <c:v>0.39713955674364643</c:v>
                </c:pt>
                <c:pt idx="62">
                  <c:v>0.39713955674364643</c:v>
                </c:pt>
                <c:pt idx="63">
                  <c:v>0.39713955674364643</c:v>
                </c:pt>
                <c:pt idx="64">
                  <c:v>0.39713955674364643</c:v>
                </c:pt>
                <c:pt idx="65">
                  <c:v>0.39713955674364643</c:v>
                </c:pt>
                <c:pt idx="66">
                  <c:v>0.39713955674364643</c:v>
                </c:pt>
                <c:pt idx="67">
                  <c:v>0.39713955674364643</c:v>
                </c:pt>
                <c:pt idx="68">
                  <c:v>0.39713955674364643</c:v>
                </c:pt>
                <c:pt idx="69">
                  <c:v>0.39713955674364643</c:v>
                </c:pt>
                <c:pt idx="70">
                  <c:v>0.39713955674364643</c:v>
                </c:pt>
                <c:pt idx="71">
                  <c:v>0.39713955674364643</c:v>
                </c:pt>
                <c:pt idx="72">
                  <c:v>0.39713955674364643</c:v>
                </c:pt>
                <c:pt idx="73">
                  <c:v>0.39713955674364643</c:v>
                </c:pt>
                <c:pt idx="74">
                  <c:v>0.39713955674364643</c:v>
                </c:pt>
                <c:pt idx="75">
                  <c:v>0.39713955674364643</c:v>
                </c:pt>
                <c:pt idx="76">
                  <c:v>0.39713955674364643</c:v>
                </c:pt>
                <c:pt idx="77">
                  <c:v>0.39713955674364643</c:v>
                </c:pt>
                <c:pt idx="78">
                  <c:v>0.39713955674364643</c:v>
                </c:pt>
                <c:pt idx="79">
                  <c:v>0.39713955674364643</c:v>
                </c:pt>
                <c:pt idx="80">
                  <c:v>0.39713955674364643</c:v>
                </c:pt>
                <c:pt idx="81">
                  <c:v>0.39713955674364643</c:v>
                </c:pt>
                <c:pt idx="82">
                  <c:v>0.39713955674364643</c:v>
                </c:pt>
                <c:pt idx="83">
                  <c:v>0.39713955674364643</c:v>
                </c:pt>
                <c:pt idx="84">
                  <c:v>0.39713955674364643</c:v>
                </c:pt>
                <c:pt idx="85">
                  <c:v>0.39713955674364643</c:v>
                </c:pt>
                <c:pt idx="86">
                  <c:v>0.39713955674364643</c:v>
                </c:pt>
                <c:pt idx="87">
                  <c:v>0.39713955674364643</c:v>
                </c:pt>
                <c:pt idx="88">
                  <c:v>0.39713955674364643</c:v>
                </c:pt>
                <c:pt idx="89">
                  <c:v>0.39713955674364643</c:v>
                </c:pt>
                <c:pt idx="90">
                  <c:v>0.39713955674364643</c:v>
                </c:pt>
                <c:pt idx="91">
                  <c:v>0.39713955674364643</c:v>
                </c:pt>
                <c:pt idx="92">
                  <c:v>0.39713955674364643</c:v>
                </c:pt>
                <c:pt idx="93">
                  <c:v>0.39713955674364643</c:v>
                </c:pt>
                <c:pt idx="94">
                  <c:v>0.39713955674364643</c:v>
                </c:pt>
                <c:pt idx="95">
                  <c:v>0.39713955674364643</c:v>
                </c:pt>
                <c:pt idx="96">
                  <c:v>0.39713955674364643</c:v>
                </c:pt>
              </c:numCache>
            </c:numRef>
          </c:xVal>
          <c:yVal>
            <c:numRef>
              <c:f>AllOutputs!$J$4:$J$300</c:f>
              <c:numCache>
                <c:formatCode>0.00</c:formatCode>
                <c:ptCount val="297"/>
                <c:pt idx="0">
                  <c:v>0.12250634797907964</c:v>
                </c:pt>
                <c:pt idx="1">
                  <c:v>0.59576845630893793</c:v>
                </c:pt>
                <c:pt idx="2">
                  <c:v>11.164045681445101</c:v>
                </c:pt>
                <c:pt idx="3">
                  <c:v>36.921785584772636</c:v>
                </c:pt>
                <c:pt idx="4">
                  <c:v>42.692992752770294</c:v>
                </c:pt>
                <c:pt idx="5">
                  <c:v>44.661363961959985</c:v>
                </c:pt>
                <c:pt idx="6">
                  <c:v>56.343546710145937</c:v>
                </c:pt>
                <c:pt idx="7">
                  <c:v>56.433280353910881</c:v>
                </c:pt>
                <c:pt idx="8">
                  <c:v>60.052410416233741</c:v>
                </c:pt>
                <c:pt idx="9">
                  <c:v>60.071582876654745</c:v>
                </c:pt>
                <c:pt idx="10">
                  <c:v>64.133741494328874</c:v>
                </c:pt>
                <c:pt idx="11">
                  <c:v>65.250016085531058</c:v>
                </c:pt>
                <c:pt idx="12">
                  <c:v>65.835699100174367</c:v>
                </c:pt>
                <c:pt idx="13">
                  <c:v>66.733616558988956</c:v>
                </c:pt>
                <c:pt idx="14">
                  <c:v>68.75425108055984</c:v>
                </c:pt>
                <c:pt idx="15">
                  <c:v>70.698424870932627</c:v>
                </c:pt>
                <c:pt idx="16">
                  <c:v>74.782328244935087</c:v>
                </c:pt>
                <c:pt idx="17">
                  <c:v>74.828744285148602</c:v>
                </c:pt>
                <c:pt idx="18">
                  <c:v>75.534799254985757</c:v>
                </c:pt>
                <c:pt idx="19">
                  <c:v>75.71436022527493</c:v>
                </c:pt>
                <c:pt idx="20">
                  <c:v>75.741900007048528</c:v>
                </c:pt>
                <c:pt idx="21">
                  <c:v>76.527764154310631</c:v>
                </c:pt>
                <c:pt idx="22">
                  <c:v>76.836134699057695</c:v>
                </c:pt>
                <c:pt idx="23">
                  <c:v>78.134464610425397</c:v>
                </c:pt>
                <c:pt idx="24">
                  <c:v>80.113179405656552</c:v>
                </c:pt>
                <c:pt idx="25">
                  <c:v>80.799800151088078</c:v>
                </c:pt>
                <c:pt idx="26">
                  <c:v>83.443196119720668</c:v>
                </c:pt>
                <c:pt idx="27">
                  <c:v>85.212358288896326</c:v>
                </c:pt>
                <c:pt idx="28">
                  <c:v>85.266747881270717</c:v>
                </c:pt>
                <c:pt idx="29">
                  <c:v>92.108408940663466</c:v>
                </c:pt>
                <c:pt idx="30">
                  <c:v>92.271667754915995</c:v>
                </c:pt>
                <c:pt idx="31">
                  <c:v>94.731909885782244</c:v>
                </c:pt>
                <c:pt idx="32">
                  <c:v>96.74653484025049</c:v>
                </c:pt>
                <c:pt idx="33">
                  <c:v>99.254680525052009</c:v>
                </c:pt>
                <c:pt idx="34">
                  <c:v>101.30159012968288</c:v>
                </c:pt>
                <c:pt idx="35">
                  <c:v>101.73645681463067</c:v>
                </c:pt>
                <c:pt idx="36">
                  <c:v>106.9675650804693</c:v>
                </c:pt>
                <c:pt idx="37">
                  <c:v>120.51832909764491</c:v>
                </c:pt>
                <c:pt idx="38">
                  <c:v>140.05666016026527</c:v>
                </c:pt>
                <c:pt idx="39">
                  <c:v>141.24155748122496</c:v>
                </c:pt>
                <c:pt idx="40">
                  <c:v>151.42248595114964</c:v>
                </c:pt>
                <c:pt idx="41">
                  <c:v>159.63074937916696</c:v>
                </c:pt>
                <c:pt idx="42">
                  <c:v>160.73920738779779</c:v>
                </c:pt>
                <c:pt idx="43">
                  <c:v>194.97509553157539</c:v>
                </c:pt>
                <c:pt idx="44">
                  <c:v>203.30589303432123</c:v>
                </c:pt>
                <c:pt idx="45">
                  <c:v>227.48770045066561</c:v>
                </c:pt>
                <c:pt idx="46">
                  <c:v>260.09538463290943</c:v>
                </c:pt>
                <c:pt idx="47">
                  <c:v>269.84123506511679</c:v>
                </c:pt>
                <c:pt idx="48">
                  <c:v>269.84123506511679</c:v>
                </c:pt>
                <c:pt idx="49">
                  <c:v>269.84123506511679</c:v>
                </c:pt>
                <c:pt idx="50">
                  <c:v>269.84123506511679</c:v>
                </c:pt>
                <c:pt idx="51">
                  <c:v>269.84123506511679</c:v>
                </c:pt>
                <c:pt idx="52">
                  <c:v>269.84123506511679</c:v>
                </c:pt>
                <c:pt idx="53">
                  <c:v>269.84123506511679</c:v>
                </c:pt>
                <c:pt idx="54">
                  <c:v>269.84123506511679</c:v>
                </c:pt>
                <c:pt idx="55">
                  <c:v>269.84123506511679</c:v>
                </c:pt>
                <c:pt idx="56">
                  <c:v>269.84123506511679</c:v>
                </c:pt>
                <c:pt idx="57">
                  <c:v>269.84123506511679</c:v>
                </c:pt>
                <c:pt idx="58">
                  <c:v>269.84123506511679</c:v>
                </c:pt>
                <c:pt idx="59">
                  <c:v>269.84123506511679</c:v>
                </c:pt>
                <c:pt idx="60">
                  <c:v>269.84123506511679</c:v>
                </c:pt>
                <c:pt idx="61">
                  <c:v>269.84123506511679</c:v>
                </c:pt>
                <c:pt idx="62">
                  <c:v>269.84123506511679</c:v>
                </c:pt>
                <c:pt idx="63">
                  <c:v>269.84123506511679</c:v>
                </c:pt>
                <c:pt idx="64">
                  <c:v>269.84123506511679</c:v>
                </c:pt>
                <c:pt idx="65">
                  <c:v>269.84123506511679</c:v>
                </c:pt>
                <c:pt idx="66">
                  <c:v>269.84123506511679</c:v>
                </c:pt>
                <c:pt idx="67">
                  <c:v>269.84123506511679</c:v>
                </c:pt>
                <c:pt idx="68">
                  <c:v>269.84123506511679</c:v>
                </c:pt>
                <c:pt idx="69">
                  <c:v>269.84123506511679</c:v>
                </c:pt>
                <c:pt idx="70">
                  <c:v>269.84123506511679</c:v>
                </c:pt>
                <c:pt idx="71">
                  <c:v>269.84123506511679</c:v>
                </c:pt>
                <c:pt idx="72">
                  <c:v>269.84123506511679</c:v>
                </c:pt>
                <c:pt idx="73">
                  <c:v>269.84123506511679</c:v>
                </c:pt>
                <c:pt idx="74">
                  <c:v>269.84123506511679</c:v>
                </c:pt>
                <c:pt idx="75">
                  <c:v>269.84123506511679</c:v>
                </c:pt>
                <c:pt idx="76">
                  <c:v>269.84123506511679</c:v>
                </c:pt>
                <c:pt idx="77">
                  <c:v>269.84123506511679</c:v>
                </c:pt>
                <c:pt idx="78">
                  <c:v>269.84123506511679</c:v>
                </c:pt>
                <c:pt idx="79">
                  <c:v>269.84123506511679</c:v>
                </c:pt>
                <c:pt idx="80">
                  <c:v>269.84123506511679</c:v>
                </c:pt>
                <c:pt idx="81">
                  <c:v>269.84123506511679</c:v>
                </c:pt>
                <c:pt idx="82">
                  <c:v>269.84123506511679</c:v>
                </c:pt>
                <c:pt idx="83">
                  <c:v>269.84123506511679</c:v>
                </c:pt>
                <c:pt idx="84">
                  <c:v>269.84123506511679</c:v>
                </c:pt>
                <c:pt idx="85">
                  <c:v>269.84123506511679</c:v>
                </c:pt>
                <c:pt idx="86">
                  <c:v>269.84123506511679</c:v>
                </c:pt>
                <c:pt idx="87">
                  <c:v>269.84123506511679</c:v>
                </c:pt>
                <c:pt idx="88">
                  <c:v>269.84123506511679</c:v>
                </c:pt>
                <c:pt idx="89">
                  <c:v>269.84123506511679</c:v>
                </c:pt>
                <c:pt idx="90">
                  <c:v>269.84123506511679</c:v>
                </c:pt>
                <c:pt idx="91">
                  <c:v>269.84123506511679</c:v>
                </c:pt>
                <c:pt idx="92">
                  <c:v>269.84123506511679</c:v>
                </c:pt>
                <c:pt idx="93">
                  <c:v>269.84123506511679</c:v>
                </c:pt>
                <c:pt idx="94">
                  <c:v>269.84123506511679</c:v>
                </c:pt>
                <c:pt idx="95">
                  <c:v>269.84123506511679</c:v>
                </c:pt>
                <c:pt idx="96">
                  <c:v>269.84123506511679</c:v>
                </c:pt>
              </c:numCache>
            </c:numRef>
          </c:yVal>
          <c:smooth val="0"/>
        </c:ser>
        <c:ser>
          <c:idx val="14"/>
          <c:order val="5"/>
          <c:tx>
            <c:strRef>
              <c:f>AllOutputs!$K$1</c:f>
              <c:strCache>
                <c:ptCount val="1"/>
                <c:pt idx="0">
                  <c:v>Case5</c:v>
                </c:pt>
              </c:strCache>
            </c:strRef>
          </c:tx>
          <c:xVal>
            <c:numRef>
              <c:f>AllOutputs!$Z$4:$Z$300</c:f>
              <c:numCache>
                <c:formatCode>0.00</c:formatCode>
                <c:ptCount val="297"/>
                <c:pt idx="0">
                  <c:v>23.128613429315411</c:v>
                </c:pt>
                <c:pt idx="1">
                  <c:v>23.130325130317591</c:v>
                </c:pt>
                <c:pt idx="2">
                  <c:v>8.0166780364215064</c:v>
                </c:pt>
                <c:pt idx="3">
                  <c:v>5.3015417455934193</c:v>
                </c:pt>
                <c:pt idx="4">
                  <c:v>3.60042821114352</c:v>
                </c:pt>
                <c:pt idx="5">
                  <c:v>3.237490274863017</c:v>
                </c:pt>
                <c:pt idx="6">
                  <c:v>3.7750608306962139</c:v>
                </c:pt>
                <c:pt idx="7">
                  <c:v>3.1000036103154867</c:v>
                </c:pt>
                <c:pt idx="8">
                  <c:v>3.0155833228399733</c:v>
                </c:pt>
                <c:pt idx="9">
                  <c:v>2.5925008718506657</c:v>
                </c:pt>
                <c:pt idx="10">
                  <c:v>2.7637175293320451</c:v>
                </c:pt>
                <c:pt idx="11">
                  <c:v>2.551063760445472</c:v>
                </c:pt>
                <c:pt idx="12">
                  <c:v>2.4664992844767455</c:v>
                </c:pt>
                <c:pt idx="13">
                  <c:v>3.1625425393963034</c:v>
                </c:pt>
                <c:pt idx="14">
                  <c:v>3.0703797351953117</c:v>
                </c:pt>
                <c:pt idx="15">
                  <c:v>3.8241158796965653</c:v>
                </c:pt>
                <c:pt idx="16">
                  <c:v>2.4791027939833383</c:v>
                </c:pt>
                <c:pt idx="17">
                  <c:v>2.0642744428425437</c:v>
                </c:pt>
                <c:pt idx="18">
                  <c:v>2.4174443412405235</c:v>
                </c:pt>
                <c:pt idx="19">
                  <c:v>2.526820300099863</c:v>
                </c:pt>
                <c:pt idx="20">
                  <c:v>1.9646533770488526</c:v>
                </c:pt>
                <c:pt idx="21">
                  <c:v>2.4431790447605657</c:v>
                </c:pt>
                <c:pt idx="22">
                  <c:v>2.277394120589324</c:v>
                </c:pt>
                <c:pt idx="23">
                  <c:v>2.3184226385016866</c:v>
                </c:pt>
                <c:pt idx="24">
                  <c:v>2.663306490833762</c:v>
                </c:pt>
                <c:pt idx="25">
                  <c:v>2.3694947245475988</c:v>
                </c:pt>
                <c:pt idx="26">
                  <c:v>2.5220211913148054</c:v>
                </c:pt>
                <c:pt idx="27">
                  <c:v>2.2459341812008131</c:v>
                </c:pt>
                <c:pt idx="28">
                  <c:v>1.9559913211996538</c:v>
                </c:pt>
                <c:pt idx="29">
                  <c:v>2.9409897435883954</c:v>
                </c:pt>
                <c:pt idx="30">
                  <c:v>2.935813286930768</c:v>
                </c:pt>
                <c:pt idx="31">
                  <c:v>1.5874702284644284</c:v>
                </c:pt>
                <c:pt idx="32">
                  <c:v>1.9184263534250672</c:v>
                </c:pt>
                <c:pt idx="33">
                  <c:v>2.7301695657148519</c:v>
                </c:pt>
                <c:pt idx="34">
                  <c:v>1.9310187647335717</c:v>
                </c:pt>
                <c:pt idx="35">
                  <c:v>1.7218838560752132</c:v>
                </c:pt>
                <c:pt idx="36">
                  <c:v>1.8556939400103065</c:v>
                </c:pt>
                <c:pt idx="37">
                  <c:v>1.8248373964182423</c:v>
                </c:pt>
                <c:pt idx="38">
                  <c:v>1.5704558442734489</c:v>
                </c:pt>
                <c:pt idx="39">
                  <c:v>1.200893016786422</c:v>
                </c:pt>
                <c:pt idx="40">
                  <c:v>1.449435240947478</c:v>
                </c:pt>
                <c:pt idx="41">
                  <c:v>1.0583133642002576</c:v>
                </c:pt>
                <c:pt idx="42">
                  <c:v>1.1704660055380709</c:v>
                </c:pt>
                <c:pt idx="43">
                  <c:v>0.76491363159952697</c:v>
                </c:pt>
                <c:pt idx="44">
                  <c:v>1.16721618475528</c:v>
                </c:pt>
                <c:pt idx="45">
                  <c:v>0.68816413185326886</c:v>
                </c:pt>
                <c:pt idx="46">
                  <c:v>0.61026548876132769</c:v>
                </c:pt>
                <c:pt idx="47">
                  <c:v>0.66682562781851584</c:v>
                </c:pt>
                <c:pt idx="48">
                  <c:v>0.66682562781851584</c:v>
                </c:pt>
                <c:pt idx="49">
                  <c:v>0.66682562781851584</c:v>
                </c:pt>
                <c:pt idx="50">
                  <c:v>0.66682562781851584</c:v>
                </c:pt>
                <c:pt idx="51">
                  <c:v>0.66682562781851584</c:v>
                </c:pt>
                <c:pt idx="52">
                  <c:v>0.66682562781851584</c:v>
                </c:pt>
                <c:pt idx="53">
                  <c:v>0.66682562781851584</c:v>
                </c:pt>
                <c:pt idx="54">
                  <c:v>0.66682562781851584</c:v>
                </c:pt>
                <c:pt idx="55">
                  <c:v>0.66682562781851584</c:v>
                </c:pt>
                <c:pt idx="56">
                  <c:v>0.66682562781851584</c:v>
                </c:pt>
                <c:pt idx="57">
                  <c:v>0.66682562781851584</c:v>
                </c:pt>
                <c:pt idx="58">
                  <c:v>0.66682562781851584</c:v>
                </c:pt>
                <c:pt idx="59">
                  <c:v>0.66682562781851584</c:v>
                </c:pt>
                <c:pt idx="60">
                  <c:v>0.66682562781851584</c:v>
                </c:pt>
                <c:pt idx="61">
                  <c:v>0.66682562781851584</c:v>
                </c:pt>
                <c:pt idx="62">
                  <c:v>0.66682562781851584</c:v>
                </c:pt>
                <c:pt idx="63">
                  <c:v>0.66682562781851584</c:v>
                </c:pt>
                <c:pt idx="64">
                  <c:v>0.66682562781851584</c:v>
                </c:pt>
                <c:pt idx="65">
                  <c:v>0.66682562781851584</c:v>
                </c:pt>
                <c:pt idx="66">
                  <c:v>0.66682562781851584</c:v>
                </c:pt>
                <c:pt idx="67">
                  <c:v>0.66682562781851584</c:v>
                </c:pt>
                <c:pt idx="68">
                  <c:v>0.66682562781851584</c:v>
                </c:pt>
                <c:pt idx="69">
                  <c:v>0.66682562781851584</c:v>
                </c:pt>
                <c:pt idx="70">
                  <c:v>0.66682562781851584</c:v>
                </c:pt>
                <c:pt idx="71">
                  <c:v>0.66682562781851584</c:v>
                </c:pt>
                <c:pt idx="72">
                  <c:v>0.66682562781851584</c:v>
                </c:pt>
                <c:pt idx="73">
                  <c:v>0.66682562781851584</c:v>
                </c:pt>
                <c:pt idx="74">
                  <c:v>0.66682562781851584</c:v>
                </c:pt>
                <c:pt idx="75">
                  <c:v>0.66682562781851584</c:v>
                </c:pt>
                <c:pt idx="76">
                  <c:v>0.66682562781851584</c:v>
                </c:pt>
                <c:pt idx="77">
                  <c:v>0.66682562781851584</c:v>
                </c:pt>
                <c:pt idx="78">
                  <c:v>0.66682562781851584</c:v>
                </c:pt>
                <c:pt idx="79">
                  <c:v>0.66682562781851584</c:v>
                </c:pt>
                <c:pt idx="80">
                  <c:v>0.66682562781851584</c:v>
                </c:pt>
                <c:pt idx="81">
                  <c:v>0.66682562781851584</c:v>
                </c:pt>
                <c:pt idx="82">
                  <c:v>0.66682562781851584</c:v>
                </c:pt>
                <c:pt idx="83">
                  <c:v>0.66682562781851584</c:v>
                </c:pt>
                <c:pt idx="84">
                  <c:v>0.66682562781851584</c:v>
                </c:pt>
                <c:pt idx="85">
                  <c:v>0.66682562781851584</c:v>
                </c:pt>
                <c:pt idx="86">
                  <c:v>0.66682562781851584</c:v>
                </c:pt>
                <c:pt idx="87">
                  <c:v>0.66682562781851584</c:v>
                </c:pt>
                <c:pt idx="88">
                  <c:v>0.66682562781851584</c:v>
                </c:pt>
                <c:pt idx="89">
                  <c:v>0.66682562781851584</c:v>
                </c:pt>
                <c:pt idx="90">
                  <c:v>0.66682562781851584</c:v>
                </c:pt>
                <c:pt idx="91">
                  <c:v>0.66682562781851584</c:v>
                </c:pt>
                <c:pt idx="92">
                  <c:v>0.66682562781851584</c:v>
                </c:pt>
                <c:pt idx="93">
                  <c:v>0.66682562781851584</c:v>
                </c:pt>
                <c:pt idx="94">
                  <c:v>0.66682562781851584</c:v>
                </c:pt>
                <c:pt idx="95">
                  <c:v>0.66682562781851584</c:v>
                </c:pt>
                <c:pt idx="96">
                  <c:v>0.66682562781851584</c:v>
                </c:pt>
              </c:numCache>
            </c:numRef>
          </c:xVal>
          <c:yVal>
            <c:numRef>
              <c:f>AllOutputs!$K$4:$K$300</c:f>
              <c:numCache>
                <c:formatCode>0.00</c:formatCode>
                <c:ptCount val="297"/>
                <c:pt idx="0">
                  <c:v>0.11976486197966224</c:v>
                </c:pt>
                <c:pt idx="1">
                  <c:v>0.56356373532278148</c:v>
                </c:pt>
                <c:pt idx="2">
                  <c:v>10.486040219441351</c:v>
                </c:pt>
                <c:pt idx="3">
                  <c:v>35.187438430067196</c:v>
                </c:pt>
                <c:pt idx="4">
                  <c:v>41.259494353334546</c:v>
                </c:pt>
                <c:pt idx="5">
                  <c:v>43.291434095478373</c:v>
                </c:pt>
                <c:pt idx="6">
                  <c:v>54.167653563505887</c:v>
                </c:pt>
                <c:pt idx="7">
                  <c:v>54.640294856710682</c:v>
                </c:pt>
                <c:pt idx="8">
                  <c:v>58.176358052290304</c:v>
                </c:pt>
                <c:pt idx="9">
                  <c:v>58.422146061885968</c:v>
                </c:pt>
                <c:pt idx="10">
                  <c:v>62.238637404422484</c:v>
                </c:pt>
                <c:pt idx="11">
                  <c:v>63.459414158427499</c:v>
                </c:pt>
                <c:pt idx="12">
                  <c:v>64.08353621946921</c:v>
                </c:pt>
                <c:pt idx="13">
                  <c:v>64.450695433245329</c:v>
                </c:pt>
                <c:pt idx="14">
                  <c:v>66.448476159837966</c:v>
                </c:pt>
                <c:pt idx="15">
                  <c:v>67.726027961240021</c:v>
                </c:pt>
                <c:pt idx="16">
                  <c:v>72.699693914806417</c:v>
                </c:pt>
                <c:pt idx="17">
                  <c:v>73.090833544423987</c:v>
                </c:pt>
                <c:pt idx="18">
                  <c:v>73.476605356179348</c:v>
                </c:pt>
                <c:pt idx="19">
                  <c:v>73.583672389972122</c:v>
                </c:pt>
                <c:pt idx="20">
                  <c:v>74.034073633530028</c:v>
                </c:pt>
                <c:pt idx="21">
                  <c:v>74.411983714554339</c:v>
                </c:pt>
                <c:pt idx="22">
                  <c:v>74.852394002332204</c:v>
                </c:pt>
                <c:pt idx="23">
                  <c:v>76.070471929381384</c:v>
                </c:pt>
                <c:pt idx="24">
                  <c:v>77.666149421726388</c:v>
                </c:pt>
                <c:pt idx="25">
                  <c:v>78.596005298842712</c:v>
                </c:pt>
                <c:pt idx="26">
                  <c:v>80.998186236049222</c:v>
                </c:pt>
                <c:pt idx="27">
                  <c:v>83.024924128800407</c:v>
                </c:pt>
                <c:pt idx="28">
                  <c:v>83.259471267102398</c:v>
                </c:pt>
                <c:pt idx="29">
                  <c:v>88.871561428791736</c:v>
                </c:pt>
                <c:pt idx="30">
                  <c:v>89.033008846325146</c:v>
                </c:pt>
                <c:pt idx="31">
                  <c:v>92.909926038259741</c:v>
                </c:pt>
                <c:pt idx="32">
                  <c:v>94.486926519214705</c:v>
                </c:pt>
                <c:pt idx="33">
                  <c:v>95.94205133389859</c:v>
                </c:pt>
                <c:pt idx="34">
                  <c:v>98.887697694484842</c:v>
                </c:pt>
                <c:pt idx="35">
                  <c:v>99.57000829717893</c:v>
                </c:pt>
                <c:pt idx="36">
                  <c:v>104.47814390336734</c:v>
                </c:pt>
                <c:pt idx="37">
                  <c:v>117.66454063723269</c:v>
                </c:pt>
                <c:pt idx="38">
                  <c:v>137.0780414057979</c:v>
                </c:pt>
                <c:pt idx="39">
                  <c:v>138.93453919857944</c:v>
                </c:pt>
                <c:pt idx="40">
                  <c:v>148.38568389023314</c:v>
                </c:pt>
                <c:pt idx="41">
                  <c:v>157.25503860912193</c:v>
                </c:pt>
                <c:pt idx="42">
                  <c:v>158.09049671059734</c:v>
                </c:pt>
                <c:pt idx="43">
                  <c:v>192.76479714767189</c:v>
                </c:pt>
                <c:pt idx="44">
                  <c:v>199.76312114099733</c:v>
                </c:pt>
                <c:pt idx="45">
                  <c:v>225.07943456792606</c:v>
                </c:pt>
                <c:pt idx="46">
                  <c:v>257.57751451420825</c:v>
                </c:pt>
                <c:pt idx="47">
                  <c:v>266.96524900622006</c:v>
                </c:pt>
                <c:pt idx="48">
                  <c:v>266.96524900622006</c:v>
                </c:pt>
                <c:pt idx="49">
                  <c:v>266.96524900622006</c:v>
                </c:pt>
                <c:pt idx="50">
                  <c:v>266.96524900622006</c:v>
                </c:pt>
                <c:pt idx="51">
                  <c:v>266.96524900622006</c:v>
                </c:pt>
                <c:pt idx="52">
                  <c:v>266.96524900622006</c:v>
                </c:pt>
                <c:pt idx="53">
                  <c:v>266.96524900622006</c:v>
                </c:pt>
                <c:pt idx="54">
                  <c:v>266.96524900622006</c:v>
                </c:pt>
                <c:pt idx="55">
                  <c:v>266.96524900622006</c:v>
                </c:pt>
                <c:pt idx="56">
                  <c:v>266.96524900622006</c:v>
                </c:pt>
                <c:pt idx="57">
                  <c:v>266.96524900622006</c:v>
                </c:pt>
                <c:pt idx="58">
                  <c:v>266.96524900622006</c:v>
                </c:pt>
                <c:pt idx="59">
                  <c:v>266.96524900622006</c:v>
                </c:pt>
                <c:pt idx="60">
                  <c:v>266.96524900622006</c:v>
                </c:pt>
                <c:pt idx="61">
                  <c:v>266.96524900622006</c:v>
                </c:pt>
                <c:pt idx="62">
                  <c:v>266.96524900622006</c:v>
                </c:pt>
                <c:pt idx="63">
                  <c:v>266.96524900622006</c:v>
                </c:pt>
                <c:pt idx="64">
                  <c:v>266.96524900622006</c:v>
                </c:pt>
                <c:pt idx="65">
                  <c:v>266.96524900622006</c:v>
                </c:pt>
                <c:pt idx="66">
                  <c:v>266.96524900622006</c:v>
                </c:pt>
                <c:pt idx="67">
                  <c:v>266.96524900622006</c:v>
                </c:pt>
                <c:pt idx="68">
                  <c:v>266.96524900622006</c:v>
                </c:pt>
                <c:pt idx="69">
                  <c:v>266.96524900622006</c:v>
                </c:pt>
                <c:pt idx="70">
                  <c:v>266.96524900622006</c:v>
                </c:pt>
                <c:pt idx="71">
                  <c:v>266.96524900622006</c:v>
                </c:pt>
                <c:pt idx="72">
                  <c:v>266.96524900622006</c:v>
                </c:pt>
                <c:pt idx="73">
                  <c:v>266.96524900622006</c:v>
                </c:pt>
                <c:pt idx="74">
                  <c:v>266.96524900622006</c:v>
                </c:pt>
                <c:pt idx="75">
                  <c:v>266.96524900622006</c:v>
                </c:pt>
                <c:pt idx="76">
                  <c:v>266.96524900622006</c:v>
                </c:pt>
                <c:pt idx="77">
                  <c:v>266.96524900622006</c:v>
                </c:pt>
                <c:pt idx="78">
                  <c:v>266.96524900622006</c:v>
                </c:pt>
                <c:pt idx="79">
                  <c:v>266.96524900622006</c:v>
                </c:pt>
                <c:pt idx="80">
                  <c:v>266.96524900622006</c:v>
                </c:pt>
                <c:pt idx="81">
                  <c:v>266.96524900622006</c:v>
                </c:pt>
                <c:pt idx="82">
                  <c:v>266.96524900622006</c:v>
                </c:pt>
                <c:pt idx="83">
                  <c:v>266.96524900622006</c:v>
                </c:pt>
                <c:pt idx="84">
                  <c:v>266.96524900622006</c:v>
                </c:pt>
                <c:pt idx="85">
                  <c:v>266.96524900622006</c:v>
                </c:pt>
                <c:pt idx="86">
                  <c:v>266.96524900622006</c:v>
                </c:pt>
                <c:pt idx="87">
                  <c:v>266.96524900622006</c:v>
                </c:pt>
                <c:pt idx="88">
                  <c:v>266.96524900622006</c:v>
                </c:pt>
                <c:pt idx="89">
                  <c:v>266.96524900622006</c:v>
                </c:pt>
                <c:pt idx="90">
                  <c:v>266.96524900622006</c:v>
                </c:pt>
                <c:pt idx="91">
                  <c:v>266.96524900622006</c:v>
                </c:pt>
                <c:pt idx="92">
                  <c:v>266.96524900622006</c:v>
                </c:pt>
                <c:pt idx="93">
                  <c:v>266.96524900622006</c:v>
                </c:pt>
                <c:pt idx="94">
                  <c:v>266.96524900622006</c:v>
                </c:pt>
                <c:pt idx="95">
                  <c:v>266.96524900622006</c:v>
                </c:pt>
                <c:pt idx="96">
                  <c:v>266.96524900622006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AllOutputs!$L$1</c:f>
              <c:strCache>
                <c:ptCount val="1"/>
                <c:pt idx="0">
                  <c:v>Case6</c:v>
                </c:pt>
              </c:strCache>
            </c:strRef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xVal>
            <c:numRef>
              <c:f>AllOutputs!$AA$4:$AA$300</c:f>
              <c:numCache>
                <c:formatCode>0.00</c:formatCode>
                <c:ptCount val="297"/>
                <c:pt idx="0">
                  <c:v>15.387513254574666</c:v>
                </c:pt>
                <c:pt idx="1">
                  <c:v>15.388320662013706</c:v>
                </c:pt>
                <c:pt idx="2">
                  <c:v>5.0031755113352601</c:v>
                </c:pt>
                <c:pt idx="3">
                  <c:v>3.1238178319518188</c:v>
                </c:pt>
                <c:pt idx="4">
                  <c:v>2.1348906344587695</c:v>
                </c:pt>
                <c:pt idx="5">
                  <c:v>1.9223895260780766</c:v>
                </c:pt>
                <c:pt idx="6">
                  <c:v>2.228407501819015</c:v>
                </c:pt>
                <c:pt idx="7">
                  <c:v>1.8375095393801082</c:v>
                </c:pt>
                <c:pt idx="8">
                  <c:v>1.540649314869672</c:v>
                </c:pt>
                <c:pt idx="9">
                  <c:v>1.7872053458678854</c:v>
                </c:pt>
                <c:pt idx="10">
                  <c:v>1.639517189649407</c:v>
                </c:pt>
                <c:pt idx="11">
                  <c:v>1.5152681844156739</c:v>
                </c:pt>
                <c:pt idx="12">
                  <c:v>1.465755968916892</c:v>
                </c:pt>
                <c:pt idx="13">
                  <c:v>1.8702969986735547</c:v>
                </c:pt>
                <c:pt idx="14">
                  <c:v>1.8163173388253535</c:v>
                </c:pt>
                <c:pt idx="15">
                  <c:v>2.249689511126733</c:v>
                </c:pt>
                <c:pt idx="16">
                  <c:v>1.4714034861071623</c:v>
                </c:pt>
                <c:pt idx="17">
                  <c:v>1.2288786594486922</c:v>
                </c:pt>
                <c:pt idx="18">
                  <c:v>1.4353176117694371</c:v>
                </c:pt>
                <c:pt idx="19">
                  <c:v>1.1703210619594824</c:v>
                </c:pt>
                <c:pt idx="20">
                  <c:v>1.4990285044323683</c:v>
                </c:pt>
                <c:pt idx="21">
                  <c:v>1.45015346732308</c:v>
                </c:pt>
                <c:pt idx="22">
                  <c:v>1.3533489349506582</c:v>
                </c:pt>
                <c:pt idx="23">
                  <c:v>1.3771136414058931</c:v>
                </c:pt>
                <c:pt idx="24">
                  <c:v>1.5775480359253313</c:v>
                </c:pt>
                <c:pt idx="25">
                  <c:v>1.4064968434851077</c:v>
                </c:pt>
                <c:pt idx="26">
                  <c:v>1.4948598833363633</c:v>
                </c:pt>
                <c:pt idx="27">
                  <c:v>1.1642160423999917</c:v>
                </c:pt>
                <c:pt idx="28">
                  <c:v>1.3337822976942069</c:v>
                </c:pt>
                <c:pt idx="29">
                  <c:v>1.7357298082865216</c:v>
                </c:pt>
                <c:pt idx="30">
                  <c:v>1.7327107862716022</c:v>
                </c:pt>
                <c:pt idx="31">
                  <c:v>0.94696952915761634</c:v>
                </c:pt>
                <c:pt idx="32">
                  <c:v>1.1411187383085595</c:v>
                </c:pt>
                <c:pt idx="33">
                  <c:v>1.6127464352910816</c:v>
                </c:pt>
                <c:pt idx="34">
                  <c:v>1.1480914147981889</c:v>
                </c:pt>
                <c:pt idx="35">
                  <c:v>1.0255277493464345</c:v>
                </c:pt>
                <c:pt idx="36">
                  <c:v>1.1035707358034432</c:v>
                </c:pt>
                <c:pt idx="37">
                  <c:v>1.0845745126960873</c:v>
                </c:pt>
                <c:pt idx="38">
                  <c:v>0.93466613751016392</c:v>
                </c:pt>
                <c:pt idx="39">
                  <c:v>0.71727280590058518</c:v>
                </c:pt>
                <c:pt idx="40">
                  <c:v>0.86326065504049676</c:v>
                </c:pt>
                <c:pt idx="41">
                  <c:v>0.63266377044423749</c:v>
                </c:pt>
                <c:pt idx="42">
                  <c:v>0.69887521361132654</c:v>
                </c:pt>
                <c:pt idx="43">
                  <c:v>0.45837027038097433</c:v>
                </c:pt>
                <c:pt idx="44">
                  <c:v>0.69616907291455987</c:v>
                </c:pt>
                <c:pt idx="45">
                  <c:v>0.41255064326058355</c:v>
                </c:pt>
                <c:pt idx="46">
                  <c:v>0.36606412849552905</c:v>
                </c:pt>
                <c:pt idx="47">
                  <c:v>0.39966906055545154</c:v>
                </c:pt>
                <c:pt idx="48">
                  <c:v>0.39966906055545154</c:v>
                </c:pt>
                <c:pt idx="49">
                  <c:v>0.39966906055545154</c:v>
                </c:pt>
                <c:pt idx="50">
                  <c:v>0.39966906055545154</c:v>
                </c:pt>
                <c:pt idx="51">
                  <c:v>0.39966906055545154</c:v>
                </c:pt>
                <c:pt idx="52">
                  <c:v>0.39966906055545154</c:v>
                </c:pt>
                <c:pt idx="53">
                  <c:v>0.39966906055545154</c:v>
                </c:pt>
                <c:pt idx="54">
                  <c:v>0.39966906055545154</c:v>
                </c:pt>
                <c:pt idx="55">
                  <c:v>0.39966906055545154</c:v>
                </c:pt>
                <c:pt idx="56">
                  <c:v>0.39966906055545154</c:v>
                </c:pt>
                <c:pt idx="57">
                  <c:v>0.39966906055545154</c:v>
                </c:pt>
                <c:pt idx="58">
                  <c:v>0.39966906055545154</c:v>
                </c:pt>
                <c:pt idx="59">
                  <c:v>0.39966906055545154</c:v>
                </c:pt>
                <c:pt idx="60">
                  <c:v>0.39966906055545154</c:v>
                </c:pt>
                <c:pt idx="61">
                  <c:v>0.39966906055545154</c:v>
                </c:pt>
                <c:pt idx="62">
                  <c:v>0.39966906055545154</c:v>
                </c:pt>
                <c:pt idx="63">
                  <c:v>0.39966906055545154</c:v>
                </c:pt>
                <c:pt idx="64">
                  <c:v>0.39966906055545154</c:v>
                </c:pt>
                <c:pt idx="65">
                  <c:v>0.39966906055545154</c:v>
                </c:pt>
                <c:pt idx="66">
                  <c:v>0.39966906055545154</c:v>
                </c:pt>
                <c:pt idx="67">
                  <c:v>0.39966906055545154</c:v>
                </c:pt>
                <c:pt idx="68">
                  <c:v>0.39966906055545154</c:v>
                </c:pt>
                <c:pt idx="69">
                  <c:v>0.39966906055545154</c:v>
                </c:pt>
                <c:pt idx="70">
                  <c:v>0.39966906055545154</c:v>
                </c:pt>
                <c:pt idx="71">
                  <c:v>0.39966906055545154</c:v>
                </c:pt>
                <c:pt idx="72">
                  <c:v>0.39966906055545154</c:v>
                </c:pt>
                <c:pt idx="73">
                  <c:v>0.39966906055545154</c:v>
                </c:pt>
                <c:pt idx="74">
                  <c:v>0.39966906055545154</c:v>
                </c:pt>
                <c:pt idx="75">
                  <c:v>0.39966906055545154</c:v>
                </c:pt>
                <c:pt idx="76">
                  <c:v>0.39966906055545154</c:v>
                </c:pt>
                <c:pt idx="77">
                  <c:v>0.39966906055545154</c:v>
                </c:pt>
                <c:pt idx="78">
                  <c:v>0.39966906055545154</c:v>
                </c:pt>
                <c:pt idx="79">
                  <c:v>0.39966906055545154</c:v>
                </c:pt>
                <c:pt idx="80">
                  <c:v>0.39966906055545154</c:v>
                </c:pt>
                <c:pt idx="81">
                  <c:v>0.39966906055545154</c:v>
                </c:pt>
                <c:pt idx="82">
                  <c:v>0.39966906055545154</c:v>
                </c:pt>
                <c:pt idx="83">
                  <c:v>0.39966906055545154</c:v>
                </c:pt>
                <c:pt idx="84">
                  <c:v>0.39966906055545154</c:v>
                </c:pt>
                <c:pt idx="85">
                  <c:v>0.39966906055545154</c:v>
                </c:pt>
                <c:pt idx="86">
                  <c:v>0.39966906055545154</c:v>
                </c:pt>
                <c:pt idx="87">
                  <c:v>0.39966906055545154</c:v>
                </c:pt>
                <c:pt idx="88">
                  <c:v>0.39966906055545154</c:v>
                </c:pt>
                <c:pt idx="89">
                  <c:v>0.39966906055545154</c:v>
                </c:pt>
                <c:pt idx="90">
                  <c:v>0.39966906055545154</c:v>
                </c:pt>
                <c:pt idx="91">
                  <c:v>0.39966906055545154</c:v>
                </c:pt>
                <c:pt idx="92">
                  <c:v>0.39966906055545154</c:v>
                </c:pt>
                <c:pt idx="93">
                  <c:v>0.39966906055545154</c:v>
                </c:pt>
                <c:pt idx="94">
                  <c:v>0.39966906055545154</c:v>
                </c:pt>
                <c:pt idx="95">
                  <c:v>0.39966906055545154</c:v>
                </c:pt>
                <c:pt idx="96">
                  <c:v>0.39966906055545154</c:v>
                </c:pt>
              </c:numCache>
            </c:numRef>
          </c:xVal>
          <c:yVal>
            <c:numRef>
              <c:f>AllOutputs!$L$4:$L$300</c:f>
              <c:numCache>
                <c:formatCode>0.00</c:formatCode>
                <c:ptCount val="297"/>
                <c:pt idx="0">
                  <c:v>0.12248001390016901</c:v>
                </c:pt>
                <c:pt idx="1">
                  <c:v>0.59543815359121355</c:v>
                </c:pt>
                <c:pt idx="2">
                  <c:v>11.157081911742569</c:v>
                </c:pt>
                <c:pt idx="3">
                  <c:v>36.905215038370365</c:v>
                </c:pt>
                <c:pt idx="4">
                  <c:v>42.679350048535518</c:v>
                </c:pt>
                <c:pt idx="5">
                  <c:v>44.648395300472004</c:v>
                </c:pt>
                <c:pt idx="6">
                  <c:v>56.322859714907082</c:v>
                </c:pt>
                <c:pt idx="7">
                  <c:v>56.416273923616899</c:v>
                </c:pt>
                <c:pt idx="8">
                  <c:v>60.036873230075351</c:v>
                </c:pt>
                <c:pt idx="9">
                  <c:v>60.053585921390876</c:v>
                </c:pt>
                <c:pt idx="10">
                  <c:v>64.115705741835086</c:v>
                </c:pt>
                <c:pt idx="11">
                  <c:v>65.23300321168476</c:v>
                </c:pt>
                <c:pt idx="12">
                  <c:v>65.819094831336812</c:v>
                </c:pt>
                <c:pt idx="13">
                  <c:v>66.711899423063286</c:v>
                </c:pt>
                <c:pt idx="14">
                  <c:v>68.732317457407248</c:v>
                </c:pt>
                <c:pt idx="15">
                  <c:v>70.670153520862101</c:v>
                </c:pt>
                <c:pt idx="16">
                  <c:v>74.762620750034031</c:v>
                </c:pt>
                <c:pt idx="17">
                  <c:v>74.812269213760416</c:v>
                </c:pt>
                <c:pt idx="18">
                  <c:v>75.515258377894384</c:v>
                </c:pt>
                <c:pt idx="19">
                  <c:v>75.698443532542484</c:v>
                </c:pt>
                <c:pt idx="20">
                  <c:v>75.721380470147039</c:v>
                </c:pt>
                <c:pt idx="21">
                  <c:v>76.50770704262554</c:v>
                </c:pt>
                <c:pt idx="22">
                  <c:v>76.817261536105974</c:v>
                </c:pt>
                <c:pt idx="23">
                  <c:v>78.114891167107942</c:v>
                </c:pt>
                <c:pt idx="24">
                  <c:v>80.089984238325684</c:v>
                </c:pt>
                <c:pt idx="25">
                  <c:v>80.77880726384214</c:v>
                </c:pt>
                <c:pt idx="26">
                  <c:v>83.419935171017954</c:v>
                </c:pt>
                <c:pt idx="27">
                  <c:v>85.193777452311778</c:v>
                </c:pt>
                <c:pt idx="28">
                  <c:v>85.245493897042721</c:v>
                </c:pt>
                <c:pt idx="29">
                  <c:v>92.077598512964968</c:v>
                </c:pt>
                <c:pt idx="30">
                  <c:v>92.240865565279179</c:v>
                </c:pt>
                <c:pt idx="31">
                  <c:v>94.714592823403109</c:v>
                </c:pt>
                <c:pt idx="32">
                  <c:v>96.725026068181919</c:v>
                </c:pt>
                <c:pt idx="33">
                  <c:v>99.223197836478107</c:v>
                </c:pt>
                <c:pt idx="34">
                  <c:v>101.27867242109409</c:v>
                </c:pt>
                <c:pt idx="35">
                  <c:v>101.71587731480031</c:v>
                </c:pt>
                <c:pt idx="36">
                  <c:v>106.94387960108332</c:v>
                </c:pt>
                <c:pt idx="37">
                  <c:v>120.49121624733172</c:v>
                </c:pt>
                <c:pt idx="38">
                  <c:v>140.02834565011585</c:v>
                </c:pt>
                <c:pt idx="39">
                  <c:v>141.2196594392102</c:v>
                </c:pt>
                <c:pt idx="40">
                  <c:v>151.39362230611522</c:v>
                </c:pt>
                <c:pt idx="41">
                  <c:v>159.60825600295689</c:v>
                </c:pt>
                <c:pt idx="42">
                  <c:v>160.71408058621302</c:v>
                </c:pt>
                <c:pt idx="43">
                  <c:v>194.95420089900034</c:v>
                </c:pt>
                <c:pt idx="44">
                  <c:v>203.27228759691866</c:v>
                </c:pt>
                <c:pt idx="45">
                  <c:v>227.46493696389487</c:v>
                </c:pt>
                <c:pt idx="46">
                  <c:v>260.07158932202026</c:v>
                </c:pt>
                <c:pt idx="47">
                  <c:v>269.81398331827847</c:v>
                </c:pt>
                <c:pt idx="48">
                  <c:v>269.81398331827847</c:v>
                </c:pt>
                <c:pt idx="49">
                  <c:v>269.81398331827847</c:v>
                </c:pt>
                <c:pt idx="50">
                  <c:v>269.81398331827847</c:v>
                </c:pt>
                <c:pt idx="51">
                  <c:v>269.81398331827847</c:v>
                </c:pt>
                <c:pt idx="52">
                  <c:v>269.81398331827847</c:v>
                </c:pt>
                <c:pt idx="53">
                  <c:v>269.81398331827847</c:v>
                </c:pt>
                <c:pt idx="54">
                  <c:v>269.81398331827847</c:v>
                </c:pt>
                <c:pt idx="55">
                  <c:v>269.81398331827847</c:v>
                </c:pt>
                <c:pt idx="56">
                  <c:v>269.81398331827847</c:v>
                </c:pt>
                <c:pt idx="57">
                  <c:v>269.81398331827847</c:v>
                </c:pt>
                <c:pt idx="58">
                  <c:v>269.81398331827847</c:v>
                </c:pt>
                <c:pt idx="59">
                  <c:v>269.81398331827847</c:v>
                </c:pt>
                <c:pt idx="60">
                  <c:v>269.81398331827847</c:v>
                </c:pt>
                <c:pt idx="61">
                  <c:v>269.81398331827847</c:v>
                </c:pt>
                <c:pt idx="62">
                  <c:v>269.81398331827847</c:v>
                </c:pt>
                <c:pt idx="63">
                  <c:v>269.81398331827847</c:v>
                </c:pt>
                <c:pt idx="64">
                  <c:v>269.81398331827847</c:v>
                </c:pt>
                <c:pt idx="65">
                  <c:v>269.81398331827847</c:v>
                </c:pt>
                <c:pt idx="66">
                  <c:v>269.81398331827847</c:v>
                </c:pt>
                <c:pt idx="67">
                  <c:v>269.81398331827847</c:v>
                </c:pt>
                <c:pt idx="68">
                  <c:v>269.81398331827847</c:v>
                </c:pt>
                <c:pt idx="69">
                  <c:v>269.81398331827847</c:v>
                </c:pt>
                <c:pt idx="70">
                  <c:v>269.81398331827847</c:v>
                </c:pt>
                <c:pt idx="71">
                  <c:v>269.81398331827847</c:v>
                </c:pt>
                <c:pt idx="72">
                  <c:v>269.81398331827847</c:v>
                </c:pt>
                <c:pt idx="73">
                  <c:v>269.81398331827847</c:v>
                </c:pt>
                <c:pt idx="74">
                  <c:v>269.81398331827847</c:v>
                </c:pt>
                <c:pt idx="75">
                  <c:v>269.81398331827847</c:v>
                </c:pt>
                <c:pt idx="76">
                  <c:v>269.81398331827847</c:v>
                </c:pt>
                <c:pt idx="77">
                  <c:v>269.81398331827847</c:v>
                </c:pt>
                <c:pt idx="78">
                  <c:v>269.81398331827847</c:v>
                </c:pt>
                <c:pt idx="79">
                  <c:v>269.81398331827847</c:v>
                </c:pt>
                <c:pt idx="80">
                  <c:v>269.81398331827847</c:v>
                </c:pt>
                <c:pt idx="81">
                  <c:v>269.81398331827847</c:v>
                </c:pt>
                <c:pt idx="82">
                  <c:v>269.81398331827847</c:v>
                </c:pt>
                <c:pt idx="83">
                  <c:v>269.81398331827847</c:v>
                </c:pt>
                <c:pt idx="84">
                  <c:v>269.81398331827847</c:v>
                </c:pt>
                <c:pt idx="85">
                  <c:v>269.81398331827847</c:v>
                </c:pt>
                <c:pt idx="86">
                  <c:v>269.81398331827847</c:v>
                </c:pt>
                <c:pt idx="87">
                  <c:v>269.81398331827847</c:v>
                </c:pt>
                <c:pt idx="88">
                  <c:v>269.81398331827847</c:v>
                </c:pt>
                <c:pt idx="89">
                  <c:v>269.81398331827847</c:v>
                </c:pt>
                <c:pt idx="90">
                  <c:v>269.81398331827847</c:v>
                </c:pt>
                <c:pt idx="91">
                  <c:v>269.81398331827847</c:v>
                </c:pt>
                <c:pt idx="92">
                  <c:v>269.81398331827847</c:v>
                </c:pt>
                <c:pt idx="93">
                  <c:v>269.81398331827847</c:v>
                </c:pt>
                <c:pt idx="94">
                  <c:v>269.81398331827847</c:v>
                </c:pt>
                <c:pt idx="95">
                  <c:v>269.81398331827847</c:v>
                </c:pt>
                <c:pt idx="96">
                  <c:v>269.81398331827847</c:v>
                </c:pt>
              </c:numCache>
            </c:numRef>
          </c:yVal>
          <c:smooth val="0"/>
        </c:ser>
        <c:ser>
          <c:idx val="5"/>
          <c:order val="7"/>
          <c:tx>
            <c:strRef>
              <c:f>AllOutputs!$M$1</c:f>
              <c:strCache>
                <c:ptCount val="1"/>
                <c:pt idx="0">
                  <c:v>Case7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xVal>
            <c:numRef>
              <c:f>AllOutputs!$AB$4:$AB$300</c:f>
              <c:numCache>
                <c:formatCode>0.00</c:formatCode>
                <c:ptCount val="297"/>
                <c:pt idx="0">
                  <c:v>22.962685748626846</c:v>
                </c:pt>
                <c:pt idx="1">
                  <c:v>22.964375399395564</c:v>
                </c:pt>
                <c:pt idx="2">
                  <c:v>7.9479194426046487</c:v>
                </c:pt>
                <c:pt idx="3">
                  <c:v>5.2490353409855066</c:v>
                </c:pt>
                <c:pt idx="4">
                  <c:v>3.5652933790789412</c:v>
                </c:pt>
                <c:pt idx="5">
                  <c:v>3.2060012007237311</c:v>
                </c:pt>
                <c:pt idx="6">
                  <c:v>3.7378188296950992</c:v>
                </c:pt>
                <c:pt idx="7">
                  <c:v>3.0697255659481031</c:v>
                </c:pt>
                <c:pt idx="8">
                  <c:v>2.9861152154885455</c:v>
                </c:pt>
                <c:pt idx="9">
                  <c:v>2.5673321596310279</c:v>
                </c:pt>
                <c:pt idx="10">
                  <c:v>2.7367724905055213</c:v>
                </c:pt>
                <c:pt idx="11">
                  <c:v>2.5262675317649328</c:v>
                </c:pt>
                <c:pt idx="12">
                  <c:v>2.4425538804350815</c:v>
                </c:pt>
                <c:pt idx="13">
                  <c:v>3.1314788567221639</c:v>
                </c:pt>
                <c:pt idx="14">
                  <c:v>3.040241483311283</c:v>
                </c:pt>
                <c:pt idx="15">
                  <c:v>3.7860860165058381</c:v>
                </c:pt>
                <c:pt idx="16">
                  <c:v>2.4549627754649173</c:v>
                </c:pt>
                <c:pt idx="17">
                  <c:v>2.0443172471749667</c:v>
                </c:pt>
                <c:pt idx="18">
                  <c:v>2.3939226661809645</c:v>
                </c:pt>
                <c:pt idx="19">
                  <c:v>2.50218763890966</c:v>
                </c:pt>
                <c:pt idx="20">
                  <c:v>1.9456882295130127</c:v>
                </c:pt>
                <c:pt idx="21">
                  <c:v>2.4193907994625468</c:v>
                </c:pt>
                <c:pt idx="22">
                  <c:v>2.2552821676370063</c:v>
                </c:pt>
                <c:pt idx="23">
                  <c:v>2.2958892941748452</c:v>
                </c:pt>
                <c:pt idx="24">
                  <c:v>2.6372444886863997</c:v>
                </c:pt>
                <c:pt idx="25">
                  <c:v>2.3464250049072035</c:v>
                </c:pt>
                <c:pt idx="26">
                  <c:v>2.4973821931934319</c:v>
                </c:pt>
                <c:pt idx="27">
                  <c:v>2.2240931129792689</c:v>
                </c:pt>
                <c:pt idx="28">
                  <c:v>1.9370727040767983</c:v>
                </c:pt>
                <c:pt idx="29">
                  <c:v>2.9119603358574606</c:v>
                </c:pt>
                <c:pt idx="30">
                  <c:v>2.9068374416505671</c:v>
                </c:pt>
                <c:pt idx="31">
                  <c:v>1.5721986282725318</c:v>
                </c:pt>
                <c:pt idx="32">
                  <c:v>1.8998422047208507</c:v>
                </c:pt>
                <c:pt idx="33">
                  <c:v>2.7032781018353726</c:v>
                </c:pt>
                <c:pt idx="34">
                  <c:v>1.9122906901773207</c:v>
                </c:pt>
                <c:pt idx="35">
                  <c:v>1.7052550492250851</c:v>
                </c:pt>
                <c:pt idx="36">
                  <c:v>1.8377083947374642</c:v>
                </c:pt>
                <c:pt idx="37">
                  <c:v>1.8071249419779774</c:v>
                </c:pt>
                <c:pt idx="38">
                  <c:v>1.555262106341508</c:v>
                </c:pt>
                <c:pt idx="39">
                  <c:v>1.1893757514943362</c:v>
                </c:pt>
                <c:pt idx="40">
                  <c:v>1.4354368475352051</c:v>
                </c:pt>
                <c:pt idx="41">
                  <c:v>1.04818472503058</c:v>
                </c:pt>
                <c:pt idx="42">
                  <c:v>1.1592310794269116</c:v>
                </c:pt>
                <c:pt idx="43">
                  <c:v>0.75763648270612161</c:v>
                </c:pt>
                <c:pt idx="44">
                  <c:v>1.1559822611257564</c:v>
                </c:pt>
                <c:pt idx="45">
                  <c:v>0.6816234954728233</c:v>
                </c:pt>
                <c:pt idx="46">
                  <c:v>0.60447404750869538</c:v>
                </c:pt>
                <c:pt idx="47">
                  <c:v>0.66048441922835832</c:v>
                </c:pt>
                <c:pt idx="48">
                  <c:v>0.66048441922835832</c:v>
                </c:pt>
                <c:pt idx="49">
                  <c:v>0.66048441922835832</c:v>
                </c:pt>
                <c:pt idx="50">
                  <c:v>0.66048441922835832</c:v>
                </c:pt>
                <c:pt idx="51">
                  <c:v>0.66048441922835832</c:v>
                </c:pt>
                <c:pt idx="52">
                  <c:v>0.66048441922835832</c:v>
                </c:pt>
                <c:pt idx="53">
                  <c:v>0.66048441922835832</c:v>
                </c:pt>
                <c:pt idx="54">
                  <c:v>0.66048441922835832</c:v>
                </c:pt>
                <c:pt idx="55">
                  <c:v>0.66048441922835832</c:v>
                </c:pt>
                <c:pt idx="56">
                  <c:v>0.66048441922835832</c:v>
                </c:pt>
                <c:pt idx="57">
                  <c:v>0.66048441922835832</c:v>
                </c:pt>
                <c:pt idx="58">
                  <c:v>0.66048441922835832</c:v>
                </c:pt>
                <c:pt idx="59">
                  <c:v>0.66048441922835832</c:v>
                </c:pt>
                <c:pt idx="60">
                  <c:v>0.66048441922835832</c:v>
                </c:pt>
                <c:pt idx="61">
                  <c:v>0.66048441922835832</c:v>
                </c:pt>
                <c:pt idx="62">
                  <c:v>0.66048441922835832</c:v>
                </c:pt>
                <c:pt idx="63">
                  <c:v>0.66048441922835832</c:v>
                </c:pt>
                <c:pt idx="64">
                  <c:v>0.66048441922835832</c:v>
                </c:pt>
                <c:pt idx="65">
                  <c:v>0.66048441922835832</c:v>
                </c:pt>
                <c:pt idx="66">
                  <c:v>0.66048441922835832</c:v>
                </c:pt>
                <c:pt idx="67">
                  <c:v>0.66048441922835832</c:v>
                </c:pt>
                <c:pt idx="68">
                  <c:v>0.66048441922835832</c:v>
                </c:pt>
                <c:pt idx="69">
                  <c:v>0.66048441922835832</c:v>
                </c:pt>
                <c:pt idx="70">
                  <c:v>0.66048441922835832</c:v>
                </c:pt>
                <c:pt idx="71">
                  <c:v>0.66048441922835832</c:v>
                </c:pt>
                <c:pt idx="72">
                  <c:v>0.66048441922835832</c:v>
                </c:pt>
                <c:pt idx="73">
                  <c:v>0.66048441922835832</c:v>
                </c:pt>
                <c:pt idx="74">
                  <c:v>0.66048441922835832</c:v>
                </c:pt>
                <c:pt idx="75">
                  <c:v>0.66048441922835832</c:v>
                </c:pt>
                <c:pt idx="76">
                  <c:v>0.66048441922835832</c:v>
                </c:pt>
                <c:pt idx="77">
                  <c:v>0.66048441922835832</c:v>
                </c:pt>
                <c:pt idx="78">
                  <c:v>0.66048441922835832</c:v>
                </c:pt>
                <c:pt idx="79">
                  <c:v>0.66048441922835832</c:v>
                </c:pt>
                <c:pt idx="80">
                  <c:v>0.66048441922835832</c:v>
                </c:pt>
                <c:pt idx="81">
                  <c:v>0.66048441922835832</c:v>
                </c:pt>
                <c:pt idx="82">
                  <c:v>0.66048441922835832</c:v>
                </c:pt>
                <c:pt idx="83">
                  <c:v>0.66048441922835832</c:v>
                </c:pt>
                <c:pt idx="84">
                  <c:v>0.66048441922835832</c:v>
                </c:pt>
                <c:pt idx="85">
                  <c:v>0.66048441922835832</c:v>
                </c:pt>
                <c:pt idx="86">
                  <c:v>0.66048441922835832</c:v>
                </c:pt>
                <c:pt idx="87">
                  <c:v>0.66048441922835832</c:v>
                </c:pt>
                <c:pt idx="88">
                  <c:v>0.66048441922835832</c:v>
                </c:pt>
                <c:pt idx="89">
                  <c:v>0.66048441922835832</c:v>
                </c:pt>
                <c:pt idx="90">
                  <c:v>0.66048441922835832</c:v>
                </c:pt>
                <c:pt idx="91">
                  <c:v>0.66048441922835832</c:v>
                </c:pt>
                <c:pt idx="92">
                  <c:v>0.66048441922835832</c:v>
                </c:pt>
                <c:pt idx="93">
                  <c:v>0.66048441922835832</c:v>
                </c:pt>
                <c:pt idx="94">
                  <c:v>0.66048441922835832</c:v>
                </c:pt>
                <c:pt idx="95">
                  <c:v>0.66048441922835832</c:v>
                </c:pt>
                <c:pt idx="96">
                  <c:v>0.66048441922835832</c:v>
                </c:pt>
              </c:numCache>
            </c:numRef>
          </c:xVal>
          <c:yVal>
            <c:numRef>
              <c:f>AllOutputs!$M$4:$M$300</c:f>
              <c:numCache>
                <c:formatCode>0.00</c:formatCode>
                <c:ptCount val="297"/>
                <c:pt idx="0">
                  <c:v>0.11982821312255888</c:v>
                </c:pt>
                <c:pt idx="1">
                  <c:v>0.56426423894063094</c:v>
                </c:pt>
                <c:pt idx="2">
                  <c:v>10.500658647583258</c:v>
                </c:pt>
                <c:pt idx="3">
                  <c:v>35.227521953049674</c:v>
                </c:pt>
                <c:pt idx="4">
                  <c:v>41.292703287014099</c:v>
                </c:pt>
                <c:pt idx="5">
                  <c:v>43.323208661875348</c:v>
                </c:pt>
                <c:pt idx="6">
                  <c:v>54.218107177102105</c:v>
                </c:pt>
                <c:pt idx="7">
                  <c:v>54.681829023236247</c:v>
                </c:pt>
                <c:pt idx="8">
                  <c:v>58.220339173663525</c:v>
                </c:pt>
                <c:pt idx="9">
                  <c:v>58.459997019952894</c:v>
                </c:pt>
                <c:pt idx="10">
                  <c:v>62.282633988512067</c:v>
                </c:pt>
                <c:pt idx="11">
                  <c:v>63.500982754873931</c:v>
                </c:pt>
                <c:pt idx="12">
                  <c:v>64.124200049498398</c:v>
                </c:pt>
                <c:pt idx="13">
                  <c:v>64.503669186960153</c:v>
                </c:pt>
                <c:pt idx="14">
                  <c:v>66.501995667675416</c:v>
                </c:pt>
                <c:pt idx="15">
                  <c:v>67.794862036096902</c:v>
                </c:pt>
                <c:pt idx="16">
                  <c:v>72.748002512941198</c:v>
                </c:pt>
                <c:pt idx="17">
                  <c:v>73.131220578942944</c:v>
                </c:pt>
                <c:pt idx="18">
                  <c:v>73.524415361931375</c:v>
                </c:pt>
                <c:pt idx="19">
                  <c:v>73.633743909544791</c:v>
                </c:pt>
                <c:pt idx="20">
                  <c:v>74.073144329333786</c:v>
                </c:pt>
                <c:pt idx="21">
                  <c:v>74.461086585022343</c:v>
                </c:pt>
                <c:pt idx="22">
                  <c:v>74.898469101732758</c:v>
                </c:pt>
                <c:pt idx="23">
                  <c:v>76.118364728558404</c:v>
                </c:pt>
                <c:pt idx="24">
                  <c:v>77.722965820814608</c:v>
                </c:pt>
                <c:pt idx="25">
                  <c:v>78.647216167546247</c:v>
                </c:pt>
                <c:pt idx="26">
                  <c:v>81.054929060925531</c:v>
                </c:pt>
                <c:pt idx="27">
                  <c:v>83.076993891381264</c:v>
                </c:pt>
                <c:pt idx="28">
                  <c:v>83.304865286750271</c:v>
                </c:pt>
                <c:pt idx="29">
                  <c:v>88.946661651240703</c:v>
                </c:pt>
                <c:pt idx="30">
                  <c:v>89.108119277195939</c:v>
                </c:pt>
                <c:pt idx="31">
                  <c:v>92.952285874004744</c:v>
                </c:pt>
                <c:pt idx="32">
                  <c:v>94.539430184153858</c:v>
                </c:pt>
                <c:pt idx="33">
                  <c:v>96.018929030358024</c:v>
                </c:pt>
                <c:pt idx="34">
                  <c:v>98.943863779253689</c:v>
                </c:pt>
                <c:pt idx="35">
                  <c:v>99.620383485548132</c:v>
                </c:pt>
                <c:pt idx="36">
                  <c:v>104.53597737621757</c:v>
                </c:pt>
                <c:pt idx="37">
                  <c:v>117.73086399833299</c:v>
                </c:pt>
                <c:pt idx="38">
                  <c:v>137.14735978991189</c:v>
                </c:pt>
                <c:pt idx="39">
                  <c:v>138.98819970870272</c:v>
                </c:pt>
                <c:pt idx="40">
                  <c:v>148.4563623291784</c:v>
                </c:pt>
                <c:pt idx="41">
                  <c:v>157.310365683714</c:v>
                </c:pt>
                <c:pt idx="42">
                  <c:v>158.15219591263568</c:v>
                </c:pt>
                <c:pt idx="43">
                  <c:v>192.81620313360565</c:v>
                </c:pt>
                <c:pt idx="44">
                  <c:v>199.84564757112912</c:v>
                </c:pt>
                <c:pt idx="45">
                  <c:v>225.13556960768418</c:v>
                </c:pt>
                <c:pt idx="46">
                  <c:v>257.63600656893414</c:v>
                </c:pt>
                <c:pt idx="47">
                  <c:v>267.03224164736957</c:v>
                </c:pt>
                <c:pt idx="48">
                  <c:v>267.03224164736957</c:v>
                </c:pt>
                <c:pt idx="49">
                  <c:v>267.03224164736957</c:v>
                </c:pt>
                <c:pt idx="50">
                  <c:v>267.03224164736957</c:v>
                </c:pt>
                <c:pt idx="51">
                  <c:v>267.03224164736957</c:v>
                </c:pt>
                <c:pt idx="52">
                  <c:v>267.03224164736957</c:v>
                </c:pt>
                <c:pt idx="53">
                  <c:v>267.03224164736957</c:v>
                </c:pt>
                <c:pt idx="54">
                  <c:v>267.03224164736957</c:v>
                </c:pt>
                <c:pt idx="55">
                  <c:v>267.03224164736957</c:v>
                </c:pt>
                <c:pt idx="56">
                  <c:v>267.03224164736957</c:v>
                </c:pt>
                <c:pt idx="57">
                  <c:v>267.03224164736957</c:v>
                </c:pt>
                <c:pt idx="58">
                  <c:v>267.03224164736957</c:v>
                </c:pt>
                <c:pt idx="59">
                  <c:v>267.03224164736957</c:v>
                </c:pt>
                <c:pt idx="60">
                  <c:v>267.03224164736957</c:v>
                </c:pt>
                <c:pt idx="61">
                  <c:v>267.03224164736957</c:v>
                </c:pt>
                <c:pt idx="62">
                  <c:v>267.03224164736957</c:v>
                </c:pt>
                <c:pt idx="63">
                  <c:v>267.03224164736957</c:v>
                </c:pt>
                <c:pt idx="64">
                  <c:v>267.03224164736957</c:v>
                </c:pt>
                <c:pt idx="65">
                  <c:v>267.03224164736957</c:v>
                </c:pt>
                <c:pt idx="66">
                  <c:v>267.03224164736957</c:v>
                </c:pt>
                <c:pt idx="67">
                  <c:v>267.03224164736957</c:v>
                </c:pt>
                <c:pt idx="68">
                  <c:v>267.03224164736957</c:v>
                </c:pt>
                <c:pt idx="69">
                  <c:v>267.03224164736957</c:v>
                </c:pt>
                <c:pt idx="70">
                  <c:v>267.03224164736957</c:v>
                </c:pt>
                <c:pt idx="71">
                  <c:v>267.03224164736957</c:v>
                </c:pt>
                <c:pt idx="72">
                  <c:v>267.03224164736957</c:v>
                </c:pt>
                <c:pt idx="73">
                  <c:v>267.03224164736957</c:v>
                </c:pt>
                <c:pt idx="74">
                  <c:v>267.03224164736957</c:v>
                </c:pt>
                <c:pt idx="75">
                  <c:v>267.03224164736957</c:v>
                </c:pt>
                <c:pt idx="76">
                  <c:v>267.03224164736957</c:v>
                </c:pt>
                <c:pt idx="77">
                  <c:v>267.03224164736957</c:v>
                </c:pt>
                <c:pt idx="78">
                  <c:v>267.03224164736957</c:v>
                </c:pt>
                <c:pt idx="79">
                  <c:v>267.03224164736957</c:v>
                </c:pt>
                <c:pt idx="80">
                  <c:v>267.03224164736957</c:v>
                </c:pt>
                <c:pt idx="81">
                  <c:v>267.03224164736957</c:v>
                </c:pt>
                <c:pt idx="82">
                  <c:v>267.03224164736957</c:v>
                </c:pt>
                <c:pt idx="83">
                  <c:v>267.03224164736957</c:v>
                </c:pt>
                <c:pt idx="84">
                  <c:v>267.03224164736957</c:v>
                </c:pt>
                <c:pt idx="85">
                  <c:v>267.03224164736957</c:v>
                </c:pt>
                <c:pt idx="86">
                  <c:v>267.03224164736957</c:v>
                </c:pt>
                <c:pt idx="87">
                  <c:v>267.03224164736957</c:v>
                </c:pt>
                <c:pt idx="88">
                  <c:v>267.03224164736957</c:v>
                </c:pt>
                <c:pt idx="89">
                  <c:v>267.03224164736957</c:v>
                </c:pt>
                <c:pt idx="90">
                  <c:v>267.03224164736957</c:v>
                </c:pt>
                <c:pt idx="91">
                  <c:v>267.03224164736957</c:v>
                </c:pt>
                <c:pt idx="92">
                  <c:v>267.03224164736957</c:v>
                </c:pt>
                <c:pt idx="93">
                  <c:v>267.03224164736957</c:v>
                </c:pt>
                <c:pt idx="94">
                  <c:v>267.03224164736957</c:v>
                </c:pt>
                <c:pt idx="95">
                  <c:v>267.03224164736957</c:v>
                </c:pt>
                <c:pt idx="96">
                  <c:v>267.03224164736957</c:v>
                </c:pt>
              </c:numCache>
            </c:numRef>
          </c:yVal>
          <c:smooth val="0"/>
        </c:ser>
        <c:ser>
          <c:idx val="0"/>
          <c:order val="8"/>
          <c:tx>
            <c:strRef>
              <c:f>AllOutputs!$N$1</c:f>
              <c:strCache>
                <c:ptCount val="1"/>
                <c:pt idx="0">
                  <c:v>Case8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AllOutputs!$AC$4:$AC$300</c:f>
              <c:numCache>
                <c:formatCode>0.00</c:formatCode>
                <c:ptCount val="297"/>
                <c:pt idx="0">
                  <c:v>19.394052335877944</c:v>
                </c:pt>
                <c:pt idx="1">
                  <c:v>19.395294431887354</c:v>
                </c:pt>
                <c:pt idx="2">
                  <c:v>4.7799612680638139</c:v>
                </c:pt>
                <c:pt idx="3">
                  <c:v>2.4122664979407622</c:v>
                </c:pt>
                <c:pt idx="4">
                  <c:v>1.5754169924979828</c:v>
                </c:pt>
                <c:pt idx="5">
                  <c:v>1.4048608354003655</c:v>
                </c:pt>
                <c:pt idx="6">
                  <c:v>1.6715871618593952</c:v>
                </c:pt>
                <c:pt idx="7">
                  <c:v>1.3472280483524801</c:v>
                </c:pt>
                <c:pt idx="8">
                  <c:v>1.3092549354453624</c:v>
                </c:pt>
                <c:pt idx="9">
                  <c:v>1.1123326244522416</c:v>
                </c:pt>
                <c:pt idx="10">
                  <c:v>1.1930266235973159</c:v>
                </c:pt>
                <c:pt idx="11">
                  <c:v>1.0949534293053729</c:v>
                </c:pt>
                <c:pt idx="12">
                  <c:v>1.3820816547690802</c:v>
                </c:pt>
                <c:pt idx="13">
                  <c:v>1.0562824163500555</c:v>
                </c:pt>
                <c:pt idx="14">
                  <c:v>1.7065372175936542</c:v>
                </c:pt>
                <c:pt idx="15">
                  <c:v>1.3391328639267805</c:v>
                </c:pt>
                <c:pt idx="16">
                  <c:v>1.0645024995279666</c:v>
                </c:pt>
                <c:pt idx="17">
                  <c:v>1.086775379780184</c:v>
                </c:pt>
                <c:pt idx="18">
                  <c:v>1.0363267648400052</c:v>
                </c:pt>
                <c:pt idx="19">
                  <c:v>0.87566487044415919</c:v>
                </c:pt>
                <c:pt idx="20">
                  <c:v>1.0484003621058395</c:v>
                </c:pt>
                <c:pt idx="21">
                  <c:v>0.83112398683518074</c:v>
                </c:pt>
                <c:pt idx="22">
                  <c:v>0.97254619264082942</c:v>
                </c:pt>
                <c:pt idx="23">
                  <c:v>0.99155112093231823</c:v>
                </c:pt>
                <c:pt idx="24">
                  <c:v>1.1513905100580566</c:v>
                </c:pt>
                <c:pt idx="25">
                  <c:v>1.0155267635822198</c:v>
                </c:pt>
                <c:pt idx="26">
                  <c:v>1.086514447815198</c:v>
                </c:pt>
                <c:pt idx="27">
                  <c:v>0.95986698687668592</c:v>
                </c:pt>
                <c:pt idx="28">
                  <c:v>0.82864330808250009</c:v>
                </c:pt>
                <c:pt idx="29">
                  <c:v>1.2861055135964605</c:v>
                </c:pt>
                <c:pt idx="30">
                  <c:v>1.2836840677068244</c:v>
                </c:pt>
                <c:pt idx="31">
                  <c:v>0.66593038591054732</c:v>
                </c:pt>
                <c:pt idx="32">
                  <c:v>1.1878784184725635</c:v>
                </c:pt>
                <c:pt idx="33">
                  <c:v>0.81326276714949974</c:v>
                </c:pt>
                <c:pt idx="34">
                  <c:v>0.81945879755571638</c:v>
                </c:pt>
                <c:pt idx="35">
                  <c:v>0.72596377331243356</c:v>
                </c:pt>
                <c:pt idx="36">
                  <c:v>0.78621601246220285</c:v>
                </c:pt>
                <c:pt idx="37">
                  <c:v>0.77362605112214211</c:v>
                </c:pt>
                <c:pt idx="38">
                  <c:v>0.66141211665902711</c:v>
                </c:pt>
                <c:pt idx="39">
                  <c:v>0.49956609402555446</c:v>
                </c:pt>
                <c:pt idx="40">
                  <c:v>0.60845739131012799</c:v>
                </c:pt>
                <c:pt idx="41">
                  <c:v>0.43856345147044917</c:v>
                </c:pt>
                <c:pt idx="42">
                  <c:v>0.48693803578806727</c:v>
                </c:pt>
                <c:pt idx="43">
                  <c:v>0.31414966078501599</c:v>
                </c:pt>
                <c:pt idx="44">
                  <c:v>0.48645971061146387</c:v>
                </c:pt>
                <c:pt idx="45">
                  <c:v>0.28205878179102539</c:v>
                </c:pt>
                <c:pt idx="46">
                  <c:v>0.24955082450952046</c:v>
                </c:pt>
                <c:pt idx="47">
                  <c:v>0.27329479236450632</c:v>
                </c:pt>
                <c:pt idx="48">
                  <c:v>0.27329479236450632</c:v>
                </c:pt>
                <c:pt idx="49">
                  <c:v>0.27329479236450632</c:v>
                </c:pt>
                <c:pt idx="50">
                  <c:v>0.27329479236450632</c:v>
                </c:pt>
                <c:pt idx="51">
                  <c:v>0.27329479236450632</c:v>
                </c:pt>
                <c:pt idx="52">
                  <c:v>0.27329479236450632</c:v>
                </c:pt>
                <c:pt idx="53">
                  <c:v>0.27329479236450632</c:v>
                </c:pt>
                <c:pt idx="54">
                  <c:v>0.27329479236450632</c:v>
                </c:pt>
                <c:pt idx="55">
                  <c:v>0.27329479236450632</c:v>
                </c:pt>
                <c:pt idx="56">
                  <c:v>0.27329479236450632</c:v>
                </c:pt>
                <c:pt idx="57">
                  <c:v>0.27329479236450632</c:v>
                </c:pt>
                <c:pt idx="58">
                  <c:v>0.27329479236450632</c:v>
                </c:pt>
                <c:pt idx="59">
                  <c:v>0.27329479236450632</c:v>
                </c:pt>
                <c:pt idx="60">
                  <c:v>0.27329479236450632</c:v>
                </c:pt>
                <c:pt idx="61">
                  <c:v>0.27329479236450632</c:v>
                </c:pt>
                <c:pt idx="62">
                  <c:v>0.27329479236450632</c:v>
                </c:pt>
                <c:pt idx="63">
                  <c:v>0.27329479236450632</c:v>
                </c:pt>
                <c:pt idx="64">
                  <c:v>0.27329479236450632</c:v>
                </c:pt>
                <c:pt idx="65">
                  <c:v>0.27329479236450632</c:v>
                </c:pt>
                <c:pt idx="66">
                  <c:v>0.27329479236450632</c:v>
                </c:pt>
                <c:pt idx="67">
                  <c:v>0.27329479236450632</c:v>
                </c:pt>
                <c:pt idx="68">
                  <c:v>0.27329479236450632</c:v>
                </c:pt>
                <c:pt idx="69">
                  <c:v>0.27329479236450632</c:v>
                </c:pt>
                <c:pt idx="70">
                  <c:v>0.27329479236450632</c:v>
                </c:pt>
                <c:pt idx="71">
                  <c:v>0.27329479236450632</c:v>
                </c:pt>
                <c:pt idx="72">
                  <c:v>0.27329479236450632</c:v>
                </c:pt>
                <c:pt idx="73">
                  <c:v>0.27329479236450632</c:v>
                </c:pt>
                <c:pt idx="74">
                  <c:v>0.27329479236450632</c:v>
                </c:pt>
                <c:pt idx="75">
                  <c:v>0.27329479236450632</c:v>
                </c:pt>
                <c:pt idx="76">
                  <c:v>0.27329479236450632</c:v>
                </c:pt>
                <c:pt idx="77">
                  <c:v>0.27329479236450632</c:v>
                </c:pt>
                <c:pt idx="78">
                  <c:v>0.27329479236450632</c:v>
                </c:pt>
                <c:pt idx="79">
                  <c:v>0.27329479236450632</c:v>
                </c:pt>
                <c:pt idx="80">
                  <c:v>0.27329479236450632</c:v>
                </c:pt>
                <c:pt idx="81">
                  <c:v>0.27329479236450632</c:v>
                </c:pt>
                <c:pt idx="82">
                  <c:v>0.27329479236450632</c:v>
                </c:pt>
                <c:pt idx="83">
                  <c:v>0.27329479236450632</c:v>
                </c:pt>
                <c:pt idx="84">
                  <c:v>0.27329479236450632</c:v>
                </c:pt>
                <c:pt idx="85">
                  <c:v>0.27329479236450632</c:v>
                </c:pt>
                <c:pt idx="86">
                  <c:v>0.27329479236450632</c:v>
                </c:pt>
                <c:pt idx="87">
                  <c:v>0.27329479236450632</c:v>
                </c:pt>
                <c:pt idx="88">
                  <c:v>0.27329479236450632</c:v>
                </c:pt>
                <c:pt idx="89">
                  <c:v>0.27329479236450632</c:v>
                </c:pt>
                <c:pt idx="90">
                  <c:v>0.27329479236450632</c:v>
                </c:pt>
                <c:pt idx="91">
                  <c:v>0.27329479236450632</c:v>
                </c:pt>
                <c:pt idx="92">
                  <c:v>0.27329479236450632</c:v>
                </c:pt>
                <c:pt idx="93">
                  <c:v>0.27329479236450632</c:v>
                </c:pt>
                <c:pt idx="94">
                  <c:v>0.27329479236450632</c:v>
                </c:pt>
                <c:pt idx="95">
                  <c:v>0.27329479236450632</c:v>
                </c:pt>
                <c:pt idx="96">
                  <c:v>0.27329479236450632</c:v>
                </c:pt>
              </c:numCache>
            </c:numRef>
          </c:xVal>
          <c:yVal>
            <c:numRef>
              <c:f>AllOutputs!$N$4:$N$300</c:f>
              <c:numCache>
                <c:formatCode>0.00</c:formatCode>
                <c:ptCount val="297"/>
                <c:pt idx="0">
                  <c:v>0.12112172868858855</c:v>
                </c:pt>
                <c:pt idx="1">
                  <c:v>0.57913688721167711</c:v>
                </c:pt>
                <c:pt idx="2">
                  <c:v>9.9655180725635137</c:v>
                </c:pt>
                <c:pt idx="3">
                  <c:v>31.837254770575292</c:v>
                </c:pt>
                <c:pt idx="4">
                  <c:v>38.468945812543453</c:v>
                </c:pt>
                <c:pt idx="5">
                  <c:v>40.620211028921048</c:v>
                </c:pt>
                <c:pt idx="6">
                  <c:v>49.936251446884555</c:v>
                </c:pt>
                <c:pt idx="7">
                  <c:v>51.142275379636239</c:v>
                </c:pt>
                <c:pt idx="8">
                  <c:v>54.477488914999228</c:v>
                </c:pt>
                <c:pt idx="9">
                  <c:v>55.234209783561965</c:v>
                </c:pt>
                <c:pt idx="10">
                  <c:v>58.535496501406534</c:v>
                </c:pt>
                <c:pt idx="11">
                  <c:v>59.956981846012987</c:v>
                </c:pt>
                <c:pt idx="12">
                  <c:v>59.997912141534208</c:v>
                </c:pt>
                <c:pt idx="13">
                  <c:v>60.654936520365126</c:v>
                </c:pt>
                <c:pt idx="14">
                  <c:v>61.945868641901733</c:v>
                </c:pt>
                <c:pt idx="15">
                  <c:v>61.949138166142738</c:v>
                </c:pt>
                <c:pt idx="16">
                  <c:v>68.624073014150085</c:v>
                </c:pt>
                <c:pt idx="17">
                  <c:v>69.361056899242655</c:v>
                </c:pt>
                <c:pt idx="18">
                  <c:v>69.44793031526396</c:v>
                </c:pt>
                <c:pt idx="19">
                  <c:v>69.683654038996735</c:v>
                </c:pt>
                <c:pt idx="20">
                  <c:v>70.270800787354531</c:v>
                </c:pt>
                <c:pt idx="21">
                  <c:v>70.738282958691144</c:v>
                </c:pt>
                <c:pt idx="22">
                  <c:v>70.966813206444343</c:v>
                </c:pt>
                <c:pt idx="23">
                  <c:v>72.028241321345945</c:v>
                </c:pt>
                <c:pt idx="24">
                  <c:v>72.880921455692103</c:v>
                </c:pt>
                <c:pt idx="25">
                  <c:v>74.280845050396806</c:v>
                </c:pt>
                <c:pt idx="26">
                  <c:v>76.213628973664342</c:v>
                </c:pt>
                <c:pt idx="27">
                  <c:v>78.632356837239101</c:v>
                </c:pt>
                <c:pt idx="28">
                  <c:v>79.428227887007424</c:v>
                </c:pt>
                <c:pt idx="29">
                  <c:v>82.54773520902944</c:v>
                </c:pt>
                <c:pt idx="30">
                  <c:v>82.705475810991331</c:v>
                </c:pt>
                <c:pt idx="31">
                  <c:v>89.32929801335662</c:v>
                </c:pt>
                <c:pt idx="32">
                  <c:v>89.462639684050444</c:v>
                </c:pt>
                <c:pt idx="33">
                  <c:v>90.052080097302564</c:v>
                </c:pt>
                <c:pt idx="34">
                  <c:v>94.149812784431163</c:v>
                </c:pt>
                <c:pt idx="35">
                  <c:v>95.31414638716744</c:v>
                </c:pt>
                <c:pt idx="36">
                  <c:v>99.589720998300166</c:v>
                </c:pt>
                <c:pt idx="37">
                  <c:v>112.05781343293521</c:v>
                </c:pt>
                <c:pt idx="38">
                  <c:v>131.21755584588837</c:v>
                </c:pt>
                <c:pt idx="39">
                  <c:v>134.3894194740414</c:v>
                </c:pt>
                <c:pt idx="40">
                  <c:v>142.40649838849777</c:v>
                </c:pt>
                <c:pt idx="41">
                  <c:v>152.57066753237089</c:v>
                </c:pt>
                <c:pt idx="42">
                  <c:v>152.86965097112991</c:v>
                </c:pt>
                <c:pt idx="43">
                  <c:v>188.40022999441572</c:v>
                </c:pt>
                <c:pt idx="44">
                  <c:v>192.77314802271451</c:v>
                </c:pt>
                <c:pt idx="45">
                  <c:v>220.32120006697119</c:v>
                </c:pt>
                <c:pt idx="46">
                  <c:v>252.59964618491566</c:v>
                </c:pt>
                <c:pt idx="47">
                  <c:v>261.27925622332612</c:v>
                </c:pt>
                <c:pt idx="48">
                  <c:v>261.27925622332612</c:v>
                </c:pt>
                <c:pt idx="49">
                  <c:v>261.27925622332612</c:v>
                </c:pt>
                <c:pt idx="50">
                  <c:v>261.27925622332612</c:v>
                </c:pt>
                <c:pt idx="51">
                  <c:v>261.27925622332612</c:v>
                </c:pt>
                <c:pt idx="52">
                  <c:v>261.27925622332612</c:v>
                </c:pt>
                <c:pt idx="53">
                  <c:v>261.27925622332612</c:v>
                </c:pt>
                <c:pt idx="54">
                  <c:v>261.27925622332612</c:v>
                </c:pt>
                <c:pt idx="55">
                  <c:v>261.27925622332612</c:v>
                </c:pt>
                <c:pt idx="56">
                  <c:v>261.27925622332612</c:v>
                </c:pt>
                <c:pt idx="57">
                  <c:v>261.27925622332612</c:v>
                </c:pt>
                <c:pt idx="58">
                  <c:v>261.27925622332612</c:v>
                </c:pt>
                <c:pt idx="59">
                  <c:v>261.27925622332612</c:v>
                </c:pt>
                <c:pt idx="60">
                  <c:v>261.27925622332612</c:v>
                </c:pt>
                <c:pt idx="61">
                  <c:v>261.27925622332612</c:v>
                </c:pt>
                <c:pt idx="62">
                  <c:v>261.27925622332612</c:v>
                </c:pt>
                <c:pt idx="63">
                  <c:v>261.27925622332612</c:v>
                </c:pt>
                <c:pt idx="64">
                  <c:v>261.27925622332612</c:v>
                </c:pt>
                <c:pt idx="65">
                  <c:v>261.27925622332612</c:v>
                </c:pt>
                <c:pt idx="66">
                  <c:v>261.27925622332612</c:v>
                </c:pt>
                <c:pt idx="67">
                  <c:v>261.27925622332612</c:v>
                </c:pt>
                <c:pt idx="68">
                  <c:v>261.27925622332612</c:v>
                </c:pt>
                <c:pt idx="69">
                  <c:v>261.27925622332612</c:v>
                </c:pt>
                <c:pt idx="70">
                  <c:v>261.27925622332612</c:v>
                </c:pt>
                <c:pt idx="71">
                  <c:v>261.27925622332612</c:v>
                </c:pt>
                <c:pt idx="72">
                  <c:v>261.27925622332612</c:v>
                </c:pt>
                <c:pt idx="73">
                  <c:v>261.27925622332612</c:v>
                </c:pt>
                <c:pt idx="74">
                  <c:v>261.27925622332612</c:v>
                </c:pt>
                <c:pt idx="75">
                  <c:v>261.27925622332612</c:v>
                </c:pt>
                <c:pt idx="76">
                  <c:v>261.27925622332612</c:v>
                </c:pt>
                <c:pt idx="77">
                  <c:v>261.27925622332612</c:v>
                </c:pt>
                <c:pt idx="78">
                  <c:v>261.27925622332612</c:v>
                </c:pt>
                <c:pt idx="79">
                  <c:v>261.27925622332612</c:v>
                </c:pt>
                <c:pt idx="80">
                  <c:v>261.27925622332612</c:v>
                </c:pt>
                <c:pt idx="81">
                  <c:v>261.27925622332612</c:v>
                </c:pt>
                <c:pt idx="82">
                  <c:v>261.27925622332612</c:v>
                </c:pt>
                <c:pt idx="83">
                  <c:v>261.27925622332612</c:v>
                </c:pt>
                <c:pt idx="84">
                  <c:v>261.27925622332612</c:v>
                </c:pt>
                <c:pt idx="85">
                  <c:v>261.27925622332612</c:v>
                </c:pt>
                <c:pt idx="86">
                  <c:v>261.27925622332612</c:v>
                </c:pt>
                <c:pt idx="87">
                  <c:v>261.27925622332612</c:v>
                </c:pt>
                <c:pt idx="88">
                  <c:v>261.27925622332612</c:v>
                </c:pt>
                <c:pt idx="89">
                  <c:v>261.27925622332612</c:v>
                </c:pt>
                <c:pt idx="90">
                  <c:v>261.27925622332612</c:v>
                </c:pt>
                <c:pt idx="91">
                  <c:v>261.27925622332612</c:v>
                </c:pt>
                <c:pt idx="92">
                  <c:v>261.27925622332612</c:v>
                </c:pt>
                <c:pt idx="93">
                  <c:v>261.27925622332612</c:v>
                </c:pt>
                <c:pt idx="94">
                  <c:v>261.27925622332612</c:v>
                </c:pt>
                <c:pt idx="95">
                  <c:v>261.27925622332612</c:v>
                </c:pt>
                <c:pt idx="96">
                  <c:v>261.27925622332612</c:v>
                </c:pt>
              </c:numCache>
            </c:numRef>
          </c:yVal>
          <c:smooth val="0"/>
        </c:ser>
        <c:ser>
          <c:idx val="8"/>
          <c:order val="9"/>
          <c:tx>
            <c:strRef>
              <c:f>AllOutputs!$O$1</c:f>
              <c:strCache>
                <c:ptCount val="1"/>
                <c:pt idx="0">
                  <c:v>Case9</c:v>
                </c:pt>
              </c:strCache>
            </c:strRef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dash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AllOutputs!$AD$4:$AD$300</c:f>
              <c:numCache>
                <c:formatCode>0.00</c:formatCode>
                <c:ptCount val="297"/>
                <c:pt idx="0">
                  <c:v>19.394052335877944</c:v>
                </c:pt>
                <c:pt idx="1">
                  <c:v>19.395294431887354</c:v>
                </c:pt>
                <c:pt idx="2">
                  <c:v>6.514739486514129</c:v>
                </c:pt>
                <c:pt idx="3">
                  <c:v>6.5376942800019391</c:v>
                </c:pt>
                <c:pt idx="4">
                  <c:v>4.7610982066710035</c:v>
                </c:pt>
                <c:pt idx="5">
                  <c:v>4.3486388240011271</c:v>
                </c:pt>
                <c:pt idx="6">
                  <c:v>4.143879760353256</c:v>
                </c:pt>
                <c:pt idx="7">
                  <c:v>4.8683757507645291</c:v>
                </c:pt>
                <c:pt idx="8">
                  <c:v>3.5531916605684732</c:v>
                </c:pt>
                <c:pt idx="9">
                  <c:v>4.0368442433485265</c:v>
                </c:pt>
                <c:pt idx="10">
                  <c:v>3.7402519859491061</c:v>
                </c:pt>
                <c:pt idx="11">
                  <c:v>3.4919096042462487</c:v>
                </c:pt>
                <c:pt idx="12">
                  <c:v>3.3913581893913403</c:v>
                </c:pt>
                <c:pt idx="13">
                  <c:v>4.1763236796381511</c:v>
                </c:pt>
                <c:pt idx="14">
                  <c:v>4.06948587861213</c:v>
                </c:pt>
                <c:pt idx="15">
                  <c:v>2.8922399744177265</c:v>
                </c:pt>
                <c:pt idx="16">
                  <c:v>2.7683275703863477</c:v>
                </c:pt>
                <c:pt idx="17">
                  <c:v>3.3876389355532783</c:v>
                </c:pt>
                <c:pt idx="18">
                  <c:v>4.8503176846973126</c:v>
                </c:pt>
                <c:pt idx="19">
                  <c:v>3.3142014459366025</c:v>
                </c:pt>
                <c:pt idx="20">
                  <c:v>3.4410952379557291</c:v>
                </c:pt>
                <c:pt idx="21">
                  <c:v>3.1465286429758237</c:v>
                </c:pt>
                <c:pt idx="22">
                  <c:v>3.3424492007842601</c:v>
                </c:pt>
                <c:pt idx="23">
                  <c:v>3.1930686577495102</c:v>
                </c:pt>
                <c:pt idx="24">
                  <c:v>3.2487487352571236</c:v>
                </c:pt>
                <c:pt idx="25">
                  <c:v>3.5882647935196075</c:v>
                </c:pt>
                <c:pt idx="26">
                  <c:v>2.746207225837511</c:v>
                </c:pt>
                <c:pt idx="27">
                  <c:v>3.4209584007138516</c:v>
                </c:pt>
                <c:pt idx="28">
                  <c:v>3.0961912858816616</c:v>
                </c:pt>
                <c:pt idx="29">
                  <c:v>2.2749347047390858</c:v>
                </c:pt>
                <c:pt idx="30">
                  <c:v>2.6880540989173678</c:v>
                </c:pt>
                <c:pt idx="31">
                  <c:v>3.8696135651914396</c:v>
                </c:pt>
                <c:pt idx="32">
                  <c:v>3.8636920845306229</c:v>
                </c:pt>
                <c:pt idx="33">
                  <c:v>2.4402499214536855</c:v>
                </c:pt>
                <c:pt idx="34">
                  <c:v>2.6991240089225457</c:v>
                </c:pt>
                <c:pt idx="35">
                  <c:v>3.6265585119736703</c:v>
                </c:pt>
                <c:pt idx="36">
                  <c:v>2.6020658178616185</c:v>
                </c:pt>
                <c:pt idx="37">
                  <c:v>2.5539943752108654</c:v>
                </c:pt>
                <c:pt idx="38">
                  <c:v>1.7502723651392269</c:v>
                </c:pt>
                <c:pt idx="39">
                  <c:v>2.2277633419677039</c:v>
                </c:pt>
                <c:pt idx="40">
                  <c:v>2.0700852505779812</c:v>
                </c:pt>
                <c:pt idx="41">
                  <c:v>1.5552656368936455</c:v>
                </c:pt>
                <c:pt idx="42">
                  <c:v>1.7049944003100201</c:v>
                </c:pt>
                <c:pt idx="43">
                  <c:v>1.1468672423116919</c:v>
                </c:pt>
                <c:pt idx="44">
                  <c:v>1.6921784152796837</c:v>
                </c:pt>
                <c:pt idx="45">
                  <c:v>1.0363378610481466</c:v>
                </c:pt>
                <c:pt idx="46">
                  <c:v>0.92383825538133957</c:v>
                </c:pt>
                <c:pt idx="47">
                  <c:v>1.0040143879080872</c:v>
                </c:pt>
                <c:pt idx="48">
                  <c:v>1.0040143879080872</c:v>
                </c:pt>
                <c:pt idx="49">
                  <c:v>1.0040143879080872</c:v>
                </c:pt>
                <c:pt idx="50">
                  <c:v>1.0040143879080872</c:v>
                </c:pt>
                <c:pt idx="51">
                  <c:v>1.0040143879080872</c:v>
                </c:pt>
                <c:pt idx="52">
                  <c:v>1.0040143879080872</c:v>
                </c:pt>
                <c:pt idx="53">
                  <c:v>1.0040143879080872</c:v>
                </c:pt>
                <c:pt idx="54">
                  <c:v>1.0040143879080872</c:v>
                </c:pt>
                <c:pt idx="55">
                  <c:v>1.0040143879080872</c:v>
                </c:pt>
                <c:pt idx="56">
                  <c:v>1.0040143879080872</c:v>
                </c:pt>
                <c:pt idx="57">
                  <c:v>1.0040143879080872</c:v>
                </c:pt>
                <c:pt idx="58">
                  <c:v>1.0040143879080872</c:v>
                </c:pt>
                <c:pt idx="59">
                  <c:v>1.0040143879080872</c:v>
                </c:pt>
                <c:pt idx="60">
                  <c:v>1.0040143879080872</c:v>
                </c:pt>
                <c:pt idx="61">
                  <c:v>1.0040143879080872</c:v>
                </c:pt>
                <c:pt idx="62">
                  <c:v>1.0040143879080872</c:v>
                </c:pt>
                <c:pt idx="63">
                  <c:v>1.0040143879080872</c:v>
                </c:pt>
                <c:pt idx="64">
                  <c:v>1.0040143879080872</c:v>
                </c:pt>
                <c:pt idx="65">
                  <c:v>1.0040143879080872</c:v>
                </c:pt>
                <c:pt idx="66">
                  <c:v>1.0040143879080872</c:v>
                </c:pt>
                <c:pt idx="67">
                  <c:v>1.0040143879080872</c:v>
                </c:pt>
                <c:pt idx="68">
                  <c:v>1.0040143879080872</c:v>
                </c:pt>
                <c:pt idx="69">
                  <c:v>1.0040143879080872</c:v>
                </c:pt>
                <c:pt idx="70">
                  <c:v>1.0040143879080872</c:v>
                </c:pt>
                <c:pt idx="71">
                  <c:v>1.0040143879080872</c:v>
                </c:pt>
                <c:pt idx="72">
                  <c:v>1.0040143879080872</c:v>
                </c:pt>
                <c:pt idx="73">
                  <c:v>1.0040143879080872</c:v>
                </c:pt>
                <c:pt idx="74">
                  <c:v>1.0040143879080872</c:v>
                </c:pt>
                <c:pt idx="75">
                  <c:v>1.0040143879080872</c:v>
                </c:pt>
                <c:pt idx="76">
                  <c:v>1.0040143879080872</c:v>
                </c:pt>
                <c:pt idx="77">
                  <c:v>1.0040143879080872</c:v>
                </c:pt>
                <c:pt idx="78">
                  <c:v>1.0040143879080872</c:v>
                </c:pt>
                <c:pt idx="79">
                  <c:v>1.0040143879080872</c:v>
                </c:pt>
                <c:pt idx="80">
                  <c:v>1.0040143879080872</c:v>
                </c:pt>
                <c:pt idx="81">
                  <c:v>1.0040143879080872</c:v>
                </c:pt>
                <c:pt idx="82">
                  <c:v>1.0040143879080872</c:v>
                </c:pt>
                <c:pt idx="83">
                  <c:v>1.0040143879080872</c:v>
                </c:pt>
                <c:pt idx="84">
                  <c:v>1.0040143879080872</c:v>
                </c:pt>
                <c:pt idx="85">
                  <c:v>1.0040143879080872</c:v>
                </c:pt>
                <c:pt idx="86">
                  <c:v>1.0040143879080872</c:v>
                </c:pt>
                <c:pt idx="87">
                  <c:v>1.0040143879080872</c:v>
                </c:pt>
                <c:pt idx="88">
                  <c:v>1.0040143879080872</c:v>
                </c:pt>
                <c:pt idx="89">
                  <c:v>1.0040143879080872</c:v>
                </c:pt>
                <c:pt idx="90">
                  <c:v>1.0040143879080872</c:v>
                </c:pt>
                <c:pt idx="91">
                  <c:v>1.0040143879080872</c:v>
                </c:pt>
                <c:pt idx="92">
                  <c:v>1.0040143879080872</c:v>
                </c:pt>
                <c:pt idx="93">
                  <c:v>1.0040143879080872</c:v>
                </c:pt>
                <c:pt idx="94">
                  <c:v>1.0040143879080872</c:v>
                </c:pt>
                <c:pt idx="95">
                  <c:v>1.0040143879080872</c:v>
                </c:pt>
                <c:pt idx="96">
                  <c:v>1.0040143879080872</c:v>
                </c:pt>
              </c:numCache>
            </c:numRef>
          </c:xVal>
          <c:yVal>
            <c:numRef>
              <c:f>AllOutputs!$O$4:$O$300</c:f>
              <c:numCache>
                <c:formatCode>0.00</c:formatCode>
                <c:ptCount val="297"/>
                <c:pt idx="0">
                  <c:v>0.12112172868858855</c:v>
                </c:pt>
                <c:pt idx="1">
                  <c:v>0.57913688721167711</c:v>
                </c:pt>
                <c:pt idx="2">
                  <c:v>10.812588065709797</c:v>
                </c:pt>
                <c:pt idx="3">
                  <c:v>45.079324965283398</c:v>
                </c:pt>
                <c:pt idx="4">
                  <c:v>49.3342158591553</c:v>
                </c:pt>
                <c:pt idx="5">
                  <c:v>50.987274177055021</c:v>
                </c:pt>
                <c:pt idx="6">
                  <c:v>64.720385428645855</c:v>
                </c:pt>
                <c:pt idx="7">
                  <c:v>66.476001968714442</c:v>
                </c:pt>
                <c:pt idx="8">
                  <c:v>67.548218490571372</c:v>
                </c:pt>
                <c:pt idx="9">
                  <c:v>68.828259072972259</c:v>
                </c:pt>
                <c:pt idx="10">
                  <c:v>72.870222511574468</c:v>
                </c:pt>
                <c:pt idx="11">
                  <c:v>73.485494887453982</c:v>
                </c:pt>
                <c:pt idx="12">
                  <c:v>73.88715592248009</c:v>
                </c:pt>
                <c:pt idx="13">
                  <c:v>77.311343568817435</c:v>
                </c:pt>
                <c:pt idx="14">
                  <c:v>79.429489056472335</c:v>
                </c:pt>
                <c:pt idx="15">
                  <c:v>82.784071031190265</c:v>
                </c:pt>
                <c:pt idx="16">
                  <c:v>83.397387299509163</c:v>
                </c:pt>
                <c:pt idx="17">
                  <c:v>84.364691927667138</c:v>
                </c:pt>
                <c:pt idx="18">
                  <c:v>84.58863761427385</c:v>
                </c:pt>
                <c:pt idx="19">
                  <c:v>84.997793025752372</c:v>
                </c:pt>
                <c:pt idx="20">
                  <c:v>85.678764491043452</c:v>
                </c:pt>
                <c:pt idx="21">
                  <c:v>85.942620321372175</c:v>
                </c:pt>
                <c:pt idx="22">
                  <c:v>86.260132813377055</c:v>
                </c:pt>
                <c:pt idx="23">
                  <c:v>87.615705639853303</c:v>
                </c:pt>
                <c:pt idx="24">
                  <c:v>90.932268100662029</c:v>
                </c:pt>
                <c:pt idx="25">
                  <c:v>91.404901721375097</c:v>
                </c:pt>
                <c:pt idx="26">
                  <c:v>94.148484744220454</c:v>
                </c:pt>
                <c:pt idx="27">
                  <c:v>94.709777525122831</c:v>
                </c:pt>
                <c:pt idx="28">
                  <c:v>95.563185860242825</c:v>
                </c:pt>
                <c:pt idx="29">
                  <c:v>103.03491971094959</c:v>
                </c:pt>
                <c:pt idx="30">
                  <c:v>107.09107966297309</c:v>
                </c:pt>
                <c:pt idx="31">
                  <c:v>107.11935865117988</c:v>
                </c:pt>
                <c:pt idx="32">
                  <c:v>107.29013789360603</c:v>
                </c:pt>
                <c:pt idx="33">
                  <c:v>111.63187129596413</c:v>
                </c:pt>
                <c:pt idx="34">
                  <c:v>112.35834214635722</c:v>
                </c:pt>
                <c:pt idx="35">
                  <c:v>114.58758103201404</c:v>
                </c:pt>
                <c:pt idx="36">
                  <c:v>118.36349761193178</c:v>
                </c:pt>
                <c:pt idx="37">
                  <c:v>133.58928925985811</c:v>
                </c:pt>
                <c:pt idx="38">
                  <c:v>151.72356088718593</c:v>
                </c:pt>
                <c:pt idx="39">
                  <c:v>153.6646711606906</c:v>
                </c:pt>
                <c:pt idx="40">
                  <c:v>165.27887544825327</c:v>
                </c:pt>
                <c:pt idx="41">
                  <c:v>170.40878608537946</c:v>
                </c:pt>
                <c:pt idx="42">
                  <c:v>172.77725740055266</c:v>
                </c:pt>
                <c:pt idx="43">
                  <c:v>204.96506481017263</c:v>
                </c:pt>
                <c:pt idx="44">
                  <c:v>219.43162883614326</c:v>
                </c:pt>
                <c:pt idx="45">
                  <c:v>238.36515613143192</c:v>
                </c:pt>
                <c:pt idx="46">
                  <c:v>271.45891839234565</c:v>
                </c:pt>
                <c:pt idx="47">
                  <c:v>282.83656329343398</c:v>
                </c:pt>
                <c:pt idx="48">
                  <c:v>282.83656329343398</c:v>
                </c:pt>
                <c:pt idx="49">
                  <c:v>282.83656329343398</c:v>
                </c:pt>
                <c:pt idx="50">
                  <c:v>282.83656329343398</c:v>
                </c:pt>
                <c:pt idx="51">
                  <c:v>282.83656329343398</c:v>
                </c:pt>
                <c:pt idx="52">
                  <c:v>282.83656329343398</c:v>
                </c:pt>
                <c:pt idx="53">
                  <c:v>282.83656329343398</c:v>
                </c:pt>
                <c:pt idx="54">
                  <c:v>282.83656329343398</c:v>
                </c:pt>
                <c:pt idx="55">
                  <c:v>282.83656329343398</c:v>
                </c:pt>
                <c:pt idx="56">
                  <c:v>282.83656329343398</c:v>
                </c:pt>
                <c:pt idx="57">
                  <c:v>282.83656329343398</c:v>
                </c:pt>
                <c:pt idx="58">
                  <c:v>282.83656329343398</c:v>
                </c:pt>
                <c:pt idx="59">
                  <c:v>282.83656329343398</c:v>
                </c:pt>
                <c:pt idx="60">
                  <c:v>282.83656329343398</c:v>
                </c:pt>
                <c:pt idx="61">
                  <c:v>282.83656329343398</c:v>
                </c:pt>
                <c:pt idx="62">
                  <c:v>282.83656329343398</c:v>
                </c:pt>
                <c:pt idx="63">
                  <c:v>282.83656329343398</c:v>
                </c:pt>
                <c:pt idx="64">
                  <c:v>282.83656329343398</c:v>
                </c:pt>
                <c:pt idx="65">
                  <c:v>282.83656329343398</c:v>
                </c:pt>
                <c:pt idx="66">
                  <c:v>282.83656329343398</c:v>
                </c:pt>
                <c:pt idx="67">
                  <c:v>282.83656329343398</c:v>
                </c:pt>
                <c:pt idx="68">
                  <c:v>282.83656329343398</c:v>
                </c:pt>
                <c:pt idx="69">
                  <c:v>282.83656329343398</c:v>
                </c:pt>
                <c:pt idx="70">
                  <c:v>282.83656329343398</c:v>
                </c:pt>
                <c:pt idx="71">
                  <c:v>282.83656329343398</c:v>
                </c:pt>
                <c:pt idx="72">
                  <c:v>282.83656329343398</c:v>
                </c:pt>
                <c:pt idx="73">
                  <c:v>282.83656329343398</c:v>
                </c:pt>
                <c:pt idx="74">
                  <c:v>282.83656329343398</c:v>
                </c:pt>
                <c:pt idx="75">
                  <c:v>282.83656329343398</c:v>
                </c:pt>
                <c:pt idx="76">
                  <c:v>282.83656329343398</c:v>
                </c:pt>
                <c:pt idx="77">
                  <c:v>282.83656329343398</c:v>
                </c:pt>
                <c:pt idx="78">
                  <c:v>282.83656329343398</c:v>
                </c:pt>
                <c:pt idx="79">
                  <c:v>282.83656329343398</c:v>
                </c:pt>
                <c:pt idx="80">
                  <c:v>282.83656329343398</c:v>
                </c:pt>
                <c:pt idx="81">
                  <c:v>282.83656329343398</c:v>
                </c:pt>
                <c:pt idx="82">
                  <c:v>282.83656329343398</c:v>
                </c:pt>
                <c:pt idx="83">
                  <c:v>282.83656329343398</c:v>
                </c:pt>
                <c:pt idx="84">
                  <c:v>282.83656329343398</c:v>
                </c:pt>
                <c:pt idx="85">
                  <c:v>282.83656329343398</c:v>
                </c:pt>
                <c:pt idx="86">
                  <c:v>282.83656329343398</c:v>
                </c:pt>
                <c:pt idx="87">
                  <c:v>282.83656329343398</c:v>
                </c:pt>
                <c:pt idx="88">
                  <c:v>282.83656329343398</c:v>
                </c:pt>
                <c:pt idx="89">
                  <c:v>282.83656329343398</c:v>
                </c:pt>
                <c:pt idx="90">
                  <c:v>282.83656329343398</c:v>
                </c:pt>
                <c:pt idx="91">
                  <c:v>282.83656329343398</c:v>
                </c:pt>
                <c:pt idx="92">
                  <c:v>282.83656329343398</c:v>
                </c:pt>
                <c:pt idx="93">
                  <c:v>282.83656329343398</c:v>
                </c:pt>
                <c:pt idx="94">
                  <c:v>282.83656329343398</c:v>
                </c:pt>
                <c:pt idx="95">
                  <c:v>282.83656329343398</c:v>
                </c:pt>
                <c:pt idx="96">
                  <c:v>282.83656329343398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AllOutputs!$P$1</c:f>
              <c:strCache>
                <c:ptCount val="1"/>
                <c:pt idx="0">
                  <c:v>Case10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xVal>
            <c:numRef>
              <c:f>AllOutputs!$AE$4:$AE$300</c:f>
              <c:numCache>
                <c:formatCode>0.00</c:formatCode>
                <c:ptCount val="297"/>
                <c:pt idx="0">
                  <c:v>11.684919391534752</c:v>
                </c:pt>
                <c:pt idx="1">
                  <c:v>11.684202141657309</c:v>
                </c:pt>
                <c:pt idx="2">
                  <c:v>3.6872445427852223</c:v>
                </c:pt>
                <c:pt idx="3">
                  <c:v>2.6050506633498691</c:v>
                </c:pt>
                <c:pt idx="4">
                  <c:v>1.7105302320677531</c:v>
                </c:pt>
                <c:pt idx="5">
                  <c:v>1.5270903422903541</c:v>
                </c:pt>
                <c:pt idx="6">
                  <c:v>1.8110133652378584</c:v>
                </c:pt>
                <c:pt idx="7">
                  <c:v>1.4636540596835008</c:v>
                </c:pt>
                <c:pt idx="8">
                  <c:v>1.4224778383951617</c:v>
                </c:pt>
                <c:pt idx="9">
                  <c:v>1.2106589150181977</c:v>
                </c:pt>
                <c:pt idx="10">
                  <c:v>1.2971896369052542</c:v>
                </c:pt>
                <c:pt idx="11">
                  <c:v>1.1915475702113196</c:v>
                </c:pt>
                <c:pt idx="12">
                  <c:v>1.4998798263499116</c:v>
                </c:pt>
                <c:pt idx="13">
                  <c:v>1.1498406677882862</c:v>
                </c:pt>
                <c:pt idx="14">
                  <c:v>1.4536343103973781</c:v>
                </c:pt>
                <c:pt idx="15">
                  <c:v>1.8459274342749663</c:v>
                </c:pt>
                <c:pt idx="16">
                  <c:v>1.1581178067232571</c:v>
                </c:pt>
                <c:pt idx="17">
                  <c:v>1.1820307198195257</c:v>
                </c:pt>
                <c:pt idx="18">
                  <c:v>1.1277309974475498</c:v>
                </c:pt>
                <c:pt idx="19">
                  <c:v>0.954444517754239</c:v>
                </c:pt>
                <c:pt idx="20">
                  <c:v>1.140674285318876</c:v>
                </c:pt>
                <c:pt idx="21">
                  <c:v>0.90626371605530309</c:v>
                </c:pt>
                <c:pt idx="22">
                  <c:v>1.058922771755763</c:v>
                </c:pt>
                <c:pt idx="23">
                  <c:v>1.0793420011825909</c:v>
                </c:pt>
                <c:pt idx="24">
                  <c:v>1.2512087997675556</c:v>
                </c:pt>
                <c:pt idx="25">
                  <c:v>1.1050278614555951</c:v>
                </c:pt>
                <c:pt idx="26">
                  <c:v>1.1812673356590215</c:v>
                </c:pt>
                <c:pt idx="27">
                  <c:v>1.0448354167424858</c:v>
                </c:pt>
                <c:pt idx="28">
                  <c:v>0.90322733197725713</c:v>
                </c:pt>
                <c:pt idx="29">
                  <c:v>1.394763760091561</c:v>
                </c:pt>
                <c:pt idx="30">
                  <c:v>1.3921593558006842</c:v>
                </c:pt>
                <c:pt idx="31">
                  <c:v>0.72689352936837581</c:v>
                </c:pt>
                <c:pt idx="32">
                  <c:v>1.2890729166413823</c:v>
                </c:pt>
                <c:pt idx="33">
                  <c:v>0.88621870822027815</c:v>
                </c:pt>
                <c:pt idx="34">
                  <c:v>0.89276299138002801</c:v>
                </c:pt>
                <c:pt idx="35">
                  <c:v>0.79171983514062383</c:v>
                </c:pt>
                <c:pt idx="36">
                  <c:v>0.85669960328247874</c:v>
                </c:pt>
                <c:pt idx="37">
                  <c:v>0.84273874371482249</c:v>
                </c:pt>
                <c:pt idx="38">
                  <c:v>0.72110753810722961</c:v>
                </c:pt>
                <c:pt idx="39">
                  <c:v>0.54577652029195367</c:v>
                </c:pt>
                <c:pt idx="40">
                  <c:v>0.66365414542584766</c:v>
                </c:pt>
                <c:pt idx="41">
                  <c:v>0.47937050381982138</c:v>
                </c:pt>
                <c:pt idx="42">
                  <c:v>0.53188274001355018</c:v>
                </c:pt>
                <c:pt idx="43">
                  <c:v>0.34384019925372122</c:v>
                </c:pt>
                <c:pt idx="44">
                  <c:v>0.53099483815848392</c:v>
                </c:pt>
                <c:pt idx="45">
                  <c:v>0.30877525537007139</c:v>
                </c:pt>
                <c:pt idx="46">
                  <c:v>0.2732645927067191</c:v>
                </c:pt>
                <c:pt idx="47">
                  <c:v>0.29911893263703443</c:v>
                </c:pt>
                <c:pt idx="48">
                  <c:v>0.29911893263703443</c:v>
                </c:pt>
                <c:pt idx="49">
                  <c:v>0.29911893263703443</c:v>
                </c:pt>
                <c:pt idx="50">
                  <c:v>0.29911893263703443</c:v>
                </c:pt>
                <c:pt idx="51">
                  <c:v>0.29911893263703443</c:v>
                </c:pt>
                <c:pt idx="52">
                  <c:v>0.29911893263703443</c:v>
                </c:pt>
                <c:pt idx="53">
                  <c:v>0.29911893263703443</c:v>
                </c:pt>
                <c:pt idx="54">
                  <c:v>0.29911893263703443</c:v>
                </c:pt>
                <c:pt idx="55">
                  <c:v>0.29911893263703443</c:v>
                </c:pt>
                <c:pt idx="56">
                  <c:v>0.29911893263703443</c:v>
                </c:pt>
                <c:pt idx="57">
                  <c:v>0.29911893263703443</c:v>
                </c:pt>
                <c:pt idx="58">
                  <c:v>0.29911893263703443</c:v>
                </c:pt>
                <c:pt idx="59">
                  <c:v>0.29911893263703443</c:v>
                </c:pt>
                <c:pt idx="60">
                  <c:v>0.29911893263703443</c:v>
                </c:pt>
                <c:pt idx="61">
                  <c:v>0.29911893263703443</c:v>
                </c:pt>
                <c:pt idx="62">
                  <c:v>0.29911893263703443</c:v>
                </c:pt>
                <c:pt idx="63">
                  <c:v>0.29911893263703443</c:v>
                </c:pt>
                <c:pt idx="64">
                  <c:v>0.29911893263703443</c:v>
                </c:pt>
                <c:pt idx="65">
                  <c:v>0.29911893263703443</c:v>
                </c:pt>
                <c:pt idx="66">
                  <c:v>0.29911893263703443</c:v>
                </c:pt>
                <c:pt idx="67">
                  <c:v>0.29911893263703443</c:v>
                </c:pt>
                <c:pt idx="68">
                  <c:v>0.29911893263703443</c:v>
                </c:pt>
                <c:pt idx="69">
                  <c:v>0.29911893263703443</c:v>
                </c:pt>
                <c:pt idx="70">
                  <c:v>0.29911893263703443</c:v>
                </c:pt>
                <c:pt idx="71">
                  <c:v>0.29911893263703443</c:v>
                </c:pt>
                <c:pt idx="72">
                  <c:v>0.29911893263703443</c:v>
                </c:pt>
                <c:pt idx="73">
                  <c:v>0.29911893263703443</c:v>
                </c:pt>
                <c:pt idx="74">
                  <c:v>0.29911893263703443</c:v>
                </c:pt>
                <c:pt idx="75">
                  <c:v>0.29911893263703443</c:v>
                </c:pt>
                <c:pt idx="76">
                  <c:v>0.29911893263703443</c:v>
                </c:pt>
                <c:pt idx="77">
                  <c:v>0.29911893263703443</c:v>
                </c:pt>
                <c:pt idx="78">
                  <c:v>0.29911893263703443</c:v>
                </c:pt>
                <c:pt idx="79">
                  <c:v>0.29911893263703443</c:v>
                </c:pt>
                <c:pt idx="80">
                  <c:v>0.29911893263703443</c:v>
                </c:pt>
                <c:pt idx="81">
                  <c:v>0.29911893263703443</c:v>
                </c:pt>
                <c:pt idx="82">
                  <c:v>0.29911893263703443</c:v>
                </c:pt>
                <c:pt idx="83">
                  <c:v>0.29911893263703443</c:v>
                </c:pt>
                <c:pt idx="84">
                  <c:v>0.29911893263703443</c:v>
                </c:pt>
                <c:pt idx="85">
                  <c:v>0.29911893263703443</c:v>
                </c:pt>
                <c:pt idx="86">
                  <c:v>0.29911893263703443</c:v>
                </c:pt>
                <c:pt idx="87">
                  <c:v>0.29911893263703443</c:v>
                </c:pt>
                <c:pt idx="88">
                  <c:v>0.29911893263703443</c:v>
                </c:pt>
                <c:pt idx="89">
                  <c:v>0.29911893263703443</c:v>
                </c:pt>
                <c:pt idx="90">
                  <c:v>0.29911893263703443</c:v>
                </c:pt>
                <c:pt idx="91">
                  <c:v>0.29911893263703443</c:v>
                </c:pt>
                <c:pt idx="92">
                  <c:v>0.29911893263703443</c:v>
                </c:pt>
                <c:pt idx="93">
                  <c:v>0.29911893263703443</c:v>
                </c:pt>
                <c:pt idx="94">
                  <c:v>0.29911893263703443</c:v>
                </c:pt>
                <c:pt idx="95">
                  <c:v>0.29911893263703443</c:v>
                </c:pt>
                <c:pt idx="96">
                  <c:v>0.29911893263703443</c:v>
                </c:pt>
              </c:numCache>
            </c:numRef>
          </c:xVal>
          <c:yVal>
            <c:numRef>
              <c:f>AllOutputs!$P$4:$P$300</c:f>
              <c:numCache>
                <c:formatCode>0.00</c:formatCode>
                <c:ptCount val="297"/>
                <c:pt idx="0">
                  <c:v>0.11545715927024416</c:v>
                </c:pt>
                <c:pt idx="1">
                  <c:v>0.51810877418877865</c:v>
                </c:pt>
                <c:pt idx="2">
                  <c:v>9.54326263827984</c:v>
                </c:pt>
                <c:pt idx="3">
                  <c:v>32.306271199055594</c:v>
                </c:pt>
                <c:pt idx="4">
                  <c:v>38.863280906705526</c:v>
                </c:pt>
                <c:pt idx="5">
                  <c:v>40.998462787767444</c:v>
                </c:pt>
                <c:pt idx="6">
                  <c:v>50.530090433772529</c:v>
                </c:pt>
                <c:pt idx="7">
                  <c:v>51.636118147222092</c:v>
                </c:pt>
                <c:pt idx="8">
                  <c:v>54.99943767747952</c:v>
                </c:pt>
                <c:pt idx="9">
                  <c:v>55.685840217012633</c:v>
                </c:pt>
                <c:pt idx="10">
                  <c:v>59.058685828311965</c:v>
                </c:pt>
                <c:pt idx="11">
                  <c:v>60.452708765882299</c:v>
                </c:pt>
                <c:pt idx="12">
                  <c:v>60.624039580526841</c:v>
                </c:pt>
                <c:pt idx="13">
                  <c:v>61.140497497754218</c:v>
                </c:pt>
                <c:pt idx="14">
                  <c:v>62.582084159140337</c:v>
                </c:pt>
                <c:pt idx="15">
                  <c:v>62.752133281075167</c:v>
                </c:pt>
                <c:pt idx="16">
                  <c:v>69.199930151287958</c:v>
                </c:pt>
                <c:pt idx="17">
                  <c:v>69.957209562552606</c:v>
                </c:pt>
                <c:pt idx="18">
                  <c:v>70.017394962333128</c:v>
                </c:pt>
                <c:pt idx="19">
                  <c:v>70.167177524907899</c:v>
                </c:pt>
                <c:pt idx="20">
                  <c:v>70.855869810019612</c:v>
                </c:pt>
                <c:pt idx="21">
                  <c:v>71.206388266211661</c:v>
                </c:pt>
                <c:pt idx="22">
                  <c:v>71.516678308654321</c:v>
                </c:pt>
                <c:pt idx="23">
                  <c:v>72.599870184667367</c:v>
                </c:pt>
                <c:pt idx="24">
                  <c:v>73.554788484425515</c:v>
                </c:pt>
                <c:pt idx="25">
                  <c:v>74.890426020131684</c:v>
                </c:pt>
                <c:pt idx="26">
                  <c:v>76.887851416204086</c:v>
                </c:pt>
                <c:pt idx="27">
                  <c:v>79.253033963196643</c:v>
                </c:pt>
                <c:pt idx="28">
                  <c:v>79.971430946009505</c:v>
                </c:pt>
                <c:pt idx="29">
                  <c:v>83.432281193980515</c:v>
                </c:pt>
                <c:pt idx="30">
                  <c:v>83.590571235165598</c:v>
                </c:pt>
                <c:pt idx="31">
                  <c:v>89.838423521206764</c:v>
                </c:pt>
                <c:pt idx="32">
                  <c:v>90.369637808941732</c:v>
                </c:pt>
                <c:pt idx="33">
                  <c:v>90.679792953899721</c:v>
                </c:pt>
                <c:pt idx="34">
                  <c:v>94.819727277753785</c:v>
                </c:pt>
                <c:pt idx="35">
                  <c:v>95.917543365859558</c:v>
                </c:pt>
                <c:pt idx="36">
                  <c:v>100.28085576818711</c:v>
                </c:pt>
                <c:pt idx="37">
                  <c:v>112.848959183266</c:v>
                </c:pt>
                <c:pt idx="38">
                  <c:v>132.04528050854381</c:v>
                </c:pt>
                <c:pt idx="39">
                  <c:v>135.03529032612923</c:v>
                </c:pt>
                <c:pt idx="40">
                  <c:v>143.25129618305323</c:v>
                </c:pt>
                <c:pt idx="41">
                  <c:v>153.23658714006839</c:v>
                </c:pt>
                <c:pt idx="42">
                  <c:v>153.61025487875156</c:v>
                </c:pt>
                <c:pt idx="43">
                  <c:v>189.02253984825367</c:v>
                </c:pt>
                <c:pt idx="44">
                  <c:v>193.76013131896039</c:v>
                </c:pt>
                <c:pt idx="45">
                  <c:v>220.99939598799511</c:v>
                </c:pt>
                <c:pt idx="46">
                  <c:v>253.3092096813138</c:v>
                </c:pt>
                <c:pt idx="47">
                  <c:v>262.08801038366607</c:v>
                </c:pt>
                <c:pt idx="48">
                  <c:v>262.08801038366607</c:v>
                </c:pt>
                <c:pt idx="49">
                  <c:v>262.08801038366607</c:v>
                </c:pt>
                <c:pt idx="50">
                  <c:v>262.08801038366607</c:v>
                </c:pt>
                <c:pt idx="51">
                  <c:v>262.08801038366607</c:v>
                </c:pt>
                <c:pt idx="52">
                  <c:v>262.08801038366607</c:v>
                </c:pt>
                <c:pt idx="53">
                  <c:v>262.08801038366607</c:v>
                </c:pt>
                <c:pt idx="54">
                  <c:v>262.08801038366607</c:v>
                </c:pt>
                <c:pt idx="55">
                  <c:v>262.08801038366607</c:v>
                </c:pt>
                <c:pt idx="56">
                  <c:v>262.08801038366607</c:v>
                </c:pt>
                <c:pt idx="57">
                  <c:v>262.08801038366607</c:v>
                </c:pt>
                <c:pt idx="58">
                  <c:v>262.08801038366607</c:v>
                </c:pt>
                <c:pt idx="59">
                  <c:v>262.08801038366607</c:v>
                </c:pt>
                <c:pt idx="60">
                  <c:v>262.08801038366607</c:v>
                </c:pt>
                <c:pt idx="61">
                  <c:v>262.08801038366607</c:v>
                </c:pt>
                <c:pt idx="62">
                  <c:v>262.08801038366607</c:v>
                </c:pt>
                <c:pt idx="63">
                  <c:v>262.08801038366607</c:v>
                </c:pt>
                <c:pt idx="64">
                  <c:v>262.08801038366607</c:v>
                </c:pt>
                <c:pt idx="65">
                  <c:v>262.08801038366607</c:v>
                </c:pt>
                <c:pt idx="66">
                  <c:v>262.08801038366607</c:v>
                </c:pt>
                <c:pt idx="67">
                  <c:v>262.08801038366607</c:v>
                </c:pt>
                <c:pt idx="68">
                  <c:v>262.08801038366607</c:v>
                </c:pt>
                <c:pt idx="69">
                  <c:v>262.08801038366607</c:v>
                </c:pt>
                <c:pt idx="70">
                  <c:v>262.08801038366607</c:v>
                </c:pt>
                <c:pt idx="71">
                  <c:v>262.08801038366607</c:v>
                </c:pt>
                <c:pt idx="72">
                  <c:v>262.08801038366607</c:v>
                </c:pt>
                <c:pt idx="73">
                  <c:v>262.08801038366607</c:v>
                </c:pt>
                <c:pt idx="74">
                  <c:v>262.08801038366607</c:v>
                </c:pt>
                <c:pt idx="75">
                  <c:v>262.08801038366607</c:v>
                </c:pt>
                <c:pt idx="76">
                  <c:v>262.08801038366607</c:v>
                </c:pt>
                <c:pt idx="77">
                  <c:v>262.08801038366607</c:v>
                </c:pt>
                <c:pt idx="78">
                  <c:v>262.08801038366607</c:v>
                </c:pt>
                <c:pt idx="79">
                  <c:v>262.08801038366607</c:v>
                </c:pt>
                <c:pt idx="80">
                  <c:v>262.08801038366607</c:v>
                </c:pt>
                <c:pt idx="81">
                  <c:v>262.08801038366607</c:v>
                </c:pt>
                <c:pt idx="82">
                  <c:v>262.08801038366607</c:v>
                </c:pt>
                <c:pt idx="83">
                  <c:v>262.08801038366607</c:v>
                </c:pt>
                <c:pt idx="84">
                  <c:v>262.08801038366607</c:v>
                </c:pt>
                <c:pt idx="85">
                  <c:v>262.08801038366607</c:v>
                </c:pt>
                <c:pt idx="86">
                  <c:v>262.08801038366607</c:v>
                </c:pt>
                <c:pt idx="87">
                  <c:v>262.08801038366607</c:v>
                </c:pt>
                <c:pt idx="88">
                  <c:v>262.08801038366607</c:v>
                </c:pt>
                <c:pt idx="89">
                  <c:v>262.08801038366607</c:v>
                </c:pt>
                <c:pt idx="90">
                  <c:v>262.08801038366607</c:v>
                </c:pt>
                <c:pt idx="91">
                  <c:v>262.08801038366607</c:v>
                </c:pt>
                <c:pt idx="92">
                  <c:v>262.08801038366607</c:v>
                </c:pt>
                <c:pt idx="93">
                  <c:v>262.08801038366607</c:v>
                </c:pt>
                <c:pt idx="94">
                  <c:v>262.08801038366607</c:v>
                </c:pt>
                <c:pt idx="95">
                  <c:v>262.08801038366607</c:v>
                </c:pt>
                <c:pt idx="96">
                  <c:v>262.08801038366607</c:v>
                </c:pt>
              </c:numCache>
            </c:numRef>
          </c:yVal>
          <c:smooth val="0"/>
        </c:ser>
        <c:ser>
          <c:idx val="9"/>
          <c:order val="11"/>
          <c:tx>
            <c:strRef>
              <c:f>AllOutputs!$Q$1</c:f>
              <c:strCache>
                <c:ptCount val="1"/>
                <c:pt idx="0">
                  <c:v>Case11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diamond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AllOutputs!$AF$4:$AF$300</c:f>
              <c:numCache>
                <c:formatCode>0.00</c:formatCode>
                <c:ptCount val="297"/>
                <c:pt idx="0">
                  <c:v>40.259421410143602</c:v>
                </c:pt>
                <c:pt idx="1">
                  <c:v>33.319168611590356</c:v>
                </c:pt>
                <c:pt idx="2">
                  <c:v>13.142670894025072</c:v>
                </c:pt>
                <c:pt idx="3">
                  <c:v>7.7843906021425369</c:v>
                </c:pt>
                <c:pt idx="4">
                  <c:v>5.9009552455105014</c:v>
                </c:pt>
                <c:pt idx="5">
                  <c:v>5.4403831298004901</c:v>
                </c:pt>
                <c:pt idx="6">
                  <c:v>5.174968559058299</c:v>
                </c:pt>
                <c:pt idx="7">
                  <c:v>4.5043190400030406</c:v>
                </c:pt>
                <c:pt idx="8">
                  <c:v>5.9560636812728873</c:v>
                </c:pt>
                <c:pt idx="9">
                  <c:v>5.0470295549488942</c:v>
                </c:pt>
                <c:pt idx="10">
                  <c:v>4.7075547293202158</c:v>
                </c:pt>
                <c:pt idx="11">
                  <c:v>4.424860913423613</c:v>
                </c:pt>
                <c:pt idx="12">
                  <c:v>4.3090871150554459</c:v>
                </c:pt>
                <c:pt idx="13">
                  <c:v>5.1832822753518162</c:v>
                </c:pt>
                <c:pt idx="14">
                  <c:v>5.0620823212815917</c:v>
                </c:pt>
                <c:pt idx="15">
                  <c:v>3.7185836181471048</c:v>
                </c:pt>
                <c:pt idx="16">
                  <c:v>3.5716576877357591</c:v>
                </c:pt>
                <c:pt idx="17">
                  <c:v>4.2911192325526297</c:v>
                </c:pt>
                <c:pt idx="18">
                  <c:v>4.2063871539772109</c:v>
                </c:pt>
                <c:pt idx="19">
                  <c:v>4.0122879586119637</c:v>
                </c:pt>
                <c:pt idx="20">
                  <c:v>4.3503816680381444</c:v>
                </c:pt>
                <c:pt idx="21">
                  <c:v>4.2372519631888652</c:v>
                </c:pt>
                <c:pt idx="22">
                  <c:v>4.0642936452787506</c:v>
                </c:pt>
                <c:pt idx="23">
                  <c:v>5.8869199965544778</c:v>
                </c:pt>
                <c:pt idx="24">
                  <c:v>4.1248572777140504</c:v>
                </c:pt>
                <c:pt idx="25">
                  <c:v>4.5094530875815426</c:v>
                </c:pt>
                <c:pt idx="26">
                  <c:v>3.5371859983702345</c:v>
                </c:pt>
                <c:pt idx="27">
                  <c:v>3.944850316207642</c:v>
                </c:pt>
                <c:pt idx="28">
                  <c:v>4.3170108760038364</c:v>
                </c:pt>
                <c:pt idx="29">
                  <c:v>2.9680241123128006</c:v>
                </c:pt>
                <c:pt idx="30">
                  <c:v>3.4601164666035777</c:v>
                </c:pt>
                <c:pt idx="31">
                  <c:v>3.1633075049511641</c:v>
                </c:pt>
                <c:pt idx="32">
                  <c:v>4.8014396697883956</c:v>
                </c:pt>
                <c:pt idx="33">
                  <c:v>4.7947634466027536</c:v>
                </c:pt>
                <c:pt idx="34">
                  <c:v>3.470113481310193</c:v>
                </c:pt>
                <c:pt idx="35">
                  <c:v>3.3525262371525266</c:v>
                </c:pt>
                <c:pt idx="36">
                  <c:v>4.5261958918845728</c:v>
                </c:pt>
                <c:pt idx="37">
                  <c:v>3.2889574926103702</c:v>
                </c:pt>
                <c:pt idx="38">
                  <c:v>2.3109553221444692</c:v>
                </c:pt>
                <c:pt idx="39">
                  <c:v>2.8940697976810288</c:v>
                </c:pt>
                <c:pt idx="40">
                  <c:v>2.7011820069622816</c:v>
                </c:pt>
                <c:pt idx="41">
                  <c:v>2.064884789849966</c:v>
                </c:pt>
                <c:pt idx="42">
                  <c:v>2.2517844356458028</c:v>
                </c:pt>
                <c:pt idx="43">
                  <c:v>1.5425600592350874</c:v>
                </c:pt>
                <c:pt idx="44">
                  <c:v>2.2313781888962594</c:v>
                </c:pt>
                <c:pt idx="45">
                  <c:v>1.3984862702912393</c:v>
                </c:pt>
                <c:pt idx="46">
                  <c:v>1.2512797851005524</c:v>
                </c:pt>
                <c:pt idx="47">
                  <c:v>1.3557838013420158</c:v>
                </c:pt>
                <c:pt idx="48">
                  <c:v>1.3557838013420158</c:v>
                </c:pt>
                <c:pt idx="49">
                  <c:v>1.3557838013420158</c:v>
                </c:pt>
                <c:pt idx="50">
                  <c:v>1.3557838013420158</c:v>
                </c:pt>
                <c:pt idx="51">
                  <c:v>1.3557838013420158</c:v>
                </c:pt>
                <c:pt idx="52">
                  <c:v>1.3557838013420158</c:v>
                </c:pt>
                <c:pt idx="53">
                  <c:v>1.3557838013420158</c:v>
                </c:pt>
                <c:pt idx="54">
                  <c:v>1.3557838013420158</c:v>
                </c:pt>
                <c:pt idx="55">
                  <c:v>1.3557838013420158</c:v>
                </c:pt>
                <c:pt idx="56">
                  <c:v>1.3557838013420158</c:v>
                </c:pt>
                <c:pt idx="57">
                  <c:v>1.3557838013420158</c:v>
                </c:pt>
                <c:pt idx="58">
                  <c:v>1.3557838013420158</c:v>
                </c:pt>
                <c:pt idx="59">
                  <c:v>1.3557838013420158</c:v>
                </c:pt>
                <c:pt idx="60">
                  <c:v>1.3557838013420158</c:v>
                </c:pt>
                <c:pt idx="61">
                  <c:v>1.3557838013420158</c:v>
                </c:pt>
                <c:pt idx="62">
                  <c:v>1.3557838013420158</c:v>
                </c:pt>
                <c:pt idx="63">
                  <c:v>1.3557838013420158</c:v>
                </c:pt>
                <c:pt idx="64">
                  <c:v>1.3557838013420158</c:v>
                </c:pt>
                <c:pt idx="65">
                  <c:v>1.3557838013420158</c:v>
                </c:pt>
                <c:pt idx="66">
                  <c:v>1.3557838013420158</c:v>
                </c:pt>
                <c:pt idx="67">
                  <c:v>1.3557838013420158</c:v>
                </c:pt>
                <c:pt idx="68">
                  <c:v>1.3557838013420158</c:v>
                </c:pt>
                <c:pt idx="69">
                  <c:v>1.3557838013420158</c:v>
                </c:pt>
                <c:pt idx="70">
                  <c:v>1.3557838013420158</c:v>
                </c:pt>
                <c:pt idx="71">
                  <c:v>1.3557838013420158</c:v>
                </c:pt>
                <c:pt idx="72">
                  <c:v>1.3557838013420158</c:v>
                </c:pt>
                <c:pt idx="73">
                  <c:v>1.3557838013420158</c:v>
                </c:pt>
                <c:pt idx="74">
                  <c:v>1.3557838013420158</c:v>
                </c:pt>
                <c:pt idx="75">
                  <c:v>1.3557838013420158</c:v>
                </c:pt>
                <c:pt idx="76">
                  <c:v>1.3557838013420158</c:v>
                </c:pt>
                <c:pt idx="77">
                  <c:v>1.3557838013420158</c:v>
                </c:pt>
                <c:pt idx="78">
                  <c:v>1.3557838013420158</c:v>
                </c:pt>
                <c:pt idx="79">
                  <c:v>1.3557838013420158</c:v>
                </c:pt>
                <c:pt idx="80">
                  <c:v>1.3557838013420158</c:v>
                </c:pt>
                <c:pt idx="81">
                  <c:v>1.3557838013420158</c:v>
                </c:pt>
                <c:pt idx="82">
                  <c:v>1.3557838013420158</c:v>
                </c:pt>
                <c:pt idx="83">
                  <c:v>1.3557838013420158</c:v>
                </c:pt>
                <c:pt idx="84">
                  <c:v>1.3557838013420158</c:v>
                </c:pt>
                <c:pt idx="85">
                  <c:v>1.3557838013420158</c:v>
                </c:pt>
                <c:pt idx="86">
                  <c:v>1.3557838013420158</c:v>
                </c:pt>
                <c:pt idx="87">
                  <c:v>1.3557838013420158</c:v>
                </c:pt>
                <c:pt idx="88">
                  <c:v>1.3557838013420158</c:v>
                </c:pt>
                <c:pt idx="89">
                  <c:v>1.3557838013420158</c:v>
                </c:pt>
                <c:pt idx="90">
                  <c:v>1.3557838013420158</c:v>
                </c:pt>
                <c:pt idx="91">
                  <c:v>1.3557838013420158</c:v>
                </c:pt>
                <c:pt idx="92">
                  <c:v>1.3557838013420158</c:v>
                </c:pt>
                <c:pt idx="93">
                  <c:v>1.3557838013420158</c:v>
                </c:pt>
                <c:pt idx="94">
                  <c:v>1.3557838013420158</c:v>
                </c:pt>
                <c:pt idx="95">
                  <c:v>1.3557838013420158</c:v>
                </c:pt>
                <c:pt idx="96">
                  <c:v>1.3557838013420158</c:v>
                </c:pt>
              </c:numCache>
            </c:numRef>
          </c:xVal>
          <c:yVal>
            <c:numRef>
              <c:f>AllOutputs!$Q$4:$Q$300</c:f>
              <c:numCache>
                <c:formatCode>0.00</c:formatCode>
                <c:ptCount val="297"/>
                <c:pt idx="0">
                  <c:v>0.15384182514500849</c:v>
                </c:pt>
                <c:pt idx="1">
                  <c:v>7.2361761624412608</c:v>
                </c:pt>
                <c:pt idx="2">
                  <c:v>18.630107291153205</c:v>
                </c:pt>
                <c:pt idx="3">
                  <c:v>52.720184715991131</c:v>
                </c:pt>
                <c:pt idx="4">
                  <c:v>55.408868246285238</c:v>
                </c:pt>
                <c:pt idx="5">
                  <c:v>56.743044023594848</c:v>
                </c:pt>
                <c:pt idx="6">
                  <c:v>72.29094243204645</c:v>
                </c:pt>
                <c:pt idx="7">
                  <c:v>74.33599235648893</c:v>
                </c:pt>
                <c:pt idx="8">
                  <c:v>75.857947343494445</c:v>
                </c:pt>
                <c:pt idx="9">
                  <c:v>76.828879081329831</c:v>
                </c:pt>
                <c:pt idx="10">
                  <c:v>80.825142665614692</c:v>
                </c:pt>
                <c:pt idx="11">
                  <c:v>80.953099364441812</c:v>
                </c:pt>
                <c:pt idx="12">
                  <c:v>81.176001321514221</c:v>
                </c:pt>
                <c:pt idx="13">
                  <c:v>87.039102868037787</c:v>
                </c:pt>
                <c:pt idx="14">
                  <c:v>89.236976609800777</c:v>
                </c:pt>
                <c:pt idx="15">
                  <c:v>89.942876079343677</c:v>
                </c:pt>
                <c:pt idx="16">
                  <c:v>90.296613759183643</c:v>
                </c:pt>
                <c:pt idx="17">
                  <c:v>93.072952122154305</c:v>
                </c:pt>
                <c:pt idx="18">
                  <c:v>93.587690566107995</c:v>
                </c:pt>
                <c:pt idx="19">
                  <c:v>94.185153518580194</c:v>
                </c:pt>
                <c:pt idx="20">
                  <c:v>94.72288825486855</c:v>
                </c:pt>
                <c:pt idx="21">
                  <c:v>95.103252448700573</c:v>
                </c:pt>
                <c:pt idx="22">
                  <c:v>96.210059280013297</c:v>
                </c:pt>
                <c:pt idx="23">
                  <c:v>97.576803538745438</c:v>
                </c:pt>
                <c:pt idx="24">
                  <c:v>100.13736236741815</c:v>
                </c:pt>
                <c:pt idx="25">
                  <c:v>101.73400177437392</c:v>
                </c:pt>
                <c:pt idx="26">
                  <c:v>102.19484420022769</c:v>
                </c:pt>
                <c:pt idx="27">
                  <c:v>104.90330594488077</c:v>
                </c:pt>
                <c:pt idx="28">
                  <c:v>104.99409219624438</c:v>
                </c:pt>
                <c:pt idx="29">
                  <c:v>110.45764333061189</c:v>
                </c:pt>
                <c:pt idx="30">
                  <c:v>116.42812055707105</c:v>
                </c:pt>
                <c:pt idx="31">
                  <c:v>120.52700738962358</c:v>
                </c:pt>
                <c:pt idx="32">
                  <c:v>121.01623540974778</c:v>
                </c:pt>
                <c:pt idx="33">
                  <c:v>121.19323689838794</c:v>
                </c:pt>
                <c:pt idx="34">
                  <c:v>122.35477432727347</c:v>
                </c:pt>
                <c:pt idx="35">
                  <c:v>128.66072754801141</c:v>
                </c:pt>
                <c:pt idx="36">
                  <c:v>128.74655452001505</c:v>
                </c:pt>
                <c:pt idx="37">
                  <c:v>145.43215321231187</c:v>
                </c:pt>
                <c:pt idx="38">
                  <c:v>161.07097808875716</c:v>
                </c:pt>
                <c:pt idx="39">
                  <c:v>165.95081198842522</c:v>
                </c:pt>
                <c:pt idx="40">
                  <c:v>177.76681571614475</c:v>
                </c:pt>
                <c:pt idx="41">
                  <c:v>179.99920154563154</c:v>
                </c:pt>
                <c:pt idx="42">
                  <c:v>183.53524277881291</c:v>
                </c:pt>
                <c:pt idx="43">
                  <c:v>213.78995180601945</c:v>
                </c:pt>
                <c:pt idx="44">
                  <c:v>233.93915500479577</c:v>
                </c:pt>
                <c:pt idx="45">
                  <c:v>247.97162718969588</c:v>
                </c:pt>
                <c:pt idx="46">
                  <c:v>281.48467872983957</c:v>
                </c:pt>
                <c:pt idx="47">
                  <c:v>294.34527147722548</c:v>
                </c:pt>
                <c:pt idx="48">
                  <c:v>294.34527147722548</c:v>
                </c:pt>
                <c:pt idx="49">
                  <c:v>294.34527147722548</c:v>
                </c:pt>
                <c:pt idx="50">
                  <c:v>294.34527147722548</c:v>
                </c:pt>
                <c:pt idx="51">
                  <c:v>294.34527147722548</c:v>
                </c:pt>
                <c:pt idx="52">
                  <c:v>294.34527147722548</c:v>
                </c:pt>
                <c:pt idx="53">
                  <c:v>294.34527147722548</c:v>
                </c:pt>
                <c:pt idx="54">
                  <c:v>294.34527147722548</c:v>
                </c:pt>
                <c:pt idx="55">
                  <c:v>294.34527147722548</c:v>
                </c:pt>
                <c:pt idx="56">
                  <c:v>294.34527147722548</c:v>
                </c:pt>
                <c:pt idx="57">
                  <c:v>294.34527147722548</c:v>
                </c:pt>
                <c:pt idx="58">
                  <c:v>294.34527147722548</c:v>
                </c:pt>
                <c:pt idx="59">
                  <c:v>294.34527147722548</c:v>
                </c:pt>
                <c:pt idx="60">
                  <c:v>294.34527147722548</c:v>
                </c:pt>
                <c:pt idx="61">
                  <c:v>294.34527147722548</c:v>
                </c:pt>
                <c:pt idx="62">
                  <c:v>294.34527147722548</c:v>
                </c:pt>
                <c:pt idx="63">
                  <c:v>294.34527147722548</c:v>
                </c:pt>
                <c:pt idx="64">
                  <c:v>294.34527147722548</c:v>
                </c:pt>
                <c:pt idx="65">
                  <c:v>294.34527147722548</c:v>
                </c:pt>
                <c:pt idx="66">
                  <c:v>294.34527147722548</c:v>
                </c:pt>
                <c:pt idx="67">
                  <c:v>294.34527147722548</c:v>
                </c:pt>
                <c:pt idx="68">
                  <c:v>294.34527147722548</c:v>
                </c:pt>
                <c:pt idx="69">
                  <c:v>294.34527147722548</c:v>
                </c:pt>
                <c:pt idx="70">
                  <c:v>294.34527147722548</c:v>
                </c:pt>
                <c:pt idx="71">
                  <c:v>294.34527147722548</c:v>
                </c:pt>
                <c:pt idx="72">
                  <c:v>294.34527147722548</c:v>
                </c:pt>
                <c:pt idx="73">
                  <c:v>294.34527147722548</c:v>
                </c:pt>
                <c:pt idx="74">
                  <c:v>294.34527147722548</c:v>
                </c:pt>
                <c:pt idx="75">
                  <c:v>294.34527147722548</c:v>
                </c:pt>
                <c:pt idx="76">
                  <c:v>294.34527147722548</c:v>
                </c:pt>
                <c:pt idx="77">
                  <c:v>294.34527147722548</c:v>
                </c:pt>
                <c:pt idx="78">
                  <c:v>294.34527147722548</c:v>
                </c:pt>
                <c:pt idx="79">
                  <c:v>294.34527147722548</c:v>
                </c:pt>
                <c:pt idx="80">
                  <c:v>294.34527147722548</c:v>
                </c:pt>
                <c:pt idx="81">
                  <c:v>294.34527147722548</c:v>
                </c:pt>
                <c:pt idx="82">
                  <c:v>294.34527147722548</c:v>
                </c:pt>
                <c:pt idx="83">
                  <c:v>294.34527147722548</c:v>
                </c:pt>
                <c:pt idx="84">
                  <c:v>294.34527147722548</c:v>
                </c:pt>
                <c:pt idx="85">
                  <c:v>294.34527147722548</c:v>
                </c:pt>
                <c:pt idx="86">
                  <c:v>294.34527147722548</c:v>
                </c:pt>
                <c:pt idx="87">
                  <c:v>294.34527147722548</c:v>
                </c:pt>
                <c:pt idx="88">
                  <c:v>294.34527147722548</c:v>
                </c:pt>
                <c:pt idx="89">
                  <c:v>294.34527147722548</c:v>
                </c:pt>
                <c:pt idx="90">
                  <c:v>294.34527147722548</c:v>
                </c:pt>
                <c:pt idx="91">
                  <c:v>294.34527147722548</c:v>
                </c:pt>
                <c:pt idx="92">
                  <c:v>294.34527147722548</c:v>
                </c:pt>
                <c:pt idx="93">
                  <c:v>294.34527147722548</c:v>
                </c:pt>
                <c:pt idx="94">
                  <c:v>294.34527147722548</c:v>
                </c:pt>
                <c:pt idx="95">
                  <c:v>294.34527147722548</c:v>
                </c:pt>
                <c:pt idx="96">
                  <c:v>294.34527147722548</c:v>
                </c:pt>
              </c:numCache>
            </c:numRef>
          </c:yVal>
          <c:smooth val="0"/>
        </c:ser>
        <c:ser>
          <c:idx val="1"/>
          <c:order val="12"/>
          <c:tx>
            <c:strRef>
              <c:f>AllOutputs!$D$1</c:f>
              <c:strCache>
                <c:ptCount val="1"/>
                <c:pt idx="0">
                  <c:v>Patm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AllOutputs!$S$4:$S$300</c:f>
              <c:numCache>
                <c:formatCode>0.00</c:formatCode>
                <c:ptCount val="297"/>
                <c:pt idx="0">
                  <c:v>40.953082124637731</c:v>
                </c:pt>
                <c:pt idx="1">
                  <c:v>33.847204283505491</c:v>
                </c:pt>
                <c:pt idx="2">
                  <c:v>6.119642313434849E-2</c:v>
                </c:pt>
                <c:pt idx="3">
                  <c:v>4.4138950821755729E-2</c:v>
                </c:pt>
                <c:pt idx="4">
                  <c:v>0.35095675394500142</c:v>
                </c:pt>
                <c:pt idx="5">
                  <c:v>4.880889787420184E-2</c:v>
                </c:pt>
                <c:pt idx="6">
                  <c:v>5.0141150171438893E-2</c:v>
                </c:pt>
                <c:pt idx="7">
                  <c:v>3.1151236215691148E-2</c:v>
                </c:pt>
                <c:pt idx="8">
                  <c:v>4.3761586195902417E-2</c:v>
                </c:pt>
                <c:pt idx="9">
                  <c:v>3.5554966584619749E-2</c:v>
                </c:pt>
                <c:pt idx="10">
                  <c:v>3.2487570138303938E-2</c:v>
                </c:pt>
                <c:pt idx="11">
                  <c:v>1.2086870809934303</c:v>
                </c:pt>
                <c:pt idx="12">
                  <c:v>1.7621871459035521</c:v>
                </c:pt>
                <c:pt idx="13">
                  <c:v>3.948794030076027E-2</c:v>
                </c:pt>
                <c:pt idx="14">
                  <c:v>8.7436195562667471</c:v>
                </c:pt>
                <c:pt idx="15">
                  <c:v>4.1440955082972158E-2</c:v>
                </c:pt>
                <c:pt idx="16">
                  <c:v>2.3642079642795463E-2</c:v>
                </c:pt>
                <c:pt idx="17">
                  <c:v>4.7846313451623184</c:v>
                </c:pt>
                <c:pt idx="18">
                  <c:v>3.4394120603407789E-2</c:v>
                </c:pt>
                <c:pt idx="19">
                  <c:v>2.0165772374459434E-2</c:v>
                </c:pt>
                <c:pt idx="20">
                  <c:v>3.719875815759098E-2</c:v>
                </c:pt>
                <c:pt idx="21">
                  <c:v>1.5083665418953796</c:v>
                </c:pt>
                <c:pt idx="22">
                  <c:v>2.6493886362913714E-2</c:v>
                </c:pt>
                <c:pt idx="23">
                  <c:v>2.240707958482397</c:v>
                </c:pt>
                <c:pt idx="24">
                  <c:v>2.3806502573200059</c:v>
                </c:pt>
                <c:pt idx="25">
                  <c:v>1.647569191996151E-2</c:v>
                </c:pt>
                <c:pt idx="26">
                  <c:v>3.3989029432972377E-2</c:v>
                </c:pt>
                <c:pt idx="27">
                  <c:v>2.5117789789698848</c:v>
                </c:pt>
                <c:pt idx="28">
                  <c:v>2.5297606782428171E-2</c:v>
                </c:pt>
                <c:pt idx="29">
                  <c:v>3.7824874625467775</c:v>
                </c:pt>
                <c:pt idx="30">
                  <c:v>3.3165255825533382E-2</c:v>
                </c:pt>
                <c:pt idx="31">
                  <c:v>1.4089845916391572</c:v>
                </c:pt>
                <c:pt idx="32">
                  <c:v>6.1738287677107726</c:v>
                </c:pt>
                <c:pt idx="33">
                  <c:v>5.2476879653027213</c:v>
                </c:pt>
                <c:pt idx="34">
                  <c:v>1.6154469992595132E-2</c:v>
                </c:pt>
                <c:pt idx="35">
                  <c:v>4.5806136254669747</c:v>
                </c:pt>
                <c:pt idx="36">
                  <c:v>5.2858996493399895</c:v>
                </c:pt>
                <c:pt idx="37">
                  <c:v>2.8472398606853067E-2</c:v>
                </c:pt>
                <c:pt idx="38">
                  <c:v>5.484491919293367</c:v>
                </c:pt>
                <c:pt idx="39">
                  <c:v>1.8696564067026286E-2</c:v>
                </c:pt>
                <c:pt idx="40">
                  <c:v>1.401209491347508E-2</c:v>
                </c:pt>
                <c:pt idx="41">
                  <c:v>3.8045599934846379</c:v>
                </c:pt>
                <c:pt idx="42">
                  <c:v>3.2326800705794509</c:v>
                </c:pt>
                <c:pt idx="43">
                  <c:v>7.3983689792080391E-3</c:v>
                </c:pt>
                <c:pt idx="44">
                  <c:v>2.4321163232841829E-2</c:v>
                </c:pt>
                <c:pt idx="45">
                  <c:v>7.5487942259708941E-3</c:v>
                </c:pt>
                <c:pt idx="46">
                  <c:v>6.8878037245348979E-3</c:v>
                </c:pt>
                <c:pt idx="47">
                  <c:v>9.6454628776763991E-3</c:v>
                </c:pt>
                <c:pt idx="48">
                  <c:v>9.6454628776763991E-3</c:v>
                </c:pt>
                <c:pt idx="49">
                  <c:v>9.6454628776763991E-3</c:v>
                </c:pt>
                <c:pt idx="50">
                  <c:v>9.6454628776763991E-3</c:v>
                </c:pt>
                <c:pt idx="51">
                  <c:v>9.6454628776763991E-3</c:v>
                </c:pt>
                <c:pt idx="52">
                  <c:v>9.6454628776763991E-3</c:v>
                </c:pt>
                <c:pt idx="53">
                  <c:v>9.6454628776763991E-3</c:v>
                </c:pt>
                <c:pt idx="54">
                  <c:v>9.6454628776763991E-3</c:v>
                </c:pt>
                <c:pt idx="55">
                  <c:v>9.6454628776763991E-3</c:v>
                </c:pt>
                <c:pt idx="56">
                  <c:v>9.6454628776763991E-3</c:v>
                </c:pt>
                <c:pt idx="57">
                  <c:v>9.6454628776763991E-3</c:v>
                </c:pt>
                <c:pt idx="58">
                  <c:v>9.6454628776763991E-3</c:v>
                </c:pt>
                <c:pt idx="59">
                  <c:v>9.6454628776763991E-3</c:v>
                </c:pt>
                <c:pt idx="60">
                  <c:v>9.6454628776763991E-3</c:v>
                </c:pt>
                <c:pt idx="61">
                  <c:v>9.6454628776763991E-3</c:v>
                </c:pt>
                <c:pt idx="62">
                  <c:v>9.6454628776763991E-3</c:v>
                </c:pt>
                <c:pt idx="63">
                  <c:v>9.6454628776763991E-3</c:v>
                </c:pt>
                <c:pt idx="64">
                  <c:v>9.6454628776763991E-3</c:v>
                </c:pt>
                <c:pt idx="65">
                  <c:v>9.6454628776763991E-3</c:v>
                </c:pt>
                <c:pt idx="66">
                  <c:v>9.6454628776763991E-3</c:v>
                </c:pt>
                <c:pt idx="67">
                  <c:v>9.6454628776763991E-3</c:v>
                </c:pt>
                <c:pt idx="68">
                  <c:v>9.6454628776763991E-3</c:v>
                </c:pt>
                <c:pt idx="69">
                  <c:v>9.6454628776763991E-3</c:v>
                </c:pt>
                <c:pt idx="70">
                  <c:v>9.6454628776763991E-3</c:v>
                </c:pt>
                <c:pt idx="71">
                  <c:v>9.6454628776763991E-3</c:v>
                </c:pt>
                <c:pt idx="72">
                  <c:v>9.6454628776763991E-3</c:v>
                </c:pt>
                <c:pt idx="73">
                  <c:v>9.6454628776763991E-3</c:v>
                </c:pt>
                <c:pt idx="74">
                  <c:v>9.6454628776763991E-3</c:v>
                </c:pt>
                <c:pt idx="75">
                  <c:v>9.6454628776763991E-3</c:v>
                </c:pt>
                <c:pt idx="76">
                  <c:v>9.6454628776763991E-3</c:v>
                </c:pt>
                <c:pt idx="77">
                  <c:v>9.6454628776763991E-3</c:v>
                </c:pt>
                <c:pt idx="78">
                  <c:v>9.6454628776763991E-3</c:v>
                </c:pt>
                <c:pt idx="79">
                  <c:v>9.6454628776763991E-3</c:v>
                </c:pt>
                <c:pt idx="80">
                  <c:v>9.6454628776763991E-3</c:v>
                </c:pt>
                <c:pt idx="81">
                  <c:v>9.6454628776763991E-3</c:v>
                </c:pt>
                <c:pt idx="82">
                  <c:v>9.6454628776763991E-3</c:v>
                </c:pt>
                <c:pt idx="83">
                  <c:v>9.6454628776763991E-3</c:v>
                </c:pt>
                <c:pt idx="84">
                  <c:v>9.6454628776763991E-3</c:v>
                </c:pt>
                <c:pt idx="85">
                  <c:v>9.6454628776763991E-3</c:v>
                </c:pt>
                <c:pt idx="86">
                  <c:v>9.6454628776763991E-3</c:v>
                </c:pt>
                <c:pt idx="87">
                  <c:v>9.6454628776763991E-3</c:v>
                </c:pt>
                <c:pt idx="88">
                  <c:v>9.6454628776763991E-3</c:v>
                </c:pt>
                <c:pt idx="89">
                  <c:v>9.6454628776763991E-3</c:v>
                </c:pt>
                <c:pt idx="90">
                  <c:v>9.6454628776763991E-3</c:v>
                </c:pt>
                <c:pt idx="91">
                  <c:v>9.6454628776763991E-3</c:v>
                </c:pt>
                <c:pt idx="92">
                  <c:v>9.6454628776763991E-3</c:v>
                </c:pt>
                <c:pt idx="93">
                  <c:v>9.6454628776763991E-3</c:v>
                </c:pt>
                <c:pt idx="94">
                  <c:v>9.6454628776763991E-3</c:v>
                </c:pt>
                <c:pt idx="95">
                  <c:v>9.6454628776763991E-3</c:v>
                </c:pt>
                <c:pt idx="96">
                  <c:v>9.6454628776763991E-3</c:v>
                </c:pt>
              </c:numCache>
            </c:numRef>
          </c:xVal>
          <c:yVal>
            <c:numRef>
              <c:f>AllOutputs!$D$4:$D$300</c:f>
              <c:numCache>
                <c:formatCode>0.00</c:formatCode>
                <c:ptCount val="297"/>
                <c:pt idx="0">
                  <c:v>4.3764574672497281</c:v>
                </c:pt>
                <c:pt idx="1">
                  <c:v>6.2792506595777846</c:v>
                </c:pt>
                <c:pt idx="2">
                  <c:v>8.3956949392282372</c:v>
                </c:pt>
                <c:pt idx="3">
                  <c:v>35.164747518350396</c:v>
                </c:pt>
                <c:pt idx="4">
                  <c:v>38.116728305855986</c:v>
                </c:pt>
                <c:pt idx="5">
                  <c:v>47.022297395356759</c:v>
                </c:pt>
                <c:pt idx="6">
                  <c:v>50.127883497072496</c:v>
                </c:pt>
                <c:pt idx="7">
                  <c:v>51.434695663915662</c:v>
                </c:pt>
                <c:pt idx="8">
                  <c:v>54.166222208053462</c:v>
                </c:pt>
                <c:pt idx="9">
                  <c:v>55.80055191511331</c:v>
                </c:pt>
                <c:pt idx="10">
                  <c:v>56.576483276823332</c:v>
                </c:pt>
                <c:pt idx="11">
                  <c:v>61.387359956155173</c:v>
                </c:pt>
                <c:pt idx="12">
                  <c:v>61.804304427090692</c:v>
                </c:pt>
                <c:pt idx="13">
                  <c:v>64.690142602627745</c:v>
                </c:pt>
                <c:pt idx="14">
                  <c:v>64.815096536215421</c:v>
                </c:pt>
                <c:pt idx="15">
                  <c:v>65.388307806037602</c:v>
                </c:pt>
                <c:pt idx="16">
                  <c:v>65.603553621274273</c:v>
                </c:pt>
                <c:pt idx="17">
                  <c:v>66.055369810336302</c:v>
                </c:pt>
                <c:pt idx="18">
                  <c:v>66.360538755955375</c:v>
                </c:pt>
                <c:pt idx="19">
                  <c:v>66.777675286228856</c:v>
                </c:pt>
                <c:pt idx="20">
                  <c:v>67.248288821207154</c:v>
                </c:pt>
                <c:pt idx="21">
                  <c:v>71.080097098467405</c:v>
                </c:pt>
                <c:pt idx="22">
                  <c:v>74.860002380590615</c:v>
                </c:pt>
                <c:pt idx="23">
                  <c:v>76.326570117272695</c:v>
                </c:pt>
                <c:pt idx="24">
                  <c:v>83.493411571488252</c:v>
                </c:pt>
                <c:pt idx="25">
                  <c:v>85.016500091834175</c:v>
                </c:pt>
                <c:pt idx="26">
                  <c:v>88.554743280482427</c:v>
                </c:pt>
                <c:pt idx="27">
                  <c:v>90.154978370091058</c:v>
                </c:pt>
                <c:pt idx="28">
                  <c:v>90.245902109107462</c:v>
                </c:pt>
                <c:pt idx="29">
                  <c:v>93.708992510862316</c:v>
                </c:pt>
                <c:pt idx="30">
                  <c:v>93.817985672237612</c:v>
                </c:pt>
                <c:pt idx="31">
                  <c:v>94.74468486354715</c:v>
                </c:pt>
                <c:pt idx="32">
                  <c:v>104.44820186706393</c:v>
                </c:pt>
                <c:pt idx="33">
                  <c:v>122.08747247269856</c:v>
                </c:pt>
                <c:pt idx="34">
                  <c:v>128.94068951720408</c:v>
                </c:pt>
                <c:pt idx="35">
                  <c:v>131.34722212906053</c:v>
                </c:pt>
                <c:pt idx="36">
                  <c:v>133.31359348425991</c:v>
                </c:pt>
                <c:pt idx="37">
                  <c:v>135.35886206992006</c:v>
                </c:pt>
                <c:pt idx="38">
                  <c:v>137.99216713272182</c:v>
                </c:pt>
                <c:pt idx="39">
                  <c:v>146.64819875856014</c:v>
                </c:pt>
                <c:pt idx="40">
                  <c:v>146.94612040217547</c:v>
                </c:pt>
                <c:pt idx="41">
                  <c:v>157.46628660772569</c:v>
                </c:pt>
                <c:pt idx="42">
                  <c:v>174.85618550808979</c:v>
                </c:pt>
                <c:pt idx="43">
                  <c:v>183.10153792251305</c:v>
                </c:pt>
                <c:pt idx="44">
                  <c:v>184.54348621675453</c:v>
                </c:pt>
                <c:pt idx="45">
                  <c:v>214.55943831371434</c:v>
                </c:pt>
                <c:pt idx="46">
                  <c:v>246.57326423029514</c:v>
                </c:pt>
                <c:pt idx="47">
                  <c:v>254.45325073001214</c:v>
                </c:pt>
                <c:pt idx="48">
                  <c:v>254.45325073001214</c:v>
                </c:pt>
                <c:pt idx="49">
                  <c:v>254.45325073001214</c:v>
                </c:pt>
                <c:pt idx="50">
                  <c:v>254.45325073001214</c:v>
                </c:pt>
                <c:pt idx="51">
                  <c:v>254.45325073001214</c:v>
                </c:pt>
                <c:pt idx="52">
                  <c:v>254.45325073001214</c:v>
                </c:pt>
                <c:pt idx="53">
                  <c:v>254.45325073001214</c:v>
                </c:pt>
                <c:pt idx="54">
                  <c:v>254.45325073001214</c:v>
                </c:pt>
                <c:pt idx="55">
                  <c:v>254.45325073001214</c:v>
                </c:pt>
                <c:pt idx="56">
                  <c:v>254.45325073001214</c:v>
                </c:pt>
                <c:pt idx="57">
                  <c:v>254.45325073001214</c:v>
                </c:pt>
                <c:pt idx="58">
                  <c:v>254.45325073001214</c:v>
                </c:pt>
                <c:pt idx="59">
                  <c:v>254.45325073001214</c:v>
                </c:pt>
                <c:pt idx="60">
                  <c:v>254.45325073001214</c:v>
                </c:pt>
                <c:pt idx="61">
                  <c:v>254.45325073001214</c:v>
                </c:pt>
                <c:pt idx="62">
                  <c:v>254.45325073001214</c:v>
                </c:pt>
                <c:pt idx="63">
                  <c:v>254.45325073001214</c:v>
                </c:pt>
                <c:pt idx="64">
                  <c:v>254.45325073001214</c:v>
                </c:pt>
                <c:pt idx="65">
                  <c:v>254.45325073001214</c:v>
                </c:pt>
                <c:pt idx="66">
                  <c:v>254.45325073001214</c:v>
                </c:pt>
                <c:pt idx="67">
                  <c:v>254.45325073001214</c:v>
                </c:pt>
                <c:pt idx="68">
                  <c:v>254.45325073001214</c:v>
                </c:pt>
                <c:pt idx="69">
                  <c:v>254.45325073001214</c:v>
                </c:pt>
                <c:pt idx="70">
                  <c:v>254.45325073001214</c:v>
                </c:pt>
                <c:pt idx="71">
                  <c:v>254.45325073001214</c:v>
                </c:pt>
                <c:pt idx="72">
                  <c:v>254.45325073001214</c:v>
                </c:pt>
                <c:pt idx="73">
                  <c:v>254.45325073001214</c:v>
                </c:pt>
                <c:pt idx="74">
                  <c:v>254.45325073001214</c:v>
                </c:pt>
                <c:pt idx="75">
                  <c:v>254.45325073001214</c:v>
                </c:pt>
                <c:pt idx="76">
                  <c:v>254.45325073001214</c:v>
                </c:pt>
                <c:pt idx="77">
                  <c:v>254.45325073001214</c:v>
                </c:pt>
                <c:pt idx="78">
                  <c:v>254.45325073001214</c:v>
                </c:pt>
                <c:pt idx="79">
                  <c:v>254.45325073001214</c:v>
                </c:pt>
                <c:pt idx="80">
                  <c:v>254.45325073001214</c:v>
                </c:pt>
                <c:pt idx="81">
                  <c:v>254.45325073001214</c:v>
                </c:pt>
                <c:pt idx="82">
                  <c:v>254.45325073001214</c:v>
                </c:pt>
                <c:pt idx="83">
                  <c:v>254.45325073001214</c:v>
                </c:pt>
                <c:pt idx="84">
                  <c:v>254.45325073001214</c:v>
                </c:pt>
                <c:pt idx="85">
                  <c:v>254.45325073001214</c:v>
                </c:pt>
                <c:pt idx="86">
                  <c:v>254.45325073001214</c:v>
                </c:pt>
                <c:pt idx="87">
                  <c:v>254.45325073001214</c:v>
                </c:pt>
                <c:pt idx="88">
                  <c:v>254.45325073001214</c:v>
                </c:pt>
                <c:pt idx="89">
                  <c:v>254.45325073001214</c:v>
                </c:pt>
                <c:pt idx="90">
                  <c:v>254.45325073001214</c:v>
                </c:pt>
                <c:pt idx="91">
                  <c:v>254.45325073001214</c:v>
                </c:pt>
                <c:pt idx="92">
                  <c:v>254.45325073001214</c:v>
                </c:pt>
                <c:pt idx="93">
                  <c:v>254.45325073001214</c:v>
                </c:pt>
                <c:pt idx="94">
                  <c:v>254.45325073001214</c:v>
                </c:pt>
                <c:pt idx="95">
                  <c:v>254.45325073001214</c:v>
                </c:pt>
                <c:pt idx="96">
                  <c:v>254.45325073001214</c:v>
                </c:pt>
              </c:numCache>
            </c:numRef>
          </c:yVal>
          <c:smooth val="0"/>
        </c:ser>
        <c:ser>
          <c:idx val="2"/>
          <c:order val="13"/>
          <c:tx>
            <c:strRef>
              <c:f>AllOutputs!$E$1</c:f>
              <c:strCache>
                <c:ptCount val="1"/>
                <c:pt idx="0">
                  <c:v>Patm diff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xVal>
            <c:numRef>
              <c:f>AllOutputs!$T$4:$T$300</c:f>
              <c:numCache>
                <c:formatCode>0.00</c:formatCode>
                <c:ptCount val="297"/>
                <c:pt idx="0">
                  <c:v>0.15952121768154778</c:v>
                </c:pt>
                <c:pt idx="1">
                  <c:v>27.073444851241057</c:v>
                </c:pt>
                <c:pt idx="2">
                  <c:v>24.224606746655049</c:v>
                </c:pt>
                <c:pt idx="3">
                  <c:v>0.11500021384040014</c:v>
                </c:pt>
                <c:pt idx="4">
                  <c:v>0.88630103798911242</c:v>
                </c:pt>
                <c:pt idx="5">
                  <c:v>0.12705322895097915</c:v>
                </c:pt>
                <c:pt idx="6">
                  <c:v>0.13048920390953855</c:v>
                </c:pt>
                <c:pt idx="7">
                  <c:v>8.1237932257836418E-2</c:v>
                </c:pt>
                <c:pt idx="8">
                  <c:v>0.11395528053725051</c:v>
                </c:pt>
                <c:pt idx="9">
                  <c:v>9.2668206830526248E-2</c:v>
                </c:pt>
                <c:pt idx="10">
                  <c:v>8.470200390394414E-2</c:v>
                </c:pt>
                <c:pt idx="11">
                  <c:v>0.1028536048926575</c:v>
                </c:pt>
                <c:pt idx="12">
                  <c:v>0.10791398526726155</c:v>
                </c:pt>
                <c:pt idx="13">
                  <c:v>6.1695662928241114E-2</c:v>
                </c:pt>
                <c:pt idx="14">
                  <c:v>8.9637590487417401E-2</c:v>
                </c:pt>
                <c:pt idx="15">
                  <c:v>5.2645253161041031E-2</c:v>
                </c:pt>
                <c:pt idx="16">
                  <c:v>9.6912963008958936E-2</c:v>
                </c:pt>
                <c:pt idx="17">
                  <c:v>2.7615798335382764</c:v>
                </c:pt>
                <c:pt idx="18">
                  <c:v>3.7967752273488982</c:v>
                </c:pt>
                <c:pt idx="19">
                  <c:v>6.9106434051980942E-2</c:v>
                </c:pt>
                <c:pt idx="20">
                  <c:v>3.317011424625619</c:v>
                </c:pt>
                <c:pt idx="21">
                  <c:v>4.3025432381247813E-2</c:v>
                </c:pt>
                <c:pt idx="22">
                  <c:v>8.8558465722327673E-2</c:v>
                </c:pt>
                <c:pt idx="23">
                  <c:v>6.5985841159695427E-2</c:v>
                </c:pt>
                <c:pt idx="24">
                  <c:v>8.6415988119395257E-2</c:v>
                </c:pt>
                <c:pt idx="25">
                  <c:v>4.5382530865781643</c:v>
                </c:pt>
                <c:pt idx="26">
                  <c:v>7.6869715564604375</c:v>
                </c:pt>
                <c:pt idx="27">
                  <c:v>4.7236599876496568</c:v>
                </c:pt>
                <c:pt idx="28">
                  <c:v>3.0957683135480902</c:v>
                </c:pt>
                <c:pt idx="29">
                  <c:v>4.8893377878398585</c:v>
                </c:pt>
                <c:pt idx="30">
                  <c:v>4.2179407387167404E-2</c:v>
                </c:pt>
                <c:pt idx="31">
                  <c:v>7.4209659625184318E-2</c:v>
                </c:pt>
                <c:pt idx="32">
                  <c:v>6.4338102320315098</c:v>
                </c:pt>
                <c:pt idx="33">
                  <c:v>10.262304467276978</c:v>
                </c:pt>
                <c:pt idx="34">
                  <c:v>4.8795843870877625E-2</c:v>
                </c:pt>
                <c:pt idx="35">
                  <c:v>3.6594673117956215E-2</c:v>
                </c:pt>
                <c:pt idx="36">
                  <c:v>1.9339579977576769E-2</c:v>
                </c:pt>
                <c:pt idx="37">
                  <c:v>6.3413748891045146E-2</c:v>
                </c:pt>
                <c:pt idx="38">
                  <c:v>8.2674583670243589</c:v>
                </c:pt>
                <c:pt idx="39">
                  <c:v>1.9731723648787901E-2</c:v>
                </c:pt>
                <c:pt idx="40">
                  <c:v>7.5069691208797655</c:v>
                </c:pt>
                <c:pt idx="41">
                  <c:v>6.9435738122625725</c:v>
                </c:pt>
                <c:pt idx="42">
                  <c:v>1.8005410183189668E-2</c:v>
                </c:pt>
                <c:pt idx="43">
                  <c:v>7.4531846382078495</c:v>
                </c:pt>
                <c:pt idx="44">
                  <c:v>2.5203008061658264E-2</c:v>
                </c:pt>
                <c:pt idx="45">
                  <c:v>6.1502890601306257</c:v>
                </c:pt>
                <c:pt idx="46">
                  <c:v>7.5516259032534725</c:v>
                </c:pt>
                <c:pt idx="47">
                  <c:v>5.5276923197166603</c:v>
                </c:pt>
                <c:pt idx="48">
                  <c:v>5.5276923197166603</c:v>
                </c:pt>
                <c:pt idx="49">
                  <c:v>5.5276923197166603</c:v>
                </c:pt>
                <c:pt idx="50">
                  <c:v>5.5276923197166603</c:v>
                </c:pt>
                <c:pt idx="51">
                  <c:v>5.5276923197166603</c:v>
                </c:pt>
                <c:pt idx="52">
                  <c:v>5.5276923197166603</c:v>
                </c:pt>
                <c:pt idx="53">
                  <c:v>5.5276923197166603</c:v>
                </c:pt>
                <c:pt idx="54">
                  <c:v>5.5276923197166603</c:v>
                </c:pt>
                <c:pt idx="55">
                  <c:v>5.5276923197166603</c:v>
                </c:pt>
                <c:pt idx="56">
                  <c:v>5.5276923197166603</c:v>
                </c:pt>
                <c:pt idx="57">
                  <c:v>5.5276923197166603</c:v>
                </c:pt>
                <c:pt idx="58">
                  <c:v>5.5276923197166603</c:v>
                </c:pt>
                <c:pt idx="59">
                  <c:v>5.5276923197166603</c:v>
                </c:pt>
                <c:pt idx="60">
                  <c:v>5.5276923197166603</c:v>
                </c:pt>
                <c:pt idx="61">
                  <c:v>5.5276923197166603</c:v>
                </c:pt>
                <c:pt idx="62">
                  <c:v>5.5276923197166603</c:v>
                </c:pt>
                <c:pt idx="63">
                  <c:v>5.5276923197166603</c:v>
                </c:pt>
                <c:pt idx="64">
                  <c:v>5.5276923197166603</c:v>
                </c:pt>
                <c:pt idx="65">
                  <c:v>5.5276923197166603</c:v>
                </c:pt>
                <c:pt idx="66">
                  <c:v>5.5276923197166603</c:v>
                </c:pt>
                <c:pt idx="67">
                  <c:v>5.5276923197166603</c:v>
                </c:pt>
                <c:pt idx="68">
                  <c:v>5.5276923197166603</c:v>
                </c:pt>
                <c:pt idx="69">
                  <c:v>5.5276923197166603</c:v>
                </c:pt>
                <c:pt idx="70">
                  <c:v>5.5276923197166603</c:v>
                </c:pt>
                <c:pt idx="71">
                  <c:v>5.5276923197166603</c:v>
                </c:pt>
                <c:pt idx="72">
                  <c:v>5.5276923197166603</c:v>
                </c:pt>
                <c:pt idx="73">
                  <c:v>5.5276923197166603</c:v>
                </c:pt>
                <c:pt idx="74">
                  <c:v>5.5276923197166603</c:v>
                </c:pt>
                <c:pt idx="75">
                  <c:v>5.5276923197166603</c:v>
                </c:pt>
                <c:pt idx="76">
                  <c:v>5.5276923197166603</c:v>
                </c:pt>
                <c:pt idx="77">
                  <c:v>5.5276923197166603</c:v>
                </c:pt>
                <c:pt idx="78">
                  <c:v>5.5276923197166603</c:v>
                </c:pt>
                <c:pt idx="79">
                  <c:v>5.5276923197166603</c:v>
                </c:pt>
                <c:pt idx="80">
                  <c:v>5.5276923197166603</c:v>
                </c:pt>
                <c:pt idx="81">
                  <c:v>5.5276923197166603</c:v>
                </c:pt>
                <c:pt idx="82">
                  <c:v>5.5276923197166603</c:v>
                </c:pt>
                <c:pt idx="83">
                  <c:v>5.5276923197166603</c:v>
                </c:pt>
                <c:pt idx="84">
                  <c:v>5.5276923197166603</c:v>
                </c:pt>
                <c:pt idx="85">
                  <c:v>5.5276923197166603</c:v>
                </c:pt>
                <c:pt idx="86">
                  <c:v>5.5276923197166603</c:v>
                </c:pt>
                <c:pt idx="87">
                  <c:v>5.5276923197166603</c:v>
                </c:pt>
                <c:pt idx="88">
                  <c:v>5.5276923197166603</c:v>
                </c:pt>
                <c:pt idx="89">
                  <c:v>5.5276923197166603</c:v>
                </c:pt>
                <c:pt idx="90">
                  <c:v>5.5276923197166603</c:v>
                </c:pt>
                <c:pt idx="91">
                  <c:v>5.5276923197166603</c:v>
                </c:pt>
                <c:pt idx="92">
                  <c:v>5.5276923197166603</c:v>
                </c:pt>
                <c:pt idx="93">
                  <c:v>5.5276923197166603</c:v>
                </c:pt>
                <c:pt idx="94">
                  <c:v>5.5276923197166603</c:v>
                </c:pt>
                <c:pt idx="95">
                  <c:v>5.5276923197166603</c:v>
                </c:pt>
                <c:pt idx="96">
                  <c:v>5.5276923197166603</c:v>
                </c:pt>
              </c:numCache>
            </c:numRef>
          </c:xVal>
          <c:yVal>
            <c:numRef>
              <c:f>AllOutputs!$E$4:$E$300</c:f>
              <c:numCache>
                <c:formatCode>0.00</c:formatCode>
                <c:ptCount val="297"/>
                <c:pt idx="0">
                  <c:v>8.4206356568994494</c:v>
                </c:pt>
                <c:pt idx="1">
                  <c:v>21.737892761466711</c:v>
                </c:pt>
                <c:pt idx="2">
                  <c:v>26.743719256888053</c:v>
                </c:pt>
                <c:pt idx="3">
                  <c:v>35.298343018111943</c:v>
                </c:pt>
                <c:pt idx="4">
                  <c:v>39.313934846144143</c:v>
                </c:pt>
                <c:pt idx="5">
                  <c:v>47.24166161069536</c:v>
                </c:pt>
                <c:pt idx="6">
                  <c:v>50.373584610458593</c:v>
                </c:pt>
                <c:pt idx="7">
                  <c:v>51.592612962994714</c:v>
                </c:pt>
                <c:pt idx="8">
                  <c:v>54.404131777810854</c:v>
                </c:pt>
                <c:pt idx="9">
                  <c:v>56.001666940582453</c:v>
                </c:pt>
                <c:pt idx="10">
                  <c:v>56.763669270706117</c:v>
                </c:pt>
                <c:pt idx="11">
                  <c:v>64.962336710974455</c:v>
                </c:pt>
                <c:pt idx="12">
                  <c:v>65.678112330140308</c:v>
                </c:pt>
                <c:pt idx="13">
                  <c:v>65.769492002480433</c:v>
                </c:pt>
                <c:pt idx="14">
                  <c:v>66.605748692851307</c:v>
                </c:pt>
                <c:pt idx="15">
                  <c:v>66.922577211000956</c:v>
                </c:pt>
                <c:pt idx="16">
                  <c:v>67.518232379200143</c:v>
                </c:pt>
                <c:pt idx="17">
                  <c:v>69.476818903109063</c:v>
                </c:pt>
                <c:pt idx="18">
                  <c:v>73.936485645691221</c:v>
                </c:pt>
                <c:pt idx="19">
                  <c:v>75.081509279817482</c:v>
                </c:pt>
                <c:pt idx="20">
                  <c:v>83.503627087298312</c:v>
                </c:pt>
                <c:pt idx="21">
                  <c:v>85.179354194492447</c:v>
                </c:pt>
                <c:pt idx="22">
                  <c:v>88.909373342784932</c:v>
                </c:pt>
                <c:pt idx="23">
                  <c:v>90.516392255949043</c:v>
                </c:pt>
                <c:pt idx="24">
                  <c:v>94.191217792091351</c:v>
                </c:pt>
                <c:pt idx="25">
                  <c:v>97.181714496282794</c:v>
                </c:pt>
                <c:pt idx="26">
                  <c:v>106.13739145426308</c:v>
                </c:pt>
                <c:pt idx="27">
                  <c:v>108.61982572884085</c:v>
                </c:pt>
                <c:pt idx="28">
                  <c:v>111.69771420891399</c:v>
                </c:pt>
                <c:pt idx="29">
                  <c:v>119.68498657399387</c:v>
                </c:pt>
                <c:pt idx="30">
                  <c:v>129.21487962985833</c:v>
                </c:pt>
                <c:pt idx="31">
                  <c:v>135.87348114690207</c:v>
                </c:pt>
                <c:pt idx="32">
                  <c:v>142.92221619372327</c:v>
                </c:pt>
                <c:pt idx="33">
                  <c:v>146.82415307771268</c:v>
                </c:pt>
                <c:pt idx="34">
                  <c:v>147.02225786196087</c:v>
                </c:pt>
                <c:pt idx="35">
                  <c:v>147.22719610062404</c:v>
                </c:pt>
                <c:pt idx="36">
                  <c:v>183.29730434571525</c:v>
                </c:pt>
                <c:pt idx="37">
                  <c:v>185.1941020877002</c:v>
                </c:pt>
                <c:pt idx="38">
                  <c:v>206.91187075344703</c:v>
                </c:pt>
                <c:pt idx="39">
                  <c:v>214.80294022427395</c:v>
                </c:pt>
                <c:pt idx="40">
                  <c:v>225.91106181210321</c:v>
                </c:pt>
                <c:pt idx="41">
                  <c:v>228.58895568676093</c:v>
                </c:pt>
                <c:pt idx="42">
                  <c:v>246.83694190711739</c:v>
                </c:pt>
                <c:pt idx="43">
                  <c:v>251.43340577225183</c:v>
                </c:pt>
                <c:pt idx="44">
                  <c:v>254.83719240705705</c:v>
                </c:pt>
                <c:pt idx="45">
                  <c:v>256.96809531733822</c:v>
                </c:pt>
                <c:pt idx="46">
                  <c:v>267.60687569565602</c:v>
                </c:pt>
                <c:pt idx="47">
                  <c:v>269.3919552435396</c:v>
                </c:pt>
                <c:pt idx="48">
                  <c:v>269.3919552435396</c:v>
                </c:pt>
                <c:pt idx="49">
                  <c:v>269.3919552435396</c:v>
                </c:pt>
                <c:pt idx="50">
                  <c:v>269.3919552435396</c:v>
                </c:pt>
                <c:pt idx="51">
                  <c:v>269.3919552435396</c:v>
                </c:pt>
                <c:pt idx="52">
                  <c:v>269.3919552435396</c:v>
                </c:pt>
                <c:pt idx="53">
                  <c:v>269.3919552435396</c:v>
                </c:pt>
                <c:pt idx="54">
                  <c:v>269.3919552435396</c:v>
                </c:pt>
                <c:pt idx="55">
                  <c:v>269.3919552435396</c:v>
                </c:pt>
                <c:pt idx="56">
                  <c:v>269.3919552435396</c:v>
                </c:pt>
                <c:pt idx="57">
                  <c:v>269.3919552435396</c:v>
                </c:pt>
                <c:pt idx="58">
                  <c:v>269.3919552435396</c:v>
                </c:pt>
                <c:pt idx="59">
                  <c:v>269.3919552435396</c:v>
                </c:pt>
                <c:pt idx="60">
                  <c:v>269.3919552435396</c:v>
                </c:pt>
                <c:pt idx="61">
                  <c:v>269.3919552435396</c:v>
                </c:pt>
                <c:pt idx="62">
                  <c:v>269.3919552435396</c:v>
                </c:pt>
                <c:pt idx="63">
                  <c:v>269.3919552435396</c:v>
                </c:pt>
                <c:pt idx="64">
                  <c:v>269.3919552435396</c:v>
                </c:pt>
                <c:pt idx="65">
                  <c:v>269.3919552435396</c:v>
                </c:pt>
                <c:pt idx="66">
                  <c:v>269.3919552435396</c:v>
                </c:pt>
                <c:pt idx="67">
                  <c:v>269.3919552435396</c:v>
                </c:pt>
                <c:pt idx="68">
                  <c:v>269.3919552435396</c:v>
                </c:pt>
                <c:pt idx="69">
                  <c:v>269.3919552435396</c:v>
                </c:pt>
                <c:pt idx="70">
                  <c:v>269.3919552435396</c:v>
                </c:pt>
                <c:pt idx="71">
                  <c:v>269.3919552435396</c:v>
                </c:pt>
                <c:pt idx="72">
                  <c:v>269.3919552435396</c:v>
                </c:pt>
                <c:pt idx="73">
                  <c:v>269.3919552435396</c:v>
                </c:pt>
                <c:pt idx="74">
                  <c:v>269.3919552435396</c:v>
                </c:pt>
                <c:pt idx="75">
                  <c:v>269.3919552435396</c:v>
                </c:pt>
                <c:pt idx="76">
                  <c:v>269.3919552435396</c:v>
                </c:pt>
                <c:pt idx="77">
                  <c:v>269.3919552435396</c:v>
                </c:pt>
                <c:pt idx="78">
                  <c:v>269.3919552435396</c:v>
                </c:pt>
                <c:pt idx="79">
                  <c:v>269.3919552435396</c:v>
                </c:pt>
                <c:pt idx="80">
                  <c:v>269.3919552435396</c:v>
                </c:pt>
                <c:pt idx="81">
                  <c:v>269.3919552435396</c:v>
                </c:pt>
                <c:pt idx="82">
                  <c:v>269.3919552435396</c:v>
                </c:pt>
                <c:pt idx="83">
                  <c:v>269.3919552435396</c:v>
                </c:pt>
                <c:pt idx="84">
                  <c:v>269.3919552435396</c:v>
                </c:pt>
                <c:pt idx="85">
                  <c:v>269.3919552435396</c:v>
                </c:pt>
                <c:pt idx="86">
                  <c:v>269.3919552435396</c:v>
                </c:pt>
                <c:pt idx="87">
                  <c:v>269.3919552435396</c:v>
                </c:pt>
                <c:pt idx="88">
                  <c:v>269.3919552435396</c:v>
                </c:pt>
                <c:pt idx="89">
                  <c:v>269.3919552435396</c:v>
                </c:pt>
                <c:pt idx="90">
                  <c:v>269.3919552435396</c:v>
                </c:pt>
                <c:pt idx="91">
                  <c:v>269.3919552435396</c:v>
                </c:pt>
                <c:pt idx="92">
                  <c:v>269.3919552435396</c:v>
                </c:pt>
                <c:pt idx="93">
                  <c:v>269.3919552435396</c:v>
                </c:pt>
                <c:pt idx="94">
                  <c:v>269.3919552435396</c:v>
                </c:pt>
                <c:pt idx="95">
                  <c:v>269.3919552435396</c:v>
                </c:pt>
                <c:pt idx="96">
                  <c:v>269.3919552435396</c:v>
                </c:pt>
              </c:numCache>
            </c:numRef>
          </c:yVal>
          <c:smooth val="0"/>
        </c:ser>
        <c:ser>
          <c:idx val="7"/>
          <c:order val="14"/>
          <c:tx>
            <c:strRef>
              <c:f>AllOutputs!$F$1</c:f>
              <c:strCache>
                <c:ptCount val="1"/>
                <c:pt idx="0">
                  <c:v>Patm nodiff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dot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AllOutputs!$U$4:$U$300</c:f>
              <c:numCache>
                <c:formatCode>0.00</c:formatCode>
                <c:ptCount val="297"/>
                <c:pt idx="0">
                  <c:v>42.962503359253525</c:v>
                </c:pt>
                <c:pt idx="1">
                  <c:v>34.974202892204694</c:v>
                </c:pt>
                <c:pt idx="2">
                  <c:v>5.2868668393993623E-2</c:v>
                </c:pt>
                <c:pt idx="3">
                  <c:v>3.813399451623304E-2</c:v>
                </c:pt>
                <c:pt idx="4">
                  <c:v>0.30402145223410032</c:v>
                </c:pt>
                <c:pt idx="5">
                  <c:v>4.2171741816615704E-2</c:v>
                </c:pt>
                <c:pt idx="6">
                  <c:v>4.3323786385526815E-2</c:v>
                </c:pt>
                <c:pt idx="7">
                  <c:v>2.6911067187997351E-2</c:v>
                </c:pt>
                <c:pt idx="8">
                  <c:v>3.7809664170301058E-2</c:v>
                </c:pt>
                <c:pt idx="9">
                  <c:v>3.0716904490808133E-2</c:v>
                </c:pt>
                <c:pt idx="10">
                  <c:v>2.8066103201725003E-2</c:v>
                </c:pt>
                <c:pt idx="11">
                  <c:v>8.2907749628602705</c:v>
                </c:pt>
                <c:pt idx="12">
                  <c:v>1.0565412716206004</c:v>
                </c:pt>
                <c:pt idx="13">
                  <c:v>1.5490599441705661</c:v>
                </c:pt>
                <c:pt idx="14">
                  <c:v>4.3439518893984008</c:v>
                </c:pt>
                <c:pt idx="15">
                  <c:v>3.4116529283990109E-2</c:v>
                </c:pt>
                <c:pt idx="16">
                  <c:v>3.580459835350356E-2</c:v>
                </c:pt>
                <c:pt idx="17">
                  <c:v>2.0422892479616404E-2</c:v>
                </c:pt>
                <c:pt idx="18">
                  <c:v>2.9714145621729252E-2</c:v>
                </c:pt>
                <c:pt idx="19">
                  <c:v>1.7419327760800001E-2</c:v>
                </c:pt>
                <c:pt idx="20">
                  <c:v>3.2138103822279405E-2</c:v>
                </c:pt>
                <c:pt idx="21">
                  <c:v>1.3233043862884168</c:v>
                </c:pt>
                <c:pt idx="22">
                  <c:v>1.9819971411933932</c:v>
                </c:pt>
                <c:pt idx="23">
                  <c:v>2.2887273315005324E-2</c:v>
                </c:pt>
                <c:pt idx="24">
                  <c:v>2.1102835285399086</c:v>
                </c:pt>
                <c:pt idx="25">
                  <c:v>1.4231430194658575E-2</c:v>
                </c:pt>
                <c:pt idx="26">
                  <c:v>2.2310326147659376</c:v>
                </c:pt>
                <c:pt idx="27">
                  <c:v>2.9364843815520129E-2</c:v>
                </c:pt>
                <c:pt idx="28">
                  <c:v>3.4108524982883663</c:v>
                </c:pt>
                <c:pt idx="29">
                  <c:v>2.1853828700166368E-2</c:v>
                </c:pt>
                <c:pt idx="30">
                  <c:v>1.2362259561151356</c:v>
                </c:pt>
                <c:pt idx="31">
                  <c:v>2.8653039522334722E-2</c:v>
                </c:pt>
                <c:pt idx="32">
                  <c:v>5.7427352602966932</c:v>
                </c:pt>
                <c:pt idx="33">
                  <c:v>4.8372293614053481</c:v>
                </c:pt>
                <c:pt idx="34">
                  <c:v>4.1902082693682381</c:v>
                </c:pt>
                <c:pt idx="35">
                  <c:v>4.8822803749397528</c:v>
                </c:pt>
                <c:pt idx="36">
                  <c:v>5.0825062501123401</c:v>
                </c:pt>
                <c:pt idx="37">
                  <c:v>1.3954166871644313E-2</c:v>
                </c:pt>
                <c:pt idx="38">
                  <c:v>2.4598039715585929E-2</c:v>
                </c:pt>
                <c:pt idx="39">
                  <c:v>1.615061413029685E-2</c:v>
                </c:pt>
                <c:pt idx="40">
                  <c:v>1.2103341549180564E-2</c:v>
                </c:pt>
                <c:pt idx="41">
                  <c:v>3.4523270436226192</c:v>
                </c:pt>
                <c:pt idx="42">
                  <c:v>2.9136365658620864</c:v>
                </c:pt>
                <c:pt idx="43">
                  <c:v>6.3900562397478334E-3</c:v>
                </c:pt>
                <c:pt idx="44">
                  <c:v>2.1011022134990221E-2</c:v>
                </c:pt>
                <c:pt idx="45">
                  <c:v>6.5200106931483865E-3</c:v>
                </c:pt>
                <c:pt idx="46">
                  <c:v>5.9490629035313979E-3</c:v>
                </c:pt>
                <c:pt idx="47">
                  <c:v>8.3311887262809674E-3</c:v>
                </c:pt>
                <c:pt idx="48">
                  <c:v>8.3311887262809674E-3</c:v>
                </c:pt>
                <c:pt idx="49">
                  <c:v>8.3311887262809674E-3</c:v>
                </c:pt>
                <c:pt idx="50">
                  <c:v>8.3311887262809674E-3</c:v>
                </c:pt>
                <c:pt idx="51">
                  <c:v>8.3311887262809674E-3</c:v>
                </c:pt>
                <c:pt idx="52">
                  <c:v>8.3311887262809674E-3</c:v>
                </c:pt>
                <c:pt idx="53">
                  <c:v>8.3311887262809674E-3</c:v>
                </c:pt>
                <c:pt idx="54">
                  <c:v>8.3311887262809674E-3</c:v>
                </c:pt>
                <c:pt idx="55">
                  <c:v>8.3311887262809674E-3</c:v>
                </c:pt>
                <c:pt idx="56">
                  <c:v>8.3311887262809674E-3</c:v>
                </c:pt>
                <c:pt idx="57">
                  <c:v>8.3311887262809674E-3</c:v>
                </c:pt>
                <c:pt idx="58">
                  <c:v>8.3311887262809674E-3</c:v>
                </c:pt>
                <c:pt idx="59">
                  <c:v>8.3311887262809674E-3</c:v>
                </c:pt>
                <c:pt idx="60">
                  <c:v>8.3311887262809674E-3</c:v>
                </c:pt>
                <c:pt idx="61">
                  <c:v>8.3311887262809674E-3</c:v>
                </c:pt>
                <c:pt idx="62">
                  <c:v>8.3311887262809674E-3</c:v>
                </c:pt>
                <c:pt idx="63">
                  <c:v>8.3311887262809674E-3</c:v>
                </c:pt>
                <c:pt idx="64">
                  <c:v>8.3311887262809674E-3</c:v>
                </c:pt>
                <c:pt idx="65">
                  <c:v>8.3311887262809674E-3</c:v>
                </c:pt>
                <c:pt idx="66">
                  <c:v>8.3311887262809674E-3</c:v>
                </c:pt>
                <c:pt idx="67">
                  <c:v>8.3311887262809674E-3</c:v>
                </c:pt>
                <c:pt idx="68">
                  <c:v>8.3311887262809674E-3</c:v>
                </c:pt>
                <c:pt idx="69">
                  <c:v>8.3311887262809674E-3</c:v>
                </c:pt>
                <c:pt idx="70">
                  <c:v>8.3311887262809674E-3</c:v>
                </c:pt>
                <c:pt idx="71">
                  <c:v>8.3311887262809674E-3</c:v>
                </c:pt>
                <c:pt idx="72">
                  <c:v>8.3311887262809674E-3</c:v>
                </c:pt>
                <c:pt idx="73">
                  <c:v>8.3311887262809674E-3</c:v>
                </c:pt>
                <c:pt idx="74">
                  <c:v>8.3311887262809674E-3</c:v>
                </c:pt>
                <c:pt idx="75">
                  <c:v>8.3311887262809674E-3</c:v>
                </c:pt>
                <c:pt idx="76">
                  <c:v>8.3311887262809674E-3</c:v>
                </c:pt>
                <c:pt idx="77">
                  <c:v>8.3311887262809674E-3</c:v>
                </c:pt>
                <c:pt idx="78">
                  <c:v>8.3311887262809674E-3</c:v>
                </c:pt>
                <c:pt idx="79">
                  <c:v>8.3311887262809674E-3</c:v>
                </c:pt>
                <c:pt idx="80">
                  <c:v>8.3311887262809674E-3</c:v>
                </c:pt>
                <c:pt idx="81">
                  <c:v>8.3311887262809674E-3</c:v>
                </c:pt>
                <c:pt idx="82">
                  <c:v>8.3311887262809674E-3</c:v>
                </c:pt>
                <c:pt idx="83">
                  <c:v>8.3311887262809674E-3</c:v>
                </c:pt>
                <c:pt idx="84">
                  <c:v>8.3311887262809674E-3</c:v>
                </c:pt>
                <c:pt idx="85">
                  <c:v>8.3311887262809674E-3</c:v>
                </c:pt>
                <c:pt idx="86">
                  <c:v>8.3311887262809674E-3</c:v>
                </c:pt>
                <c:pt idx="87">
                  <c:v>8.3311887262809674E-3</c:v>
                </c:pt>
                <c:pt idx="88">
                  <c:v>8.3311887262809674E-3</c:v>
                </c:pt>
                <c:pt idx="89">
                  <c:v>8.3311887262809674E-3</c:v>
                </c:pt>
                <c:pt idx="90">
                  <c:v>8.3311887262809674E-3</c:v>
                </c:pt>
                <c:pt idx="91">
                  <c:v>8.3311887262809674E-3</c:v>
                </c:pt>
                <c:pt idx="92">
                  <c:v>8.3311887262809674E-3</c:v>
                </c:pt>
                <c:pt idx="93">
                  <c:v>8.3311887262809674E-3</c:v>
                </c:pt>
                <c:pt idx="94">
                  <c:v>8.3311887262809674E-3</c:v>
                </c:pt>
                <c:pt idx="95">
                  <c:v>8.3311887262809674E-3</c:v>
                </c:pt>
                <c:pt idx="96">
                  <c:v>8.3311887262809674E-3</c:v>
                </c:pt>
              </c:numCache>
            </c:numRef>
          </c:xVal>
          <c:yVal>
            <c:numRef>
              <c:f>AllOutputs!$F$4:$F$300</c:f>
              <c:numCache>
                <c:formatCode>0.00</c:formatCode>
                <c:ptCount val="297"/>
                <c:pt idx="0">
                  <c:v>3.4756541583523362</c:v>
                </c:pt>
                <c:pt idx="1">
                  <c:v>5.1515788272586276</c:v>
                </c:pt>
                <c:pt idx="2">
                  <c:v>8.3935815743328934</c:v>
                </c:pt>
                <c:pt idx="3">
                  <c:v>35.153465446933303</c:v>
                </c:pt>
                <c:pt idx="4">
                  <c:v>38.016477450222126</c:v>
                </c:pt>
                <c:pt idx="5">
                  <c:v>47.003866246344522</c:v>
                </c:pt>
                <c:pt idx="6">
                  <c:v>50.10717285824164</c:v>
                </c:pt>
                <c:pt idx="7">
                  <c:v>51.421377975446049</c:v>
                </c:pt>
                <c:pt idx="8">
                  <c:v>54.146194268371687</c:v>
                </c:pt>
                <c:pt idx="9">
                  <c:v>55.783578134062388</c:v>
                </c:pt>
                <c:pt idx="10">
                  <c:v>56.560673603931313</c:v>
                </c:pt>
                <c:pt idx="11">
                  <c:v>59.166509477790264</c:v>
                </c:pt>
                <c:pt idx="12">
                  <c:v>60.72399592857883</c:v>
                </c:pt>
                <c:pt idx="13">
                  <c:v>60.822139595885176</c:v>
                </c:pt>
                <c:pt idx="14">
                  <c:v>63.034297640713191</c:v>
                </c:pt>
                <c:pt idx="15">
                  <c:v>64.667195958375459</c:v>
                </c:pt>
                <c:pt idx="16">
                  <c:v>65.363934898107686</c:v>
                </c:pt>
                <c:pt idx="17">
                  <c:v>65.589545505658478</c:v>
                </c:pt>
                <c:pt idx="18">
                  <c:v>66.33987661824591</c:v>
                </c:pt>
                <c:pt idx="19">
                  <c:v>66.765473048794931</c:v>
                </c:pt>
                <c:pt idx="20">
                  <c:v>67.225565357477606</c:v>
                </c:pt>
                <c:pt idx="21">
                  <c:v>70.070011688456262</c:v>
                </c:pt>
                <c:pt idx="22">
                  <c:v>74.662502600907956</c:v>
                </c:pt>
                <c:pt idx="23">
                  <c:v>74.841269586547938</c:v>
                </c:pt>
                <c:pt idx="24">
                  <c:v>81.498702068003496</c:v>
                </c:pt>
                <c:pt idx="25">
                  <c:v>85.002797407220839</c:v>
                </c:pt>
                <c:pt idx="26">
                  <c:v>87.821817878043589</c:v>
                </c:pt>
                <c:pt idx="27">
                  <c:v>88.524823672195879</c:v>
                </c:pt>
                <c:pt idx="28">
                  <c:v>89.94997967264311</c:v>
                </c:pt>
                <c:pt idx="29">
                  <c:v>90.223114557752766</c:v>
                </c:pt>
                <c:pt idx="30">
                  <c:v>93.36737341148023</c:v>
                </c:pt>
                <c:pt idx="31">
                  <c:v>93.786483408927879</c:v>
                </c:pt>
                <c:pt idx="32">
                  <c:v>97.130672302395141</c:v>
                </c:pt>
                <c:pt idx="33">
                  <c:v>114.54324242399962</c:v>
                </c:pt>
                <c:pt idx="34">
                  <c:v>124.17041274166944</c:v>
                </c:pt>
                <c:pt idx="35">
                  <c:v>124.77833147273586</c:v>
                </c:pt>
                <c:pt idx="36">
                  <c:v>128.69771736133876</c:v>
                </c:pt>
                <c:pt idx="37">
                  <c:v>128.91759294104054</c:v>
                </c:pt>
                <c:pt idx="38">
                  <c:v>135.31550699290045</c:v>
                </c:pt>
                <c:pt idx="39">
                  <c:v>146.61660069928598</c:v>
                </c:pt>
                <c:pt idx="40">
                  <c:v>146.92242330493673</c:v>
                </c:pt>
                <c:pt idx="41">
                  <c:v>150.00921911527263</c:v>
                </c:pt>
                <c:pt idx="42">
                  <c:v>167.67231553072529</c:v>
                </c:pt>
                <c:pt idx="43">
                  <c:v>183.08505630249141</c:v>
                </c:pt>
                <c:pt idx="44">
                  <c:v>184.48860557712419</c:v>
                </c:pt>
                <c:pt idx="45">
                  <c:v>214.53891951631161</c:v>
                </c:pt>
                <c:pt idx="46">
                  <c:v>246.55103662335102</c:v>
                </c:pt>
                <c:pt idx="47">
                  <c:v>254.4209976065309</c:v>
                </c:pt>
                <c:pt idx="48">
                  <c:v>254.4209976065309</c:v>
                </c:pt>
                <c:pt idx="49">
                  <c:v>254.4209976065309</c:v>
                </c:pt>
                <c:pt idx="50">
                  <c:v>254.4209976065309</c:v>
                </c:pt>
                <c:pt idx="51">
                  <c:v>254.4209976065309</c:v>
                </c:pt>
                <c:pt idx="52">
                  <c:v>254.4209976065309</c:v>
                </c:pt>
                <c:pt idx="53">
                  <c:v>254.4209976065309</c:v>
                </c:pt>
                <c:pt idx="54">
                  <c:v>254.4209976065309</c:v>
                </c:pt>
                <c:pt idx="55">
                  <c:v>254.4209976065309</c:v>
                </c:pt>
                <c:pt idx="56">
                  <c:v>254.4209976065309</c:v>
                </c:pt>
                <c:pt idx="57">
                  <c:v>254.4209976065309</c:v>
                </c:pt>
                <c:pt idx="58">
                  <c:v>254.4209976065309</c:v>
                </c:pt>
                <c:pt idx="59">
                  <c:v>254.4209976065309</c:v>
                </c:pt>
                <c:pt idx="60">
                  <c:v>254.4209976065309</c:v>
                </c:pt>
                <c:pt idx="61">
                  <c:v>254.4209976065309</c:v>
                </c:pt>
                <c:pt idx="62">
                  <c:v>254.4209976065309</c:v>
                </c:pt>
                <c:pt idx="63">
                  <c:v>254.4209976065309</c:v>
                </c:pt>
                <c:pt idx="64">
                  <c:v>254.4209976065309</c:v>
                </c:pt>
                <c:pt idx="65">
                  <c:v>254.4209976065309</c:v>
                </c:pt>
                <c:pt idx="66">
                  <c:v>254.4209976065309</c:v>
                </c:pt>
                <c:pt idx="67">
                  <c:v>254.4209976065309</c:v>
                </c:pt>
                <c:pt idx="68">
                  <c:v>254.4209976065309</c:v>
                </c:pt>
                <c:pt idx="69">
                  <c:v>254.4209976065309</c:v>
                </c:pt>
                <c:pt idx="70">
                  <c:v>254.4209976065309</c:v>
                </c:pt>
                <c:pt idx="71">
                  <c:v>254.4209976065309</c:v>
                </c:pt>
                <c:pt idx="72">
                  <c:v>254.4209976065309</c:v>
                </c:pt>
                <c:pt idx="73">
                  <c:v>254.4209976065309</c:v>
                </c:pt>
                <c:pt idx="74">
                  <c:v>254.4209976065309</c:v>
                </c:pt>
                <c:pt idx="75">
                  <c:v>254.4209976065309</c:v>
                </c:pt>
                <c:pt idx="76">
                  <c:v>254.4209976065309</c:v>
                </c:pt>
                <c:pt idx="77">
                  <c:v>254.4209976065309</c:v>
                </c:pt>
                <c:pt idx="78">
                  <c:v>254.4209976065309</c:v>
                </c:pt>
                <c:pt idx="79">
                  <c:v>254.4209976065309</c:v>
                </c:pt>
                <c:pt idx="80">
                  <c:v>254.4209976065309</c:v>
                </c:pt>
                <c:pt idx="81">
                  <c:v>254.4209976065309</c:v>
                </c:pt>
                <c:pt idx="82">
                  <c:v>254.4209976065309</c:v>
                </c:pt>
                <c:pt idx="83">
                  <c:v>254.4209976065309</c:v>
                </c:pt>
                <c:pt idx="84">
                  <c:v>254.4209976065309</c:v>
                </c:pt>
                <c:pt idx="85">
                  <c:v>254.4209976065309</c:v>
                </c:pt>
                <c:pt idx="86">
                  <c:v>254.4209976065309</c:v>
                </c:pt>
                <c:pt idx="87">
                  <c:v>254.4209976065309</c:v>
                </c:pt>
                <c:pt idx="88">
                  <c:v>254.4209976065309</c:v>
                </c:pt>
                <c:pt idx="89">
                  <c:v>254.4209976065309</c:v>
                </c:pt>
                <c:pt idx="90">
                  <c:v>254.4209976065309</c:v>
                </c:pt>
                <c:pt idx="91">
                  <c:v>254.4209976065309</c:v>
                </c:pt>
                <c:pt idx="92">
                  <c:v>254.4209976065309</c:v>
                </c:pt>
                <c:pt idx="93">
                  <c:v>254.4209976065309</c:v>
                </c:pt>
                <c:pt idx="94">
                  <c:v>254.4209976065309</c:v>
                </c:pt>
                <c:pt idx="95">
                  <c:v>254.4209976065309</c:v>
                </c:pt>
                <c:pt idx="96">
                  <c:v>254.4209976065309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34112"/>
        <c:axId val="178236416"/>
      </c:scatterChart>
      <c:valAx>
        <c:axId val="178234112"/>
        <c:scaling>
          <c:orientation val="minMax"/>
          <c:max val="100"/>
        </c:scaling>
        <c:delete val="0"/>
        <c:axPos val="b"/>
        <c:title>
          <c:tx>
            <c:rich>
              <a:bodyPr/>
              <a:lstStyle/>
              <a:p>
                <a:pPr>
                  <a:defRPr lang="fr-FR" b="1"/>
                </a:pPr>
                <a:r>
                  <a:rPr lang="fr-FR" b="1"/>
                  <a:t>Alphai (pre-explosive porosity) (vol%)</a:t>
                </a:r>
              </a:p>
            </c:rich>
          </c:tx>
          <c:overlay val="0"/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36416"/>
        <c:crosses val="max"/>
        <c:crossBetween val="midCat"/>
        <c:majorUnit val="10"/>
        <c:minorUnit val="2"/>
      </c:valAx>
      <c:valAx>
        <c:axId val="17823641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b="1"/>
                </a:pPr>
                <a:r>
                  <a:rPr lang="fr-FR" b="1"/>
                  <a:t>Pi (pre-explosive pressure) (MPa)</a:t>
                </a:r>
              </a:p>
            </c:rich>
          </c:tx>
          <c:layout>
            <c:manualLayout>
              <c:xMode val="edge"/>
              <c:yMode val="edge"/>
              <c:x val="3.3658125310953614E-2"/>
              <c:y val="0.30656288422838196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3411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9262565505078131"/>
          <c:y val="3.7634081590661596E-2"/>
          <c:w val="0.17237546214782193"/>
          <c:h val="0.9623659184093386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246321195410154"/>
          <c:y val="3.4666711805614342E-2"/>
          <c:w val="0.69348835005732556"/>
          <c:h val="0.80519811276095499"/>
        </c:manualLayout>
      </c:layout>
      <c:scatterChart>
        <c:scatterStyle val="lineMarker"/>
        <c:varyColors val="0"/>
        <c:ser>
          <c:idx val="3"/>
          <c:order val="0"/>
          <c:tx>
            <c:strRef>
              <c:f>AllOutputs!$G$1</c:f>
              <c:strCache>
                <c:ptCount val="1"/>
                <c:pt idx="0">
                  <c:v>Case1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AllOutputs!$V$4:$V$300</c:f>
              <c:numCache>
                <c:formatCode>0.00</c:formatCode>
                <c:ptCount val="297"/>
                <c:pt idx="0">
                  <c:v>19.394052335877944</c:v>
                </c:pt>
                <c:pt idx="1">
                  <c:v>19.395294431887354</c:v>
                </c:pt>
                <c:pt idx="2">
                  <c:v>6.514739486514129</c:v>
                </c:pt>
                <c:pt idx="3">
                  <c:v>4.1852751107482655</c:v>
                </c:pt>
                <c:pt idx="4">
                  <c:v>2.8513846862662282</c:v>
                </c:pt>
                <c:pt idx="5">
                  <c:v>2.565779657788835</c:v>
                </c:pt>
                <c:pt idx="6">
                  <c:v>2.9828642892739881</c:v>
                </c:pt>
                <c:pt idx="7">
                  <c:v>2.4546078456133755</c:v>
                </c:pt>
                <c:pt idx="8">
                  <c:v>2.3875819515514629</c:v>
                </c:pt>
                <c:pt idx="9">
                  <c:v>2.0554375059529773</c:v>
                </c:pt>
                <c:pt idx="10">
                  <c:v>2.1892327900377015</c:v>
                </c:pt>
                <c:pt idx="11">
                  <c:v>2.0220722455299445</c:v>
                </c:pt>
                <c:pt idx="12">
                  <c:v>1.9555278317866978</c:v>
                </c:pt>
                <c:pt idx="13">
                  <c:v>2.5012124417605501</c:v>
                </c:pt>
                <c:pt idx="14">
                  <c:v>2.4286758626343881</c:v>
                </c:pt>
                <c:pt idx="15">
                  <c:v>3.0163846434469646</c:v>
                </c:pt>
                <c:pt idx="16">
                  <c:v>1.9642682171302439</c:v>
                </c:pt>
                <c:pt idx="17">
                  <c:v>1.638079239316764</c:v>
                </c:pt>
                <c:pt idx="18">
                  <c:v>1.9157576746793181</c:v>
                </c:pt>
                <c:pt idx="19">
                  <c:v>2.0016034900589128</c:v>
                </c:pt>
                <c:pt idx="20">
                  <c:v>1.5595318320751865</c:v>
                </c:pt>
                <c:pt idx="21">
                  <c:v>1.9358524163913464</c:v>
                </c:pt>
                <c:pt idx="22">
                  <c:v>1.8055737892687576</c:v>
                </c:pt>
                <c:pt idx="23">
                  <c:v>1.8376846152496156</c:v>
                </c:pt>
                <c:pt idx="24">
                  <c:v>2.1080579643122097</c:v>
                </c:pt>
                <c:pt idx="25">
                  <c:v>1.8775197376776871</c:v>
                </c:pt>
                <c:pt idx="26">
                  <c:v>1.996902239796057</c:v>
                </c:pt>
                <c:pt idx="27">
                  <c:v>1.7800392797856011</c:v>
                </c:pt>
                <c:pt idx="28">
                  <c:v>1.5520153068158271</c:v>
                </c:pt>
                <c:pt idx="29">
                  <c:v>2.3235633324908296</c:v>
                </c:pt>
                <c:pt idx="30">
                  <c:v>2.3194978948637992</c:v>
                </c:pt>
                <c:pt idx="31">
                  <c:v>1.2610231580089231</c:v>
                </c:pt>
                <c:pt idx="32">
                  <c:v>1.5217060865195968</c:v>
                </c:pt>
                <c:pt idx="33">
                  <c:v>2.1579783982564451</c:v>
                </c:pt>
                <c:pt idx="34">
                  <c:v>1.531342957358903</c:v>
                </c:pt>
                <c:pt idx="35">
                  <c:v>1.3666983956556085</c:v>
                </c:pt>
                <c:pt idx="36">
                  <c:v>1.4717876079295102</c:v>
                </c:pt>
                <c:pt idx="37">
                  <c:v>1.4468756031125882</c:v>
                </c:pt>
                <c:pt idx="38">
                  <c:v>1.2460473364161107</c:v>
                </c:pt>
                <c:pt idx="39">
                  <c:v>0.95455252601810658</c:v>
                </c:pt>
                <c:pt idx="40">
                  <c:v>1.1504454950356833</c:v>
                </c:pt>
                <c:pt idx="41">
                  <c:v>0.84159269335859699</c:v>
                </c:pt>
                <c:pt idx="42">
                  <c:v>0.93021527620252475</c:v>
                </c:pt>
                <c:pt idx="43">
                  <c:v>0.60901853506485604</c:v>
                </c:pt>
                <c:pt idx="44">
                  <c:v>0.92711319847305029</c:v>
                </c:pt>
                <c:pt idx="45">
                  <c:v>0.54802666592248139</c:v>
                </c:pt>
                <c:pt idx="46">
                  <c:v>0.48613528165955494</c:v>
                </c:pt>
                <c:pt idx="47">
                  <c:v>0.53097338480628253</c:v>
                </c:pt>
                <c:pt idx="48">
                  <c:v>0.53097338480628253</c:v>
                </c:pt>
                <c:pt idx="49">
                  <c:v>0.53097338480628253</c:v>
                </c:pt>
                <c:pt idx="50">
                  <c:v>0.53097338480628253</c:v>
                </c:pt>
                <c:pt idx="51">
                  <c:v>0.53097338480628253</c:v>
                </c:pt>
                <c:pt idx="52">
                  <c:v>0.53097338480628253</c:v>
                </c:pt>
                <c:pt idx="53">
                  <c:v>0.53097338480628253</c:v>
                </c:pt>
                <c:pt idx="54">
                  <c:v>0.53097338480628253</c:v>
                </c:pt>
                <c:pt idx="55">
                  <c:v>0.53097338480628253</c:v>
                </c:pt>
                <c:pt idx="56">
                  <c:v>0.53097338480628253</c:v>
                </c:pt>
                <c:pt idx="57">
                  <c:v>0.53097338480628253</c:v>
                </c:pt>
                <c:pt idx="58">
                  <c:v>0.53097338480628253</c:v>
                </c:pt>
                <c:pt idx="59">
                  <c:v>0.53097338480628253</c:v>
                </c:pt>
                <c:pt idx="60">
                  <c:v>0.53097338480628253</c:v>
                </c:pt>
                <c:pt idx="61">
                  <c:v>0.53097338480628253</c:v>
                </c:pt>
                <c:pt idx="62">
                  <c:v>0.53097338480628253</c:v>
                </c:pt>
                <c:pt idx="63">
                  <c:v>0.53097338480628253</c:v>
                </c:pt>
                <c:pt idx="64">
                  <c:v>0.53097338480628253</c:v>
                </c:pt>
                <c:pt idx="65">
                  <c:v>0.53097338480628253</c:v>
                </c:pt>
                <c:pt idx="66">
                  <c:v>0.53097338480628253</c:v>
                </c:pt>
                <c:pt idx="67">
                  <c:v>0.53097338480628253</c:v>
                </c:pt>
                <c:pt idx="68">
                  <c:v>0.53097338480628253</c:v>
                </c:pt>
                <c:pt idx="69">
                  <c:v>0.53097338480628253</c:v>
                </c:pt>
                <c:pt idx="70">
                  <c:v>0.53097338480628253</c:v>
                </c:pt>
                <c:pt idx="71">
                  <c:v>0.53097338480628253</c:v>
                </c:pt>
                <c:pt idx="72">
                  <c:v>0.53097338480628253</c:v>
                </c:pt>
                <c:pt idx="73">
                  <c:v>0.53097338480628253</c:v>
                </c:pt>
                <c:pt idx="74">
                  <c:v>0.53097338480628253</c:v>
                </c:pt>
                <c:pt idx="75">
                  <c:v>0.53097338480628253</c:v>
                </c:pt>
                <c:pt idx="76">
                  <c:v>0.53097338480628253</c:v>
                </c:pt>
                <c:pt idx="77">
                  <c:v>0.53097338480628253</c:v>
                </c:pt>
                <c:pt idx="78">
                  <c:v>0.53097338480628253</c:v>
                </c:pt>
                <c:pt idx="79">
                  <c:v>0.53097338480628253</c:v>
                </c:pt>
                <c:pt idx="80">
                  <c:v>0.53097338480628253</c:v>
                </c:pt>
                <c:pt idx="81">
                  <c:v>0.53097338480628253</c:v>
                </c:pt>
                <c:pt idx="82">
                  <c:v>0.53097338480628253</c:v>
                </c:pt>
                <c:pt idx="83">
                  <c:v>0.53097338480628253</c:v>
                </c:pt>
                <c:pt idx="84">
                  <c:v>0.53097338480628253</c:v>
                </c:pt>
                <c:pt idx="85">
                  <c:v>0.53097338480628253</c:v>
                </c:pt>
                <c:pt idx="86">
                  <c:v>0.53097338480628253</c:v>
                </c:pt>
                <c:pt idx="87">
                  <c:v>0.53097338480628253</c:v>
                </c:pt>
                <c:pt idx="88">
                  <c:v>0.53097338480628253</c:v>
                </c:pt>
                <c:pt idx="89">
                  <c:v>0.53097338480628253</c:v>
                </c:pt>
                <c:pt idx="90">
                  <c:v>0.53097338480628253</c:v>
                </c:pt>
                <c:pt idx="91">
                  <c:v>0.53097338480628253</c:v>
                </c:pt>
                <c:pt idx="92">
                  <c:v>0.53097338480628253</c:v>
                </c:pt>
                <c:pt idx="93">
                  <c:v>0.53097338480628253</c:v>
                </c:pt>
                <c:pt idx="94">
                  <c:v>0.53097338480628253</c:v>
                </c:pt>
                <c:pt idx="95">
                  <c:v>0.53097338480628253</c:v>
                </c:pt>
                <c:pt idx="96">
                  <c:v>0.53097338480628253</c:v>
                </c:pt>
              </c:numCache>
            </c:numRef>
          </c:xVal>
          <c:yVal>
            <c:numRef>
              <c:f>AllOutputs!$G$4:$G$300</c:f>
              <c:numCache>
                <c:formatCode>0.00</c:formatCode>
                <c:ptCount val="297"/>
                <c:pt idx="0">
                  <c:v>0.12112172868858855</c:v>
                </c:pt>
                <c:pt idx="1">
                  <c:v>0.57913688721167711</c:v>
                </c:pt>
                <c:pt idx="2">
                  <c:v>10.812588065709797</c:v>
                </c:pt>
                <c:pt idx="3">
                  <c:v>36.053745562433988</c:v>
                </c:pt>
                <c:pt idx="4">
                  <c:v>41.976465100137837</c:v>
                </c:pt>
                <c:pt idx="5">
                  <c:v>43.976776277863991</c:v>
                </c:pt>
                <c:pt idx="6">
                  <c:v>55.255659953875529</c:v>
                </c:pt>
                <c:pt idx="7">
                  <c:v>55.537361122543494</c:v>
                </c:pt>
                <c:pt idx="8">
                  <c:v>59.124570458384618</c:v>
                </c:pt>
                <c:pt idx="9">
                  <c:v>59.238126464921109</c:v>
                </c:pt>
                <c:pt idx="10">
                  <c:v>63.18702617711542</c:v>
                </c:pt>
                <c:pt idx="11">
                  <c:v>64.355611001316831</c:v>
                </c:pt>
                <c:pt idx="12">
                  <c:v>64.960577848226393</c:v>
                </c:pt>
                <c:pt idx="13">
                  <c:v>65.59277332283429</c:v>
                </c:pt>
                <c:pt idx="14">
                  <c:v>67.602071045792655</c:v>
                </c:pt>
                <c:pt idx="15">
                  <c:v>69.212094789707393</c:v>
                </c:pt>
                <c:pt idx="16">
                  <c:v>73.742165238674517</c:v>
                </c:pt>
                <c:pt idx="17">
                  <c:v>73.961112310294226</c:v>
                </c:pt>
                <c:pt idx="18">
                  <c:v>74.506925822317214</c:v>
                </c:pt>
                <c:pt idx="19">
                  <c:v>74.663909815795037</c:v>
                </c:pt>
                <c:pt idx="20">
                  <c:v>74.875550423293078</c:v>
                </c:pt>
                <c:pt idx="21">
                  <c:v>75.471057181760614</c:v>
                </c:pt>
                <c:pt idx="22">
                  <c:v>75.84549664938497</c:v>
                </c:pt>
                <c:pt idx="23">
                  <c:v>77.103730899678865</c:v>
                </c:pt>
                <c:pt idx="24">
                  <c:v>78.890773216771834</c:v>
                </c:pt>
                <c:pt idx="25">
                  <c:v>79.699172888988301</c:v>
                </c:pt>
                <c:pt idx="26">
                  <c:v>82.221962713296961</c:v>
                </c:pt>
                <c:pt idx="27">
                  <c:v>84.14725987386305</c:v>
                </c:pt>
                <c:pt idx="28">
                  <c:v>84.237394231577312</c:v>
                </c:pt>
                <c:pt idx="29">
                  <c:v>90.491052319775548</c:v>
                </c:pt>
                <c:pt idx="30">
                  <c:v>90.653431053605672</c:v>
                </c:pt>
                <c:pt idx="31">
                  <c:v>93.822635645891964</c:v>
                </c:pt>
                <c:pt idx="32">
                  <c:v>95.618520219034707</c:v>
                </c:pt>
                <c:pt idx="33">
                  <c:v>97.599742027616543</c:v>
                </c:pt>
                <c:pt idx="34">
                  <c:v>100.09659109283457</c:v>
                </c:pt>
                <c:pt idx="35">
                  <c:v>100.65510533197522</c:v>
                </c:pt>
                <c:pt idx="36">
                  <c:v>105.72483536506984</c:v>
                </c:pt>
                <c:pt idx="37">
                  <c:v>119.09374339288752</c:v>
                </c:pt>
                <c:pt idx="38">
                  <c:v>138.57015068855708</c:v>
                </c:pt>
                <c:pt idx="39">
                  <c:v>140.09062000460472</c:v>
                </c:pt>
                <c:pt idx="40">
                  <c:v>149.90712037865771</c:v>
                </c:pt>
                <c:pt idx="41">
                  <c:v>158.44567559867588</c:v>
                </c:pt>
                <c:pt idx="42">
                  <c:v>159.41783511720772</c:v>
                </c:pt>
                <c:pt idx="43">
                  <c:v>193.87281229983915</c:v>
                </c:pt>
                <c:pt idx="44">
                  <c:v>201.53869707892443</c:v>
                </c:pt>
                <c:pt idx="45">
                  <c:v>226.28694084445635</c:v>
                </c:pt>
                <c:pt idx="46">
                  <c:v>258.83991306214813</c:v>
                </c:pt>
                <c:pt idx="47">
                  <c:v>268.407209667004</c:v>
                </c:pt>
                <c:pt idx="48">
                  <c:v>268.407209667004</c:v>
                </c:pt>
                <c:pt idx="49">
                  <c:v>268.407209667004</c:v>
                </c:pt>
                <c:pt idx="50">
                  <c:v>268.407209667004</c:v>
                </c:pt>
                <c:pt idx="51">
                  <c:v>268.407209667004</c:v>
                </c:pt>
                <c:pt idx="52">
                  <c:v>268.407209667004</c:v>
                </c:pt>
                <c:pt idx="53">
                  <c:v>268.407209667004</c:v>
                </c:pt>
                <c:pt idx="54">
                  <c:v>268.407209667004</c:v>
                </c:pt>
                <c:pt idx="55">
                  <c:v>268.407209667004</c:v>
                </c:pt>
                <c:pt idx="56">
                  <c:v>268.407209667004</c:v>
                </c:pt>
                <c:pt idx="57">
                  <c:v>268.407209667004</c:v>
                </c:pt>
                <c:pt idx="58">
                  <c:v>268.407209667004</c:v>
                </c:pt>
                <c:pt idx="59">
                  <c:v>268.407209667004</c:v>
                </c:pt>
                <c:pt idx="60">
                  <c:v>268.407209667004</c:v>
                </c:pt>
                <c:pt idx="61">
                  <c:v>268.407209667004</c:v>
                </c:pt>
                <c:pt idx="62">
                  <c:v>268.407209667004</c:v>
                </c:pt>
                <c:pt idx="63">
                  <c:v>268.407209667004</c:v>
                </c:pt>
                <c:pt idx="64">
                  <c:v>268.407209667004</c:v>
                </c:pt>
                <c:pt idx="65">
                  <c:v>268.407209667004</c:v>
                </c:pt>
                <c:pt idx="66">
                  <c:v>268.407209667004</c:v>
                </c:pt>
                <c:pt idx="67">
                  <c:v>268.407209667004</c:v>
                </c:pt>
                <c:pt idx="68">
                  <c:v>268.407209667004</c:v>
                </c:pt>
                <c:pt idx="69">
                  <c:v>268.407209667004</c:v>
                </c:pt>
                <c:pt idx="70">
                  <c:v>268.407209667004</c:v>
                </c:pt>
                <c:pt idx="71">
                  <c:v>268.407209667004</c:v>
                </c:pt>
                <c:pt idx="72">
                  <c:v>268.407209667004</c:v>
                </c:pt>
                <c:pt idx="73">
                  <c:v>268.407209667004</c:v>
                </c:pt>
                <c:pt idx="74">
                  <c:v>268.407209667004</c:v>
                </c:pt>
                <c:pt idx="75">
                  <c:v>268.407209667004</c:v>
                </c:pt>
                <c:pt idx="76">
                  <c:v>268.407209667004</c:v>
                </c:pt>
                <c:pt idx="77">
                  <c:v>268.407209667004</c:v>
                </c:pt>
                <c:pt idx="78">
                  <c:v>268.407209667004</c:v>
                </c:pt>
                <c:pt idx="79">
                  <c:v>268.407209667004</c:v>
                </c:pt>
                <c:pt idx="80">
                  <c:v>268.407209667004</c:v>
                </c:pt>
                <c:pt idx="81">
                  <c:v>268.407209667004</c:v>
                </c:pt>
                <c:pt idx="82">
                  <c:v>268.407209667004</c:v>
                </c:pt>
                <c:pt idx="83">
                  <c:v>268.407209667004</c:v>
                </c:pt>
                <c:pt idx="84">
                  <c:v>268.407209667004</c:v>
                </c:pt>
                <c:pt idx="85">
                  <c:v>268.407209667004</c:v>
                </c:pt>
                <c:pt idx="86">
                  <c:v>268.407209667004</c:v>
                </c:pt>
                <c:pt idx="87">
                  <c:v>268.407209667004</c:v>
                </c:pt>
                <c:pt idx="88">
                  <c:v>268.407209667004</c:v>
                </c:pt>
                <c:pt idx="89">
                  <c:v>268.407209667004</c:v>
                </c:pt>
                <c:pt idx="90">
                  <c:v>268.407209667004</c:v>
                </c:pt>
                <c:pt idx="91">
                  <c:v>268.407209667004</c:v>
                </c:pt>
                <c:pt idx="92">
                  <c:v>268.407209667004</c:v>
                </c:pt>
                <c:pt idx="93">
                  <c:v>268.407209667004</c:v>
                </c:pt>
                <c:pt idx="94">
                  <c:v>268.407209667004</c:v>
                </c:pt>
                <c:pt idx="95">
                  <c:v>268.407209667004</c:v>
                </c:pt>
                <c:pt idx="96">
                  <c:v>268.407209667004</c:v>
                </c:pt>
              </c:numCache>
            </c:numRef>
          </c:yVal>
          <c:smooth val="0"/>
        </c:ser>
        <c:ser>
          <c:idx val="4"/>
          <c:order val="1"/>
          <c:tx>
            <c:strRef>
              <c:f>AllOutputs!$B$1</c:f>
              <c:strCache>
                <c:ptCount val="1"/>
                <c:pt idx="0">
                  <c:v>Equ porosity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xVal>
            <c:numRef>
              <c:f>AllOutputs!$B$4:$B$31</c:f>
              <c:numCache>
                <c:formatCode>0.00</c:formatCode>
                <c:ptCount val="28"/>
                <c:pt idx="0">
                  <c:v>99.884042575321587</c:v>
                </c:pt>
                <c:pt idx="1">
                  <c:v>99.438817558529607</c:v>
                </c:pt>
                <c:pt idx="2">
                  <c:v>89.41440994845486</c:v>
                </c:pt>
                <c:pt idx="3">
                  <c:v>68.290588332634655</c:v>
                </c:pt>
                <c:pt idx="4">
                  <c:v>64.143470004990363</c:v>
                </c:pt>
                <c:pt idx="5">
                  <c:v>62.805925127066971</c:v>
                </c:pt>
                <c:pt idx="6">
                  <c:v>55.815881055644908</c:v>
                </c:pt>
                <c:pt idx="7">
                  <c:v>55.652621964228786</c:v>
                </c:pt>
                <c:pt idx="8">
                  <c:v>53.61877012944413</c:v>
                </c:pt>
                <c:pt idx="9">
                  <c:v>53.555734804535241</c:v>
                </c:pt>
                <c:pt idx="10">
                  <c:v>51.413026610624655</c:v>
                </c:pt>
                <c:pt idx="11">
                  <c:v>50.796967150627438</c:v>
                </c:pt>
                <c:pt idx="12">
                  <c:v>50.481192080877193</c:v>
                </c:pt>
                <c:pt idx="13">
                  <c:v>50.153486701922667</c:v>
                </c:pt>
                <c:pt idx="14">
                  <c:v>49.12711344314242</c:v>
                </c:pt>
                <c:pt idx="15">
                  <c:v>48.321052940515926</c:v>
                </c:pt>
                <c:pt idx="16">
                  <c:v>46.128375766975829</c:v>
                </c:pt>
                <c:pt idx="17">
                  <c:v>46.025137858821893</c:v>
                </c:pt>
                <c:pt idx="18">
                  <c:v>45.768833906921543</c:v>
                </c:pt>
                <c:pt idx="19">
                  <c:v>45.6953942562956</c:v>
                </c:pt>
                <c:pt idx="20">
                  <c:v>45.596592792381237</c:v>
                </c:pt>
                <c:pt idx="21">
                  <c:v>45.319797853463228</c:v>
                </c:pt>
                <c:pt idx="22">
                  <c:v>45.146670356683906</c:v>
                </c:pt>
                <c:pt idx="23">
                  <c:v>44.570047444268255</c:v>
                </c:pt>
                <c:pt idx="24">
                  <c:v>43.764434724258052</c:v>
                </c:pt>
                <c:pt idx="25">
                  <c:v>43.405070564469511</c:v>
                </c:pt>
                <c:pt idx="26">
                  <c:v>42.303409758078551</c:v>
                </c:pt>
                <c:pt idx="27">
                  <c:v>41.482377994237027</c:v>
                </c:pt>
              </c:numCache>
            </c:numRef>
          </c:xVal>
          <c:yVal>
            <c:numRef>
              <c:f>AllOutputs!$G$4:$G$31</c:f>
              <c:numCache>
                <c:formatCode>0.00</c:formatCode>
                <c:ptCount val="28"/>
                <c:pt idx="0">
                  <c:v>0.12112172868858855</c:v>
                </c:pt>
                <c:pt idx="1">
                  <c:v>0.57913688721167711</c:v>
                </c:pt>
                <c:pt idx="2">
                  <c:v>10.812588065709797</c:v>
                </c:pt>
                <c:pt idx="3">
                  <c:v>36.053745562433988</c:v>
                </c:pt>
                <c:pt idx="4">
                  <c:v>41.976465100137837</c:v>
                </c:pt>
                <c:pt idx="5">
                  <c:v>43.976776277863991</c:v>
                </c:pt>
                <c:pt idx="6">
                  <c:v>55.255659953875529</c:v>
                </c:pt>
                <c:pt idx="7">
                  <c:v>55.537361122543494</c:v>
                </c:pt>
                <c:pt idx="8">
                  <c:v>59.124570458384618</c:v>
                </c:pt>
                <c:pt idx="9">
                  <c:v>59.238126464921109</c:v>
                </c:pt>
                <c:pt idx="10">
                  <c:v>63.18702617711542</c:v>
                </c:pt>
                <c:pt idx="11">
                  <c:v>64.355611001316831</c:v>
                </c:pt>
                <c:pt idx="12">
                  <c:v>64.960577848226393</c:v>
                </c:pt>
                <c:pt idx="13">
                  <c:v>65.59277332283429</c:v>
                </c:pt>
                <c:pt idx="14">
                  <c:v>67.602071045792655</c:v>
                </c:pt>
                <c:pt idx="15">
                  <c:v>69.212094789707393</c:v>
                </c:pt>
                <c:pt idx="16">
                  <c:v>73.742165238674517</c:v>
                </c:pt>
                <c:pt idx="17">
                  <c:v>73.961112310294226</c:v>
                </c:pt>
                <c:pt idx="18">
                  <c:v>74.506925822317214</c:v>
                </c:pt>
                <c:pt idx="19">
                  <c:v>74.663909815795037</c:v>
                </c:pt>
                <c:pt idx="20">
                  <c:v>74.875550423293078</c:v>
                </c:pt>
                <c:pt idx="21">
                  <c:v>75.471057181760614</c:v>
                </c:pt>
                <c:pt idx="22">
                  <c:v>75.84549664938497</c:v>
                </c:pt>
                <c:pt idx="23">
                  <c:v>77.103730899678865</c:v>
                </c:pt>
                <c:pt idx="24">
                  <c:v>78.890773216771834</c:v>
                </c:pt>
                <c:pt idx="25">
                  <c:v>79.699172888988301</c:v>
                </c:pt>
                <c:pt idx="26">
                  <c:v>82.221962713296961</c:v>
                </c:pt>
                <c:pt idx="27">
                  <c:v>84.14725987386305</c:v>
                </c:pt>
              </c:numCache>
            </c:numRef>
          </c:yVal>
          <c:smooth val="0"/>
        </c:ser>
        <c:ser>
          <c:idx val="8"/>
          <c:order val="2"/>
          <c:tx>
            <c:strRef>
              <c:f>AllOutputs!$AL$1</c:f>
              <c:strCache>
                <c:ptCount val="1"/>
                <c:pt idx="0">
                  <c:v>Case11</c:v>
                </c:pt>
              </c:strCache>
            </c:strRef>
          </c:tx>
          <c:spPr>
            <a:ln w="12700">
              <a:solidFill>
                <a:srgbClr val="00CC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CCFF"/>
                </a:solidFill>
                <a:prstDash val="solid"/>
              </a:ln>
            </c:spPr>
          </c:marker>
          <c:xVal>
            <c:numRef>
              <c:f>AllOutputs!$AM$4:$AM$300</c:f>
              <c:numCache>
                <c:formatCode>0.00</c:formatCode>
                <c:ptCount val="297"/>
                <c:pt idx="0">
                  <c:v>40.259421410143602</c:v>
                </c:pt>
                <c:pt idx="1">
                  <c:v>33.319168611590356</c:v>
                </c:pt>
                <c:pt idx="2">
                  <c:v>13.142670894025072</c:v>
                </c:pt>
                <c:pt idx="3">
                  <c:v>7.7843906021425369</c:v>
                </c:pt>
                <c:pt idx="4">
                  <c:v>5.9009552455105014</c:v>
                </c:pt>
                <c:pt idx="5">
                  <c:v>5.4403831298004901</c:v>
                </c:pt>
                <c:pt idx="6">
                  <c:v>5.174968559058299</c:v>
                </c:pt>
                <c:pt idx="7">
                  <c:v>4.5043190400030406</c:v>
                </c:pt>
                <c:pt idx="8">
                  <c:v>5.9560636812728873</c:v>
                </c:pt>
                <c:pt idx="9">
                  <c:v>5.0470295549488942</c:v>
                </c:pt>
                <c:pt idx="10">
                  <c:v>4.7075547293202158</c:v>
                </c:pt>
                <c:pt idx="11">
                  <c:v>4.424860913423613</c:v>
                </c:pt>
                <c:pt idx="12">
                  <c:v>4.3090871150554459</c:v>
                </c:pt>
                <c:pt idx="13">
                  <c:v>5.1832822753518162</c:v>
                </c:pt>
                <c:pt idx="14">
                  <c:v>5.0620823212815917</c:v>
                </c:pt>
                <c:pt idx="15">
                  <c:v>3.7185836181471048</c:v>
                </c:pt>
                <c:pt idx="16">
                  <c:v>3.5716576877357591</c:v>
                </c:pt>
                <c:pt idx="17">
                  <c:v>4.2911192325526297</c:v>
                </c:pt>
                <c:pt idx="18">
                  <c:v>4.2063871539772109</c:v>
                </c:pt>
                <c:pt idx="19">
                  <c:v>4.0122879586119637</c:v>
                </c:pt>
                <c:pt idx="20">
                  <c:v>4.3503816680381444</c:v>
                </c:pt>
                <c:pt idx="21">
                  <c:v>4.2372519631888652</c:v>
                </c:pt>
                <c:pt idx="22">
                  <c:v>4.0642936452787506</c:v>
                </c:pt>
                <c:pt idx="23">
                  <c:v>5.8869199965544778</c:v>
                </c:pt>
                <c:pt idx="24">
                  <c:v>4.1248572777140504</c:v>
                </c:pt>
                <c:pt idx="25">
                  <c:v>4.5094530875815426</c:v>
                </c:pt>
                <c:pt idx="26">
                  <c:v>3.5371859983702345</c:v>
                </c:pt>
                <c:pt idx="27">
                  <c:v>3.944850316207642</c:v>
                </c:pt>
                <c:pt idx="28">
                  <c:v>4.3170108760038364</c:v>
                </c:pt>
                <c:pt idx="29">
                  <c:v>2.9680241123128006</c:v>
                </c:pt>
                <c:pt idx="30">
                  <c:v>3.4601164666035777</c:v>
                </c:pt>
                <c:pt idx="31">
                  <c:v>3.1633075049511641</c:v>
                </c:pt>
                <c:pt idx="32">
                  <c:v>4.8014396697883956</c:v>
                </c:pt>
                <c:pt idx="33">
                  <c:v>4.7947634466027536</c:v>
                </c:pt>
                <c:pt idx="34">
                  <c:v>3.470113481310193</c:v>
                </c:pt>
                <c:pt idx="35">
                  <c:v>3.3525262371525266</c:v>
                </c:pt>
                <c:pt idx="36">
                  <c:v>4.5261958918845728</c:v>
                </c:pt>
                <c:pt idx="37">
                  <c:v>3.2889574926103702</c:v>
                </c:pt>
                <c:pt idx="38">
                  <c:v>2.3109553221444692</c:v>
                </c:pt>
                <c:pt idx="39">
                  <c:v>2.8940697976810288</c:v>
                </c:pt>
                <c:pt idx="40">
                  <c:v>2.7011820069622816</c:v>
                </c:pt>
                <c:pt idx="41">
                  <c:v>2.064884789849966</c:v>
                </c:pt>
                <c:pt idx="42">
                  <c:v>2.2517844356458028</c:v>
                </c:pt>
                <c:pt idx="43">
                  <c:v>1.5425600592350874</c:v>
                </c:pt>
                <c:pt idx="44">
                  <c:v>2.2313781888962594</c:v>
                </c:pt>
                <c:pt idx="45">
                  <c:v>1.3984862702912393</c:v>
                </c:pt>
                <c:pt idx="46">
                  <c:v>1.2512797851005524</c:v>
                </c:pt>
                <c:pt idx="47">
                  <c:v>1.3557838013420158</c:v>
                </c:pt>
                <c:pt idx="48">
                  <c:v>1.3557838013420158</c:v>
                </c:pt>
                <c:pt idx="49">
                  <c:v>1.3557838013420158</c:v>
                </c:pt>
                <c:pt idx="50">
                  <c:v>1.3557838013420158</c:v>
                </c:pt>
                <c:pt idx="51">
                  <c:v>1.3557838013420158</c:v>
                </c:pt>
                <c:pt idx="52">
                  <c:v>1.3557838013420158</c:v>
                </c:pt>
                <c:pt idx="53">
                  <c:v>1.3557838013420158</c:v>
                </c:pt>
                <c:pt idx="54">
                  <c:v>1.3557838013420158</c:v>
                </c:pt>
                <c:pt idx="55">
                  <c:v>1.3557838013420158</c:v>
                </c:pt>
                <c:pt idx="56">
                  <c:v>1.3557838013420158</c:v>
                </c:pt>
                <c:pt idx="57">
                  <c:v>1.3557838013420158</c:v>
                </c:pt>
                <c:pt idx="58">
                  <c:v>1.3557838013420158</c:v>
                </c:pt>
                <c:pt idx="59">
                  <c:v>1.3557838013420158</c:v>
                </c:pt>
                <c:pt idx="60">
                  <c:v>1.3557838013420158</c:v>
                </c:pt>
                <c:pt idx="61">
                  <c:v>1.3557838013420158</c:v>
                </c:pt>
                <c:pt idx="62">
                  <c:v>1.3557838013420158</c:v>
                </c:pt>
                <c:pt idx="63">
                  <c:v>1.3557838013420158</c:v>
                </c:pt>
                <c:pt idx="64">
                  <c:v>1.3557838013420158</c:v>
                </c:pt>
                <c:pt idx="65">
                  <c:v>1.3557838013420158</c:v>
                </c:pt>
                <c:pt idx="66">
                  <c:v>1.3557838013420158</c:v>
                </c:pt>
                <c:pt idx="67">
                  <c:v>1.3557838013420158</c:v>
                </c:pt>
                <c:pt idx="68">
                  <c:v>1.3557838013420158</c:v>
                </c:pt>
                <c:pt idx="69">
                  <c:v>1.3557838013420158</c:v>
                </c:pt>
                <c:pt idx="70">
                  <c:v>1.3557838013420158</c:v>
                </c:pt>
                <c:pt idx="71">
                  <c:v>1.3557838013420158</c:v>
                </c:pt>
                <c:pt idx="72">
                  <c:v>1.3557838013420158</c:v>
                </c:pt>
                <c:pt idx="73">
                  <c:v>1.3557838013420158</c:v>
                </c:pt>
                <c:pt idx="74">
                  <c:v>1.3557838013420158</c:v>
                </c:pt>
                <c:pt idx="75">
                  <c:v>1.3557838013420158</c:v>
                </c:pt>
                <c:pt idx="76">
                  <c:v>1.3557838013420158</c:v>
                </c:pt>
                <c:pt idx="77">
                  <c:v>1.3557838013420158</c:v>
                </c:pt>
                <c:pt idx="78">
                  <c:v>1.3557838013420158</c:v>
                </c:pt>
                <c:pt idx="79">
                  <c:v>1.3557838013420158</c:v>
                </c:pt>
                <c:pt idx="80">
                  <c:v>1.3557838013420158</c:v>
                </c:pt>
                <c:pt idx="81">
                  <c:v>1.3557838013420158</c:v>
                </c:pt>
                <c:pt idx="82">
                  <c:v>1.3557838013420158</c:v>
                </c:pt>
                <c:pt idx="83">
                  <c:v>1.3557838013420158</c:v>
                </c:pt>
                <c:pt idx="84">
                  <c:v>1.3557838013420158</c:v>
                </c:pt>
                <c:pt idx="85">
                  <c:v>1.3557838013420158</c:v>
                </c:pt>
                <c:pt idx="86">
                  <c:v>1.3557838013420158</c:v>
                </c:pt>
                <c:pt idx="87">
                  <c:v>1.3557838013420158</c:v>
                </c:pt>
                <c:pt idx="88">
                  <c:v>1.3557838013420158</c:v>
                </c:pt>
                <c:pt idx="89">
                  <c:v>1.3557838013420158</c:v>
                </c:pt>
                <c:pt idx="90">
                  <c:v>1.3557838013420158</c:v>
                </c:pt>
                <c:pt idx="91">
                  <c:v>1.3557838013420158</c:v>
                </c:pt>
                <c:pt idx="92">
                  <c:v>1.3557838013420158</c:v>
                </c:pt>
                <c:pt idx="93">
                  <c:v>1.3557838013420158</c:v>
                </c:pt>
                <c:pt idx="94">
                  <c:v>1.3557838013420158</c:v>
                </c:pt>
                <c:pt idx="95">
                  <c:v>1.3557838013420158</c:v>
                </c:pt>
                <c:pt idx="96">
                  <c:v>1.3557838013420158</c:v>
                </c:pt>
              </c:numCache>
            </c:numRef>
          </c:xVal>
          <c:yVal>
            <c:numRef>
              <c:f>AllOutputs!$AL$4:$AL$300</c:f>
              <c:numCache>
                <c:formatCode>0.00</c:formatCode>
                <c:ptCount val="297"/>
                <c:pt idx="0">
                  <c:v>0.15384182514500849</c:v>
                </c:pt>
                <c:pt idx="1">
                  <c:v>7.2361761624412608</c:v>
                </c:pt>
                <c:pt idx="2">
                  <c:v>18.630107291153205</c:v>
                </c:pt>
                <c:pt idx="3">
                  <c:v>52.720184715991131</c:v>
                </c:pt>
                <c:pt idx="4">
                  <c:v>55.408868246285238</c:v>
                </c:pt>
                <c:pt idx="5">
                  <c:v>56.743044023594848</c:v>
                </c:pt>
                <c:pt idx="6">
                  <c:v>72.29094243204645</c:v>
                </c:pt>
                <c:pt idx="7">
                  <c:v>74.33599235648893</c:v>
                </c:pt>
                <c:pt idx="8">
                  <c:v>75.857947343494445</c:v>
                </c:pt>
                <c:pt idx="9">
                  <c:v>76.828879081329831</c:v>
                </c:pt>
                <c:pt idx="10">
                  <c:v>80.825142665614692</c:v>
                </c:pt>
                <c:pt idx="11">
                  <c:v>80.953099364441812</c:v>
                </c:pt>
                <c:pt idx="12">
                  <c:v>81.176001321514221</c:v>
                </c:pt>
                <c:pt idx="13">
                  <c:v>87.039102868037787</c:v>
                </c:pt>
                <c:pt idx="14">
                  <c:v>89.236976609800777</c:v>
                </c:pt>
                <c:pt idx="15">
                  <c:v>89.942876079343677</c:v>
                </c:pt>
                <c:pt idx="16">
                  <c:v>90.296613759183643</c:v>
                </c:pt>
                <c:pt idx="17">
                  <c:v>93.072952122154305</c:v>
                </c:pt>
                <c:pt idx="18">
                  <c:v>93.587690566107995</c:v>
                </c:pt>
                <c:pt idx="19">
                  <c:v>94.185153518580194</c:v>
                </c:pt>
                <c:pt idx="20">
                  <c:v>94.72288825486855</c:v>
                </c:pt>
                <c:pt idx="21">
                  <c:v>95.103252448700573</c:v>
                </c:pt>
                <c:pt idx="22">
                  <c:v>96.210059280013297</c:v>
                </c:pt>
                <c:pt idx="23">
                  <c:v>97.576803538745438</c:v>
                </c:pt>
                <c:pt idx="24">
                  <c:v>100.13736236741815</c:v>
                </c:pt>
                <c:pt idx="25">
                  <c:v>101.73400177437392</c:v>
                </c:pt>
                <c:pt idx="26">
                  <c:v>102.19484420022769</c:v>
                </c:pt>
                <c:pt idx="27">
                  <c:v>104.90330594488077</c:v>
                </c:pt>
                <c:pt idx="28">
                  <c:v>104.99409219624438</c:v>
                </c:pt>
                <c:pt idx="29">
                  <c:v>110.45764333061189</c:v>
                </c:pt>
                <c:pt idx="30">
                  <c:v>116.42812055707105</c:v>
                </c:pt>
                <c:pt idx="31">
                  <c:v>120.52700738962358</c:v>
                </c:pt>
                <c:pt idx="32">
                  <c:v>121.01623540974778</c:v>
                </c:pt>
                <c:pt idx="33">
                  <c:v>121.19323689838794</c:v>
                </c:pt>
                <c:pt idx="34">
                  <c:v>122.35477432727347</c:v>
                </c:pt>
                <c:pt idx="35">
                  <c:v>128.66072754801141</c:v>
                </c:pt>
                <c:pt idx="36">
                  <c:v>128.74655452001505</c:v>
                </c:pt>
                <c:pt idx="37">
                  <c:v>145.43215321231187</c:v>
                </c:pt>
                <c:pt idx="38">
                  <c:v>161.07097808875716</c:v>
                </c:pt>
                <c:pt idx="39">
                  <c:v>165.95081198842522</c:v>
                </c:pt>
                <c:pt idx="40">
                  <c:v>177.76681571614475</c:v>
                </c:pt>
                <c:pt idx="41">
                  <c:v>179.99920154563154</c:v>
                </c:pt>
                <c:pt idx="42">
                  <c:v>183.53524277881291</c:v>
                </c:pt>
                <c:pt idx="43">
                  <c:v>213.78995180601945</c:v>
                </c:pt>
                <c:pt idx="44">
                  <c:v>233.93915500479577</c:v>
                </c:pt>
                <c:pt idx="45">
                  <c:v>247.97162718969588</c:v>
                </c:pt>
                <c:pt idx="46">
                  <c:v>281.48467872983957</c:v>
                </c:pt>
                <c:pt idx="47">
                  <c:v>294.34527147722548</c:v>
                </c:pt>
                <c:pt idx="48">
                  <c:v>294.34527147722548</c:v>
                </c:pt>
                <c:pt idx="49">
                  <c:v>294.34527147722548</c:v>
                </c:pt>
                <c:pt idx="50">
                  <c:v>294.34527147722548</c:v>
                </c:pt>
                <c:pt idx="51">
                  <c:v>294.34527147722548</c:v>
                </c:pt>
                <c:pt idx="52">
                  <c:v>294.34527147722548</c:v>
                </c:pt>
                <c:pt idx="53">
                  <c:v>294.34527147722548</c:v>
                </c:pt>
                <c:pt idx="54">
                  <c:v>294.34527147722548</c:v>
                </c:pt>
                <c:pt idx="55">
                  <c:v>294.34527147722548</c:v>
                </c:pt>
                <c:pt idx="56">
                  <c:v>294.34527147722548</c:v>
                </c:pt>
                <c:pt idx="57">
                  <c:v>294.34527147722548</c:v>
                </c:pt>
                <c:pt idx="58">
                  <c:v>294.34527147722548</c:v>
                </c:pt>
                <c:pt idx="59">
                  <c:v>294.34527147722548</c:v>
                </c:pt>
                <c:pt idx="60">
                  <c:v>294.34527147722548</c:v>
                </c:pt>
                <c:pt idx="61">
                  <c:v>294.34527147722548</c:v>
                </c:pt>
                <c:pt idx="62">
                  <c:v>294.34527147722548</c:v>
                </c:pt>
                <c:pt idx="63">
                  <c:v>294.34527147722548</c:v>
                </c:pt>
                <c:pt idx="64">
                  <c:v>294.34527147722548</c:v>
                </c:pt>
                <c:pt idx="65">
                  <c:v>294.34527147722548</c:v>
                </c:pt>
                <c:pt idx="66">
                  <c:v>294.34527147722548</c:v>
                </c:pt>
                <c:pt idx="67">
                  <c:v>294.34527147722548</c:v>
                </c:pt>
                <c:pt idx="68">
                  <c:v>294.34527147722548</c:v>
                </c:pt>
                <c:pt idx="69">
                  <c:v>294.34527147722548</c:v>
                </c:pt>
                <c:pt idx="70">
                  <c:v>294.34527147722548</c:v>
                </c:pt>
                <c:pt idx="71">
                  <c:v>294.34527147722548</c:v>
                </c:pt>
                <c:pt idx="72">
                  <c:v>294.34527147722548</c:v>
                </c:pt>
                <c:pt idx="73">
                  <c:v>294.34527147722548</c:v>
                </c:pt>
                <c:pt idx="74">
                  <c:v>294.34527147722548</c:v>
                </c:pt>
                <c:pt idx="75">
                  <c:v>294.34527147722548</c:v>
                </c:pt>
                <c:pt idx="76">
                  <c:v>294.34527147722548</c:v>
                </c:pt>
                <c:pt idx="77">
                  <c:v>294.34527147722548</c:v>
                </c:pt>
                <c:pt idx="78">
                  <c:v>294.34527147722548</c:v>
                </c:pt>
                <c:pt idx="79">
                  <c:v>294.34527147722548</c:v>
                </c:pt>
                <c:pt idx="80">
                  <c:v>294.34527147722548</c:v>
                </c:pt>
                <c:pt idx="81">
                  <c:v>294.34527147722548</c:v>
                </c:pt>
                <c:pt idx="82">
                  <c:v>294.34527147722548</c:v>
                </c:pt>
                <c:pt idx="83">
                  <c:v>294.34527147722548</c:v>
                </c:pt>
                <c:pt idx="84">
                  <c:v>294.34527147722548</c:v>
                </c:pt>
                <c:pt idx="85">
                  <c:v>294.34527147722548</c:v>
                </c:pt>
                <c:pt idx="86">
                  <c:v>294.34527147722548</c:v>
                </c:pt>
                <c:pt idx="87">
                  <c:v>294.34527147722548</c:v>
                </c:pt>
                <c:pt idx="88">
                  <c:v>294.34527147722548</c:v>
                </c:pt>
                <c:pt idx="89">
                  <c:v>294.34527147722548</c:v>
                </c:pt>
                <c:pt idx="90">
                  <c:v>294.34527147722548</c:v>
                </c:pt>
                <c:pt idx="91">
                  <c:v>294.34527147722548</c:v>
                </c:pt>
                <c:pt idx="92">
                  <c:v>294.34527147722548</c:v>
                </c:pt>
                <c:pt idx="93">
                  <c:v>294.34527147722548</c:v>
                </c:pt>
                <c:pt idx="94">
                  <c:v>294.34527147722548</c:v>
                </c:pt>
                <c:pt idx="95">
                  <c:v>294.34527147722548</c:v>
                </c:pt>
                <c:pt idx="96">
                  <c:v>294.34527147722548</c:v>
                </c:pt>
              </c:numCache>
            </c:numRef>
          </c:yVal>
          <c:smooth val="0"/>
        </c:ser>
        <c:ser>
          <c:idx val="0"/>
          <c:order val="3"/>
          <c:tx>
            <c:strRef>
              <c:f>AllOutputs!$AN$1</c:f>
              <c:strCache>
                <c:ptCount val="1"/>
                <c:pt idx="0">
                  <c:v>Patm nodiff</c:v>
                </c:pt>
              </c:strCache>
            </c:strRef>
          </c:tx>
          <c:spPr>
            <a:ln w="12700">
              <a:solidFill>
                <a:srgbClr val="92D050"/>
              </a:solidFill>
            </a:ln>
          </c:spPr>
          <c:marker>
            <c:symbol val="star"/>
            <c:size val="7"/>
            <c:spPr>
              <a:ln>
                <a:solidFill>
                  <a:srgbClr val="92D050"/>
                </a:solidFill>
              </a:ln>
            </c:spPr>
          </c:marker>
          <c:xVal>
            <c:numRef>
              <c:f>AllOutputs!$AO$4:$AO$300</c:f>
              <c:numCache>
                <c:formatCode>0.00</c:formatCode>
                <c:ptCount val="297"/>
                <c:pt idx="0">
                  <c:v>42.962503359253525</c:v>
                </c:pt>
                <c:pt idx="1">
                  <c:v>34.974202892204694</c:v>
                </c:pt>
                <c:pt idx="2">
                  <c:v>5.2868668393993623E-2</c:v>
                </c:pt>
                <c:pt idx="3">
                  <c:v>3.813399451623304E-2</c:v>
                </c:pt>
                <c:pt idx="4">
                  <c:v>0.30402145223410032</c:v>
                </c:pt>
                <c:pt idx="5">
                  <c:v>4.2171741816615704E-2</c:v>
                </c:pt>
                <c:pt idx="6">
                  <c:v>4.3323786385526815E-2</c:v>
                </c:pt>
                <c:pt idx="7">
                  <c:v>2.6911067187997351E-2</c:v>
                </c:pt>
                <c:pt idx="8">
                  <c:v>3.7809664170301058E-2</c:v>
                </c:pt>
                <c:pt idx="9">
                  <c:v>3.0716904490808133E-2</c:v>
                </c:pt>
                <c:pt idx="10">
                  <c:v>2.8066103201725003E-2</c:v>
                </c:pt>
                <c:pt idx="11">
                  <c:v>8.2907749628602705</c:v>
                </c:pt>
                <c:pt idx="12">
                  <c:v>1.0565412716206004</c:v>
                </c:pt>
                <c:pt idx="13">
                  <c:v>1.5490599441705661</c:v>
                </c:pt>
                <c:pt idx="14">
                  <c:v>4.3439518893984008</c:v>
                </c:pt>
                <c:pt idx="15">
                  <c:v>3.4116529283990109E-2</c:v>
                </c:pt>
                <c:pt idx="16">
                  <c:v>3.580459835350356E-2</c:v>
                </c:pt>
                <c:pt idx="17">
                  <c:v>2.0422892479616404E-2</c:v>
                </c:pt>
                <c:pt idx="18">
                  <c:v>2.9714145621729252E-2</c:v>
                </c:pt>
                <c:pt idx="19">
                  <c:v>1.7419327760800001E-2</c:v>
                </c:pt>
                <c:pt idx="20">
                  <c:v>3.2138103822279405E-2</c:v>
                </c:pt>
                <c:pt idx="21">
                  <c:v>1.3233043862884168</c:v>
                </c:pt>
                <c:pt idx="22">
                  <c:v>1.9819971411933932</c:v>
                </c:pt>
                <c:pt idx="23">
                  <c:v>2.2887273315005324E-2</c:v>
                </c:pt>
                <c:pt idx="24">
                  <c:v>2.1102835285399086</c:v>
                </c:pt>
                <c:pt idx="25">
                  <c:v>1.4231430194658575E-2</c:v>
                </c:pt>
                <c:pt idx="26">
                  <c:v>2.2310326147659376</c:v>
                </c:pt>
                <c:pt idx="27">
                  <c:v>2.9364843815520129E-2</c:v>
                </c:pt>
                <c:pt idx="28">
                  <c:v>3.4108524982883663</c:v>
                </c:pt>
                <c:pt idx="29">
                  <c:v>2.1853828700166368E-2</c:v>
                </c:pt>
                <c:pt idx="30">
                  <c:v>1.2362259561151356</c:v>
                </c:pt>
                <c:pt idx="31">
                  <c:v>2.8653039522334722E-2</c:v>
                </c:pt>
                <c:pt idx="32">
                  <c:v>5.7427352602966932</c:v>
                </c:pt>
                <c:pt idx="33">
                  <c:v>4.8372293614053481</c:v>
                </c:pt>
                <c:pt idx="34">
                  <c:v>4.1902082693682381</c:v>
                </c:pt>
                <c:pt idx="35">
                  <c:v>4.8822803749397528</c:v>
                </c:pt>
                <c:pt idx="36">
                  <c:v>5.0825062501123401</c:v>
                </c:pt>
                <c:pt idx="37">
                  <c:v>1.3954166871644313E-2</c:v>
                </c:pt>
                <c:pt idx="38">
                  <c:v>2.4598039715585929E-2</c:v>
                </c:pt>
                <c:pt idx="39">
                  <c:v>1.615061413029685E-2</c:v>
                </c:pt>
                <c:pt idx="40">
                  <c:v>1.2103341549180564E-2</c:v>
                </c:pt>
                <c:pt idx="41">
                  <c:v>3.4523270436226192</c:v>
                </c:pt>
                <c:pt idx="42">
                  <c:v>2.9136365658620864</c:v>
                </c:pt>
                <c:pt idx="43">
                  <c:v>6.3900562397478334E-3</c:v>
                </c:pt>
                <c:pt idx="44">
                  <c:v>2.1011022134990221E-2</c:v>
                </c:pt>
                <c:pt idx="45">
                  <c:v>6.5200106931483865E-3</c:v>
                </c:pt>
                <c:pt idx="46">
                  <c:v>5.9490629035313979E-3</c:v>
                </c:pt>
                <c:pt idx="47">
                  <c:v>8.3311887262809674E-3</c:v>
                </c:pt>
                <c:pt idx="48">
                  <c:v>8.3311887262809674E-3</c:v>
                </c:pt>
                <c:pt idx="49">
                  <c:v>8.3311887262809674E-3</c:v>
                </c:pt>
                <c:pt idx="50">
                  <c:v>8.3311887262809674E-3</c:v>
                </c:pt>
                <c:pt idx="51">
                  <c:v>8.3311887262809674E-3</c:v>
                </c:pt>
                <c:pt idx="52">
                  <c:v>8.3311887262809674E-3</c:v>
                </c:pt>
                <c:pt idx="53">
                  <c:v>8.3311887262809674E-3</c:v>
                </c:pt>
                <c:pt idx="54">
                  <c:v>8.3311887262809674E-3</c:v>
                </c:pt>
                <c:pt idx="55">
                  <c:v>8.3311887262809674E-3</c:v>
                </c:pt>
                <c:pt idx="56">
                  <c:v>8.3311887262809674E-3</c:v>
                </c:pt>
                <c:pt idx="57">
                  <c:v>8.3311887262809674E-3</c:v>
                </c:pt>
                <c:pt idx="58">
                  <c:v>8.3311887262809674E-3</c:v>
                </c:pt>
                <c:pt idx="59">
                  <c:v>8.3311887262809674E-3</c:v>
                </c:pt>
                <c:pt idx="60">
                  <c:v>8.3311887262809674E-3</c:v>
                </c:pt>
                <c:pt idx="61">
                  <c:v>8.3311887262809674E-3</c:v>
                </c:pt>
                <c:pt idx="62">
                  <c:v>8.3311887262809674E-3</c:v>
                </c:pt>
                <c:pt idx="63">
                  <c:v>8.3311887262809674E-3</c:v>
                </c:pt>
                <c:pt idx="64">
                  <c:v>8.3311887262809674E-3</c:v>
                </c:pt>
                <c:pt idx="65">
                  <c:v>8.3311887262809674E-3</c:v>
                </c:pt>
                <c:pt idx="66">
                  <c:v>8.3311887262809674E-3</c:v>
                </c:pt>
                <c:pt idx="67">
                  <c:v>8.3311887262809674E-3</c:v>
                </c:pt>
                <c:pt idx="68">
                  <c:v>8.3311887262809674E-3</c:v>
                </c:pt>
                <c:pt idx="69">
                  <c:v>8.3311887262809674E-3</c:v>
                </c:pt>
                <c:pt idx="70">
                  <c:v>8.3311887262809674E-3</c:v>
                </c:pt>
                <c:pt idx="71">
                  <c:v>8.3311887262809674E-3</c:v>
                </c:pt>
                <c:pt idx="72">
                  <c:v>8.3311887262809674E-3</c:v>
                </c:pt>
                <c:pt idx="73">
                  <c:v>8.3311887262809674E-3</c:v>
                </c:pt>
                <c:pt idx="74">
                  <c:v>8.3311887262809674E-3</c:v>
                </c:pt>
                <c:pt idx="75">
                  <c:v>8.3311887262809674E-3</c:v>
                </c:pt>
                <c:pt idx="76">
                  <c:v>8.3311887262809674E-3</c:v>
                </c:pt>
                <c:pt idx="77">
                  <c:v>8.3311887262809674E-3</c:v>
                </c:pt>
                <c:pt idx="78">
                  <c:v>8.3311887262809674E-3</c:v>
                </c:pt>
                <c:pt idx="79">
                  <c:v>8.3311887262809674E-3</c:v>
                </c:pt>
                <c:pt idx="80">
                  <c:v>8.3311887262809674E-3</c:v>
                </c:pt>
                <c:pt idx="81">
                  <c:v>8.3311887262809674E-3</c:v>
                </c:pt>
                <c:pt idx="82">
                  <c:v>8.3311887262809674E-3</c:v>
                </c:pt>
                <c:pt idx="83">
                  <c:v>8.3311887262809674E-3</c:v>
                </c:pt>
                <c:pt idx="84">
                  <c:v>8.3311887262809674E-3</c:v>
                </c:pt>
                <c:pt idx="85">
                  <c:v>8.3311887262809674E-3</c:v>
                </c:pt>
                <c:pt idx="86">
                  <c:v>8.3311887262809674E-3</c:v>
                </c:pt>
                <c:pt idx="87">
                  <c:v>8.3311887262809674E-3</c:v>
                </c:pt>
                <c:pt idx="88">
                  <c:v>8.3311887262809674E-3</c:v>
                </c:pt>
                <c:pt idx="89">
                  <c:v>8.3311887262809674E-3</c:v>
                </c:pt>
                <c:pt idx="90">
                  <c:v>8.3311887262809674E-3</c:v>
                </c:pt>
                <c:pt idx="91">
                  <c:v>8.3311887262809674E-3</c:v>
                </c:pt>
                <c:pt idx="92">
                  <c:v>8.3311887262809674E-3</c:v>
                </c:pt>
                <c:pt idx="93">
                  <c:v>8.3311887262809674E-3</c:v>
                </c:pt>
                <c:pt idx="94">
                  <c:v>8.3311887262809674E-3</c:v>
                </c:pt>
                <c:pt idx="95">
                  <c:v>8.3311887262809674E-3</c:v>
                </c:pt>
                <c:pt idx="96">
                  <c:v>8.3311887262809674E-3</c:v>
                </c:pt>
              </c:numCache>
            </c:numRef>
          </c:xVal>
          <c:yVal>
            <c:numRef>
              <c:f>AllOutputs!$AN$4:$AN$300</c:f>
              <c:numCache>
                <c:formatCode>0.00</c:formatCode>
                <c:ptCount val="297"/>
                <c:pt idx="0">
                  <c:v>3.4756541583523362</c:v>
                </c:pt>
                <c:pt idx="1">
                  <c:v>5.1515788272586276</c:v>
                </c:pt>
                <c:pt idx="2">
                  <c:v>8.3935815743328934</c:v>
                </c:pt>
                <c:pt idx="3">
                  <c:v>35.153465446933303</c:v>
                </c:pt>
                <c:pt idx="4">
                  <c:v>38.016477450222126</c:v>
                </c:pt>
                <c:pt idx="5">
                  <c:v>47.003866246344522</c:v>
                </c:pt>
                <c:pt idx="6">
                  <c:v>50.10717285824164</c:v>
                </c:pt>
                <c:pt idx="7">
                  <c:v>51.421377975446049</c:v>
                </c:pt>
                <c:pt idx="8">
                  <c:v>54.146194268371687</c:v>
                </c:pt>
                <c:pt idx="9">
                  <c:v>55.783578134062388</c:v>
                </c:pt>
                <c:pt idx="10">
                  <c:v>56.560673603931313</c:v>
                </c:pt>
                <c:pt idx="11">
                  <c:v>59.166509477790264</c:v>
                </c:pt>
                <c:pt idx="12">
                  <c:v>60.72399592857883</c:v>
                </c:pt>
                <c:pt idx="13">
                  <c:v>60.822139595885176</c:v>
                </c:pt>
                <c:pt idx="14">
                  <c:v>63.034297640713191</c:v>
                </c:pt>
                <c:pt idx="15">
                  <c:v>64.667195958375459</c:v>
                </c:pt>
                <c:pt idx="16">
                  <c:v>65.363934898107686</c:v>
                </c:pt>
                <c:pt idx="17">
                  <c:v>65.589545505658478</c:v>
                </c:pt>
                <c:pt idx="18">
                  <c:v>66.33987661824591</c:v>
                </c:pt>
                <c:pt idx="19">
                  <c:v>66.765473048794931</c:v>
                </c:pt>
                <c:pt idx="20">
                  <c:v>67.225565357477606</c:v>
                </c:pt>
                <c:pt idx="21">
                  <c:v>70.070011688456262</c:v>
                </c:pt>
                <c:pt idx="22">
                  <c:v>74.662502600907956</c:v>
                </c:pt>
                <c:pt idx="23">
                  <c:v>74.841269586547938</c:v>
                </c:pt>
                <c:pt idx="24">
                  <c:v>81.498702068003496</c:v>
                </c:pt>
                <c:pt idx="25">
                  <c:v>85.002797407220839</c:v>
                </c:pt>
                <c:pt idx="26">
                  <c:v>87.821817878043589</c:v>
                </c:pt>
                <c:pt idx="27">
                  <c:v>88.524823672195879</c:v>
                </c:pt>
                <c:pt idx="28">
                  <c:v>89.94997967264311</c:v>
                </c:pt>
                <c:pt idx="29">
                  <c:v>90.223114557752766</c:v>
                </c:pt>
                <c:pt idx="30">
                  <c:v>93.36737341148023</c:v>
                </c:pt>
                <c:pt idx="31">
                  <c:v>93.786483408927879</c:v>
                </c:pt>
                <c:pt idx="32">
                  <c:v>97.130672302395141</c:v>
                </c:pt>
                <c:pt idx="33">
                  <c:v>114.54324242399962</c:v>
                </c:pt>
                <c:pt idx="34">
                  <c:v>124.17041274166944</c:v>
                </c:pt>
                <c:pt idx="35">
                  <c:v>124.77833147273586</c:v>
                </c:pt>
                <c:pt idx="36">
                  <c:v>128.69771736133876</c:v>
                </c:pt>
                <c:pt idx="37">
                  <c:v>128.91759294104054</c:v>
                </c:pt>
                <c:pt idx="38">
                  <c:v>135.31550699290045</c:v>
                </c:pt>
                <c:pt idx="39">
                  <c:v>146.61660069928598</c:v>
                </c:pt>
                <c:pt idx="40">
                  <c:v>146.92242330493673</c:v>
                </c:pt>
                <c:pt idx="41">
                  <c:v>150.00921911527263</c:v>
                </c:pt>
                <c:pt idx="42">
                  <c:v>167.67231553072529</c:v>
                </c:pt>
                <c:pt idx="43">
                  <c:v>183.08505630249141</c:v>
                </c:pt>
                <c:pt idx="44">
                  <c:v>184.48860557712419</c:v>
                </c:pt>
                <c:pt idx="45">
                  <c:v>214.53891951631161</c:v>
                </c:pt>
                <c:pt idx="46">
                  <c:v>246.55103662335102</c:v>
                </c:pt>
                <c:pt idx="47">
                  <c:v>254.4209976065309</c:v>
                </c:pt>
                <c:pt idx="48">
                  <c:v>254.4209976065309</c:v>
                </c:pt>
                <c:pt idx="49">
                  <c:v>254.4209976065309</c:v>
                </c:pt>
                <c:pt idx="50">
                  <c:v>254.4209976065309</c:v>
                </c:pt>
                <c:pt idx="51">
                  <c:v>254.4209976065309</c:v>
                </c:pt>
                <c:pt idx="52">
                  <c:v>254.4209976065309</c:v>
                </c:pt>
                <c:pt idx="53">
                  <c:v>254.4209976065309</c:v>
                </c:pt>
                <c:pt idx="54">
                  <c:v>254.4209976065309</c:v>
                </c:pt>
                <c:pt idx="55">
                  <c:v>254.4209976065309</c:v>
                </c:pt>
                <c:pt idx="56">
                  <c:v>254.4209976065309</c:v>
                </c:pt>
                <c:pt idx="57">
                  <c:v>254.4209976065309</c:v>
                </c:pt>
                <c:pt idx="58">
                  <c:v>254.4209976065309</c:v>
                </c:pt>
                <c:pt idx="59">
                  <c:v>254.4209976065309</c:v>
                </c:pt>
                <c:pt idx="60">
                  <c:v>254.4209976065309</c:v>
                </c:pt>
                <c:pt idx="61">
                  <c:v>254.4209976065309</c:v>
                </c:pt>
                <c:pt idx="62">
                  <c:v>254.4209976065309</c:v>
                </c:pt>
                <c:pt idx="63">
                  <c:v>254.4209976065309</c:v>
                </c:pt>
                <c:pt idx="64">
                  <c:v>254.4209976065309</c:v>
                </c:pt>
                <c:pt idx="65">
                  <c:v>254.4209976065309</c:v>
                </c:pt>
                <c:pt idx="66">
                  <c:v>254.4209976065309</c:v>
                </c:pt>
                <c:pt idx="67">
                  <c:v>254.4209976065309</c:v>
                </c:pt>
                <c:pt idx="68">
                  <c:v>254.4209976065309</c:v>
                </c:pt>
                <c:pt idx="69">
                  <c:v>254.4209976065309</c:v>
                </c:pt>
                <c:pt idx="70">
                  <c:v>254.4209976065309</c:v>
                </c:pt>
                <c:pt idx="71">
                  <c:v>254.4209976065309</c:v>
                </c:pt>
                <c:pt idx="72">
                  <c:v>254.4209976065309</c:v>
                </c:pt>
                <c:pt idx="73">
                  <c:v>254.4209976065309</c:v>
                </c:pt>
                <c:pt idx="74">
                  <c:v>254.4209976065309</c:v>
                </c:pt>
                <c:pt idx="75">
                  <c:v>254.4209976065309</c:v>
                </c:pt>
                <c:pt idx="76">
                  <c:v>254.4209976065309</c:v>
                </c:pt>
                <c:pt idx="77">
                  <c:v>254.4209976065309</c:v>
                </c:pt>
                <c:pt idx="78">
                  <c:v>254.4209976065309</c:v>
                </c:pt>
                <c:pt idx="79">
                  <c:v>254.4209976065309</c:v>
                </c:pt>
                <c:pt idx="80">
                  <c:v>254.4209976065309</c:v>
                </c:pt>
                <c:pt idx="81">
                  <c:v>254.4209976065309</c:v>
                </c:pt>
                <c:pt idx="82">
                  <c:v>254.4209976065309</c:v>
                </c:pt>
                <c:pt idx="83">
                  <c:v>254.4209976065309</c:v>
                </c:pt>
                <c:pt idx="84">
                  <c:v>254.4209976065309</c:v>
                </c:pt>
                <c:pt idx="85">
                  <c:v>254.4209976065309</c:v>
                </c:pt>
                <c:pt idx="86">
                  <c:v>254.4209976065309</c:v>
                </c:pt>
                <c:pt idx="87">
                  <c:v>254.4209976065309</c:v>
                </c:pt>
                <c:pt idx="88">
                  <c:v>254.4209976065309</c:v>
                </c:pt>
                <c:pt idx="89">
                  <c:v>254.4209976065309</c:v>
                </c:pt>
                <c:pt idx="90">
                  <c:v>254.4209976065309</c:v>
                </c:pt>
                <c:pt idx="91">
                  <c:v>254.4209976065309</c:v>
                </c:pt>
                <c:pt idx="92">
                  <c:v>254.4209976065309</c:v>
                </c:pt>
                <c:pt idx="93">
                  <c:v>254.4209976065309</c:v>
                </c:pt>
                <c:pt idx="94">
                  <c:v>254.4209976065309</c:v>
                </c:pt>
                <c:pt idx="95">
                  <c:v>254.4209976065309</c:v>
                </c:pt>
                <c:pt idx="96">
                  <c:v>254.4209976065309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807168"/>
        <c:axId val="182805248"/>
      </c:scatterChart>
      <c:valAx>
        <c:axId val="182807168"/>
        <c:scaling>
          <c:orientation val="minMax"/>
          <c:max val="100"/>
        </c:scaling>
        <c:delete val="0"/>
        <c:axPos val="b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Alphai (pre-explosive porosity) (vol%)</a:t>
                </a:r>
              </a:p>
            </c:rich>
          </c:tx>
          <c:layout>
            <c:manualLayout>
              <c:xMode val="edge"/>
              <c:yMode val="edge"/>
              <c:x val="0.24497834882553057"/>
              <c:y val="0.9216867469879510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05248"/>
        <c:crosses val="max"/>
        <c:crossBetween val="midCat"/>
        <c:majorUnit val="10"/>
        <c:minorUnit val="2"/>
      </c:valAx>
      <c:valAx>
        <c:axId val="18280524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>
                  <a:defRPr lang="fr-FR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(pre-explosive pressure) (MPa)</a:t>
                </a:r>
              </a:p>
            </c:rich>
          </c:tx>
          <c:layout>
            <c:manualLayout>
              <c:xMode val="edge"/>
              <c:yMode val="edge"/>
              <c:x val="1.972635189554376E-2"/>
              <c:y val="0.155100401606425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80716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5122772108360101"/>
          <c:y val="0.33688928944122992"/>
          <c:w val="0.14877227891639899"/>
          <c:h val="0.3504379723618885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Pi!$Q$1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Pi!$Q$3:$Q$300</c:f>
              <c:numCache>
                <c:formatCode>0</c:formatCode>
                <c:ptCount val="298"/>
                <c:pt idx="0">
                  <c:v>38.965236339525333</c:v>
                </c:pt>
                <c:pt idx="1">
                  <c:v>34.971299583991851</c:v>
                </c:pt>
                <c:pt idx="2">
                  <c:v>47.585625936456417</c:v>
                </c:pt>
                <c:pt idx="3">
                  <c:v>41.48861809128892</c:v>
                </c:pt>
                <c:pt idx="4">
                  <c:v>37.570882029801979</c:v>
                </c:pt>
                <c:pt idx="5">
                  <c:v>37.194525477625632</c:v>
                </c:pt>
                <c:pt idx="6">
                  <c:v>32.658415960627202</c:v>
                </c:pt>
                <c:pt idx="7">
                  <c:v>35.834599538701028</c:v>
                </c:pt>
                <c:pt idx="8">
                  <c:v>36.630521808811935</c:v>
                </c:pt>
                <c:pt idx="9">
                  <c:v>28.570778195564525</c:v>
                </c:pt>
                <c:pt idx="10">
                  <c:v>39.239929120214519</c:v>
                </c:pt>
                <c:pt idx="11">
                  <c:v>32.913687353920047</c:v>
                </c:pt>
                <c:pt idx="12">
                  <c:v>35.096976092195604</c:v>
                </c:pt>
                <c:pt idx="13">
                  <c:v>34.967461501867874</c:v>
                </c:pt>
                <c:pt idx="14">
                  <c:v>42.29659517401489</c:v>
                </c:pt>
                <c:pt idx="15">
                  <c:v>31.84283787812322</c:v>
                </c:pt>
                <c:pt idx="16">
                  <c:v>31.851965121621603</c:v>
                </c:pt>
                <c:pt idx="17">
                  <c:v>30.216134292297337</c:v>
                </c:pt>
                <c:pt idx="18">
                  <c:v>26.758526336205239</c:v>
                </c:pt>
                <c:pt idx="19">
                  <c:v>51.391558735778716</c:v>
                </c:pt>
                <c:pt idx="20">
                  <c:v>27.401935319362327</c:v>
                </c:pt>
                <c:pt idx="21">
                  <c:v>37.080552689764644</c:v>
                </c:pt>
                <c:pt idx="22">
                  <c:v>27.612743020729916</c:v>
                </c:pt>
                <c:pt idx="23">
                  <c:v>10.799519152525779</c:v>
                </c:pt>
                <c:pt idx="24">
                  <c:v>24.807467961174773</c:v>
                </c:pt>
                <c:pt idx="25">
                  <c:v>24.187466281342473</c:v>
                </c:pt>
                <c:pt idx="26">
                  <c:v>26.776829980812433</c:v>
                </c:pt>
                <c:pt idx="27">
                  <c:v>24.080955998466429</c:v>
                </c:pt>
                <c:pt idx="28">
                  <c:v>22.32462826346406</c:v>
                </c:pt>
                <c:pt idx="29">
                  <c:v>45.721599999999995</c:v>
                </c:pt>
                <c:pt idx="30">
                  <c:v>45.721600000000009</c:v>
                </c:pt>
                <c:pt idx="31">
                  <c:v>38.4754</c:v>
                </c:pt>
                <c:pt idx="32">
                  <c:v>38.4754</c:v>
                </c:pt>
                <c:pt idx="33">
                  <c:v>40.319399999999995</c:v>
                </c:pt>
                <c:pt idx="34">
                  <c:v>40.319400000000002</c:v>
                </c:pt>
                <c:pt idx="35">
                  <c:v>40.319399999999995</c:v>
                </c:pt>
                <c:pt idx="36">
                  <c:v>46.220800000000011</c:v>
                </c:pt>
                <c:pt idx="37">
                  <c:v>46.220800000000011</c:v>
                </c:pt>
                <c:pt idx="38">
                  <c:v>57.247999999999998</c:v>
                </c:pt>
                <c:pt idx="39">
                  <c:v>57.248000000000005</c:v>
                </c:pt>
                <c:pt idx="40">
                  <c:v>57.247999999999998</c:v>
                </c:pt>
                <c:pt idx="41">
                  <c:v>57.247999999999998</c:v>
                </c:pt>
                <c:pt idx="42">
                  <c:v>47.694749999999999</c:v>
                </c:pt>
                <c:pt idx="43">
                  <c:v>47.694749999999992</c:v>
                </c:pt>
                <c:pt idx="44">
                  <c:v>29.4894</c:v>
                </c:pt>
                <c:pt idx="45">
                  <c:v>29.4894</c:v>
                </c:pt>
                <c:pt idx="46">
                  <c:v>45.491499999999988</c:v>
                </c:pt>
                <c:pt idx="47">
                  <c:v>42.140250000000002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Pi!$C$3:$C$300</c:f>
              <c:numCache>
                <c:formatCode>0.00</c:formatCode>
                <c:ptCount val="298"/>
                <c:pt idx="0">
                  <c:v>65.205047428740997</c:v>
                </c:pt>
                <c:pt idx="1">
                  <c:v>90.074750307923651</c:v>
                </c:pt>
                <c:pt idx="2">
                  <c:v>135.0334139812534</c:v>
                </c:pt>
                <c:pt idx="3">
                  <c:v>88.330342806258955</c:v>
                </c:pt>
                <c:pt idx="4">
                  <c:v>64.518007360271326</c:v>
                </c:pt>
                <c:pt idx="5">
                  <c:v>49.972526249695072</c:v>
                </c:pt>
                <c:pt idx="6">
                  <c:v>146.76828488884615</c:v>
                </c:pt>
                <c:pt idx="7">
                  <c:v>54.015772187554255</c:v>
                </c:pt>
                <c:pt idx="8">
                  <c:v>254.21038163818517</c:v>
                </c:pt>
                <c:pt idx="9">
                  <c:v>246.40630468007694</c:v>
                </c:pt>
                <c:pt idx="10">
                  <c:v>146.41138350558828</c:v>
                </c:pt>
                <c:pt idx="11">
                  <c:v>128.76712638708011</c:v>
                </c:pt>
                <c:pt idx="12">
                  <c:v>46.883579077400647</c:v>
                </c:pt>
                <c:pt idx="13">
                  <c:v>66.205441451989856</c:v>
                </c:pt>
                <c:pt idx="14">
                  <c:v>93.581883522267759</c:v>
                </c:pt>
                <c:pt idx="15">
                  <c:v>74.719759215209521</c:v>
                </c:pt>
                <c:pt idx="16">
                  <c:v>55.67332962354827</c:v>
                </c:pt>
                <c:pt idx="17">
                  <c:v>56.458039636241594</c:v>
                </c:pt>
                <c:pt idx="18">
                  <c:v>65.49857433806109</c:v>
                </c:pt>
                <c:pt idx="19">
                  <c:v>184.13182772610017</c:v>
                </c:pt>
                <c:pt idx="20">
                  <c:v>51.334791712065282</c:v>
                </c:pt>
                <c:pt idx="21">
                  <c:v>67.077514704318062</c:v>
                </c:pt>
                <c:pt idx="22">
                  <c:v>214.40537099640417</c:v>
                </c:pt>
                <c:pt idx="23">
                  <c:v>8.3799152294320027</c:v>
                </c:pt>
                <c:pt idx="24">
                  <c:v>84.913397570150309</c:v>
                </c:pt>
                <c:pt idx="25">
                  <c:v>182.97746656297747</c:v>
                </c:pt>
                <c:pt idx="26">
                  <c:v>35.080248533615013</c:v>
                </c:pt>
                <c:pt idx="27">
                  <c:v>66.685979836967761</c:v>
                </c:pt>
                <c:pt idx="28">
                  <c:v>37.366442342952006</c:v>
                </c:pt>
                <c:pt idx="29">
                  <c:v>56.478268959828789</c:v>
                </c:pt>
                <c:pt idx="30">
                  <c:v>54.587695586131382</c:v>
                </c:pt>
                <c:pt idx="31">
                  <c:v>63.639786269803274</c:v>
                </c:pt>
                <c:pt idx="32">
                  <c:v>84.60293323538599</c:v>
                </c:pt>
                <c:pt idx="33">
                  <c:v>64.200020757442076</c:v>
                </c:pt>
                <c:pt idx="34">
                  <c:v>68.999895876115389</c:v>
                </c:pt>
                <c:pt idx="35">
                  <c:v>73.25104204643182</c:v>
                </c:pt>
                <c:pt idx="36">
                  <c:v>44.82061874247249</c:v>
                </c:pt>
                <c:pt idx="37">
                  <c:v>67.043172158442061</c:v>
                </c:pt>
                <c:pt idx="38">
                  <c:v>81.575581630734007</c:v>
                </c:pt>
                <c:pt idx="39">
                  <c:v>54.977810632968655</c:v>
                </c:pt>
                <c:pt idx="40">
                  <c:v>75.017586103310848</c:v>
                </c:pt>
                <c:pt idx="41">
                  <c:v>74.864659243710719</c:v>
                </c:pt>
                <c:pt idx="42">
                  <c:v>123.99918322036099</c:v>
                </c:pt>
                <c:pt idx="43">
                  <c:v>105.1682429875729</c:v>
                </c:pt>
                <c:pt idx="44">
                  <c:v>0.10918943808209226</c:v>
                </c:pt>
                <c:pt idx="45">
                  <c:v>0.46058379543973949</c:v>
                </c:pt>
                <c:pt idx="46">
                  <c:v>70.369104816172097</c:v>
                </c:pt>
                <c:pt idx="47">
                  <c:v>27.829097747230858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Pi!$AB$2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Pi!$AB$3:$AB$300</c:f>
              <c:numCache>
                <c:formatCode>0.00</c:formatCode>
                <c:ptCount val="298"/>
                <c:pt idx="0">
                  <c:v>50.354195967873807</c:v>
                </c:pt>
                <c:pt idx="1">
                  <c:v>39.056937617659933</c:v>
                </c:pt>
                <c:pt idx="2">
                  <c:v>24.684598942867154</c:v>
                </c:pt>
                <c:pt idx="3">
                  <c:v>39.755117047767257</c:v>
                </c:pt>
                <c:pt idx="4">
                  <c:v>50.711995702473985</c:v>
                </c:pt>
                <c:pt idx="5">
                  <c:v>58.977285491529287</c:v>
                </c:pt>
                <c:pt idx="6">
                  <c:v>21.830845799951444</c:v>
                </c:pt>
                <c:pt idx="7">
                  <c:v>56.540736885553251</c:v>
                </c:pt>
                <c:pt idx="8">
                  <c:v>5.1766988222321038</c:v>
                </c:pt>
                <c:pt idx="9">
                  <c:v>5.9972362525316765</c:v>
                </c:pt>
                <c:pt idx="10">
                  <c:v>21.913332989778311</c:v>
                </c:pt>
                <c:pt idx="11">
                  <c:v>26.336685139528583</c:v>
                </c:pt>
                <c:pt idx="12">
                  <c:v>60.91663685975832</c:v>
                </c:pt>
                <c:pt idx="13">
                  <c:v>49.838092074864825</c:v>
                </c:pt>
                <c:pt idx="14">
                  <c:v>37.690956622882851</c:v>
                </c:pt>
                <c:pt idx="15">
                  <c:v>45.669295421392185</c:v>
                </c:pt>
                <c:pt idx="16">
                  <c:v>55.574007610254569</c:v>
                </c:pt>
                <c:pt idx="17">
                  <c:v>55.122679010840081</c:v>
                </c:pt>
                <c:pt idx="18">
                  <c:v>50.202170228959879</c:v>
                </c:pt>
                <c:pt idx="19">
                  <c:v>14.435522470952256</c:v>
                </c:pt>
                <c:pt idx="20">
                  <c:v>58.14369147141106</c:v>
                </c:pt>
                <c:pt idx="21">
                  <c:v>49.392847562063068</c:v>
                </c:pt>
                <c:pt idx="22">
                  <c:v>9.8587145101268607</c:v>
                </c:pt>
                <c:pt idx="23">
                  <c:v>91.748859051680043</c:v>
                </c:pt>
                <c:pt idx="24">
                  <c:v>41.160299907751707</c:v>
                </c:pt>
                <c:pt idx="25">
                  <c:v>14.631889898752476</c:v>
                </c:pt>
                <c:pt idx="26">
                  <c:v>68.999867532728999</c:v>
                </c:pt>
                <c:pt idx="27">
                  <c:v>49.592216996937061</c:v>
                </c:pt>
                <c:pt idx="28">
                  <c:v>67.346727278939525</c:v>
                </c:pt>
                <c:pt idx="29">
                  <c:v>55.111099853261692</c:v>
                </c:pt>
                <c:pt idx="30">
                  <c:v>56.205108413671695</c:v>
                </c:pt>
                <c:pt idx="31">
                  <c:v>51.173379003761532</c:v>
                </c:pt>
                <c:pt idx="32">
                  <c:v>41.290501793169042</c:v>
                </c:pt>
                <c:pt idx="33">
                  <c:v>50.878529670585337</c:v>
                </c:pt>
                <c:pt idx="34">
                  <c:v>48.426470271946826</c:v>
                </c:pt>
                <c:pt idx="35">
                  <c:v>46.360861474136357</c:v>
                </c:pt>
                <c:pt idx="36">
                  <c:v>62.250910569781986</c:v>
                </c:pt>
                <c:pt idx="37">
                  <c:v>49.410301325523356</c:v>
                </c:pt>
                <c:pt idx="38">
                  <c:v>42.582850480562314</c:v>
                </c:pt>
                <c:pt idx="39">
                  <c:v>55.977425090410186</c:v>
                </c:pt>
                <c:pt idx="40">
                  <c:v>45.53040806511428</c:v>
                </c:pt>
                <c:pt idx="41">
                  <c:v>45.601668213045109</c:v>
                </c:pt>
                <c:pt idx="42">
                  <c:v>27.659300911002816</c:v>
                </c:pt>
                <c:pt idx="43">
                  <c:v>33.510961442522536</c:v>
                </c:pt>
                <c:pt idx="44">
                  <c:v>99.895526278309617</c:v>
                </c:pt>
                <c:pt idx="45">
                  <c:v>99.554669762968047</c:v>
                </c:pt>
                <c:pt idx="46">
                  <c:v>47.750602110678841</c:v>
                </c:pt>
                <c:pt idx="47">
                  <c:v>74.540499305633176</c:v>
                </c:pt>
                <c:pt idx="48">
                  <c:v>99.999999999999986</c:v>
                </c:pt>
                <c:pt idx="49">
                  <c:v>99.999999999999986</c:v>
                </c:pt>
                <c:pt idx="50">
                  <c:v>99.999999999999986</c:v>
                </c:pt>
                <c:pt idx="51">
                  <c:v>99.999999999999986</c:v>
                </c:pt>
                <c:pt idx="52">
                  <c:v>99.999999999999986</c:v>
                </c:pt>
                <c:pt idx="53">
                  <c:v>99.999999999999986</c:v>
                </c:pt>
                <c:pt idx="54">
                  <c:v>99.999999999999986</c:v>
                </c:pt>
                <c:pt idx="55">
                  <c:v>99.999999999999986</c:v>
                </c:pt>
                <c:pt idx="56">
                  <c:v>99.999999999999986</c:v>
                </c:pt>
                <c:pt idx="57">
                  <c:v>99.999999999999986</c:v>
                </c:pt>
                <c:pt idx="58">
                  <c:v>99.999999999999986</c:v>
                </c:pt>
                <c:pt idx="59">
                  <c:v>99.999999999999986</c:v>
                </c:pt>
                <c:pt idx="60">
                  <c:v>99.999999999999986</c:v>
                </c:pt>
                <c:pt idx="61">
                  <c:v>99.999999999999986</c:v>
                </c:pt>
                <c:pt idx="62">
                  <c:v>99.999999999999986</c:v>
                </c:pt>
                <c:pt idx="63">
                  <c:v>99.999999999999986</c:v>
                </c:pt>
                <c:pt idx="64">
                  <c:v>99.999999999999986</c:v>
                </c:pt>
                <c:pt idx="65">
                  <c:v>99.999999999999986</c:v>
                </c:pt>
                <c:pt idx="66">
                  <c:v>99.999999999999986</c:v>
                </c:pt>
                <c:pt idx="67">
                  <c:v>99.999999999999986</c:v>
                </c:pt>
                <c:pt idx="68">
                  <c:v>99.999999999999986</c:v>
                </c:pt>
                <c:pt idx="69">
                  <c:v>99.999999999999986</c:v>
                </c:pt>
                <c:pt idx="70">
                  <c:v>99.999999999999986</c:v>
                </c:pt>
                <c:pt idx="71">
                  <c:v>99.999999999999986</c:v>
                </c:pt>
                <c:pt idx="72">
                  <c:v>99.999999999999986</c:v>
                </c:pt>
                <c:pt idx="73">
                  <c:v>99.999999999999986</c:v>
                </c:pt>
                <c:pt idx="74">
                  <c:v>99.999999999999986</c:v>
                </c:pt>
                <c:pt idx="75">
                  <c:v>99.999999999999986</c:v>
                </c:pt>
                <c:pt idx="76">
                  <c:v>99.999999999999986</c:v>
                </c:pt>
                <c:pt idx="77">
                  <c:v>99.999999999999986</c:v>
                </c:pt>
                <c:pt idx="78">
                  <c:v>99.999999999999986</c:v>
                </c:pt>
                <c:pt idx="79">
                  <c:v>99.999999999999986</c:v>
                </c:pt>
                <c:pt idx="80">
                  <c:v>99.999999999999986</c:v>
                </c:pt>
                <c:pt idx="81">
                  <c:v>99.999999999999986</c:v>
                </c:pt>
                <c:pt idx="82">
                  <c:v>99.999999999999986</c:v>
                </c:pt>
                <c:pt idx="83">
                  <c:v>99.999999999999986</c:v>
                </c:pt>
                <c:pt idx="84">
                  <c:v>99.999999999999986</c:v>
                </c:pt>
                <c:pt idx="85">
                  <c:v>99.999999999999986</c:v>
                </c:pt>
                <c:pt idx="86">
                  <c:v>99.999999999999986</c:v>
                </c:pt>
                <c:pt idx="87">
                  <c:v>99.999999999999986</c:v>
                </c:pt>
                <c:pt idx="88">
                  <c:v>99.999999999999986</c:v>
                </c:pt>
                <c:pt idx="89">
                  <c:v>99.999999999999986</c:v>
                </c:pt>
                <c:pt idx="90">
                  <c:v>99.999999999999986</c:v>
                </c:pt>
                <c:pt idx="91">
                  <c:v>99.999999999999986</c:v>
                </c:pt>
                <c:pt idx="92">
                  <c:v>99.999999999999986</c:v>
                </c:pt>
                <c:pt idx="93">
                  <c:v>99.999999999999986</c:v>
                </c:pt>
                <c:pt idx="94">
                  <c:v>99.999999999999986</c:v>
                </c:pt>
                <c:pt idx="95">
                  <c:v>99.999999999999986</c:v>
                </c:pt>
                <c:pt idx="96">
                  <c:v>99.999999999999986</c:v>
                </c:pt>
                <c:pt idx="97">
                  <c:v>99.999999999999986</c:v>
                </c:pt>
              </c:numCache>
            </c:numRef>
          </c:xVal>
          <c:yVal>
            <c:numRef>
              <c:f>Pi!$C$3:$C$300</c:f>
              <c:numCache>
                <c:formatCode>0.00</c:formatCode>
                <c:ptCount val="298"/>
                <c:pt idx="0">
                  <c:v>65.205047428740997</c:v>
                </c:pt>
                <c:pt idx="1">
                  <c:v>90.074750307923651</c:v>
                </c:pt>
                <c:pt idx="2">
                  <c:v>135.0334139812534</c:v>
                </c:pt>
                <c:pt idx="3">
                  <c:v>88.330342806258955</c:v>
                </c:pt>
                <c:pt idx="4">
                  <c:v>64.518007360271326</c:v>
                </c:pt>
                <c:pt idx="5">
                  <c:v>49.972526249695072</c:v>
                </c:pt>
                <c:pt idx="6">
                  <c:v>146.76828488884615</c:v>
                </c:pt>
                <c:pt idx="7">
                  <c:v>54.015772187554255</c:v>
                </c:pt>
                <c:pt idx="8">
                  <c:v>254.21038163818517</c:v>
                </c:pt>
                <c:pt idx="9">
                  <c:v>246.40630468007694</c:v>
                </c:pt>
                <c:pt idx="10">
                  <c:v>146.41138350558828</c:v>
                </c:pt>
                <c:pt idx="11">
                  <c:v>128.76712638708011</c:v>
                </c:pt>
                <c:pt idx="12">
                  <c:v>46.883579077400647</c:v>
                </c:pt>
                <c:pt idx="13">
                  <c:v>66.205441451989856</c:v>
                </c:pt>
                <c:pt idx="14">
                  <c:v>93.581883522267759</c:v>
                </c:pt>
                <c:pt idx="15">
                  <c:v>74.719759215209521</c:v>
                </c:pt>
                <c:pt idx="16">
                  <c:v>55.67332962354827</c:v>
                </c:pt>
                <c:pt idx="17">
                  <c:v>56.458039636241594</c:v>
                </c:pt>
                <c:pt idx="18">
                  <c:v>65.49857433806109</c:v>
                </c:pt>
                <c:pt idx="19">
                  <c:v>184.13182772610017</c:v>
                </c:pt>
                <c:pt idx="20">
                  <c:v>51.334791712065282</c:v>
                </c:pt>
                <c:pt idx="21">
                  <c:v>67.077514704318062</c:v>
                </c:pt>
                <c:pt idx="22">
                  <c:v>214.40537099640417</c:v>
                </c:pt>
                <c:pt idx="23">
                  <c:v>8.3799152294320027</c:v>
                </c:pt>
                <c:pt idx="24">
                  <c:v>84.913397570150309</c:v>
                </c:pt>
                <c:pt idx="25">
                  <c:v>182.97746656297747</c:v>
                </c:pt>
                <c:pt idx="26">
                  <c:v>35.080248533615013</c:v>
                </c:pt>
                <c:pt idx="27">
                  <c:v>66.685979836967761</c:v>
                </c:pt>
                <c:pt idx="28">
                  <c:v>37.366442342952006</c:v>
                </c:pt>
                <c:pt idx="29">
                  <c:v>56.478268959828789</c:v>
                </c:pt>
                <c:pt idx="30">
                  <c:v>54.587695586131382</c:v>
                </c:pt>
                <c:pt idx="31">
                  <c:v>63.639786269803274</c:v>
                </c:pt>
                <c:pt idx="32">
                  <c:v>84.60293323538599</c:v>
                </c:pt>
                <c:pt idx="33">
                  <c:v>64.200020757442076</c:v>
                </c:pt>
                <c:pt idx="34">
                  <c:v>68.999895876115389</c:v>
                </c:pt>
                <c:pt idx="35">
                  <c:v>73.25104204643182</c:v>
                </c:pt>
                <c:pt idx="36">
                  <c:v>44.82061874247249</c:v>
                </c:pt>
                <c:pt idx="37">
                  <c:v>67.043172158442061</c:v>
                </c:pt>
                <c:pt idx="38">
                  <c:v>81.575581630734007</c:v>
                </c:pt>
                <c:pt idx="39">
                  <c:v>54.977810632968655</c:v>
                </c:pt>
                <c:pt idx="40">
                  <c:v>75.017586103310848</c:v>
                </c:pt>
                <c:pt idx="41">
                  <c:v>74.864659243710719</c:v>
                </c:pt>
                <c:pt idx="42">
                  <c:v>123.99918322036099</c:v>
                </c:pt>
                <c:pt idx="43">
                  <c:v>105.1682429875729</c:v>
                </c:pt>
                <c:pt idx="44">
                  <c:v>0.10918943808209226</c:v>
                </c:pt>
                <c:pt idx="45">
                  <c:v>0.46058379543973949</c:v>
                </c:pt>
                <c:pt idx="46">
                  <c:v>70.369104816172097</c:v>
                </c:pt>
                <c:pt idx="47">
                  <c:v>27.829097747230858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049856"/>
        <c:axId val="185052160"/>
      </c:scatterChart>
      <c:valAx>
        <c:axId val="18504985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60172349352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052160"/>
        <c:crosses val="autoZero"/>
        <c:crossBetween val="midCat"/>
      </c:valAx>
      <c:valAx>
        <c:axId val="18505216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425176312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04985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4063723257"/>
          <c:w val="0.29437274886093806"/>
          <c:h val="4.569410044401723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Patm!$Q$1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Patm!$Q$3:$Q$300</c:f>
              <c:numCache>
                <c:formatCode>General</c:formatCode>
                <c:ptCount val="298"/>
                <c:pt idx="0">
                  <c:v>4.1440955082972158E-2</c:v>
                </c:pt>
                <c:pt idx="1">
                  <c:v>2.5297606782428171E-2</c:v>
                </c:pt>
                <c:pt idx="2">
                  <c:v>2.8472398606853067E-2</c:v>
                </c:pt>
                <c:pt idx="3">
                  <c:v>3.3989029432972377E-2</c:v>
                </c:pt>
                <c:pt idx="4">
                  <c:v>3.948794030076027E-2</c:v>
                </c:pt>
                <c:pt idx="5">
                  <c:v>5.0141150171438893E-2</c:v>
                </c:pt>
                <c:pt idx="6">
                  <c:v>1.401209491347508E-2</c:v>
                </c:pt>
                <c:pt idx="7">
                  <c:v>4.3761586195902417E-2</c:v>
                </c:pt>
                <c:pt idx="8">
                  <c:v>9.6454628776763991E-3</c:v>
                </c:pt>
                <c:pt idx="9">
                  <c:v>6.8878037245348979E-3</c:v>
                </c:pt>
                <c:pt idx="10">
                  <c:v>1.8696564067026286E-2</c:v>
                </c:pt>
                <c:pt idx="11">
                  <c:v>1.6154469992595132E-2</c:v>
                </c:pt>
                <c:pt idx="12">
                  <c:v>4.880889787420184E-2</c:v>
                </c:pt>
                <c:pt idx="13">
                  <c:v>3.4394120603407789E-2</c:v>
                </c:pt>
                <c:pt idx="14">
                  <c:v>3.3165255825533382E-2</c:v>
                </c:pt>
                <c:pt idx="15">
                  <c:v>2.6493886362913714E-2</c:v>
                </c:pt>
                <c:pt idx="16">
                  <c:v>3.5554966584619749E-2</c:v>
                </c:pt>
                <c:pt idx="17">
                  <c:v>3.2487570138303938E-2</c:v>
                </c:pt>
                <c:pt idx="18">
                  <c:v>2.3642079642795463E-2</c:v>
                </c:pt>
                <c:pt idx="19">
                  <c:v>2.4321163232841829E-2</c:v>
                </c:pt>
                <c:pt idx="20">
                  <c:v>3.1151236215691148E-2</c:v>
                </c:pt>
                <c:pt idx="21">
                  <c:v>3.719875815759098E-2</c:v>
                </c:pt>
                <c:pt idx="22">
                  <c:v>7.5487942259708941E-3</c:v>
                </c:pt>
                <c:pt idx="23">
                  <c:v>6.119642313434849E-2</c:v>
                </c:pt>
                <c:pt idx="24">
                  <c:v>1.647569191996151E-2</c:v>
                </c:pt>
                <c:pt idx="25">
                  <c:v>7.3983689792080391E-3</c:v>
                </c:pt>
                <c:pt idx="26">
                  <c:v>4.4138950821755729E-2</c:v>
                </c:pt>
                <c:pt idx="27">
                  <c:v>2.0165772374459434E-2</c:v>
                </c:pt>
                <c:pt idx="28">
                  <c:v>0.35095675394500142</c:v>
                </c:pt>
                <c:pt idx="29">
                  <c:v>1.2086870809934303</c:v>
                </c:pt>
                <c:pt idx="30">
                  <c:v>1.7621871459035521</c:v>
                </c:pt>
                <c:pt idx="31">
                  <c:v>1.5083665418953796</c:v>
                </c:pt>
                <c:pt idx="32">
                  <c:v>1.4089845916391572</c:v>
                </c:pt>
                <c:pt idx="33">
                  <c:v>2.240707958482397</c:v>
                </c:pt>
                <c:pt idx="34">
                  <c:v>2.3806502573200059</c:v>
                </c:pt>
                <c:pt idx="35">
                  <c:v>2.5117789789698848</c:v>
                </c:pt>
                <c:pt idx="36">
                  <c:v>4.7846313451623184</c:v>
                </c:pt>
                <c:pt idx="37">
                  <c:v>3.7824874625467775</c:v>
                </c:pt>
                <c:pt idx="38">
                  <c:v>4.5806136254669747</c:v>
                </c:pt>
                <c:pt idx="39">
                  <c:v>6.1738287677107726</c:v>
                </c:pt>
                <c:pt idx="40">
                  <c:v>5.2858996493399895</c:v>
                </c:pt>
                <c:pt idx="41">
                  <c:v>5.484491919293367</c:v>
                </c:pt>
                <c:pt idx="42">
                  <c:v>3.2326800705794509</c:v>
                </c:pt>
                <c:pt idx="43">
                  <c:v>3.8045599934846379</c:v>
                </c:pt>
                <c:pt idx="44">
                  <c:v>40.953082124637731</c:v>
                </c:pt>
                <c:pt idx="45">
                  <c:v>33.847204283505491</c:v>
                </c:pt>
                <c:pt idx="46">
                  <c:v>5.2476879653027213</c:v>
                </c:pt>
                <c:pt idx="47">
                  <c:v>8.7436195562667471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Patm!$C$3:$C$300</c:f>
              <c:numCache>
                <c:formatCode>0.00</c:formatCode>
                <c:ptCount val="298"/>
                <c:pt idx="0">
                  <c:v>65.388307806037602</c:v>
                </c:pt>
                <c:pt idx="1">
                  <c:v>90.245902109107462</c:v>
                </c:pt>
                <c:pt idx="2">
                  <c:v>135.35886206992006</c:v>
                </c:pt>
                <c:pt idx="3">
                  <c:v>88.554743280482427</c:v>
                </c:pt>
                <c:pt idx="4">
                  <c:v>64.690142602627745</c:v>
                </c:pt>
                <c:pt idx="5">
                  <c:v>50.127883497072496</c:v>
                </c:pt>
                <c:pt idx="6">
                  <c:v>146.94612040217547</c:v>
                </c:pt>
                <c:pt idx="7">
                  <c:v>54.166222208053462</c:v>
                </c:pt>
                <c:pt idx="8">
                  <c:v>254.45325073001214</c:v>
                </c:pt>
                <c:pt idx="9">
                  <c:v>246.57326423029514</c:v>
                </c:pt>
                <c:pt idx="10">
                  <c:v>146.64819875856014</c:v>
                </c:pt>
                <c:pt idx="11">
                  <c:v>128.94068951720408</c:v>
                </c:pt>
                <c:pt idx="12">
                  <c:v>47.022297395356759</c:v>
                </c:pt>
                <c:pt idx="13">
                  <c:v>66.360538755955375</c:v>
                </c:pt>
                <c:pt idx="14">
                  <c:v>93.817985672237612</c:v>
                </c:pt>
                <c:pt idx="15">
                  <c:v>74.860002380590615</c:v>
                </c:pt>
                <c:pt idx="16">
                  <c:v>55.80055191511331</c:v>
                </c:pt>
                <c:pt idx="17">
                  <c:v>56.576483276823332</c:v>
                </c:pt>
                <c:pt idx="18">
                  <c:v>65.603553621274273</c:v>
                </c:pt>
                <c:pt idx="19">
                  <c:v>184.54348621675453</c:v>
                </c:pt>
                <c:pt idx="20">
                  <c:v>51.434695663915662</c:v>
                </c:pt>
                <c:pt idx="21">
                  <c:v>67.248288821207154</c:v>
                </c:pt>
                <c:pt idx="22">
                  <c:v>214.55943831371434</c:v>
                </c:pt>
                <c:pt idx="23">
                  <c:v>8.3956949392282372</c:v>
                </c:pt>
                <c:pt idx="24">
                  <c:v>85.016500091834175</c:v>
                </c:pt>
                <c:pt idx="25">
                  <c:v>183.10153792251305</c:v>
                </c:pt>
                <c:pt idx="26">
                  <c:v>35.164747518350396</c:v>
                </c:pt>
                <c:pt idx="27">
                  <c:v>66.777675286228856</c:v>
                </c:pt>
                <c:pt idx="28">
                  <c:v>38.116728305855986</c:v>
                </c:pt>
                <c:pt idx="29">
                  <c:v>61.387359956155173</c:v>
                </c:pt>
                <c:pt idx="30">
                  <c:v>61.804304427090692</c:v>
                </c:pt>
                <c:pt idx="31">
                  <c:v>71.080097098467405</c:v>
                </c:pt>
                <c:pt idx="32">
                  <c:v>94.74468486354715</c:v>
                </c:pt>
                <c:pt idx="33">
                  <c:v>76.326570117272695</c:v>
                </c:pt>
                <c:pt idx="34">
                  <c:v>83.493411571488252</c:v>
                </c:pt>
                <c:pt idx="35">
                  <c:v>90.154978370091058</c:v>
                </c:pt>
                <c:pt idx="36">
                  <c:v>66.055369810336302</c:v>
                </c:pt>
                <c:pt idx="37">
                  <c:v>93.708992510862316</c:v>
                </c:pt>
                <c:pt idx="38">
                  <c:v>131.34722212906053</c:v>
                </c:pt>
                <c:pt idx="39">
                  <c:v>104.44820186706393</c:v>
                </c:pt>
                <c:pt idx="40">
                  <c:v>133.31359348425991</c:v>
                </c:pt>
                <c:pt idx="41">
                  <c:v>137.99216713272182</c:v>
                </c:pt>
                <c:pt idx="42">
                  <c:v>174.85618550808979</c:v>
                </c:pt>
                <c:pt idx="43">
                  <c:v>157.46628660772569</c:v>
                </c:pt>
                <c:pt idx="44">
                  <c:v>4.3764574672497281</c:v>
                </c:pt>
                <c:pt idx="45">
                  <c:v>6.2792506595777846</c:v>
                </c:pt>
                <c:pt idx="46">
                  <c:v>122.08747247269856</c:v>
                </c:pt>
                <c:pt idx="47">
                  <c:v>64.815096536215421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Patm!$AB$2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Patm!$AB$3:$AB$300</c:f>
              <c:numCache>
                <c:formatCode>0.00</c:formatCode>
                <c:ptCount val="298"/>
                <c:pt idx="0">
                  <c:v>50.259218742357248</c:v>
                </c:pt>
                <c:pt idx="1">
                  <c:v>38.989114647394487</c:v>
                </c:pt>
                <c:pt idx="2">
                  <c:v>24.601338321306482</c:v>
                </c:pt>
                <c:pt idx="3">
                  <c:v>39.664594297690776</c:v>
                </c:pt>
                <c:pt idx="4">
                  <c:v>50.62208961420928</c:v>
                </c:pt>
                <c:pt idx="5">
                  <c:v>58.881558692177101</c:v>
                </c:pt>
                <c:pt idx="6">
                  <c:v>21.789831781649717</c:v>
                </c:pt>
                <c:pt idx="7">
                  <c:v>56.452229847859059</c:v>
                </c:pt>
                <c:pt idx="8">
                  <c:v>5.1518271184779723</c:v>
                </c:pt>
                <c:pt idx="9">
                  <c:v>5.9792336121523073</c:v>
                </c:pt>
                <c:pt idx="10">
                  <c:v>21.858575807247952</c:v>
                </c:pt>
                <c:pt idx="11">
                  <c:v>26.289636041424199</c:v>
                </c:pt>
                <c:pt idx="12">
                  <c:v>60.828052741822638</c:v>
                </c:pt>
                <c:pt idx="13">
                  <c:v>49.758587665751072</c:v>
                </c:pt>
                <c:pt idx="14">
                  <c:v>37.600767705737795</c:v>
                </c:pt>
                <c:pt idx="15">
                  <c:v>45.603845015276036</c:v>
                </c:pt>
                <c:pt idx="16">
                  <c:v>55.500560230014258</c:v>
                </c:pt>
                <c:pt idx="17">
                  <c:v>55.054908311968248</c:v>
                </c:pt>
                <c:pt idx="18">
                  <c:v>50.147913435656235</c:v>
                </c:pt>
                <c:pt idx="19">
                  <c:v>14.365924968556477</c:v>
                </c:pt>
                <c:pt idx="20">
                  <c:v>58.083068447008749</c:v>
                </c:pt>
                <c:pt idx="21">
                  <c:v>49.306165218905186</c:v>
                </c:pt>
                <c:pt idx="22">
                  <c:v>9.8379510524658329</c:v>
                </c:pt>
                <c:pt idx="23">
                  <c:v>91.733573017280577</c:v>
                </c:pt>
                <c:pt idx="24">
                  <c:v>41.117157607650611</c:v>
                </c:pt>
                <c:pt idx="25">
                  <c:v>14.610705878966675</c:v>
                </c:pt>
                <c:pt idx="26">
                  <c:v>68.937982232885176</c:v>
                </c:pt>
                <c:pt idx="27">
                  <c:v>49.545446978673603</c:v>
                </c:pt>
                <c:pt idx="28">
                  <c:v>66.813665520531686</c:v>
                </c:pt>
                <c:pt idx="29">
                  <c:v>52.377725899331239</c:v>
                </c:pt>
                <c:pt idx="30">
                  <c:v>52.152483133405973</c:v>
                </c:pt>
                <c:pt idx="31">
                  <c:v>47.403643515430964</c:v>
                </c:pt>
                <c:pt idx="32">
                  <c:v>37.248870894491347</c:v>
                </c:pt>
                <c:pt idx="33">
                  <c:v>44.92528180994649</c:v>
                </c:pt>
                <c:pt idx="34">
                  <c:v>41.759321990337192</c:v>
                </c:pt>
                <c:pt idx="35">
                  <c:v>39.025130750084443</c:v>
                </c:pt>
                <c:pt idx="36">
                  <c:v>49.915148777227827</c:v>
                </c:pt>
                <c:pt idx="37">
                  <c:v>37.642368418029406</c:v>
                </c:pt>
                <c:pt idx="38">
                  <c:v>25.644956260706973</c:v>
                </c:pt>
                <c:pt idx="39">
                  <c:v>33.756765163547293</c:v>
                </c:pt>
                <c:pt idx="40">
                  <c:v>25.128639907552571</c:v>
                </c:pt>
                <c:pt idx="41">
                  <c:v>23.936645459069716</c:v>
                </c:pt>
                <c:pt idx="42">
                  <c:v>16.065448412589632</c:v>
                </c:pt>
                <c:pt idx="43">
                  <c:v>19.472814750624536</c:v>
                </c:pt>
                <c:pt idx="44">
                  <c:v>95.676515063308628</c:v>
                </c:pt>
                <c:pt idx="45">
                  <c:v>93.79856138823294</c:v>
                </c:pt>
                <c:pt idx="46">
                  <c:v>28.206368673411038</c:v>
                </c:pt>
                <c:pt idx="47">
                  <c:v>50.556939614024529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Patm!$C$3:$C$300</c:f>
              <c:numCache>
                <c:formatCode>0.00</c:formatCode>
                <c:ptCount val="298"/>
                <c:pt idx="0">
                  <c:v>65.388307806037602</c:v>
                </c:pt>
                <c:pt idx="1">
                  <c:v>90.245902109107462</c:v>
                </c:pt>
                <c:pt idx="2">
                  <c:v>135.35886206992006</c:v>
                </c:pt>
                <c:pt idx="3">
                  <c:v>88.554743280482427</c:v>
                </c:pt>
                <c:pt idx="4">
                  <c:v>64.690142602627745</c:v>
                </c:pt>
                <c:pt idx="5">
                  <c:v>50.127883497072496</c:v>
                </c:pt>
                <c:pt idx="6">
                  <c:v>146.94612040217547</c:v>
                </c:pt>
                <c:pt idx="7">
                  <c:v>54.166222208053462</c:v>
                </c:pt>
                <c:pt idx="8">
                  <c:v>254.45325073001214</c:v>
                </c:pt>
                <c:pt idx="9">
                  <c:v>246.57326423029514</c:v>
                </c:pt>
                <c:pt idx="10">
                  <c:v>146.64819875856014</c:v>
                </c:pt>
                <c:pt idx="11">
                  <c:v>128.94068951720408</c:v>
                </c:pt>
                <c:pt idx="12">
                  <c:v>47.022297395356759</c:v>
                </c:pt>
                <c:pt idx="13">
                  <c:v>66.360538755955375</c:v>
                </c:pt>
                <c:pt idx="14">
                  <c:v>93.817985672237612</c:v>
                </c:pt>
                <c:pt idx="15">
                  <c:v>74.860002380590615</c:v>
                </c:pt>
                <c:pt idx="16">
                  <c:v>55.80055191511331</c:v>
                </c:pt>
                <c:pt idx="17">
                  <c:v>56.576483276823332</c:v>
                </c:pt>
                <c:pt idx="18">
                  <c:v>65.603553621274273</c:v>
                </c:pt>
                <c:pt idx="19">
                  <c:v>184.54348621675453</c:v>
                </c:pt>
                <c:pt idx="20">
                  <c:v>51.434695663915662</c:v>
                </c:pt>
                <c:pt idx="21">
                  <c:v>67.248288821207154</c:v>
                </c:pt>
                <c:pt idx="22">
                  <c:v>214.55943831371434</c:v>
                </c:pt>
                <c:pt idx="23">
                  <c:v>8.3956949392282372</c:v>
                </c:pt>
                <c:pt idx="24">
                  <c:v>85.016500091834175</c:v>
                </c:pt>
                <c:pt idx="25">
                  <c:v>183.10153792251305</c:v>
                </c:pt>
                <c:pt idx="26">
                  <c:v>35.164747518350396</c:v>
                </c:pt>
                <c:pt idx="27">
                  <c:v>66.777675286228856</c:v>
                </c:pt>
                <c:pt idx="28">
                  <c:v>38.116728305855986</c:v>
                </c:pt>
                <c:pt idx="29">
                  <c:v>61.387359956155173</c:v>
                </c:pt>
                <c:pt idx="30">
                  <c:v>61.804304427090692</c:v>
                </c:pt>
                <c:pt idx="31">
                  <c:v>71.080097098467405</c:v>
                </c:pt>
                <c:pt idx="32">
                  <c:v>94.74468486354715</c:v>
                </c:pt>
                <c:pt idx="33">
                  <c:v>76.326570117272695</c:v>
                </c:pt>
                <c:pt idx="34">
                  <c:v>83.493411571488252</c:v>
                </c:pt>
                <c:pt idx="35">
                  <c:v>90.154978370091058</c:v>
                </c:pt>
                <c:pt idx="36">
                  <c:v>66.055369810336302</c:v>
                </c:pt>
                <c:pt idx="37">
                  <c:v>93.708992510862316</c:v>
                </c:pt>
                <c:pt idx="38">
                  <c:v>131.34722212906053</c:v>
                </c:pt>
                <c:pt idx="39">
                  <c:v>104.44820186706393</c:v>
                </c:pt>
                <c:pt idx="40">
                  <c:v>133.31359348425991</c:v>
                </c:pt>
                <c:pt idx="41">
                  <c:v>137.99216713272182</c:v>
                </c:pt>
                <c:pt idx="42">
                  <c:v>174.85618550808979</c:v>
                </c:pt>
                <c:pt idx="43">
                  <c:v>157.46628660772569</c:v>
                </c:pt>
                <c:pt idx="44">
                  <c:v>4.3764574672497281</c:v>
                </c:pt>
                <c:pt idx="45">
                  <c:v>6.2792506595777846</c:v>
                </c:pt>
                <c:pt idx="46">
                  <c:v>122.08747247269856</c:v>
                </c:pt>
                <c:pt idx="47">
                  <c:v>64.815096536215421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Patm!$AU$2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Patm!$AU$3:$AU$30</c:f>
              <c:numCache>
                <c:formatCode>0.0</c:formatCode>
                <c:ptCount val="28"/>
              </c:numCache>
            </c:numRef>
          </c:xVal>
          <c:yVal>
            <c:numRef>
              <c:f>Patm!$AQ$3:$AQ$30</c:f>
              <c:numCache>
                <c:formatCode>0.00</c:formatCode>
                <c:ptCount val="28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395264"/>
        <c:axId val="184397824"/>
      </c:scatterChart>
      <c:valAx>
        <c:axId val="18439526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397824"/>
        <c:crosses val="autoZero"/>
        <c:crossBetween val="midCat"/>
      </c:valAx>
      <c:valAx>
        <c:axId val="18439782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39526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9600719252"/>
          <c:w val="0.41558502156927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'Patm diff'!$Q$1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'Patm diff'!$Q$3:$Q$300</c:f>
              <c:numCache>
                <c:formatCode>General</c:formatCode>
                <c:ptCount val="298"/>
                <c:pt idx="0">
                  <c:v>0.10791398526726155</c:v>
                </c:pt>
                <c:pt idx="1">
                  <c:v>6.5985841159695427E-2</c:v>
                </c:pt>
                <c:pt idx="2">
                  <c:v>7.4209659625184318E-2</c:v>
                </c:pt>
                <c:pt idx="3">
                  <c:v>8.8558465722327673E-2</c:v>
                </c:pt>
                <c:pt idx="4">
                  <c:v>0.1028536048926575</c:v>
                </c:pt>
                <c:pt idx="5">
                  <c:v>0.13048920390953855</c:v>
                </c:pt>
                <c:pt idx="6">
                  <c:v>3.6594673117956215E-2</c:v>
                </c:pt>
                <c:pt idx="7">
                  <c:v>0.11395528053725051</c:v>
                </c:pt>
                <c:pt idx="8">
                  <c:v>2.5203008061658264E-2</c:v>
                </c:pt>
                <c:pt idx="9">
                  <c:v>1.8005410183189668E-2</c:v>
                </c:pt>
                <c:pt idx="10">
                  <c:v>4.8795843870877625E-2</c:v>
                </c:pt>
                <c:pt idx="11">
                  <c:v>4.2179407387167404E-2</c:v>
                </c:pt>
                <c:pt idx="12">
                  <c:v>0.12705322895097915</c:v>
                </c:pt>
                <c:pt idx="13">
                  <c:v>8.9637590487417401E-2</c:v>
                </c:pt>
                <c:pt idx="14">
                  <c:v>8.6415988119395257E-2</c:v>
                </c:pt>
                <c:pt idx="15">
                  <c:v>6.9106434051980942E-2</c:v>
                </c:pt>
                <c:pt idx="16">
                  <c:v>9.2668206830526248E-2</c:v>
                </c:pt>
                <c:pt idx="17">
                  <c:v>8.470200390394414E-2</c:v>
                </c:pt>
                <c:pt idx="18">
                  <c:v>6.1695662928241114E-2</c:v>
                </c:pt>
                <c:pt idx="19">
                  <c:v>6.3413748891045146E-2</c:v>
                </c:pt>
                <c:pt idx="20">
                  <c:v>8.1237932257836418E-2</c:v>
                </c:pt>
                <c:pt idx="21">
                  <c:v>9.6912963008958936E-2</c:v>
                </c:pt>
                <c:pt idx="22">
                  <c:v>1.9731723648787901E-2</c:v>
                </c:pt>
                <c:pt idx="23">
                  <c:v>0.15952121768154778</c:v>
                </c:pt>
                <c:pt idx="24">
                  <c:v>4.3025432381247813E-2</c:v>
                </c:pt>
                <c:pt idx="25">
                  <c:v>1.9339579977576769E-2</c:v>
                </c:pt>
                <c:pt idx="26">
                  <c:v>0.11500021384040014</c:v>
                </c:pt>
                <c:pt idx="27">
                  <c:v>5.2645253161041031E-2</c:v>
                </c:pt>
                <c:pt idx="28">
                  <c:v>0.88630103798911242</c:v>
                </c:pt>
                <c:pt idx="29">
                  <c:v>2.7615798335382764</c:v>
                </c:pt>
                <c:pt idx="30">
                  <c:v>3.7967752273488982</c:v>
                </c:pt>
                <c:pt idx="31">
                  <c:v>3.317011424625619</c:v>
                </c:pt>
                <c:pt idx="32">
                  <c:v>3.0957683135480902</c:v>
                </c:pt>
                <c:pt idx="33">
                  <c:v>4.5382530865781643</c:v>
                </c:pt>
                <c:pt idx="34">
                  <c:v>4.7236599876496568</c:v>
                </c:pt>
                <c:pt idx="35">
                  <c:v>4.8893377878398585</c:v>
                </c:pt>
                <c:pt idx="36">
                  <c:v>7.6869715564604375</c:v>
                </c:pt>
                <c:pt idx="37">
                  <c:v>6.4338102320315098</c:v>
                </c:pt>
                <c:pt idx="38">
                  <c:v>6.9435738122625725</c:v>
                </c:pt>
                <c:pt idx="39">
                  <c:v>8.2674583670243589</c:v>
                </c:pt>
                <c:pt idx="40">
                  <c:v>7.4531846382078495</c:v>
                </c:pt>
                <c:pt idx="41">
                  <c:v>7.5516259032534725</c:v>
                </c:pt>
                <c:pt idx="42">
                  <c:v>5.5276923197166603</c:v>
                </c:pt>
                <c:pt idx="43">
                  <c:v>6.1502890601306257</c:v>
                </c:pt>
                <c:pt idx="44">
                  <c:v>27.073444851241057</c:v>
                </c:pt>
                <c:pt idx="45">
                  <c:v>24.224606746655049</c:v>
                </c:pt>
                <c:pt idx="46">
                  <c:v>7.5069691208797655</c:v>
                </c:pt>
                <c:pt idx="47">
                  <c:v>10.262304467276978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diff'!$C$3:$C$300</c:f>
              <c:numCache>
                <c:formatCode>0.00</c:formatCode>
                <c:ptCount val="298"/>
                <c:pt idx="0">
                  <c:v>65.678112330140308</c:v>
                </c:pt>
                <c:pt idx="1">
                  <c:v>90.516392255949043</c:v>
                </c:pt>
                <c:pt idx="2">
                  <c:v>135.87348114690207</c:v>
                </c:pt>
                <c:pt idx="3">
                  <c:v>88.909373342784932</c:v>
                </c:pt>
                <c:pt idx="4">
                  <c:v>64.962336710974455</c:v>
                </c:pt>
                <c:pt idx="5">
                  <c:v>50.373584610458593</c:v>
                </c:pt>
                <c:pt idx="6">
                  <c:v>147.22719610062404</c:v>
                </c:pt>
                <c:pt idx="7">
                  <c:v>54.404131777810854</c:v>
                </c:pt>
                <c:pt idx="8">
                  <c:v>254.83719240705705</c:v>
                </c:pt>
                <c:pt idx="9">
                  <c:v>246.83694190711739</c:v>
                </c:pt>
                <c:pt idx="10">
                  <c:v>147.02225786196087</c:v>
                </c:pt>
                <c:pt idx="11">
                  <c:v>129.21487962985833</c:v>
                </c:pt>
                <c:pt idx="12">
                  <c:v>47.24166161069536</c:v>
                </c:pt>
                <c:pt idx="13">
                  <c:v>66.605748692851307</c:v>
                </c:pt>
                <c:pt idx="14">
                  <c:v>94.191217792091351</c:v>
                </c:pt>
                <c:pt idx="15">
                  <c:v>75.081509279817482</c:v>
                </c:pt>
                <c:pt idx="16">
                  <c:v>56.001666940582453</c:v>
                </c:pt>
                <c:pt idx="17">
                  <c:v>56.763669270706117</c:v>
                </c:pt>
                <c:pt idx="18">
                  <c:v>65.769492002480433</c:v>
                </c:pt>
                <c:pt idx="19">
                  <c:v>185.1941020877002</c:v>
                </c:pt>
                <c:pt idx="20">
                  <c:v>51.592612962994714</c:v>
                </c:pt>
                <c:pt idx="21">
                  <c:v>67.518232379200143</c:v>
                </c:pt>
                <c:pt idx="22">
                  <c:v>214.80294022427395</c:v>
                </c:pt>
                <c:pt idx="23">
                  <c:v>8.4206356568994494</c:v>
                </c:pt>
                <c:pt idx="24">
                  <c:v>85.179354194492447</c:v>
                </c:pt>
                <c:pt idx="25">
                  <c:v>183.29730434571525</c:v>
                </c:pt>
                <c:pt idx="26">
                  <c:v>35.298343018111943</c:v>
                </c:pt>
                <c:pt idx="27">
                  <c:v>66.922577211000956</c:v>
                </c:pt>
                <c:pt idx="28">
                  <c:v>39.313934846144143</c:v>
                </c:pt>
                <c:pt idx="29">
                  <c:v>69.476818903109063</c:v>
                </c:pt>
                <c:pt idx="30">
                  <c:v>73.936485645691221</c:v>
                </c:pt>
                <c:pt idx="31">
                  <c:v>83.503627087298312</c:v>
                </c:pt>
                <c:pt idx="32">
                  <c:v>111.69771420891399</c:v>
                </c:pt>
                <c:pt idx="33">
                  <c:v>97.181714496282794</c:v>
                </c:pt>
                <c:pt idx="34">
                  <c:v>108.61982572884085</c:v>
                </c:pt>
                <c:pt idx="35">
                  <c:v>119.68498657399387</c:v>
                </c:pt>
                <c:pt idx="36">
                  <c:v>106.13739145426308</c:v>
                </c:pt>
                <c:pt idx="37">
                  <c:v>142.92221619372327</c:v>
                </c:pt>
                <c:pt idx="38">
                  <c:v>228.58895568676093</c:v>
                </c:pt>
                <c:pt idx="39">
                  <c:v>206.91187075344703</c:v>
                </c:pt>
                <c:pt idx="40">
                  <c:v>251.43340577225183</c:v>
                </c:pt>
                <c:pt idx="41">
                  <c:v>267.60687569565602</c:v>
                </c:pt>
                <c:pt idx="42">
                  <c:v>269.3919552435396</c:v>
                </c:pt>
                <c:pt idx="43">
                  <c:v>256.96809531733822</c:v>
                </c:pt>
                <c:pt idx="44">
                  <c:v>21.737892761466711</c:v>
                </c:pt>
                <c:pt idx="45">
                  <c:v>26.743719256888053</c:v>
                </c:pt>
                <c:pt idx="46">
                  <c:v>225.91106181210321</c:v>
                </c:pt>
                <c:pt idx="47">
                  <c:v>146.82415307771268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'Patm diff'!$AB$2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'Patm diff'!$AB$3:$AB$300</c:f>
              <c:numCache>
                <c:formatCode>0.00</c:formatCode>
                <c:ptCount val="298"/>
                <c:pt idx="0">
                  <c:v>50.109426331859702</c:v>
                </c:pt>
                <c:pt idx="1">
                  <c:v>38.882174176163986</c:v>
                </c:pt>
                <c:pt idx="2">
                  <c:v>24.470199614947699</c:v>
                </c:pt>
                <c:pt idx="3">
                  <c:v>39.521954100453691</c:v>
                </c:pt>
                <c:pt idx="4">
                  <c:v>50.480282347142065</c:v>
                </c:pt>
                <c:pt idx="5">
                  <c:v>58.730516524550204</c:v>
                </c:pt>
                <c:pt idx="6">
                  <c:v>21.725152937306476</c:v>
                </c:pt>
                <c:pt idx="7">
                  <c:v>56.312586779608722</c:v>
                </c:pt>
                <c:pt idx="8">
                  <c:v>5.1126144970917986</c:v>
                </c:pt>
                <c:pt idx="9">
                  <c:v>5.9508421849236575</c:v>
                </c:pt>
                <c:pt idx="10">
                  <c:v>21.772299813569365</c:v>
                </c:pt>
                <c:pt idx="11">
                  <c:v>26.215460317781254</c:v>
                </c:pt>
                <c:pt idx="12">
                  <c:v>60.688260366508445</c:v>
                </c:pt>
                <c:pt idx="13">
                  <c:v>49.63317656577577</c:v>
                </c:pt>
                <c:pt idx="14">
                  <c:v>37.458641300283539</c:v>
                </c:pt>
                <c:pt idx="15">
                  <c:v>45.50065631383756</c:v>
                </c:pt>
                <c:pt idx="16">
                  <c:v>55.384672920598533</c:v>
                </c:pt>
                <c:pt idx="17">
                  <c:v>54.947988798768563</c:v>
                </c:pt>
                <c:pt idx="18">
                  <c:v>50.062288687237128</c:v>
                </c:pt>
                <c:pt idx="19">
                  <c:v>14.256376877866765</c:v>
                </c:pt>
                <c:pt idx="20">
                  <c:v>57.987387872436258</c:v>
                </c:pt>
                <c:pt idx="21">
                  <c:v>49.169476874447433</c:v>
                </c:pt>
                <c:pt idx="22">
                  <c:v>9.8051977343905001</c:v>
                </c:pt>
                <c:pt idx="23">
                  <c:v>91.70941627061795</c:v>
                </c:pt>
                <c:pt idx="24">
                  <c:v>41.049105363013801</c:v>
                </c:pt>
                <c:pt idx="25">
                  <c:v>14.577303828960311</c:v>
                </c:pt>
                <c:pt idx="26">
                  <c:v>68.840265080004855</c:v>
                </c:pt>
                <c:pt idx="27">
                  <c:v>49.471640042214936</c:v>
                </c:pt>
                <c:pt idx="28">
                  <c:v>65.972613557114258</c:v>
                </c:pt>
                <c:pt idx="29">
                  <c:v>48.189890642283508</c:v>
                </c:pt>
                <c:pt idx="30">
                  <c:v>46.036730737918241</c:v>
                </c:pt>
                <c:pt idx="31">
                  <c:v>41.75498186570956</c:v>
                </c:pt>
                <c:pt idx="32">
                  <c:v>31.360039405006212</c:v>
                </c:pt>
                <c:pt idx="33">
                  <c:v>36.339270415652464</c:v>
                </c:pt>
                <c:pt idx="34">
                  <c:v>32.3567552842865</c:v>
                </c:pt>
                <c:pt idx="35">
                  <c:v>28.908030975749462</c:v>
                </c:pt>
                <c:pt idx="36">
                  <c:v>33.182891869141756</c:v>
                </c:pt>
                <c:pt idx="37">
                  <c:v>22.733575400995825</c:v>
                </c:pt>
                <c:pt idx="38">
                  <c:v>8.0406308110349176</c:v>
                </c:pt>
                <c:pt idx="39">
                  <c:v>10.896893628108142</c:v>
                </c:pt>
                <c:pt idx="40">
                  <c:v>5.4638296855846535</c:v>
                </c:pt>
                <c:pt idx="41">
                  <c:v>3.8622044551893175</c:v>
                </c:pt>
                <c:pt idx="42">
                  <c:v>3.6954364334344976</c:v>
                </c:pt>
                <c:pt idx="43">
                  <c:v>4.8966907446022496</c:v>
                </c:pt>
                <c:pt idx="44">
                  <c:v>79.559535029317161</c:v>
                </c:pt>
                <c:pt idx="45">
                  <c:v>75.409986787923458</c:v>
                </c:pt>
                <c:pt idx="46">
                  <c:v>8.3700509778328289</c:v>
                </c:pt>
                <c:pt idx="47">
                  <c:v>21.817949455460962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diff'!$C$3:$C$300</c:f>
              <c:numCache>
                <c:formatCode>0.00</c:formatCode>
                <c:ptCount val="298"/>
                <c:pt idx="0">
                  <c:v>65.678112330140308</c:v>
                </c:pt>
                <c:pt idx="1">
                  <c:v>90.516392255949043</c:v>
                </c:pt>
                <c:pt idx="2">
                  <c:v>135.87348114690207</c:v>
                </c:pt>
                <c:pt idx="3">
                  <c:v>88.909373342784932</c:v>
                </c:pt>
                <c:pt idx="4">
                  <c:v>64.962336710974455</c:v>
                </c:pt>
                <c:pt idx="5">
                  <c:v>50.373584610458593</c:v>
                </c:pt>
                <c:pt idx="6">
                  <c:v>147.22719610062404</c:v>
                </c:pt>
                <c:pt idx="7">
                  <c:v>54.404131777810854</c:v>
                </c:pt>
                <c:pt idx="8">
                  <c:v>254.83719240705705</c:v>
                </c:pt>
                <c:pt idx="9">
                  <c:v>246.83694190711739</c:v>
                </c:pt>
                <c:pt idx="10">
                  <c:v>147.02225786196087</c:v>
                </c:pt>
                <c:pt idx="11">
                  <c:v>129.21487962985833</c:v>
                </c:pt>
                <c:pt idx="12">
                  <c:v>47.24166161069536</c:v>
                </c:pt>
                <c:pt idx="13">
                  <c:v>66.605748692851307</c:v>
                </c:pt>
                <c:pt idx="14">
                  <c:v>94.191217792091351</c:v>
                </c:pt>
                <c:pt idx="15">
                  <c:v>75.081509279817482</c:v>
                </c:pt>
                <c:pt idx="16">
                  <c:v>56.001666940582453</c:v>
                </c:pt>
                <c:pt idx="17">
                  <c:v>56.763669270706117</c:v>
                </c:pt>
                <c:pt idx="18">
                  <c:v>65.769492002480433</c:v>
                </c:pt>
                <c:pt idx="19">
                  <c:v>185.1941020877002</c:v>
                </c:pt>
                <c:pt idx="20">
                  <c:v>51.592612962994714</c:v>
                </c:pt>
                <c:pt idx="21">
                  <c:v>67.518232379200143</c:v>
                </c:pt>
                <c:pt idx="22">
                  <c:v>214.80294022427395</c:v>
                </c:pt>
                <c:pt idx="23">
                  <c:v>8.4206356568994494</c:v>
                </c:pt>
                <c:pt idx="24">
                  <c:v>85.179354194492447</c:v>
                </c:pt>
                <c:pt idx="25">
                  <c:v>183.29730434571525</c:v>
                </c:pt>
                <c:pt idx="26">
                  <c:v>35.298343018111943</c:v>
                </c:pt>
                <c:pt idx="27">
                  <c:v>66.922577211000956</c:v>
                </c:pt>
                <c:pt idx="28">
                  <c:v>39.313934846144143</c:v>
                </c:pt>
                <c:pt idx="29">
                  <c:v>69.476818903109063</c:v>
                </c:pt>
                <c:pt idx="30">
                  <c:v>73.936485645691221</c:v>
                </c:pt>
                <c:pt idx="31">
                  <c:v>83.503627087298312</c:v>
                </c:pt>
                <c:pt idx="32">
                  <c:v>111.69771420891399</c:v>
                </c:pt>
                <c:pt idx="33">
                  <c:v>97.181714496282794</c:v>
                </c:pt>
                <c:pt idx="34">
                  <c:v>108.61982572884085</c:v>
                </c:pt>
                <c:pt idx="35">
                  <c:v>119.68498657399387</c:v>
                </c:pt>
                <c:pt idx="36">
                  <c:v>106.13739145426308</c:v>
                </c:pt>
                <c:pt idx="37">
                  <c:v>142.92221619372327</c:v>
                </c:pt>
                <c:pt idx="38">
                  <c:v>228.58895568676093</c:v>
                </c:pt>
                <c:pt idx="39">
                  <c:v>206.91187075344703</c:v>
                </c:pt>
                <c:pt idx="40">
                  <c:v>251.43340577225183</c:v>
                </c:pt>
                <c:pt idx="41">
                  <c:v>267.60687569565602</c:v>
                </c:pt>
                <c:pt idx="42">
                  <c:v>269.3919552435396</c:v>
                </c:pt>
                <c:pt idx="43">
                  <c:v>256.96809531733822</c:v>
                </c:pt>
                <c:pt idx="44">
                  <c:v>21.737892761466711</c:v>
                </c:pt>
                <c:pt idx="45">
                  <c:v>26.743719256888053</c:v>
                </c:pt>
                <c:pt idx="46">
                  <c:v>225.91106181210321</c:v>
                </c:pt>
                <c:pt idx="47">
                  <c:v>146.82415307771268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'Patm diff'!$AL$2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'Patm diff'!$AL$3:$AL$30</c:f>
              <c:numCache>
                <c:formatCode>0.0</c:formatCode>
                <c:ptCount val="28"/>
              </c:numCache>
            </c:numRef>
          </c:xVal>
          <c:yVal>
            <c:numRef>
              <c:f>'Patm diff'!$C$3:$C$30</c:f>
              <c:numCache>
                <c:formatCode>0.00</c:formatCode>
                <c:ptCount val="28"/>
                <c:pt idx="0">
                  <c:v>65.678112330140308</c:v>
                </c:pt>
                <c:pt idx="1">
                  <c:v>90.516392255949043</c:v>
                </c:pt>
                <c:pt idx="2">
                  <c:v>135.87348114690207</c:v>
                </c:pt>
                <c:pt idx="3">
                  <c:v>88.909373342784932</c:v>
                </c:pt>
                <c:pt idx="4">
                  <c:v>64.962336710974455</c:v>
                </c:pt>
                <c:pt idx="5">
                  <c:v>50.373584610458593</c:v>
                </c:pt>
                <c:pt idx="6">
                  <c:v>147.22719610062404</c:v>
                </c:pt>
                <c:pt idx="7">
                  <c:v>54.404131777810854</c:v>
                </c:pt>
                <c:pt idx="8">
                  <c:v>254.83719240705705</c:v>
                </c:pt>
                <c:pt idx="9">
                  <c:v>246.83694190711739</c:v>
                </c:pt>
                <c:pt idx="10">
                  <c:v>147.02225786196087</c:v>
                </c:pt>
                <c:pt idx="11">
                  <c:v>129.21487962985833</c:v>
                </c:pt>
                <c:pt idx="12">
                  <c:v>47.24166161069536</c:v>
                </c:pt>
                <c:pt idx="13">
                  <c:v>66.605748692851307</c:v>
                </c:pt>
                <c:pt idx="14">
                  <c:v>94.191217792091351</c:v>
                </c:pt>
                <c:pt idx="15">
                  <c:v>75.081509279817482</c:v>
                </c:pt>
                <c:pt idx="16">
                  <c:v>56.001666940582453</c:v>
                </c:pt>
                <c:pt idx="17">
                  <c:v>56.763669270706117</c:v>
                </c:pt>
                <c:pt idx="18">
                  <c:v>65.769492002480433</c:v>
                </c:pt>
                <c:pt idx="19">
                  <c:v>185.1941020877002</c:v>
                </c:pt>
                <c:pt idx="20">
                  <c:v>51.592612962994714</c:v>
                </c:pt>
                <c:pt idx="21">
                  <c:v>67.518232379200143</c:v>
                </c:pt>
                <c:pt idx="22">
                  <c:v>214.80294022427395</c:v>
                </c:pt>
                <c:pt idx="23">
                  <c:v>8.4206356568994494</c:v>
                </c:pt>
                <c:pt idx="24">
                  <c:v>85.179354194492447</c:v>
                </c:pt>
                <c:pt idx="25">
                  <c:v>183.29730434571525</c:v>
                </c:pt>
                <c:pt idx="26">
                  <c:v>35.298343018111943</c:v>
                </c:pt>
                <c:pt idx="27">
                  <c:v>66.922577211000956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505664"/>
        <c:axId val="185520512"/>
      </c:scatterChart>
      <c:valAx>
        <c:axId val="18550566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520512"/>
        <c:crosses val="autoZero"/>
        <c:crossBetween val="midCat"/>
      </c:valAx>
      <c:valAx>
        <c:axId val="185520512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50566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9600719252"/>
          <c:w val="0.4155850215692739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'Patm nodiff'!$Q$1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'Patm nodiff'!$Q$3:$Q$300</c:f>
              <c:numCache>
                <c:formatCode>General</c:formatCode>
                <c:ptCount val="298"/>
                <c:pt idx="0">
                  <c:v>3.580459835350356E-2</c:v>
                </c:pt>
                <c:pt idx="1">
                  <c:v>2.1853828700166368E-2</c:v>
                </c:pt>
                <c:pt idx="2">
                  <c:v>2.4598039715585929E-2</c:v>
                </c:pt>
                <c:pt idx="3">
                  <c:v>2.9364843815520129E-2</c:v>
                </c:pt>
                <c:pt idx="4">
                  <c:v>3.4116529283990109E-2</c:v>
                </c:pt>
                <c:pt idx="5">
                  <c:v>4.3323786385526815E-2</c:v>
                </c:pt>
                <c:pt idx="6">
                  <c:v>1.2103341549180564E-2</c:v>
                </c:pt>
                <c:pt idx="7">
                  <c:v>3.7809664170301058E-2</c:v>
                </c:pt>
                <c:pt idx="8">
                  <c:v>8.3311887262809674E-3</c:v>
                </c:pt>
                <c:pt idx="9">
                  <c:v>5.9490629035313979E-3</c:v>
                </c:pt>
                <c:pt idx="10">
                  <c:v>1.615061413029685E-2</c:v>
                </c:pt>
                <c:pt idx="11">
                  <c:v>1.3954166871644313E-2</c:v>
                </c:pt>
                <c:pt idx="12">
                  <c:v>4.2171741816615704E-2</c:v>
                </c:pt>
                <c:pt idx="13">
                  <c:v>2.9714145621729252E-2</c:v>
                </c:pt>
                <c:pt idx="14">
                  <c:v>2.8653039522334722E-2</c:v>
                </c:pt>
                <c:pt idx="15">
                  <c:v>2.2887273315005324E-2</c:v>
                </c:pt>
                <c:pt idx="16">
                  <c:v>3.0716904490808133E-2</c:v>
                </c:pt>
                <c:pt idx="17">
                  <c:v>2.8066103201725003E-2</c:v>
                </c:pt>
                <c:pt idx="18">
                  <c:v>2.0422892479616404E-2</c:v>
                </c:pt>
                <c:pt idx="19">
                  <c:v>2.1011022134990221E-2</c:v>
                </c:pt>
                <c:pt idx="20">
                  <c:v>2.6911067187997351E-2</c:v>
                </c:pt>
                <c:pt idx="21">
                  <c:v>3.2138103822279405E-2</c:v>
                </c:pt>
                <c:pt idx="22">
                  <c:v>6.5200106931483865E-3</c:v>
                </c:pt>
                <c:pt idx="23">
                  <c:v>5.2868668393993623E-2</c:v>
                </c:pt>
                <c:pt idx="24">
                  <c:v>1.4231430194658575E-2</c:v>
                </c:pt>
                <c:pt idx="25">
                  <c:v>6.3900562397478334E-3</c:v>
                </c:pt>
                <c:pt idx="26">
                  <c:v>3.813399451623304E-2</c:v>
                </c:pt>
                <c:pt idx="27">
                  <c:v>1.7419327760800001E-2</c:v>
                </c:pt>
                <c:pt idx="28">
                  <c:v>0.30402145223410032</c:v>
                </c:pt>
                <c:pt idx="29">
                  <c:v>1.0565412716206004</c:v>
                </c:pt>
                <c:pt idx="30">
                  <c:v>1.5490599441705661</c:v>
                </c:pt>
                <c:pt idx="31">
                  <c:v>1.3233043862884168</c:v>
                </c:pt>
                <c:pt idx="32">
                  <c:v>1.2362259561151356</c:v>
                </c:pt>
                <c:pt idx="33">
                  <c:v>1.9819971411933932</c:v>
                </c:pt>
                <c:pt idx="34">
                  <c:v>2.1102835285399086</c:v>
                </c:pt>
                <c:pt idx="35">
                  <c:v>2.2310326147659376</c:v>
                </c:pt>
                <c:pt idx="36">
                  <c:v>4.3439518893984008</c:v>
                </c:pt>
                <c:pt idx="37">
                  <c:v>3.4108524982883663</c:v>
                </c:pt>
                <c:pt idx="38">
                  <c:v>4.1902082693682381</c:v>
                </c:pt>
                <c:pt idx="39">
                  <c:v>5.7427352602966932</c:v>
                </c:pt>
                <c:pt idx="40">
                  <c:v>4.8822803749397528</c:v>
                </c:pt>
                <c:pt idx="41">
                  <c:v>5.0825062501123401</c:v>
                </c:pt>
                <c:pt idx="42">
                  <c:v>2.9136365658620864</c:v>
                </c:pt>
                <c:pt idx="43">
                  <c:v>3.4523270436226192</c:v>
                </c:pt>
                <c:pt idx="44">
                  <c:v>42.962503359253525</c:v>
                </c:pt>
                <c:pt idx="45">
                  <c:v>34.974202892204694</c:v>
                </c:pt>
                <c:pt idx="46">
                  <c:v>4.8372293614053481</c:v>
                </c:pt>
                <c:pt idx="47">
                  <c:v>8.2907749628602705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nodiff'!$C$3:$C$300</c:f>
              <c:numCache>
                <c:formatCode>0.00</c:formatCode>
                <c:ptCount val="298"/>
                <c:pt idx="0">
                  <c:v>65.363934898107686</c:v>
                </c:pt>
                <c:pt idx="1">
                  <c:v>90.223114557752766</c:v>
                </c:pt>
                <c:pt idx="2">
                  <c:v>135.31550699290045</c:v>
                </c:pt>
                <c:pt idx="3">
                  <c:v>88.524823672195879</c:v>
                </c:pt>
                <c:pt idx="4">
                  <c:v>64.667195958375459</c:v>
                </c:pt>
                <c:pt idx="5">
                  <c:v>50.10717285824164</c:v>
                </c:pt>
                <c:pt idx="6">
                  <c:v>146.92242330493673</c:v>
                </c:pt>
                <c:pt idx="7">
                  <c:v>54.146194268371687</c:v>
                </c:pt>
                <c:pt idx="8">
                  <c:v>254.4209976065309</c:v>
                </c:pt>
                <c:pt idx="9">
                  <c:v>246.55103662335102</c:v>
                </c:pt>
                <c:pt idx="10">
                  <c:v>146.61660069928598</c:v>
                </c:pt>
                <c:pt idx="11">
                  <c:v>128.91759294104054</c:v>
                </c:pt>
                <c:pt idx="12">
                  <c:v>47.003866246344522</c:v>
                </c:pt>
                <c:pt idx="13">
                  <c:v>66.33987661824591</c:v>
                </c:pt>
                <c:pt idx="14">
                  <c:v>93.786483408927879</c:v>
                </c:pt>
                <c:pt idx="15">
                  <c:v>74.841269586547938</c:v>
                </c:pt>
                <c:pt idx="16">
                  <c:v>55.783578134062388</c:v>
                </c:pt>
                <c:pt idx="17">
                  <c:v>56.560673603931313</c:v>
                </c:pt>
                <c:pt idx="18">
                  <c:v>65.589545505658478</c:v>
                </c:pt>
                <c:pt idx="19">
                  <c:v>184.48860557712419</c:v>
                </c:pt>
                <c:pt idx="20">
                  <c:v>51.421377975446049</c:v>
                </c:pt>
                <c:pt idx="21">
                  <c:v>67.225565357477606</c:v>
                </c:pt>
                <c:pt idx="22">
                  <c:v>214.53891951631161</c:v>
                </c:pt>
                <c:pt idx="23">
                  <c:v>8.3935815743328934</c:v>
                </c:pt>
                <c:pt idx="24">
                  <c:v>85.002797407220839</c:v>
                </c:pt>
                <c:pt idx="25">
                  <c:v>183.08505630249141</c:v>
                </c:pt>
                <c:pt idx="26">
                  <c:v>35.153465446933303</c:v>
                </c:pt>
                <c:pt idx="27">
                  <c:v>66.765473048794931</c:v>
                </c:pt>
                <c:pt idx="28">
                  <c:v>38.016477450222126</c:v>
                </c:pt>
                <c:pt idx="29">
                  <c:v>60.72399592857883</c:v>
                </c:pt>
                <c:pt idx="30">
                  <c:v>60.822139595885176</c:v>
                </c:pt>
                <c:pt idx="31">
                  <c:v>70.070011688456262</c:v>
                </c:pt>
                <c:pt idx="32">
                  <c:v>93.36737341148023</c:v>
                </c:pt>
                <c:pt idx="33">
                  <c:v>74.662502600907956</c:v>
                </c:pt>
                <c:pt idx="34">
                  <c:v>81.498702068003496</c:v>
                </c:pt>
                <c:pt idx="35">
                  <c:v>87.821817878043589</c:v>
                </c:pt>
                <c:pt idx="36">
                  <c:v>63.034297640713191</c:v>
                </c:pt>
                <c:pt idx="37">
                  <c:v>89.94997967264311</c:v>
                </c:pt>
                <c:pt idx="38">
                  <c:v>124.17041274166944</c:v>
                </c:pt>
                <c:pt idx="39">
                  <c:v>97.130672302395141</c:v>
                </c:pt>
                <c:pt idx="40">
                  <c:v>124.77833147273586</c:v>
                </c:pt>
                <c:pt idx="41">
                  <c:v>128.69771736133876</c:v>
                </c:pt>
                <c:pt idx="42">
                  <c:v>167.67231553072529</c:v>
                </c:pt>
                <c:pt idx="43">
                  <c:v>150.00921911527263</c:v>
                </c:pt>
                <c:pt idx="44">
                  <c:v>3.4756541583523362</c:v>
                </c:pt>
                <c:pt idx="45">
                  <c:v>5.1515788272586276</c:v>
                </c:pt>
                <c:pt idx="46">
                  <c:v>114.54324242399962</c:v>
                </c:pt>
                <c:pt idx="47">
                  <c:v>59.166509477790264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'Patm nodiff'!$AB$2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'Patm nodiff'!$AB$3:$AB$300</c:f>
              <c:numCache>
                <c:formatCode>0.00</c:formatCode>
                <c:ptCount val="298"/>
                <c:pt idx="0">
                  <c:v>50.271844564142512</c:v>
                </c:pt>
                <c:pt idx="1">
                  <c:v>38.998138929742318</c:v>
                </c:pt>
                <c:pt idx="2">
                  <c:v>24.612415419901179</c:v>
                </c:pt>
                <c:pt idx="3">
                  <c:v>39.67664786403386</c:v>
                </c:pt>
                <c:pt idx="4">
                  <c:v>50.634062427357584</c:v>
                </c:pt>
                <c:pt idx="5">
                  <c:v>58.89430832208761</c:v>
                </c:pt>
                <c:pt idx="6">
                  <c:v>21.795291791014488</c:v>
                </c:pt>
                <c:pt idx="7">
                  <c:v>56.464005038395719</c:v>
                </c:pt>
                <c:pt idx="8">
                  <c:v>5.1551353139796552</c:v>
                </c:pt>
                <c:pt idx="9">
                  <c:v>5.9816296478020305</c:v>
                </c:pt>
                <c:pt idx="10">
                  <c:v>21.865868875210392</c:v>
                </c:pt>
                <c:pt idx="11">
                  <c:v>26.295894898446914</c:v>
                </c:pt>
                <c:pt idx="12">
                  <c:v>60.839820915009497</c:v>
                </c:pt>
                <c:pt idx="13">
                  <c:v>49.769170999750536</c:v>
                </c:pt>
                <c:pt idx="14">
                  <c:v>37.612781823785063</c:v>
                </c:pt>
                <c:pt idx="15">
                  <c:v>45.612574466886741</c:v>
                </c:pt>
                <c:pt idx="16">
                  <c:v>55.510349609398084</c:v>
                </c:pt>
                <c:pt idx="17">
                  <c:v>55.063944489988152</c:v>
                </c:pt>
                <c:pt idx="18">
                  <c:v>50.155146055926025</c:v>
                </c:pt>
                <c:pt idx="19">
                  <c:v>14.375185662563059</c:v>
                </c:pt>
                <c:pt idx="20">
                  <c:v>58.091144308407351</c:v>
                </c:pt>
                <c:pt idx="21">
                  <c:v>49.31769321348866</c:v>
                </c:pt>
                <c:pt idx="22">
                  <c:v>9.840714793108484</c:v>
                </c:pt>
                <c:pt idx="23">
                  <c:v>91.735619405794949</c:v>
                </c:pt>
                <c:pt idx="24">
                  <c:v>41.122892418898878</c:v>
                </c:pt>
                <c:pt idx="25">
                  <c:v>14.613522898133574</c:v>
                </c:pt>
                <c:pt idx="26">
                  <c:v>68.946238262010809</c:v>
                </c:pt>
                <c:pt idx="27">
                  <c:v>49.551669409245207</c:v>
                </c:pt>
                <c:pt idx="28">
                  <c:v>66.884624830184833</c:v>
                </c:pt>
                <c:pt idx="29">
                  <c:v>52.738273242353308</c:v>
                </c:pt>
                <c:pt idx="30">
                  <c:v>52.684756142830608</c:v>
                </c:pt>
                <c:pt idx="31">
                  <c:v>47.897371230459449</c:v>
                </c:pt>
                <c:pt idx="32">
                  <c:v>37.773094977645279</c:v>
                </c:pt>
                <c:pt idx="33">
                  <c:v>45.696054273942948</c:v>
                </c:pt>
                <c:pt idx="34">
                  <c:v>42.616211957566072</c:v>
                </c:pt>
                <c:pt idx="35">
                  <c:v>39.961060642534747</c:v>
                </c:pt>
                <c:pt idx="36">
                  <c:v>51.494137208969896</c:v>
                </c:pt>
                <c:pt idx="37">
                  <c:v>39.106447284090713</c:v>
                </c:pt>
                <c:pt idx="38">
                  <c:v>27.610772202375287</c:v>
                </c:pt>
                <c:pt idx="39">
                  <c:v>36.358091233439197</c:v>
                </c:pt>
                <c:pt idx="40">
                  <c:v>27.439127436614839</c:v>
                </c:pt>
                <c:pt idx="41">
                  <c:v>26.35552144098687</c:v>
                </c:pt>
                <c:pt idx="42">
                  <c:v>17.414063954880117</c:v>
                </c:pt>
                <c:pt idx="43">
                  <c:v>21.093378731105535</c:v>
                </c:pt>
                <c:pt idx="44">
                  <c:v>96.570274020185494</c:v>
                </c:pt>
                <c:pt idx="45">
                  <c:v>94.909531916175055</c:v>
                </c:pt>
                <c:pt idx="46">
                  <c:v>30.464785759169814</c:v>
                </c:pt>
                <c:pt idx="47">
                  <c:v>53.595480575236941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'Patm nodiff'!$C$3:$C$300</c:f>
              <c:numCache>
                <c:formatCode>0.00</c:formatCode>
                <c:ptCount val="298"/>
                <c:pt idx="0">
                  <c:v>65.363934898107686</c:v>
                </c:pt>
                <c:pt idx="1">
                  <c:v>90.223114557752766</c:v>
                </c:pt>
                <c:pt idx="2">
                  <c:v>135.31550699290045</c:v>
                </c:pt>
                <c:pt idx="3">
                  <c:v>88.524823672195879</c:v>
                </c:pt>
                <c:pt idx="4">
                  <c:v>64.667195958375459</c:v>
                </c:pt>
                <c:pt idx="5">
                  <c:v>50.10717285824164</c:v>
                </c:pt>
                <c:pt idx="6">
                  <c:v>146.92242330493673</c:v>
                </c:pt>
                <c:pt idx="7">
                  <c:v>54.146194268371687</c:v>
                </c:pt>
                <c:pt idx="8">
                  <c:v>254.4209976065309</c:v>
                </c:pt>
                <c:pt idx="9">
                  <c:v>246.55103662335102</c:v>
                </c:pt>
                <c:pt idx="10">
                  <c:v>146.61660069928598</c:v>
                </c:pt>
                <c:pt idx="11">
                  <c:v>128.91759294104054</c:v>
                </c:pt>
                <c:pt idx="12">
                  <c:v>47.003866246344522</c:v>
                </c:pt>
                <c:pt idx="13">
                  <c:v>66.33987661824591</c:v>
                </c:pt>
                <c:pt idx="14">
                  <c:v>93.786483408927879</c:v>
                </c:pt>
                <c:pt idx="15">
                  <c:v>74.841269586547938</c:v>
                </c:pt>
                <c:pt idx="16">
                  <c:v>55.783578134062388</c:v>
                </c:pt>
                <c:pt idx="17">
                  <c:v>56.560673603931313</c:v>
                </c:pt>
                <c:pt idx="18">
                  <c:v>65.589545505658478</c:v>
                </c:pt>
                <c:pt idx="19">
                  <c:v>184.48860557712419</c:v>
                </c:pt>
                <c:pt idx="20">
                  <c:v>51.421377975446049</c:v>
                </c:pt>
                <c:pt idx="21">
                  <c:v>67.225565357477606</c:v>
                </c:pt>
                <c:pt idx="22">
                  <c:v>214.53891951631161</c:v>
                </c:pt>
                <c:pt idx="23">
                  <c:v>8.3935815743328934</c:v>
                </c:pt>
                <c:pt idx="24">
                  <c:v>85.002797407220839</c:v>
                </c:pt>
                <c:pt idx="25">
                  <c:v>183.08505630249141</c:v>
                </c:pt>
                <c:pt idx="26">
                  <c:v>35.153465446933303</c:v>
                </c:pt>
                <c:pt idx="27">
                  <c:v>66.765473048794931</c:v>
                </c:pt>
                <c:pt idx="28">
                  <c:v>38.016477450222126</c:v>
                </c:pt>
                <c:pt idx="29">
                  <c:v>60.72399592857883</c:v>
                </c:pt>
                <c:pt idx="30">
                  <c:v>60.822139595885176</c:v>
                </c:pt>
                <c:pt idx="31">
                  <c:v>70.070011688456262</c:v>
                </c:pt>
                <c:pt idx="32">
                  <c:v>93.36737341148023</c:v>
                </c:pt>
                <c:pt idx="33">
                  <c:v>74.662502600907956</c:v>
                </c:pt>
                <c:pt idx="34">
                  <c:v>81.498702068003496</c:v>
                </c:pt>
                <c:pt idx="35">
                  <c:v>87.821817878043589</c:v>
                </c:pt>
                <c:pt idx="36">
                  <c:v>63.034297640713191</c:v>
                </c:pt>
                <c:pt idx="37">
                  <c:v>89.94997967264311</c:v>
                </c:pt>
                <c:pt idx="38">
                  <c:v>124.17041274166944</c:v>
                </c:pt>
                <c:pt idx="39">
                  <c:v>97.130672302395141</c:v>
                </c:pt>
                <c:pt idx="40">
                  <c:v>124.77833147273586</c:v>
                </c:pt>
                <c:pt idx="41">
                  <c:v>128.69771736133876</c:v>
                </c:pt>
                <c:pt idx="42">
                  <c:v>167.67231553072529</c:v>
                </c:pt>
                <c:pt idx="43">
                  <c:v>150.00921911527263</c:v>
                </c:pt>
                <c:pt idx="44">
                  <c:v>3.4756541583523362</c:v>
                </c:pt>
                <c:pt idx="45">
                  <c:v>5.1515788272586276</c:v>
                </c:pt>
                <c:pt idx="46">
                  <c:v>114.54324242399962</c:v>
                </c:pt>
                <c:pt idx="47">
                  <c:v>59.166509477790264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'Patm nodiff'!$AL$2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ymbol val="dash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xVal>
            <c:numRef>
              <c:f>'Patm nodiff'!$AL$3:$AL$30</c:f>
              <c:numCache>
                <c:formatCode>General</c:formatCode>
                <c:ptCount val="28"/>
              </c:numCache>
            </c:numRef>
          </c:xVal>
          <c:yVal>
            <c:numRef>
              <c:f>'Patm nodiff'!$C$3:$C$30</c:f>
              <c:numCache>
                <c:formatCode>0.00</c:formatCode>
                <c:ptCount val="28"/>
                <c:pt idx="0">
                  <c:v>65.363934898107686</c:v>
                </c:pt>
                <c:pt idx="1">
                  <c:v>90.223114557752766</c:v>
                </c:pt>
                <c:pt idx="2">
                  <c:v>135.31550699290045</c:v>
                </c:pt>
                <c:pt idx="3">
                  <c:v>88.524823672195879</c:v>
                </c:pt>
                <c:pt idx="4">
                  <c:v>64.667195958375459</c:v>
                </c:pt>
                <c:pt idx="5">
                  <c:v>50.10717285824164</c:v>
                </c:pt>
                <c:pt idx="6">
                  <c:v>146.92242330493673</c:v>
                </c:pt>
                <c:pt idx="7">
                  <c:v>54.146194268371687</c:v>
                </c:pt>
                <c:pt idx="8">
                  <c:v>254.4209976065309</c:v>
                </c:pt>
                <c:pt idx="9">
                  <c:v>246.55103662335102</c:v>
                </c:pt>
                <c:pt idx="10">
                  <c:v>146.61660069928598</c:v>
                </c:pt>
                <c:pt idx="11">
                  <c:v>128.91759294104054</c:v>
                </c:pt>
                <c:pt idx="12">
                  <c:v>47.003866246344522</c:v>
                </c:pt>
                <c:pt idx="13">
                  <c:v>66.33987661824591</c:v>
                </c:pt>
                <c:pt idx="14">
                  <c:v>93.786483408927879</c:v>
                </c:pt>
                <c:pt idx="15">
                  <c:v>74.841269586547938</c:v>
                </c:pt>
                <c:pt idx="16">
                  <c:v>55.783578134062388</c:v>
                </c:pt>
                <c:pt idx="17">
                  <c:v>56.560673603931313</c:v>
                </c:pt>
                <c:pt idx="18">
                  <c:v>65.589545505658478</c:v>
                </c:pt>
                <c:pt idx="19">
                  <c:v>184.48860557712419</c:v>
                </c:pt>
                <c:pt idx="20">
                  <c:v>51.421377975446049</c:v>
                </c:pt>
                <c:pt idx="21">
                  <c:v>67.225565357477606</c:v>
                </c:pt>
                <c:pt idx="22">
                  <c:v>214.53891951631161</c:v>
                </c:pt>
                <c:pt idx="23">
                  <c:v>8.3935815743328934</c:v>
                </c:pt>
                <c:pt idx="24">
                  <c:v>85.002797407220839</c:v>
                </c:pt>
                <c:pt idx="25">
                  <c:v>183.08505630249141</c:v>
                </c:pt>
                <c:pt idx="26">
                  <c:v>35.153465446933303</c:v>
                </c:pt>
                <c:pt idx="27">
                  <c:v>66.765473048794931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366784"/>
        <c:axId val="185369344"/>
      </c:scatterChart>
      <c:valAx>
        <c:axId val="18536678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360616403657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369344"/>
        <c:crosses val="autoZero"/>
        <c:crossBetween val="midCat"/>
      </c:valAx>
      <c:valAx>
        <c:axId val="18536934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2194698838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36678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5974056273268881"/>
          <c:y val="0.94200353711150964"/>
          <c:w val="0.4155850215692739"/>
          <c:h val="4.569407364851930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97"/>
          <c:h val="0.76274165202109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Case1!$Q$3:$Q$300</c:f>
              <c:numCache>
                <c:formatCode>0.00</c:formatCode>
                <c:ptCount val="298"/>
                <c:pt idx="0">
                  <c:v>1.9358524163913464</c:v>
                </c:pt>
                <c:pt idx="1">
                  <c:v>1.3666983956556085</c:v>
                </c:pt>
                <c:pt idx="2">
                  <c:v>1.1504454950356833</c:v>
                </c:pt>
                <c:pt idx="3">
                  <c:v>1.531342957358903</c:v>
                </c:pt>
                <c:pt idx="4">
                  <c:v>1.9157576746793181</c:v>
                </c:pt>
                <c:pt idx="5">
                  <c:v>2.3875819515514629</c:v>
                </c:pt>
                <c:pt idx="6">
                  <c:v>0.84159269335859699</c:v>
                </c:pt>
                <c:pt idx="7">
                  <c:v>2.1892327900377015</c:v>
                </c:pt>
                <c:pt idx="8">
                  <c:v>0.53097338480628253</c:v>
                </c:pt>
                <c:pt idx="9">
                  <c:v>0.48613528165955494</c:v>
                </c:pt>
                <c:pt idx="10">
                  <c:v>0.93021527620252475</c:v>
                </c:pt>
                <c:pt idx="11">
                  <c:v>0.95455252601810658</c:v>
                </c:pt>
                <c:pt idx="12">
                  <c:v>2.4546078456133755</c:v>
                </c:pt>
                <c:pt idx="13">
                  <c:v>1.8055737892687576</c:v>
                </c:pt>
                <c:pt idx="14">
                  <c:v>1.4717876079295102</c:v>
                </c:pt>
                <c:pt idx="15">
                  <c:v>1.5520153068158271</c:v>
                </c:pt>
                <c:pt idx="16">
                  <c:v>2.0220722455299445</c:v>
                </c:pt>
                <c:pt idx="17">
                  <c:v>1.9555278317866978</c:v>
                </c:pt>
                <c:pt idx="18">
                  <c:v>1.638079239316764</c:v>
                </c:pt>
                <c:pt idx="19">
                  <c:v>0.92711319847305029</c:v>
                </c:pt>
                <c:pt idx="20">
                  <c:v>2.0554375059529773</c:v>
                </c:pt>
                <c:pt idx="21">
                  <c:v>1.8376846152496156</c:v>
                </c:pt>
                <c:pt idx="22">
                  <c:v>0.54802666592248139</c:v>
                </c:pt>
                <c:pt idx="23">
                  <c:v>6.514739486514129</c:v>
                </c:pt>
                <c:pt idx="24">
                  <c:v>1.2610231580089231</c:v>
                </c:pt>
                <c:pt idx="25">
                  <c:v>0.60901853506485604</c:v>
                </c:pt>
                <c:pt idx="26">
                  <c:v>2.8513846862662282</c:v>
                </c:pt>
                <c:pt idx="27">
                  <c:v>1.5595318320751865</c:v>
                </c:pt>
                <c:pt idx="28">
                  <c:v>2.565779657788835</c:v>
                </c:pt>
                <c:pt idx="29">
                  <c:v>2.4286758626343881</c:v>
                </c:pt>
                <c:pt idx="30">
                  <c:v>2.5012124417605501</c:v>
                </c:pt>
                <c:pt idx="31">
                  <c:v>1.9642682171302439</c:v>
                </c:pt>
                <c:pt idx="32">
                  <c:v>1.5217060865195968</c:v>
                </c:pt>
                <c:pt idx="33">
                  <c:v>2.0016034900589128</c:v>
                </c:pt>
                <c:pt idx="34">
                  <c:v>1.8775197376776871</c:v>
                </c:pt>
                <c:pt idx="35">
                  <c:v>1.7800392797856011</c:v>
                </c:pt>
                <c:pt idx="36">
                  <c:v>2.9828642892739881</c:v>
                </c:pt>
                <c:pt idx="37">
                  <c:v>2.1080579643122097</c:v>
                </c:pt>
                <c:pt idx="38">
                  <c:v>2.1579783982564451</c:v>
                </c:pt>
                <c:pt idx="39">
                  <c:v>3.0163846434469646</c:v>
                </c:pt>
                <c:pt idx="40">
                  <c:v>2.3194978948637992</c:v>
                </c:pt>
                <c:pt idx="41">
                  <c:v>2.3235633324908296</c:v>
                </c:pt>
                <c:pt idx="42">
                  <c:v>1.2460473364161107</c:v>
                </c:pt>
                <c:pt idx="43">
                  <c:v>1.4468756031125882</c:v>
                </c:pt>
                <c:pt idx="44">
                  <c:v>19.394052335877944</c:v>
                </c:pt>
                <c:pt idx="45">
                  <c:v>19.395294431887354</c:v>
                </c:pt>
                <c:pt idx="46">
                  <c:v>1.996902239796057</c:v>
                </c:pt>
                <c:pt idx="47">
                  <c:v>4.1852751107482655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Case1!$C$3:$C$300</c:f>
              <c:numCache>
                <c:formatCode>0.00</c:formatCode>
                <c:ptCount val="298"/>
                <c:pt idx="0">
                  <c:v>75.471057181760614</c:v>
                </c:pt>
                <c:pt idx="1">
                  <c:v>100.65510533197522</c:v>
                </c:pt>
                <c:pt idx="2">
                  <c:v>149.90712037865771</c:v>
                </c:pt>
                <c:pt idx="3">
                  <c:v>100.09659109283457</c:v>
                </c:pt>
                <c:pt idx="4">
                  <c:v>74.506925822317214</c:v>
                </c:pt>
                <c:pt idx="5">
                  <c:v>59.124570458384618</c:v>
                </c:pt>
                <c:pt idx="6">
                  <c:v>158.44567559867588</c:v>
                </c:pt>
                <c:pt idx="7">
                  <c:v>63.18702617711542</c:v>
                </c:pt>
                <c:pt idx="8">
                  <c:v>268.407209667004</c:v>
                </c:pt>
                <c:pt idx="9">
                  <c:v>258.83991306214813</c:v>
                </c:pt>
                <c:pt idx="10">
                  <c:v>159.41783511720772</c:v>
                </c:pt>
                <c:pt idx="11">
                  <c:v>140.09062000460472</c:v>
                </c:pt>
                <c:pt idx="12">
                  <c:v>55.537361122543494</c:v>
                </c:pt>
                <c:pt idx="13">
                  <c:v>75.84549664938497</c:v>
                </c:pt>
                <c:pt idx="14">
                  <c:v>105.72483536506984</c:v>
                </c:pt>
                <c:pt idx="15">
                  <c:v>84.237394231577312</c:v>
                </c:pt>
                <c:pt idx="16">
                  <c:v>64.355611001316831</c:v>
                </c:pt>
                <c:pt idx="17">
                  <c:v>64.960577848226393</c:v>
                </c:pt>
                <c:pt idx="18">
                  <c:v>73.961112310294226</c:v>
                </c:pt>
                <c:pt idx="19">
                  <c:v>201.53869707892443</c:v>
                </c:pt>
                <c:pt idx="20">
                  <c:v>59.238126464921109</c:v>
                </c:pt>
                <c:pt idx="21">
                  <c:v>77.103730899678865</c:v>
                </c:pt>
                <c:pt idx="22">
                  <c:v>226.28694084445635</c:v>
                </c:pt>
                <c:pt idx="23">
                  <c:v>10.812588065709797</c:v>
                </c:pt>
                <c:pt idx="24">
                  <c:v>93.822635645891964</c:v>
                </c:pt>
                <c:pt idx="25">
                  <c:v>193.87281229983915</c:v>
                </c:pt>
                <c:pt idx="26">
                  <c:v>41.976465100137837</c:v>
                </c:pt>
                <c:pt idx="27">
                  <c:v>74.875550423293078</c:v>
                </c:pt>
                <c:pt idx="28">
                  <c:v>43.976776277863991</c:v>
                </c:pt>
                <c:pt idx="29">
                  <c:v>67.602071045792655</c:v>
                </c:pt>
                <c:pt idx="30">
                  <c:v>65.59277332283429</c:v>
                </c:pt>
                <c:pt idx="31">
                  <c:v>73.742165238674517</c:v>
                </c:pt>
                <c:pt idx="32">
                  <c:v>95.618520219034707</c:v>
                </c:pt>
                <c:pt idx="33">
                  <c:v>74.663909815795037</c:v>
                </c:pt>
                <c:pt idx="34">
                  <c:v>79.699172888988301</c:v>
                </c:pt>
                <c:pt idx="35">
                  <c:v>84.14725987386305</c:v>
                </c:pt>
                <c:pt idx="36">
                  <c:v>55.255659953875529</c:v>
                </c:pt>
                <c:pt idx="37">
                  <c:v>78.890773216771834</c:v>
                </c:pt>
                <c:pt idx="38">
                  <c:v>97.599742027616543</c:v>
                </c:pt>
                <c:pt idx="39">
                  <c:v>69.212094789707393</c:v>
                </c:pt>
                <c:pt idx="40">
                  <c:v>90.653431053605672</c:v>
                </c:pt>
                <c:pt idx="41">
                  <c:v>90.491052319775548</c:v>
                </c:pt>
                <c:pt idx="42">
                  <c:v>138.57015068855708</c:v>
                </c:pt>
                <c:pt idx="43">
                  <c:v>119.09374339288752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82.221962713296961</c:v>
                </c:pt>
                <c:pt idx="47">
                  <c:v>36.053745562433988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Case1!$AB$3:$AB$300</c:f>
              <c:numCache>
                <c:formatCode>0.00</c:formatCode>
                <c:ptCount val="298"/>
                <c:pt idx="0">
                  <c:v>45.319797853463228</c:v>
                </c:pt>
                <c:pt idx="1">
                  <c:v>35.081225193598669</c:v>
                </c:pt>
                <c:pt idx="2">
                  <c:v>21.116287383587053</c:v>
                </c:pt>
                <c:pt idx="3">
                  <c:v>35.280550084490898</c:v>
                </c:pt>
                <c:pt idx="4">
                  <c:v>45.768833906921543</c:v>
                </c:pt>
                <c:pt idx="5">
                  <c:v>53.61877012944413</c:v>
                </c:pt>
                <c:pt idx="6">
                  <c:v>19.267522831170666</c:v>
                </c:pt>
                <c:pt idx="7">
                  <c:v>51.413026610624655</c:v>
                </c:pt>
                <c:pt idx="8">
                  <c:v>3.7871962685335054</c:v>
                </c:pt>
                <c:pt idx="9">
                  <c:v>4.7094847774102186</c:v>
                </c:pt>
                <c:pt idx="10">
                  <c:v>19.065427868834387</c:v>
                </c:pt>
                <c:pt idx="11">
                  <c:v>23.418093062741555</c:v>
                </c:pt>
                <c:pt idx="12">
                  <c:v>55.652621964228786</c:v>
                </c:pt>
                <c:pt idx="13">
                  <c:v>45.146670356683906</c:v>
                </c:pt>
                <c:pt idx="14">
                  <c:v>33.322163273723213</c:v>
                </c:pt>
                <c:pt idx="15">
                  <c:v>41.444351074448782</c:v>
                </c:pt>
                <c:pt idx="16">
                  <c:v>50.796967150627438</c:v>
                </c:pt>
                <c:pt idx="17">
                  <c:v>50.481192080877193</c:v>
                </c:pt>
                <c:pt idx="18">
                  <c:v>46.025137858821893</c:v>
                </c:pt>
                <c:pt idx="19">
                  <c:v>11.677413451613418</c:v>
                </c:pt>
                <c:pt idx="20">
                  <c:v>53.555734804535241</c:v>
                </c:pt>
                <c:pt idx="21">
                  <c:v>44.570047444268255</c:v>
                </c:pt>
                <c:pt idx="22">
                  <c:v>8.3234397767189723</c:v>
                </c:pt>
                <c:pt idx="23">
                  <c:v>89.41440994845486</c:v>
                </c:pt>
                <c:pt idx="24">
                  <c:v>37.598994982792995</c:v>
                </c:pt>
                <c:pt idx="25">
                  <c:v>12.846884093736042</c:v>
                </c:pt>
                <c:pt idx="26">
                  <c:v>64.143470004990363</c:v>
                </c:pt>
                <c:pt idx="27">
                  <c:v>45.596592792381237</c:v>
                </c:pt>
                <c:pt idx="28">
                  <c:v>62.805925127066971</c:v>
                </c:pt>
                <c:pt idx="29">
                  <c:v>49.12711344314242</c:v>
                </c:pt>
                <c:pt idx="30">
                  <c:v>50.153486701922667</c:v>
                </c:pt>
                <c:pt idx="31">
                  <c:v>46.128375766975829</c:v>
                </c:pt>
                <c:pt idx="32">
                  <c:v>36.920115742338957</c:v>
                </c:pt>
                <c:pt idx="33">
                  <c:v>45.6953942562956</c:v>
                </c:pt>
                <c:pt idx="34">
                  <c:v>43.405070564469511</c:v>
                </c:pt>
                <c:pt idx="35">
                  <c:v>41.482377994237027</c:v>
                </c:pt>
                <c:pt idx="36">
                  <c:v>55.815881055644908</c:v>
                </c:pt>
                <c:pt idx="37">
                  <c:v>43.764434724258052</c:v>
                </c:pt>
                <c:pt idx="38">
                  <c:v>36.185499625438545</c:v>
                </c:pt>
                <c:pt idx="39">
                  <c:v>48.321052940515926</c:v>
                </c:pt>
                <c:pt idx="40">
                  <c:v>38.82811234784706</c:v>
                </c:pt>
                <c:pt idx="41">
                  <c:v>38.892175703144638</c:v>
                </c:pt>
                <c:pt idx="42">
                  <c:v>23.792837890944991</c:v>
                </c:pt>
                <c:pt idx="43">
                  <c:v>29.083170039603914</c:v>
                </c:pt>
                <c:pt idx="44">
                  <c:v>99.884042575321587</c:v>
                </c:pt>
                <c:pt idx="45">
                  <c:v>99.438817558529607</c:v>
                </c:pt>
                <c:pt idx="46">
                  <c:v>42.303409758078551</c:v>
                </c:pt>
                <c:pt idx="47">
                  <c:v>68.290588332634655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Case1!$C$3:$C$300</c:f>
              <c:numCache>
                <c:formatCode>0.00</c:formatCode>
                <c:ptCount val="298"/>
                <c:pt idx="0">
                  <c:v>75.471057181760614</c:v>
                </c:pt>
                <c:pt idx="1">
                  <c:v>100.65510533197522</c:v>
                </c:pt>
                <c:pt idx="2">
                  <c:v>149.90712037865771</c:v>
                </c:pt>
                <c:pt idx="3">
                  <c:v>100.09659109283457</c:v>
                </c:pt>
                <c:pt idx="4">
                  <c:v>74.506925822317214</c:v>
                </c:pt>
                <c:pt idx="5">
                  <c:v>59.124570458384618</c:v>
                </c:pt>
                <c:pt idx="6">
                  <c:v>158.44567559867588</c:v>
                </c:pt>
                <c:pt idx="7">
                  <c:v>63.18702617711542</c:v>
                </c:pt>
                <c:pt idx="8">
                  <c:v>268.407209667004</c:v>
                </c:pt>
                <c:pt idx="9">
                  <c:v>258.83991306214813</c:v>
                </c:pt>
                <c:pt idx="10">
                  <c:v>159.41783511720772</c:v>
                </c:pt>
                <c:pt idx="11">
                  <c:v>140.09062000460472</c:v>
                </c:pt>
                <c:pt idx="12">
                  <c:v>55.537361122543494</c:v>
                </c:pt>
                <c:pt idx="13">
                  <c:v>75.84549664938497</c:v>
                </c:pt>
                <c:pt idx="14">
                  <c:v>105.72483536506984</c:v>
                </c:pt>
                <c:pt idx="15">
                  <c:v>84.237394231577312</c:v>
                </c:pt>
                <c:pt idx="16">
                  <c:v>64.355611001316831</c:v>
                </c:pt>
                <c:pt idx="17">
                  <c:v>64.960577848226393</c:v>
                </c:pt>
                <c:pt idx="18">
                  <c:v>73.961112310294226</c:v>
                </c:pt>
                <c:pt idx="19">
                  <c:v>201.53869707892443</c:v>
                </c:pt>
                <c:pt idx="20">
                  <c:v>59.238126464921109</c:v>
                </c:pt>
                <c:pt idx="21">
                  <c:v>77.103730899678865</c:v>
                </c:pt>
                <c:pt idx="22">
                  <c:v>226.28694084445635</c:v>
                </c:pt>
                <c:pt idx="23">
                  <c:v>10.812588065709797</c:v>
                </c:pt>
                <c:pt idx="24">
                  <c:v>93.822635645891964</c:v>
                </c:pt>
                <c:pt idx="25">
                  <c:v>193.87281229983915</c:v>
                </c:pt>
                <c:pt idx="26">
                  <c:v>41.976465100137837</c:v>
                </c:pt>
                <c:pt idx="27">
                  <c:v>74.875550423293078</c:v>
                </c:pt>
                <c:pt idx="28">
                  <c:v>43.976776277863991</c:v>
                </c:pt>
                <c:pt idx="29">
                  <c:v>67.602071045792655</c:v>
                </c:pt>
                <c:pt idx="30">
                  <c:v>65.59277332283429</c:v>
                </c:pt>
                <c:pt idx="31">
                  <c:v>73.742165238674517</c:v>
                </c:pt>
                <c:pt idx="32">
                  <c:v>95.618520219034707</c:v>
                </c:pt>
                <c:pt idx="33">
                  <c:v>74.663909815795037</c:v>
                </c:pt>
                <c:pt idx="34">
                  <c:v>79.699172888988301</c:v>
                </c:pt>
                <c:pt idx="35">
                  <c:v>84.14725987386305</c:v>
                </c:pt>
                <c:pt idx="36">
                  <c:v>55.255659953875529</c:v>
                </c:pt>
                <c:pt idx="37">
                  <c:v>78.890773216771834</c:v>
                </c:pt>
                <c:pt idx="38">
                  <c:v>97.599742027616543</c:v>
                </c:pt>
                <c:pt idx="39">
                  <c:v>69.212094789707393</c:v>
                </c:pt>
                <c:pt idx="40">
                  <c:v>90.653431053605672</c:v>
                </c:pt>
                <c:pt idx="41">
                  <c:v>90.491052319775548</c:v>
                </c:pt>
                <c:pt idx="42">
                  <c:v>138.57015068855708</c:v>
                </c:pt>
                <c:pt idx="43">
                  <c:v>119.09374339288752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82.221962713296961</c:v>
                </c:pt>
                <c:pt idx="47">
                  <c:v>36.053745562433988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750848"/>
        <c:axId val="186757504"/>
      </c:scatterChart>
      <c:valAx>
        <c:axId val="186750848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57504"/>
        <c:crosses val="autoZero"/>
        <c:crossBetween val="midCat"/>
      </c:valAx>
      <c:valAx>
        <c:axId val="18675750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50848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97"/>
          <c:h val="0.76274165202109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(Pmin)'!$Q$1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(Pmin)'!$Q$3:$Q$300</c:f>
              <c:numCache>
                <c:formatCode>0.00</c:formatCode>
                <c:ptCount val="298"/>
                <c:pt idx="0">
                  <c:v>2.7200578907769057</c:v>
                </c:pt>
                <c:pt idx="1">
                  <c:v>2.0448550796510125</c:v>
                </c:pt>
                <c:pt idx="2">
                  <c:v>6.2093283193119158</c:v>
                </c:pt>
                <c:pt idx="3">
                  <c:v>1.9602813511257053</c:v>
                </c:pt>
                <c:pt idx="4">
                  <c:v>2.8828409946147016</c:v>
                </c:pt>
                <c:pt idx="5">
                  <c:v>3.0100322115586344</c:v>
                </c:pt>
                <c:pt idx="6">
                  <c:v>1.2004937950548076</c:v>
                </c:pt>
                <c:pt idx="7">
                  <c:v>2.6348153887537205</c:v>
                </c:pt>
                <c:pt idx="8">
                  <c:v>0.87236275605392499</c:v>
                </c:pt>
                <c:pt idx="9">
                  <c:v>1.1814960253529876</c:v>
                </c:pt>
                <c:pt idx="10">
                  <c:v>1.4405567632004515</c:v>
                </c:pt>
                <c:pt idx="11">
                  <c:v>1.216029080725775</c:v>
                </c:pt>
                <c:pt idx="12">
                  <c:v>3.5450666919708942</c:v>
                </c:pt>
                <c:pt idx="13">
                  <c:v>2.6235834565926557</c:v>
                </c:pt>
                <c:pt idx="14">
                  <c:v>1.9207054627679703</c:v>
                </c:pt>
                <c:pt idx="15">
                  <c:v>2.7277508359712419</c:v>
                </c:pt>
                <c:pt idx="16">
                  <c:v>4.6057184759058893</c:v>
                </c:pt>
                <c:pt idx="17">
                  <c:v>2.4686003613161693</c:v>
                </c:pt>
                <c:pt idx="18">
                  <c:v>2.3771031019033901</c:v>
                </c:pt>
                <c:pt idx="19">
                  <c:v>1.3780964196164252</c:v>
                </c:pt>
                <c:pt idx="20">
                  <c:v>2.5325993815391312</c:v>
                </c:pt>
                <c:pt idx="21">
                  <c:v>2.272535774920716</c:v>
                </c:pt>
                <c:pt idx="22">
                  <c:v>0.83644828714705444</c:v>
                </c:pt>
                <c:pt idx="23">
                  <c:v>6.5134390532342259</c:v>
                </c:pt>
                <c:pt idx="24">
                  <c:v>1.714762389327092</c:v>
                </c:pt>
                <c:pt idx="25">
                  <c:v>1.0345513795695465</c:v>
                </c:pt>
                <c:pt idx="26">
                  <c:v>4.5022277817671315</c:v>
                </c:pt>
                <c:pt idx="27">
                  <c:v>5.44708128409781</c:v>
                </c:pt>
                <c:pt idx="28">
                  <c:v>4.763605125953533</c:v>
                </c:pt>
                <c:pt idx="29">
                  <c:v>3.2615833999753572</c:v>
                </c:pt>
                <c:pt idx="30">
                  <c:v>3.3591677613718747</c:v>
                </c:pt>
                <c:pt idx="31">
                  <c:v>2.7297813345314554</c:v>
                </c:pt>
                <c:pt idx="32">
                  <c:v>2.1108858365252177</c:v>
                </c:pt>
                <c:pt idx="33">
                  <c:v>3.3053896203095006</c:v>
                </c:pt>
                <c:pt idx="34">
                  <c:v>3.0944058184525538</c:v>
                </c:pt>
                <c:pt idx="35">
                  <c:v>2.9290309755197002</c:v>
                </c:pt>
                <c:pt idx="36">
                  <c:v>4.8713121004918953</c:v>
                </c:pt>
                <c:pt idx="37">
                  <c:v>3.4723435281781678</c:v>
                </c:pt>
                <c:pt idx="38">
                  <c:v>3.4180537254788521</c:v>
                </c:pt>
                <c:pt idx="39">
                  <c:v>4.7610621584140604</c:v>
                </c:pt>
                <c:pt idx="40">
                  <c:v>3.6722216076754868</c:v>
                </c:pt>
                <c:pt idx="41">
                  <c:v>3.6786082256248105</c:v>
                </c:pt>
                <c:pt idx="42">
                  <c:v>1.9624781340806878</c:v>
                </c:pt>
                <c:pt idx="43">
                  <c:v>2.2813064478337144</c:v>
                </c:pt>
                <c:pt idx="44">
                  <c:v>19.393725068241103</c:v>
                </c:pt>
                <c:pt idx="45">
                  <c:v>19.39407956276612</c:v>
                </c:pt>
                <c:pt idx="46">
                  <c:v>4.1649225518818191</c:v>
                </c:pt>
                <c:pt idx="47">
                  <c:v>7.3738133540798483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(Pmin)'!$C$3:$C$300</c:f>
              <c:numCache>
                <c:formatCode>0.00</c:formatCode>
                <c:ptCount val="298"/>
                <c:pt idx="0">
                  <c:v>53.282866042346058</c:v>
                </c:pt>
                <c:pt idx="1">
                  <c:v>66.811256323255265</c:v>
                </c:pt>
                <c:pt idx="2">
                  <c:v>26.352912216685819</c:v>
                </c:pt>
                <c:pt idx="3">
                  <c:v>77.853364539154938</c:v>
                </c:pt>
                <c:pt idx="4">
                  <c:v>49.024509512453584</c:v>
                </c:pt>
                <c:pt idx="5">
                  <c:v>46.599031073386193</c:v>
                </c:pt>
                <c:pt idx="6">
                  <c:v>110.67452298786903</c:v>
                </c:pt>
                <c:pt idx="7">
                  <c:v>52.262080615225784</c:v>
                </c:pt>
                <c:pt idx="8">
                  <c:v>162.80835957288198</c:v>
                </c:pt>
                <c:pt idx="9">
                  <c:v>105.75740935582007</c:v>
                </c:pt>
                <c:pt idx="10">
                  <c:v>102.41109764126458</c:v>
                </c:pt>
                <c:pt idx="11">
                  <c:v>109.67733499094597</c:v>
                </c:pt>
                <c:pt idx="12">
                  <c:v>38.024248058671184</c:v>
                </c:pt>
                <c:pt idx="13">
                  <c:v>51.762722363026064</c:v>
                </c:pt>
                <c:pt idx="14">
                  <c:v>80.645124722131271</c:v>
                </c:pt>
                <c:pt idx="15">
                  <c:v>47.356364474301706</c:v>
                </c:pt>
                <c:pt idx="16">
                  <c:v>27.50931583316709</c:v>
                </c:pt>
                <c:pt idx="17">
                  <c:v>51.189918308109959</c:v>
                </c:pt>
                <c:pt idx="18">
                  <c:v>50.584214624407238</c:v>
                </c:pt>
                <c:pt idx="19">
                  <c:v>134.9678001000664</c:v>
                </c:pt>
                <c:pt idx="20">
                  <c:v>47.842971793241553</c:v>
                </c:pt>
                <c:pt idx="21">
                  <c:v>62.07367819799989</c:v>
                </c:pt>
                <c:pt idx="22">
                  <c:v>147.82937969685452</c:v>
                </c:pt>
                <c:pt idx="23">
                  <c:v>6.5617917744601142</c:v>
                </c:pt>
                <c:pt idx="24">
                  <c:v>68.67938713586058</c:v>
                </c:pt>
                <c:pt idx="25">
                  <c:v>113.64019618709965</c:v>
                </c:pt>
                <c:pt idx="26">
                  <c:v>26.133094450220845</c:v>
                </c:pt>
                <c:pt idx="27">
                  <c:v>20.590727188870495</c:v>
                </c:pt>
                <c:pt idx="28">
                  <c:v>23.15252845292154</c:v>
                </c:pt>
                <c:pt idx="29">
                  <c:v>49.908882464197923</c:v>
                </c:pt>
                <c:pt idx="30">
                  <c:v>48.410138657110117</c:v>
                </c:pt>
                <c:pt idx="31">
                  <c:v>52.648295127455093</c:v>
                </c:pt>
                <c:pt idx="32">
                  <c:v>68.517566898184626</c:v>
                </c:pt>
                <c:pt idx="33">
                  <c:v>44.611766152012407</c:v>
                </c:pt>
                <c:pt idx="34">
                  <c:v>47.757478405978922</c:v>
                </c:pt>
                <c:pt idx="35">
                  <c:v>50.539996642639636</c:v>
                </c:pt>
                <c:pt idx="36">
                  <c:v>33.176255566944967</c:v>
                </c:pt>
                <c:pt idx="37">
                  <c:v>47.227058249008053</c:v>
                </c:pt>
                <c:pt idx="38">
                  <c:v>60.825741706091691</c:v>
                </c:pt>
                <c:pt idx="39">
                  <c:v>43.060695199929796</c:v>
                </c:pt>
                <c:pt idx="40">
                  <c:v>56.466778038798324</c:v>
                </c:pt>
                <c:pt idx="41">
                  <c:v>56.3650059089913</c:v>
                </c:pt>
                <c:pt idx="42">
                  <c:v>87.344837523885502</c:v>
                </c:pt>
                <c:pt idx="43">
                  <c:v>74.893437934329114</c:v>
                </c:pt>
                <c:pt idx="44">
                  <c:v>4.3406284297491977E-4</c:v>
                </c:pt>
                <c:pt idx="45">
                  <c:v>0.13116210283615715</c:v>
                </c:pt>
                <c:pt idx="46">
                  <c:v>38.549824782743556</c:v>
                </c:pt>
                <c:pt idx="47">
                  <c:v>19.782619033385235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(Pmin)'!$AB$2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(Pmin)'!$AB$3:$AB$300</c:f>
              <c:numCache>
                <c:formatCode>0.00</c:formatCode>
                <c:ptCount val="298"/>
                <c:pt idx="0">
                  <c:v>56.974057375012038</c:v>
                </c:pt>
                <c:pt idx="1">
                  <c:v>49.528329020314104</c:v>
                </c:pt>
                <c:pt idx="2">
                  <c:v>75.725676628464853</c:v>
                </c:pt>
                <c:pt idx="3">
                  <c:v>44.230215125027577</c:v>
                </c:pt>
                <c:pt idx="4">
                  <c:v>59.565156894565284</c:v>
                </c:pt>
                <c:pt idx="5">
                  <c:v>61.098793319468378</c:v>
                </c:pt>
                <c:pt idx="6">
                  <c:v>31.688061074884633</c:v>
                </c:pt>
                <c:pt idx="7">
                  <c:v>57.583684668727237</c:v>
                </c:pt>
                <c:pt idx="8">
                  <c:v>18.373369336756479</c:v>
                </c:pt>
                <c:pt idx="9">
                  <c:v>33.311142904376773</c:v>
                </c:pt>
                <c:pt idx="10">
                  <c:v>34.461817894459308</c:v>
                </c:pt>
                <c:pt idx="11">
                  <c:v>32.010913085648099</c:v>
                </c:pt>
                <c:pt idx="12">
                  <c:v>66.879117820745606</c:v>
                </c:pt>
                <c:pt idx="13">
                  <c:v>57.884514876244545</c:v>
                </c:pt>
                <c:pt idx="14">
                  <c:v>42.988501613840221</c:v>
                </c:pt>
                <c:pt idx="15">
                  <c:v>60.615308950074642</c:v>
                </c:pt>
                <c:pt idx="16">
                  <c:v>74.795565001809379</c:v>
                </c:pt>
                <c:pt idx="17">
                  <c:v>58.23171989728813</c:v>
                </c:pt>
                <c:pt idx="18">
                  <c:v>58.601367832345375</c:v>
                </c:pt>
                <c:pt idx="19">
                  <c:v>24.701404446756129</c:v>
                </c:pt>
                <c:pt idx="20">
                  <c:v>60.306880416049765</c:v>
                </c:pt>
                <c:pt idx="21">
                  <c:v>52.007525339429606</c:v>
                </c:pt>
                <c:pt idx="22">
                  <c:v>21.587096286980273</c:v>
                </c:pt>
                <c:pt idx="23">
                  <c:v>93.521268165478048</c:v>
                </c:pt>
                <c:pt idx="24">
                  <c:v>48.586169411190006</c:v>
                </c:pt>
                <c:pt idx="25">
                  <c:v>30.746234253512956</c:v>
                </c:pt>
                <c:pt idx="26">
                  <c:v>75.903851673410244</c:v>
                </c:pt>
                <c:pt idx="27">
                  <c:v>80.543062029806052</c:v>
                </c:pt>
                <c:pt idx="28">
                  <c:v>78.363486458886413</c:v>
                </c:pt>
                <c:pt idx="29">
                  <c:v>59.016554086869583</c:v>
                </c:pt>
                <c:pt idx="30">
                  <c:v>59.949573766815625</c:v>
                </c:pt>
                <c:pt idx="31">
                  <c:v>57.352192880804154</c:v>
                </c:pt>
                <c:pt idx="32">
                  <c:v>48.667012607897441</c:v>
                </c:pt>
                <c:pt idx="33">
                  <c:v>62.387771578066825</c:v>
                </c:pt>
                <c:pt idx="34">
                  <c:v>60.360943591567981</c:v>
                </c:pt>
                <c:pt idx="35">
                  <c:v>58.628453308433528</c:v>
                </c:pt>
                <c:pt idx="36">
                  <c:v>70.410354733671952</c:v>
                </c:pt>
                <c:pt idx="37">
                  <c:v>60.697558953855868</c:v>
                </c:pt>
                <c:pt idx="38">
                  <c:v>52.682798009010028</c:v>
                </c:pt>
                <c:pt idx="39">
                  <c:v>63.414633544982841</c:v>
                </c:pt>
                <c:pt idx="40">
                  <c:v>55.117673154573858</c:v>
                </c:pt>
                <c:pt idx="41">
                  <c:v>55.175974620647288</c:v>
                </c:pt>
                <c:pt idx="42">
                  <c:v>40.155236152757745</c:v>
                </c:pt>
                <c:pt idx="43">
                  <c:v>45.588251869886136</c:v>
                </c:pt>
                <c:pt idx="44">
                  <c:v>99.999589200804152</c:v>
                </c:pt>
                <c:pt idx="45">
                  <c:v>99.874372618574441</c:v>
                </c:pt>
                <c:pt idx="46">
                  <c:v>66.508058990112815</c:v>
                </c:pt>
                <c:pt idx="47">
                  <c:v>81.24322022553244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(Pmin)'!$C$3:$C$300</c:f>
              <c:numCache>
                <c:formatCode>0.00</c:formatCode>
                <c:ptCount val="298"/>
                <c:pt idx="0">
                  <c:v>53.282866042346058</c:v>
                </c:pt>
                <c:pt idx="1">
                  <c:v>66.811256323255265</c:v>
                </c:pt>
                <c:pt idx="2">
                  <c:v>26.352912216685819</c:v>
                </c:pt>
                <c:pt idx="3">
                  <c:v>77.853364539154938</c:v>
                </c:pt>
                <c:pt idx="4">
                  <c:v>49.024509512453584</c:v>
                </c:pt>
                <c:pt idx="5">
                  <c:v>46.599031073386193</c:v>
                </c:pt>
                <c:pt idx="6">
                  <c:v>110.67452298786903</c:v>
                </c:pt>
                <c:pt idx="7">
                  <c:v>52.262080615225784</c:v>
                </c:pt>
                <c:pt idx="8">
                  <c:v>162.80835957288198</c:v>
                </c:pt>
                <c:pt idx="9">
                  <c:v>105.75740935582007</c:v>
                </c:pt>
                <c:pt idx="10">
                  <c:v>102.41109764126458</c:v>
                </c:pt>
                <c:pt idx="11">
                  <c:v>109.67733499094597</c:v>
                </c:pt>
                <c:pt idx="12">
                  <c:v>38.024248058671184</c:v>
                </c:pt>
                <c:pt idx="13">
                  <c:v>51.762722363026064</c:v>
                </c:pt>
                <c:pt idx="14">
                  <c:v>80.645124722131271</c:v>
                </c:pt>
                <c:pt idx="15">
                  <c:v>47.356364474301706</c:v>
                </c:pt>
                <c:pt idx="16">
                  <c:v>27.50931583316709</c:v>
                </c:pt>
                <c:pt idx="17">
                  <c:v>51.189918308109959</c:v>
                </c:pt>
                <c:pt idx="18">
                  <c:v>50.584214624407238</c:v>
                </c:pt>
                <c:pt idx="19">
                  <c:v>134.9678001000664</c:v>
                </c:pt>
                <c:pt idx="20">
                  <c:v>47.842971793241553</c:v>
                </c:pt>
                <c:pt idx="21">
                  <c:v>62.07367819799989</c:v>
                </c:pt>
                <c:pt idx="22">
                  <c:v>147.82937969685452</c:v>
                </c:pt>
                <c:pt idx="23">
                  <c:v>6.5617917744601142</c:v>
                </c:pt>
                <c:pt idx="24">
                  <c:v>68.67938713586058</c:v>
                </c:pt>
                <c:pt idx="25">
                  <c:v>113.64019618709965</c:v>
                </c:pt>
                <c:pt idx="26">
                  <c:v>26.133094450220845</c:v>
                </c:pt>
                <c:pt idx="27">
                  <c:v>20.590727188870495</c:v>
                </c:pt>
                <c:pt idx="28">
                  <c:v>23.15252845292154</c:v>
                </c:pt>
                <c:pt idx="29">
                  <c:v>49.908882464197923</c:v>
                </c:pt>
                <c:pt idx="30">
                  <c:v>48.410138657110117</c:v>
                </c:pt>
                <c:pt idx="31">
                  <c:v>52.648295127455093</c:v>
                </c:pt>
                <c:pt idx="32">
                  <c:v>68.517566898184626</c:v>
                </c:pt>
                <c:pt idx="33">
                  <c:v>44.611766152012407</c:v>
                </c:pt>
                <c:pt idx="34">
                  <c:v>47.757478405978922</c:v>
                </c:pt>
                <c:pt idx="35">
                  <c:v>50.539996642639636</c:v>
                </c:pt>
                <c:pt idx="36">
                  <c:v>33.176255566944967</c:v>
                </c:pt>
                <c:pt idx="37">
                  <c:v>47.227058249008053</c:v>
                </c:pt>
                <c:pt idx="38">
                  <c:v>60.825741706091691</c:v>
                </c:pt>
                <c:pt idx="39">
                  <c:v>43.060695199929796</c:v>
                </c:pt>
                <c:pt idx="40">
                  <c:v>56.466778038798324</c:v>
                </c:pt>
                <c:pt idx="41">
                  <c:v>56.3650059089913</c:v>
                </c:pt>
                <c:pt idx="42">
                  <c:v>87.344837523885502</c:v>
                </c:pt>
                <c:pt idx="43">
                  <c:v>74.893437934329114</c:v>
                </c:pt>
                <c:pt idx="44">
                  <c:v>4.3406284297491977E-4</c:v>
                </c:pt>
                <c:pt idx="45">
                  <c:v>0.13116210283615715</c:v>
                </c:pt>
                <c:pt idx="46">
                  <c:v>38.549824782743556</c:v>
                </c:pt>
                <c:pt idx="47">
                  <c:v>19.782619033385235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120576"/>
        <c:axId val="114131328"/>
      </c:scatterChart>
      <c:valAx>
        <c:axId val="11412057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31328"/>
        <c:crosses val="autoZero"/>
        <c:crossBetween val="midCat"/>
      </c:valAx>
      <c:valAx>
        <c:axId val="11413132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412057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97"/>
          <c:h val="0.76274165202109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(Pmax)'!$Q$1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(Pmax)'!$Q$3:$Q$300</c:f>
              <c:numCache>
                <c:formatCode>0.00</c:formatCode>
                <c:ptCount val="298"/>
                <c:pt idx="0">
                  <c:v>1.4657174235962762</c:v>
                </c:pt>
                <c:pt idx="1">
                  <c:v>0.99544279641642897</c:v>
                </c:pt>
                <c:pt idx="2">
                  <c:v>0.53589024975517263</c:v>
                </c:pt>
                <c:pt idx="3">
                  <c:v>1.2390056937559772</c:v>
                </c:pt>
                <c:pt idx="4">
                  <c:v>1.3876957423401479</c:v>
                </c:pt>
                <c:pt idx="5">
                  <c:v>1.9512540122842572</c:v>
                </c:pt>
                <c:pt idx="6">
                  <c:v>0.63330161478800728</c:v>
                </c:pt>
                <c:pt idx="7">
                  <c:v>1.8552220974332017</c:v>
                </c:pt>
                <c:pt idx="8">
                  <c:v>0.3691405285142928</c:v>
                </c:pt>
                <c:pt idx="9">
                  <c:v>0.28450544568900216</c:v>
                </c:pt>
                <c:pt idx="10">
                  <c:v>0.66568891285967247</c:v>
                </c:pt>
                <c:pt idx="11">
                  <c:v>0.77581415309810542</c:v>
                </c:pt>
                <c:pt idx="12">
                  <c:v>1.8221533666452439</c:v>
                </c:pt>
                <c:pt idx="13">
                  <c:v>1.3373716702911751</c:v>
                </c:pt>
                <c:pt idx="14">
                  <c:v>1.1744412436311611</c:v>
                </c:pt>
                <c:pt idx="15">
                  <c:v>1.0296335794454259</c:v>
                </c:pt>
                <c:pt idx="16">
                  <c:v>1.1825508061779693</c:v>
                </c:pt>
                <c:pt idx="17">
                  <c:v>1.5969926124906606</c:v>
                </c:pt>
                <c:pt idx="18">
                  <c:v>1.2142494891327469</c:v>
                </c:pt>
                <c:pt idx="19">
                  <c:v>0.6808582557968077</c:v>
                </c:pt>
                <c:pt idx="20">
                  <c:v>1.709729165690429</c:v>
                </c:pt>
                <c:pt idx="21">
                  <c:v>1.5250962382566096</c:v>
                </c:pt>
                <c:pt idx="22">
                  <c:v>0.3965074002728749</c:v>
                </c:pt>
                <c:pt idx="23">
                  <c:v>5.9816050309205924</c:v>
                </c:pt>
                <c:pt idx="24">
                  <c:v>0.97723483979721804</c:v>
                </c:pt>
                <c:pt idx="25">
                  <c:v>0.41479235327772296</c:v>
                </c:pt>
                <c:pt idx="26">
                  <c:v>1.9975132271173728</c:v>
                </c:pt>
                <c:pt idx="27">
                  <c:v>0.78783805258552819</c:v>
                </c:pt>
                <c:pt idx="28">
                  <c:v>1.6422904046121767</c:v>
                </c:pt>
                <c:pt idx="29">
                  <c:v>1.8958448206298995</c:v>
                </c:pt>
                <c:pt idx="30">
                  <c:v>1.9521693835954048</c:v>
                </c:pt>
                <c:pt idx="31">
                  <c:v>1.4981284445669847</c:v>
                </c:pt>
                <c:pt idx="32">
                  <c:v>1.1633958661378334</c:v>
                </c:pt>
                <c:pt idx="33">
                  <c:v>1.3720843029825742</c:v>
                </c:pt>
                <c:pt idx="34">
                  <c:v>1.2892077306964274</c:v>
                </c:pt>
                <c:pt idx="35">
                  <c:v>1.2239749564514282</c:v>
                </c:pt>
                <c:pt idx="36">
                  <c:v>2.0519308636972631</c:v>
                </c:pt>
                <c:pt idx="37">
                  <c:v>1.4476861388482991</c:v>
                </c:pt>
                <c:pt idx="38">
                  <c:v>1.5181136938341235</c:v>
                </c:pt>
                <c:pt idx="39">
                  <c:v>2.1203560884224384</c:v>
                </c:pt>
                <c:pt idx="40">
                  <c:v>1.6311900344179922</c:v>
                </c:pt>
                <c:pt idx="41">
                  <c:v>1.6340365735851625</c:v>
                </c:pt>
                <c:pt idx="42">
                  <c:v>0.88204212894078859</c:v>
                </c:pt>
                <c:pt idx="43">
                  <c:v>1.0223449550203401</c:v>
                </c:pt>
                <c:pt idx="44">
                  <c:v>19.395076206129986</c:v>
                </c:pt>
                <c:pt idx="45">
                  <c:v>19.397717192446894</c:v>
                </c:pt>
                <c:pt idx="46">
                  <c:v>1.2179614418959643</c:v>
                </c:pt>
                <c:pt idx="47">
                  <c:v>2.7462717880594023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(Pmax)'!$C$3:$C$300</c:f>
              <c:numCache>
                <c:formatCode>0.00</c:formatCode>
                <c:ptCount val="298"/>
                <c:pt idx="0">
                  <c:v>100.15658985006851</c:v>
                </c:pt>
                <c:pt idx="1">
                  <c:v>138.71511910676637</c:v>
                </c:pt>
                <c:pt idx="2">
                  <c:v>323.82034984334507</c:v>
                </c:pt>
                <c:pt idx="3">
                  <c:v>124.08117274677571</c:v>
                </c:pt>
                <c:pt idx="4">
                  <c:v>103.41292645248235</c:v>
                </c:pt>
                <c:pt idx="5">
                  <c:v>72.669044376034861</c:v>
                </c:pt>
                <c:pt idx="6">
                  <c:v>211.00029818739091</c:v>
                </c:pt>
                <c:pt idx="7">
                  <c:v>74.817722389271992</c:v>
                </c:pt>
                <c:pt idx="8">
                  <c:v>386.7062656001691</c:v>
                </c:pt>
                <c:pt idx="9">
                  <c:v>443.17663734442357</c:v>
                </c:pt>
                <c:pt idx="10">
                  <c:v>223.36088184161093</c:v>
                </c:pt>
                <c:pt idx="11">
                  <c:v>172.67688920719937</c:v>
                </c:pt>
                <c:pt idx="12">
                  <c:v>75.298993957504223</c:v>
                </c:pt>
                <c:pt idx="13">
                  <c:v>102.88658819475451</c:v>
                </c:pt>
                <c:pt idx="14">
                  <c:v>132.89221506022997</c:v>
                </c:pt>
                <c:pt idx="15">
                  <c:v>127.64875238374781</c:v>
                </c:pt>
                <c:pt idx="16">
                  <c:v>110.98611946137885</c:v>
                </c:pt>
                <c:pt idx="17">
                  <c:v>79.835533610604188</c:v>
                </c:pt>
                <c:pt idx="18">
                  <c:v>100.2069199740222</c:v>
                </c:pt>
                <c:pt idx="19">
                  <c:v>275.11396921276128</c:v>
                </c:pt>
                <c:pt idx="20">
                  <c:v>71.46748058238289</c:v>
                </c:pt>
                <c:pt idx="21">
                  <c:v>93.203000576346227</c:v>
                </c:pt>
                <c:pt idx="22">
                  <c:v>313.23555133272083</c:v>
                </c:pt>
                <c:pt idx="23">
                  <c:v>15.731772753127444</c:v>
                </c:pt>
                <c:pt idx="24">
                  <c:v>121.41663048752876</c:v>
                </c:pt>
                <c:pt idx="25">
                  <c:v>285.20985838955454</c:v>
                </c:pt>
                <c:pt idx="26">
                  <c:v>60.446685677286737</c:v>
                </c:pt>
                <c:pt idx="27">
                  <c:v>149.37866069841598</c:v>
                </c:pt>
                <c:pt idx="28">
                  <c:v>69.356901835353796</c:v>
                </c:pt>
                <c:pt idx="29">
                  <c:v>87.07469756080323</c:v>
                </c:pt>
                <c:pt idx="30">
                  <c:v>84.513843049651911</c:v>
                </c:pt>
                <c:pt idx="31">
                  <c:v>97.146623895528833</c:v>
                </c:pt>
                <c:pt idx="32">
                  <c:v>125.52278862417286</c:v>
                </c:pt>
                <c:pt idx="33">
                  <c:v>109.61976521679776</c:v>
                </c:pt>
                <c:pt idx="34">
                  <c:v>116.76469379507726</c:v>
                </c:pt>
                <c:pt idx="35">
                  <c:v>123.06904246009314</c:v>
                </c:pt>
                <c:pt idx="36">
                  <c:v>81.095166873439325</c:v>
                </c:pt>
                <c:pt idx="37">
                  <c:v>115.65228711718288</c:v>
                </c:pt>
                <c:pt idx="38">
                  <c:v>139.64404038065797</c:v>
                </c:pt>
                <c:pt idx="39">
                  <c:v>99.36968757874989</c:v>
                </c:pt>
                <c:pt idx="40">
                  <c:v>129.81449949850008</c:v>
                </c:pt>
                <c:pt idx="41">
                  <c:v>129.58460891803904</c:v>
                </c:pt>
                <c:pt idx="42">
                  <c:v>196.47747119936477</c:v>
                </c:pt>
                <c:pt idx="43">
                  <c:v>169.27368362514491</c:v>
                </c:pt>
                <c:pt idx="44">
                  <c:v>0.49867174790159463</c:v>
                </c:pt>
                <c:pt idx="45">
                  <c:v>1.4723459487058077</c:v>
                </c:pt>
                <c:pt idx="46">
                  <c:v>135.87804354301468</c:v>
                </c:pt>
                <c:pt idx="47">
                  <c:v>55.77054477504084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(Pmax)'!$AB$2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(Pmax)'!$AB$3:$AB$300</c:f>
              <c:numCache>
                <c:formatCode>0.00</c:formatCode>
                <c:ptCount val="298"/>
                <c:pt idx="0">
                  <c:v>35.259080937736428</c:v>
                </c:pt>
                <c:pt idx="1">
                  <c:v>23.75688967914089</c:v>
                </c:pt>
                <c:pt idx="2">
                  <c:v>-0.60679707500087643</c:v>
                </c:pt>
                <c:pt idx="3">
                  <c:v>27.636048134900392</c:v>
                </c:pt>
                <c:pt idx="4">
                  <c:v>34.113285965140427</c:v>
                </c:pt>
                <c:pt idx="5">
                  <c:v>46.637983205783229</c:v>
                </c:pt>
                <c:pt idx="6">
                  <c:v>10.323424342633754</c:v>
                </c:pt>
                <c:pt idx="7">
                  <c:v>45.623560407247297</c:v>
                </c:pt>
                <c:pt idx="8">
                  <c:v>-4.1801023327686035</c:v>
                </c:pt>
                <c:pt idx="9">
                  <c:v>-6.5493168195774487</c:v>
                </c:pt>
                <c:pt idx="10">
                  <c:v>8.6895769446343714</c:v>
                </c:pt>
                <c:pt idx="11">
                  <c:v>16.466270051968262</c:v>
                </c:pt>
                <c:pt idx="12">
                  <c:v>45.399588072371834</c:v>
                </c:pt>
                <c:pt idx="13">
                  <c:v>34.295956078809155</c:v>
                </c:pt>
                <c:pt idx="14">
                  <c:v>25.238508670166059</c:v>
                </c:pt>
                <c:pt idx="15">
                  <c:v>26.641677883120057</c:v>
                </c:pt>
                <c:pt idx="16">
                  <c:v>31.587819835474534</c:v>
                </c:pt>
                <c:pt idx="17">
                  <c:v>43.344766616042882</c:v>
                </c:pt>
                <c:pt idx="18">
                  <c:v>35.241079298178185</c:v>
                </c:pt>
                <c:pt idx="19">
                  <c:v>3.1733696001596825</c:v>
                </c:pt>
                <c:pt idx="20">
                  <c:v>47.215740816923528</c:v>
                </c:pt>
                <c:pt idx="21">
                  <c:v>37.836146584065155</c:v>
                </c:pt>
                <c:pt idx="22">
                  <c:v>0.12509280143946419</c:v>
                </c:pt>
                <c:pt idx="23">
                  <c:v>84.843834800786667</c:v>
                </c:pt>
                <c:pt idx="24">
                  <c:v>28.400691785045289</c:v>
                </c:pt>
                <c:pt idx="25">
                  <c:v>2.2964837331173236</c:v>
                </c:pt>
                <c:pt idx="26">
                  <c:v>52.889797929874248</c:v>
                </c:pt>
                <c:pt idx="27">
                  <c:v>21.235236578782928</c:v>
                </c:pt>
                <c:pt idx="28">
                  <c:v>48.24925928167157</c:v>
                </c:pt>
                <c:pt idx="29">
                  <c:v>40.265634932673699</c:v>
                </c:pt>
                <c:pt idx="30">
                  <c:v>41.327942302805802</c:v>
                </c:pt>
                <c:pt idx="31">
                  <c:v>36.352200544192222</c:v>
                </c:pt>
                <c:pt idx="32">
                  <c:v>27.230245711256863</c:v>
                </c:pt>
                <c:pt idx="33">
                  <c:v>32.029642740229164</c:v>
                </c:pt>
                <c:pt idx="34">
                  <c:v>29.782792472706774</c:v>
                </c:pt>
                <c:pt idx="35">
                  <c:v>27.924249177042448</c:v>
                </c:pt>
                <c:pt idx="36">
                  <c:v>42.791786636526297</c:v>
                </c:pt>
                <c:pt idx="37">
                  <c:v>30.122486118599948</c:v>
                </c:pt>
                <c:pt idx="38">
                  <c:v>23.527630111157581</c:v>
                </c:pt>
                <c:pt idx="39">
                  <c:v>35.541651840735369</c:v>
                </c:pt>
                <c:pt idx="40">
                  <c:v>26.053907582399901</c:v>
                </c:pt>
                <c:pt idx="41">
                  <c:v>26.115744662988003</c:v>
                </c:pt>
                <c:pt idx="42">
                  <c:v>12.441892063593517</c:v>
                </c:pt>
                <c:pt idx="43">
                  <c:v>17.106561387085929</c:v>
                </c:pt>
                <c:pt idx="44">
                  <c:v>99.517484993443986</c:v>
                </c:pt>
                <c:pt idx="45">
                  <c:v>98.558985647391367</c:v>
                </c:pt>
                <c:pt idx="46">
                  <c:v>24.469032037722766</c:v>
                </c:pt>
                <c:pt idx="47">
                  <c:v>55.517871360478772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(Pmax)'!$C$3:$C$300</c:f>
              <c:numCache>
                <c:formatCode>0.00</c:formatCode>
                <c:ptCount val="298"/>
                <c:pt idx="0">
                  <c:v>100.15658985006851</c:v>
                </c:pt>
                <c:pt idx="1">
                  <c:v>138.71511910676637</c:v>
                </c:pt>
                <c:pt idx="2">
                  <c:v>323.82034984334507</c:v>
                </c:pt>
                <c:pt idx="3">
                  <c:v>124.08117274677571</c:v>
                </c:pt>
                <c:pt idx="4">
                  <c:v>103.41292645248235</c:v>
                </c:pt>
                <c:pt idx="5">
                  <c:v>72.669044376034861</c:v>
                </c:pt>
                <c:pt idx="6">
                  <c:v>211.00029818739091</c:v>
                </c:pt>
                <c:pt idx="7">
                  <c:v>74.817722389271992</c:v>
                </c:pt>
                <c:pt idx="8">
                  <c:v>386.7062656001691</c:v>
                </c:pt>
                <c:pt idx="9">
                  <c:v>443.17663734442357</c:v>
                </c:pt>
                <c:pt idx="10">
                  <c:v>223.36088184161093</c:v>
                </c:pt>
                <c:pt idx="11">
                  <c:v>172.67688920719937</c:v>
                </c:pt>
                <c:pt idx="12">
                  <c:v>75.298993957504223</c:v>
                </c:pt>
                <c:pt idx="13">
                  <c:v>102.88658819475451</c:v>
                </c:pt>
                <c:pt idx="14">
                  <c:v>132.89221506022997</c:v>
                </c:pt>
                <c:pt idx="15">
                  <c:v>127.64875238374781</c:v>
                </c:pt>
                <c:pt idx="16">
                  <c:v>110.98611946137885</c:v>
                </c:pt>
                <c:pt idx="17">
                  <c:v>79.835533610604188</c:v>
                </c:pt>
                <c:pt idx="18">
                  <c:v>100.2069199740222</c:v>
                </c:pt>
                <c:pt idx="19">
                  <c:v>275.11396921276128</c:v>
                </c:pt>
                <c:pt idx="20">
                  <c:v>71.46748058238289</c:v>
                </c:pt>
                <c:pt idx="21">
                  <c:v>93.203000576346227</c:v>
                </c:pt>
                <c:pt idx="22">
                  <c:v>313.23555133272083</c:v>
                </c:pt>
                <c:pt idx="23">
                  <c:v>15.731772753127444</c:v>
                </c:pt>
                <c:pt idx="24">
                  <c:v>121.41663048752876</c:v>
                </c:pt>
                <c:pt idx="25">
                  <c:v>285.20985838955454</c:v>
                </c:pt>
                <c:pt idx="26">
                  <c:v>60.446685677286737</c:v>
                </c:pt>
                <c:pt idx="27">
                  <c:v>149.37866069841598</c:v>
                </c:pt>
                <c:pt idx="28">
                  <c:v>69.356901835353796</c:v>
                </c:pt>
                <c:pt idx="29">
                  <c:v>87.07469756080323</c:v>
                </c:pt>
                <c:pt idx="30">
                  <c:v>84.513843049651911</c:v>
                </c:pt>
                <c:pt idx="31">
                  <c:v>97.146623895528833</c:v>
                </c:pt>
                <c:pt idx="32">
                  <c:v>125.52278862417286</c:v>
                </c:pt>
                <c:pt idx="33">
                  <c:v>109.61976521679776</c:v>
                </c:pt>
                <c:pt idx="34">
                  <c:v>116.76469379507726</c:v>
                </c:pt>
                <c:pt idx="35">
                  <c:v>123.06904246009314</c:v>
                </c:pt>
                <c:pt idx="36">
                  <c:v>81.095166873439325</c:v>
                </c:pt>
                <c:pt idx="37">
                  <c:v>115.65228711718288</c:v>
                </c:pt>
                <c:pt idx="38">
                  <c:v>139.64404038065797</c:v>
                </c:pt>
                <c:pt idx="39">
                  <c:v>99.36968757874989</c:v>
                </c:pt>
                <c:pt idx="40">
                  <c:v>129.81449949850008</c:v>
                </c:pt>
                <c:pt idx="41">
                  <c:v>129.58460891803904</c:v>
                </c:pt>
                <c:pt idx="42">
                  <c:v>196.47747119936477</c:v>
                </c:pt>
                <c:pt idx="43">
                  <c:v>169.27368362514491</c:v>
                </c:pt>
                <c:pt idx="44">
                  <c:v>0.49867174790159463</c:v>
                </c:pt>
                <c:pt idx="45">
                  <c:v>1.4723459487058077</c:v>
                </c:pt>
                <c:pt idx="46">
                  <c:v>135.87804354301468</c:v>
                </c:pt>
                <c:pt idx="47">
                  <c:v>55.77054477504084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6787712"/>
        <c:axId val="186818944"/>
      </c:scatterChart>
      <c:valAx>
        <c:axId val="186787712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818944"/>
        <c:crosses val="autoZero"/>
        <c:crossBetween val="midCat"/>
      </c:valAx>
      <c:valAx>
        <c:axId val="18681894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8771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97"/>
          <c:h val="0.76274165202109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(Amin)'!$Q$1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(Amin)'!$Q$3:$Q$300</c:f>
              <c:numCache>
                <c:formatCode>0.00</c:formatCode>
                <c:ptCount val="298"/>
                <c:pt idx="0">
                  <c:v>1.8609546853650583</c:v>
                </c:pt>
                <c:pt idx="1">
                  <c:v>1.3146946079642998</c:v>
                </c:pt>
                <c:pt idx="2">
                  <c:v>1.1206536210773739</c:v>
                </c:pt>
                <c:pt idx="3">
                  <c:v>1.4536159338678374</c:v>
                </c:pt>
                <c:pt idx="4">
                  <c:v>1.8686905017312205</c:v>
                </c:pt>
                <c:pt idx="5">
                  <c:v>2.3505162489974718</c:v>
                </c:pt>
                <c:pt idx="6">
                  <c:v>0.80629297004776501</c:v>
                </c:pt>
                <c:pt idx="7">
                  <c:v>2.1355576595828674</c:v>
                </c:pt>
                <c:pt idx="8">
                  <c:v>0.51210407118960899</c:v>
                </c:pt>
                <c:pt idx="9">
                  <c:v>0.46312451842445335</c:v>
                </c:pt>
                <c:pt idx="10">
                  <c:v>0.9248067913632777</c:v>
                </c:pt>
                <c:pt idx="11">
                  <c:v>0.9338610777995735</c:v>
                </c:pt>
                <c:pt idx="12">
                  <c:v>2.4175553299440047</c:v>
                </c:pt>
                <c:pt idx="13">
                  <c:v>1.7487968166338896</c:v>
                </c:pt>
                <c:pt idx="14">
                  <c:v>1.4343136802765479</c:v>
                </c:pt>
                <c:pt idx="15">
                  <c:v>1.4826899183420086</c:v>
                </c:pt>
                <c:pt idx="16">
                  <c:v>1.8706187990315979</c:v>
                </c:pt>
                <c:pt idx="17">
                  <c:v>1.8693737377596871</c:v>
                </c:pt>
                <c:pt idx="18">
                  <c:v>1.6078679299148801</c:v>
                </c:pt>
                <c:pt idx="19">
                  <c:v>0.89490541293296011</c:v>
                </c:pt>
                <c:pt idx="20">
                  <c:v>1.993585716643016</c:v>
                </c:pt>
                <c:pt idx="21">
                  <c:v>1.7450414593812036</c:v>
                </c:pt>
                <c:pt idx="22">
                  <c:v>0.52452159419892708</c:v>
                </c:pt>
                <c:pt idx="23">
                  <c:v>4.9595463725364848</c:v>
                </c:pt>
                <c:pt idx="24">
                  <c:v>1.2235849916908839</c:v>
                </c:pt>
                <c:pt idx="25">
                  <c:v>0.59360873665207559</c:v>
                </c:pt>
                <c:pt idx="26">
                  <c:v>2.8104222115062729</c:v>
                </c:pt>
                <c:pt idx="27">
                  <c:v>1.5326989680502678</c:v>
                </c:pt>
                <c:pt idx="28">
                  <c:v>2.5121229927607311</c:v>
                </c:pt>
                <c:pt idx="29">
                  <c:v>2.3396426241569901</c:v>
                </c:pt>
                <c:pt idx="30">
                  <c:v>2.4099521288258723</c:v>
                </c:pt>
                <c:pt idx="31">
                  <c:v>1.7370406694848246</c:v>
                </c:pt>
                <c:pt idx="32">
                  <c:v>1.340846619600587</c:v>
                </c:pt>
                <c:pt idx="33">
                  <c:v>1.8533810588541642</c:v>
                </c:pt>
                <c:pt idx="34">
                  <c:v>1.7373877267095748</c:v>
                </c:pt>
                <c:pt idx="35">
                  <c:v>1.6463492070493797</c:v>
                </c:pt>
                <c:pt idx="36">
                  <c:v>2.5816965955756261</c:v>
                </c:pt>
                <c:pt idx="37">
                  <c:v>1.8098064730971075</c:v>
                </c:pt>
                <c:pt idx="38">
                  <c:v>1.9071290075312504</c:v>
                </c:pt>
                <c:pt idx="39">
                  <c:v>2.6850019440119643</c:v>
                </c:pt>
                <c:pt idx="40">
                  <c:v>2.0527909369849393</c:v>
                </c:pt>
                <c:pt idx="41">
                  <c:v>2.0564614302153967</c:v>
                </c:pt>
                <c:pt idx="42">
                  <c:v>1.0851031826664905</c:v>
                </c:pt>
                <c:pt idx="43">
                  <c:v>1.2625467160939061</c:v>
                </c:pt>
                <c:pt idx="44">
                  <c:v>14.373367481075102</c:v>
                </c:pt>
                <c:pt idx="45">
                  <c:v>14.373990699119286</c:v>
                </c:pt>
                <c:pt idx="46">
                  <c:v>1.6222135432646372</c:v>
                </c:pt>
                <c:pt idx="47">
                  <c:v>3.8801758524821501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(Amin)'!$C$3:$C$300</c:f>
              <c:numCache>
                <c:formatCode>0.00</c:formatCode>
                <c:ptCount val="298"/>
                <c:pt idx="0">
                  <c:v>74.992724629352139</c:v>
                </c:pt>
                <c:pt idx="1">
                  <c:v>100.19256421525989</c:v>
                </c:pt>
                <c:pt idx="2">
                  <c:v>149.46868294852521</c:v>
                </c:pt>
                <c:pt idx="3">
                  <c:v>99.399776129897049</c:v>
                </c:pt>
                <c:pt idx="4">
                  <c:v>74.211282309140643</c:v>
                </c:pt>
                <c:pt idx="5">
                  <c:v>58.947038258681118</c:v>
                </c:pt>
                <c:pt idx="6">
                  <c:v>157.90819649652016</c:v>
                </c:pt>
                <c:pt idx="7">
                  <c:v>62.911019078633778</c:v>
                </c:pt>
                <c:pt idx="8">
                  <c:v>267.86901113836529</c:v>
                </c:pt>
                <c:pt idx="9">
                  <c:v>258.21618419711967</c:v>
                </c:pt>
                <c:pt idx="10">
                  <c:v>159.33361556224142</c:v>
                </c:pt>
                <c:pt idx="11">
                  <c:v>139.81788534977636</c:v>
                </c:pt>
                <c:pt idx="12">
                  <c:v>55.373616662391569</c:v>
                </c:pt>
                <c:pt idx="13">
                  <c:v>75.484763153255173</c:v>
                </c:pt>
                <c:pt idx="14">
                  <c:v>105.36409440824752</c:v>
                </c:pt>
                <c:pt idx="15">
                  <c:v>83.743385789159049</c:v>
                </c:pt>
                <c:pt idx="16">
                  <c:v>63.578552838246679</c:v>
                </c:pt>
                <c:pt idx="17">
                  <c:v>64.51273280349163</c:v>
                </c:pt>
                <c:pt idx="18">
                  <c:v>73.778258819485174</c:v>
                </c:pt>
                <c:pt idx="19">
                  <c:v>200.86401262283712</c:v>
                </c:pt>
                <c:pt idx="20">
                  <c:v>58.951599339572013</c:v>
                </c:pt>
                <c:pt idx="21">
                  <c:v>76.50193960499719</c:v>
                </c:pt>
                <c:pt idx="22">
                  <c:v>225.74345117248745</c:v>
                </c:pt>
                <c:pt idx="23">
                  <c:v>10.044111641541289</c:v>
                </c:pt>
                <c:pt idx="24">
                  <c:v>93.522484418037351</c:v>
                </c:pt>
                <c:pt idx="25">
                  <c:v>193.57697243138571</c:v>
                </c:pt>
                <c:pt idx="26">
                  <c:v>41.850051260923138</c:v>
                </c:pt>
                <c:pt idx="27">
                  <c:v>74.711747472389362</c:v>
                </c:pt>
                <c:pt idx="28">
                  <c:v>43.80485185634592</c:v>
                </c:pt>
                <c:pt idx="29">
                  <c:v>67.088263213578415</c:v>
                </c:pt>
                <c:pt idx="30">
                  <c:v>65.084096419577648</c:v>
                </c:pt>
                <c:pt idx="31">
                  <c:v>72.355607664832149</c:v>
                </c:pt>
                <c:pt idx="32">
                  <c:v>94.11321843880674</c:v>
                </c:pt>
                <c:pt idx="33">
                  <c:v>73.732286907817524</c:v>
                </c:pt>
                <c:pt idx="34">
                  <c:v>78.747837742953266</c:v>
                </c:pt>
                <c:pt idx="35">
                  <c:v>83.179366385692205</c:v>
                </c:pt>
                <c:pt idx="36">
                  <c:v>53.470328191967639</c:v>
                </c:pt>
                <c:pt idx="37">
                  <c:v>76.880016659331474</c:v>
                </c:pt>
                <c:pt idx="38">
                  <c:v>95.313714927276237</c:v>
                </c:pt>
                <c:pt idx="39">
                  <c:v>67.163480973263177</c:v>
                </c:pt>
                <c:pt idx="40">
                  <c:v>88.418952792271853</c:v>
                </c:pt>
                <c:pt idx="41">
                  <c:v>88.257829932996231</c:v>
                </c:pt>
                <c:pt idx="42">
                  <c:v>136.44239153791682</c:v>
                </c:pt>
                <c:pt idx="43">
                  <c:v>117.05584995209189</c:v>
                </c:pt>
                <c:pt idx="44">
                  <c:v>0.11717755141835806</c:v>
                </c:pt>
                <c:pt idx="45">
                  <c:v>0.5355795550681155</c:v>
                </c:pt>
                <c:pt idx="46">
                  <c:v>79.602988057909698</c:v>
                </c:pt>
                <c:pt idx="47">
                  <c:v>35.218583380355639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(Amin)'!$AB$2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(Amin)'!$AB$3:$AB$30</c:f>
              <c:numCache>
                <c:formatCode>0.00</c:formatCode>
                <c:ptCount val="28"/>
                <c:pt idx="0">
                  <c:v>45.541984074255282</c:v>
                </c:pt>
                <c:pt idx="1">
                  <c:v>35.246213277192311</c:v>
                </c:pt>
                <c:pt idx="2">
                  <c:v>21.214936061858442</c:v>
                </c:pt>
                <c:pt idx="3">
                  <c:v>35.530803772640311</c:v>
                </c:pt>
                <c:pt idx="4">
                  <c:v>45.907468285564029</c:v>
                </c:pt>
                <c:pt idx="5">
                  <c:v>53.717494706585512</c:v>
                </c:pt>
                <c:pt idx="6">
                  <c:v>19.37997466590938</c:v>
                </c:pt>
                <c:pt idx="7">
                  <c:v>51.559710481638234</c:v>
                </c:pt>
                <c:pt idx="8">
                  <c:v>3.8375989705076106</c:v>
                </c:pt>
                <c:pt idx="9">
                  <c:v>4.7716092463797208</c:v>
                </c:pt>
                <c:pt idx="10">
                  <c:v>19.082868906139964</c:v>
                </c:pt>
                <c:pt idx="11">
                  <c:v>23.484936814905016</c:v>
                </c:pt>
                <c:pt idx="12">
                  <c:v>55.747449915631236</c:v>
                </c:pt>
                <c:pt idx="13">
                  <c:v>45.313451066386072</c:v>
                </c:pt>
                <c:pt idx="14">
                  <c:v>33.444416817396267</c:v>
                </c:pt>
                <c:pt idx="15">
                  <c:v>41.653223028726806</c:v>
                </c:pt>
                <c:pt idx="16">
                  <c:v>51.205719634597195</c:v>
                </c:pt>
                <c:pt idx="17">
                  <c:v>50.714750923759816</c:v>
                </c:pt>
                <c:pt idx="18">
                  <c:v>46.111335857805251</c:v>
                </c:pt>
                <c:pt idx="19">
                  <c:v>11.777640227939791</c:v>
                </c:pt>
                <c:pt idx="20">
                  <c:v>53.714957652439246</c:v>
                </c:pt>
                <c:pt idx="21">
                  <c:v>44.844854048850891</c:v>
                </c:pt>
                <c:pt idx="22">
                  <c:v>8.3908717485935664</c:v>
                </c:pt>
                <c:pt idx="23">
                  <c:v>90.146914542521827</c:v>
                </c:pt>
                <c:pt idx="24">
                  <c:v>37.713679185657867</c:v>
                </c:pt>
                <c:pt idx="25">
                  <c:v>12.89339974522092</c:v>
                </c:pt>
                <c:pt idx="26">
                  <c:v>64.229041742589033</c:v>
                </c:pt>
                <c:pt idx="27">
                  <c:v>45.673044940962775</c:v>
                </c:pt>
              </c:numCache>
            </c:numRef>
          </c:xVal>
          <c:yVal>
            <c:numRef>
              <c:f>'Case1 (Amin)'!$C$3:$C$300</c:f>
              <c:numCache>
                <c:formatCode>0.00</c:formatCode>
                <c:ptCount val="298"/>
                <c:pt idx="0">
                  <c:v>74.992724629352139</c:v>
                </c:pt>
                <c:pt idx="1">
                  <c:v>100.19256421525989</c:v>
                </c:pt>
                <c:pt idx="2">
                  <c:v>149.46868294852521</c:v>
                </c:pt>
                <c:pt idx="3">
                  <c:v>99.399776129897049</c:v>
                </c:pt>
                <c:pt idx="4">
                  <c:v>74.211282309140643</c:v>
                </c:pt>
                <c:pt idx="5">
                  <c:v>58.947038258681118</c:v>
                </c:pt>
                <c:pt idx="6">
                  <c:v>157.90819649652016</c:v>
                </c:pt>
                <c:pt idx="7">
                  <c:v>62.911019078633778</c:v>
                </c:pt>
                <c:pt idx="8">
                  <c:v>267.86901113836529</c:v>
                </c:pt>
                <c:pt idx="9">
                  <c:v>258.21618419711967</c:v>
                </c:pt>
                <c:pt idx="10">
                  <c:v>159.33361556224142</c:v>
                </c:pt>
                <c:pt idx="11">
                  <c:v>139.81788534977636</c:v>
                </c:pt>
                <c:pt idx="12">
                  <c:v>55.373616662391569</c:v>
                </c:pt>
                <c:pt idx="13">
                  <c:v>75.484763153255173</c:v>
                </c:pt>
                <c:pt idx="14">
                  <c:v>105.36409440824752</c:v>
                </c:pt>
                <c:pt idx="15">
                  <c:v>83.743385789159049</c:v>
                </c:pt>
                <c:pt idx="16">
                  <c:v>63.578552838246679</c:v>
                </c:pt>
                <c:pt idx="17">
                  <c:v>64.51273280349163</c:v>
                </c:pt>
                <c:pt idx="18">
                  <c:v>73.778258819485174</c:v>
                </c:pt>
                <c:pt idx="19">
                  <c:v>200.86401262283712</c:v>
                </c:pt>
                <c:pt idx="20">
                  <c:v>58.951599339572013</c:v>
                </c:pt>
                <c:pt idx="21">
                  <c:v>76.50193960499719</c:v>
                </c:pt>
                <c:pt idx="22">
                  <c:v>225.74345117248745</c:v>
                </c:pt>
                <c:pt idx="23">
                  <c:v>10.044111641541289</c:v>
                </c:pt>
                <c:pt idx="24">
                  <c:v>93.522484418037351</c:v>
                </c:pt>
                <c:pt idx="25">
                  <c:v>193.57697243138571</c:v>
                </c:pt>
                <c:pt idx="26">
                  <c:v>41.850051260923138</c:v>
                </c:pt>
                <c:pt idx="27">
                  <c:v>74.711747472389362</c:v>
                </c:pt>
                <c:pt idx="28">
                  <c:v>43.80485185634592</c:v>
                </c:pt>
                <c:pt idx="29">
                  <c:v>67.088263213578415</c:v>
                </c:pt>
                <c:pt idx="30">
                  <c:v>65.084096419577648</c:v>
                </c:pt>
                <c:pt idx="31">
                  <c:v>72.355607664832149</c:v>
                </c:pt>
                <c:pt idx="32">
                  <c:v>94.11321843880674</c:v>
                </c:pt>
                <c:pt idx="33">
                  <c:v>73.732286907817524</c:v>
                </c:pt>
                <c:pt idx="34">
                  <c:v>78.747837742953266</c:v>
                </c:pt>
                <c:pt idx="35">
                  <c:v>83.179366385692205</c:v>
                </c:pt>
                <c:pt idx="36">
                  <c:v>53.470328191967639</c:v>
                </c:pt>
                <c:pt idx="37">
                  <c:v>76.880016659331474</c:v>
                </c:pt>
                <c:pt idx="38">
                  <c:v>95.313714927276237</c:v>
                </c:pt>
                <c:pt idx="39">
                  <c:v>67.163480973263177</c:v>
                </c:pt>
                <c:pt idx="40">
                  <c:v>88.418952792271853</c:v>
                </c:pt>
                <c:pt idx="41">
                  <c:v>88.257829932996231</c:v>
                </c:pt>
                <c:pt idx="42">
                  <c:v>136.44239153791682</c:v>
                </c:pt>
                <c:pt idx="43">
                  <c:v>117.05584995209189</c:v>
                </c:pt>
                <c:pt idx="44">
                  <c:v>0.11717755141835806</c:v>
                </c:pt>
                <c:pt idx="45">
                  <c:v>0.5355795550681155</c:v>
                </c:pt>
                <c:pt idx="46">
                  <c:v>79.602988057909698</c:v>
                </c:pt>
                <c:pt idx="47">
                  <c:v>35.218583380355639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176832"/>
        <c:axId val="188371328"/>
      </c:scatterChart>
      <c:valAx>
        <c:axId val="187176832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371328"/>
        <c:crosses val="autoZero"/>
        <c:crossBetween val="midCat"/>
      </c:valAx>
      <c:valAx>
        <c:axId val="18837132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717683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97"/>
          <c:h val="0.76274165202109201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'Case1 (Amax)'!$Q$1</c:f>
              <c:strCache>
                <c:ptCount val="1"/>
                <c:pt idx="0">
                  <c:v>Alphai %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'Case1 (Amax)'!$Q$3:$Q$300</c:f>
              <c:numCache>
                <c:formatCode>0.00</c:formatCode>
                <c:ptCount val="298"/>
                <c:pt idx="0">
                  <c:v>2.0167019060052196</c:v>
                </c:pt>
                <c:pt idx="1">
                  <c:v>1.4227664305071577</c:v>
                </c:pt>
                <c:pt idx="2">
                  <c:v>1.1817988696177304</c:v>
                </c:pt>
                <c:pt idx="3">
                  <c:v>1.6174229187022684</c:v>
                </c:pt>
                <c:pt idx="4">
                  <c:v>1.9651338531056253</c:v>
                </c:pt>
                <c:pt idx="5">
                  <c:v>2.425768194461059</c:v>
                </c:pt>
                <c:pt idx="6">
                  <c:v>0.87996401408853886</c:v>
                </c:pt>
                <c:pt idx="7">
                  <c:v>2.2455237370745129</c:v>
                </c:pt>
                <c:pt idx="8">
                  <c:v>0.55122192661900449</c:v>
                </c:pt>
                <c:pt idx="9">
                  <c:v>0.51142984315375484</c:v>
                </c:pt>
                <c:pt idx="10">
                  <c:v>0.93568466704047015</c:v>
                </c:pt>
                <c:pt idx="11">
                  <c:v>0.97613650261702489</c:v>
                </c:pt>
                <c:pt idx="12">
                  <c:v>2.4927518357486731</c:v>
                </c:pt>
                <c:pt idx="13">
                  <c:v>1.8659560265662596</c:v>
                </c:pt>
                <c:pt idx="14">
                  <c:v>1.5111805587103053</c:v>
                </c:pt>
                <c:pt idx="15">
                  <c:v>1.6277641122663691</c:v>
                </c:pt>
                <c:pt idx="16">
                  <c:v>2.198536858982064</c:v>
                </c:pt>
                <c:pt idx="17">
                  <c:v>2.0495110315927469</c:v>
                </c:pt>
                <c:pt idx="18">
                  <c:v>1.6693837980096975</c:v>
                </c:pt>
                <c:pt idx="19">
                  <c:v>0.96163848334214919</c:v>
                </c:pt>
                <c:pt idx="20">
                  <c:v>2.1210105614868087</c:v>
                </c:pt>
                <c:pt idx="21">
                  <c:v>1.9401529089641525</c:v>
                </c:pt>
                <c:pt idx="22">
                  <c:v>0.57362398523352054</c:v>
                </c:pt>
                <c:pt idx="23">
                  <c:v>8.0525693576500483</c:v>
                </c:pt>
                <c:pt idx="24">
                  <c:v>1.3006917509473346</c:v>
                </c:pt>
                <c:pt idx="25">
                  <c:v>0.62520639819977475</c:v>
                </c:pt>
                <c:pt idx="26">
                  <c:v>2.8934811894827961</c:v>
                </c:pt>
                <c:pt idx="27">
                  <c:v>1.5872654643104926</c:v>
                </c:pt>
                <c:pt idx="28">
                  <c:v>2.6216193577540787</c:v>
                </c:pt>
                <c:pt idx="29">
                  <c:v>2.5243917258270669</c:v>
                </c:pt>
                <c:pt idx="30">
                  <c:v>2.5992809292842551</c:v>
                </c:pt>
                <c:pt idx="31">
                  <c:v>2.25557744726619</c:v>
                </c:pt>
                <c:pt idx="32">
                  <c:v>1.7555998606418826</c:v>
                </c:pt>
                <c:pt idx="33">
                  <c:v>2.1741471880020633</c:v>
                </c:pt>
                <c:pt idx="34">
                  <c:v>2.040880490000172</c:v>
                </c:pt>
                <c:pt idx="35">
                  <c:v>1.9360734945312488</c:v>
                </c:pt>
                <c:pt idx="36">
                  <c:v>3.521087256570985</c:v>
                </c:pt>
                <c:pt idx="37">
                  <c:v>2.5166653631751945</c:v>
                </c:pt>
                <c:pt idx="38">
                  <c:v>2.4809873835203637</c:v>
                </c:pt>
                <c:pt idx="39">
                  <c:v>3.4354612135476543</c:v>
                </c:pt>
                <c:pt idx="40">
                  <c:v>2.6617183631098471</c:v>
                </c:pt>
                <c:pt idx="41">
                  <c:v>2.6662571550199785</c:v>
                </c:pt>
                <c:pt idx="42">
                  <c:v>1.4601838875506663</c:v>
                </c:pt>
                <c:pt idx="43">
                  <c:v>1.6909150121034415</c:v>
                </c:pt>
                <c:pt idx="44">
                  <c:v>24.762951812867183</c:v>
                </c:pt>
                <c:pt idx="45">
                  <c:v>24.765253661122575</c:v>
                </c:pt>
                <c:pt idx="46">
                  <c:v>2.5807763944138511</c:v>
                </c:pt>
                <c:pt idx="47">
                  <c:v>4.5383546536834576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(Amax)'!$C$3:$C$300</c:f>
              <c:numCache>
                <c:formatCode>0.00</c:formatCode>
                <c:ptCount val="298"/>
                <c:pt idx="0">
                  <c:v>75.996533189272185</c:v>
                </c:pt>
                <c:pt idx="1">
                  <c:v>101.16009742830171</c:v>
                </c:pt>
                <c:pt idx="2">
                  <c:v>150.37222331836674</c:v>
                </c:pt>
                <c:pt idx="3">
                  <c:v>100.88319669332535</c:v>
                </c:pt>
                <c:pt idx="4">
                  <c:v>74.82031105202276</c:v>
                </c:pt>
                <c:pt idx="5">
                  <c:v>59.309036520282035</c:v>
                </c:pt>
                <c:pt idx="6">
                  <c:v>159.03526020781683</c:v>
                </c:pt>
                <c:pt idx="7">
                  <c:v>63.479959059209435</c:v>
                </c:pt>
                <c:pt idx="8">
                  <c:v>268.98790812240247</c:v>
                </c:pt>
                <c:pt idx="9">
                  <c:v>259.52981886260511</c:v>
                </c:pt>
                <c:pt idx="10">
                  <c:v>159.50312291222821</c:v>
                </c:pt>
                <c:pt idx="11">
                  <c:v>140.37656845155698</c:v>
                </c:pt>
                <c:pt idx="12">
                  <c:v>55.707201948286254</c:v>
                </c:pt>
                <c:pt idx="13">
                  <c:v>76.234229674340938</c:v>
                </c:pt>
                <c:pt idx="14">
                  <c:v>106.10752820016204</c:v>
                </c:pt>
                <c:pt idx="15">
                  <c:v>84.786085453169349</c:v>
                </c:pt>
                <c:pt idx="16">
                  <c:v>65.293622648697863</c:v>
                </c:pt>
                <c:pt idx="17">
                  <c:v>65.458735759469221</c:v>
                </c:pt>
                <c:pt idx="18">
                  <c:v>74.151775099576312</c:v>
                </c:pt>
                <c:pt idx="19">
                  <c:v>202.26816665922823</c:v>
                </c:pt>
                <c:pt idx="20">
                  <c:v>59.546014969887246</c:v>
                </c:pt>
                <c:pt idx="21">
                  <c:v>77.783990395203531</c:v>
                </c:pt>
                <c:pt idx="22">
                  <c:v>226.88241227410012</c:v>
                </c:pt>
                <c:pt idx="23">
                  <c:v>11.775180247629818</c:v>
                </c:pt>
                <c:pt idx="24">
                  <c:v>94.143378260998674</c:v>
                </c:pt>
                <c:pt idx="25">
                  <c:v>194.18493407758754</c:v>
                </c:pt>
                <c:pt idx="26">
                  <c:v>42.107448767894162</c:v>
                </c:pt>
                <c:pt idx="27">
                  <c:v>75.045877953878673</c:v>
                </c:pt>
                <c:pt idx="28">
                  <c:v>44.157728652979003</c:v>
                </c:pt>
                <c:pt idx="29">
                  <c:v>68.16613463371047</c:v>
                </c:pt>
                <c:pt idx="30">
                  <c:v>66.151303259452547</c:v>
                </c:pt>
                <c:pt idx="31">
                  <c:v>75.626357026720271</c:v>
                </c:pt>
                <c:pt idx="32">
                  <c:v>97.661008905485318</c:v>
                </c:pt>
                <c:pt idx="33">
                  <c:v>75.788425932083769</c:v>
                </c:pt>
                <c:pt idx="34">
                  <c:v>80.847293467719879</c:v>
                </c:pt>
                <c:pt idx="35">
                  <c:v>85.315045329214456</c:v>
                </c:pt>
                <c:pt idx="36">
                  <c:v>57.92260482823734</c:v>
                </c:pt>
                <c:pt idx="37">
                  <c:v>81.8836844398312</c:v>
                </c:pt>
                <c:pt idx="38">
                  <c:v>100.76447474265814</c:v>
                </c:pt>
                <c:pt idx="39">
                  <c:v>72.056858926133174</c:v>
                </c:pt>
                <c:pt idx="40">
                  <c:v>93.748489744404395</c:v>
                </c:pt>
                <c:pt idx="41">
                  <c:v>93.584536942444942</c:v>
                </c:pt>
                <c:pt idx="42">
                  <c:v>141.53672331900157</c:v>
                </c:pt>
                <c:pt idx="43">
                  <c:v>121.93736771988307</c:v>
                </c:pt>
                <c:pt idx="44">
                  <c:v>0.12640759689340911</c:v>
                </c:pt>
                <c:pt idx="45">
                  <c:v>0.64702792597554226</c:v>
                </c:pt>
                <c:pt idx="46">
                  <c:v>86.79279559175653</c:v>
                </c:pt>
                <c:pt idx="47">
                  <c:v>37.091877328053997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'Case1 (Amax)'!$AB$2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12700">
              <a:noFill/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'Case1 (Amax)'!$AB$3:$AB$300</c:f>
              <c:numCache>
                <c:formatCode>0.00</c:formatCode>
                <c:ptCount val="298"/>
                <c:pt idx="0">
                  <c:v>45.077042227451642</c:v>
                </c:pt>
                <c:pt idx="1">
                  <c:v>34.901977267439655</c:v>
                </c:pt>
                <c:pt idx="2">
                  <c:v>21.012061937988303</c:v>
                </c:pt>
                <c:pt idx="3">
                  <c:v>35.000149695034722</c:v>
                </c:pt>
                <c:pt idx="4">
                  <c:v>45.62235276688412</c:v>
                </c:pt>
                <c:pt idx="5">
                  <c:v>53.51640702437571</c:v>
                </c:pt>
                <c:pt idx="6">
                  <c:v>19.14476081521849</c:v>
                </c:pt>
                <c:pt idx="7">
                  <c:v>51.257842158776306</c:v>
                </c:pt>
                <c:pt idx="8">
                  <c:v>3.7330200605475636</c:v>
                </c:pt>
                <c:pt idx="9">
                  <c:v>4.6410581215580828</c:v>
                </c:pt>
                <c:pt idx="10">
                  <c:v>19.047778736047746</c:v>
                </c:pt>
                <c:pt idx="11">
                  <c:v>23.348185362315274</c:v>
                </c:pt>
                <c:pt idx="12">
                  <c:v>55.554440294314027</c:v>
                </c:pt>
                <c:pt idx="13">
                  <c:v>44.967682497343723</c:v>
                </c:pt>
                <c:pt idx="14">
                  <c:v>33.192949474936732</c:v>
                </c:pt>
                <c:pt idx="15">
                  <c:v>41.213648678759917</c:v>
                </c:pt>
                <c:pt idx="16">
                  <c:v>50.308265085875064</c:v>
                </c:pt>
                <c:pt idx="17">
                  <c:v>50.222773294365716</c:v>
                </c:pt>
                <c:pt idx="18">
                  <c:v>45.93543295200643</c:v>
                </c:pt>
                <c:pt idx="19">
                  <c:v>11.569607802736449</c:v>
                </c:pt>
                <c:pt idx="20">
                  <c:v>53.385219534843557</c:v>
                </c:pt>
                <c:pt idx="21">
                  <c:v>44.261547559338467</c:v>
                </c:pt>
                <c:pt idx="22">
                  <c:v>8.2498436776336117</c:v>
                </c:pt>
                <c:pt idx="23">
                  <c:v>88.503659009730853</c:v>
                </c:pt>
                <c:pt idx="24">
                  <c:v>37.476829651496004</c:v>
                </c:pt>
                <c:pt idx="25">
                  <c:v>12.797933635879994</c:v>
                </c:pt>
                <c:pt idx="26">
                  <c:v>64.054934944396194</c:v>
                </c:pt>
                <c:pt idx="27">
                  <c:v>45.517243293670994</c:v>
                </c:pt>
                <c:pt idx="28">
                  <c:v>62.686451879510351</c:v>
                </c:pt>
                <c:pt idx="29">
                  <c:v>48.843072003357619</c:v>
                </c:pt>
                <c:pt idx="30">
                  <c:v>49.865871673877031</c:v>
                </c:pt>
                <c:pt idx="31">
                  <c:v>45.247905710424163</c:v>
                </c:pt>
                <c:pt idx="32">
                  <c:v>36.163025131811004</c:v>
                </c:pt>
                <c:pt idx="33">
                  <c:v>45.173012646213557</c:v>
                </c:pt>
                <c:pt idx="34">
                  <c:v>42.900019430078977</c:v>
                </c:pt>
                <c:pt idx="35">
                  <c:v>40.992489568134026</c:v>
                </c:pt>
                <c:pt idx="36">
                  <c:v>54.29104541962748</c:v>
                </c:pt>
                <c:pt idx="37">
                  <c:v>42.449406445851182</c:v>
                </c:pt>
                <c:pt idx="38">
                  <c:v>35.042325254435795</c:v>
                </c:pt>
                <c:pt idx="39">
                  <c:v>46.93139423011791</c:v>
                </c:pt>
                <c:pt idx="40">
                  <c:v>37.627286230397182</c:v>
                </c:pt>
                <c:pt idx="41">
                  <c:v>37.689946708403696</c:v>
                </c:pt>
                <c:pt idx="42">
                  <c:v>23.06636328445957</c:v>
                </c:pt>
                <c:pt idx="43">
                  <c:v>28.24974104020685</c:v>
                </c:pt>
                <c:pt idx="44">
                  <c:v>99.878952479456331</c:v>
                </c:pt>
                <c:pt idx="45">
                  <c:v>99.372337493583103</c:v>
                </c:pt>
                <c:pt idx="46">
                  <c:v>40.381169840060096</c:v>
                </c:pt>
                <c:pt idx="47">
                  <c:v>67.542959204687236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'Case1 (Amax)'!$C$3:$C$300</c:f>
              <c:numCache>
                <c:formatCode>0.00</c:formatCode>
                <c:ptCount val="298"/>
                <c:pt idx="0">
                  <c:v>75.996533189272185</c:v>
                </c:pt>
                <c:pt idx="1">
                  <c:v>101.16009742830171</c:v>
                </c:pt>
                <c:pt idx="2">
                  <c:v>150.37222331836674</c:v>
                </c:pt>
                <c:pt idx="3">
                  <c:v>100.88319669332535</c:v>
                </c:pt>
                <c:pt idx="4">
                  <c:v>74.82031105202276</c:v>
                </c:pt>
                <c:pt idx="5">
                  <c:v>59.309036520282035</c:v>
                </c:pt>
                <c:pt idx="6">
                  <c:v>159.03526020781683</c:v>
                </c:pt>
                <c:pt idx="7">
                  <c:v>63.479959059209435</c:v>
                </c:pt>
                <c:pt idx="8">
                  <c:v>268.98790812240247</c:v>
                </c:pt>
                <c:pt idx="9">
                  <c:v>259.52981886260511</c:v>
                </c:pt>
                <c:pt idx="10">
                  <c:v>159.50312291222821</c:v>
                </c:pt>
                <c:pt idx="11">
                  <c:v>140.37656845155698</c:v>
                </c:pt>
                <c:pt idx="12">
                  <c:v>55.707201948286254</c:v>
                </c:pt>
                <c:pt idx="13">
                  <c:v>76.234229674340938</c:v>
                </c:pt>
                <c:pt idx="14">
                  <c:v>106.10752820016204</c:v>
                </c:pt>
                <c:pt idx="15">
                  <c:v>84.786085453169349</c:v>
                </c:pt>
                <c:pt idx="16">
                  <c:v>65.293622648697863</c:v>
                </c:pt>
                <c:pt idx="17">
                  <c:v>65.458735759469221</c:v>
                </c:pt>
                <c:pt idx="18">
                  <c:v>74.151775099576312</c:v>
                </c:pt>
                <c:pt idx="19">
                  <c:v>202.26816665922823</c:v>
                </c:pt>
                <c:pt idx="20">
                  <c:v>59.546014969887246</c:v>
                </c:pt>
                <c:pt idx="21">
                  <c:v>77.783990395203531</c:v>
                </c:pt>
                <c:pt idx="22">
                  <c:v>226.88241227410012</c:v>
                </c:pt>
                <c:pt idx="23">
                  <c:v>11.775180247629818</c:v>
                </c:pt>
                <c:pt idx="24">
                  <c:v>94.143378260998674</c:v>
                </c:pt>
                <c:pt idx="25">
                  <c:v>194.18493407758754</c:v>
                </c:pt>
                <c:pt idx="26">
                  <c:v>42.107448767894162</c:v>
                </c:pt>
                <c:pt idx="27">
                  <c:v>75.045877953878673</c:v>
                </c:pt>
                <c:pt idx="28">
                  <c:v>44.157728652979003</c:v>
                </c:pt>
                <c:pt idx="29">
                  <c:v>68.16613463371047</c:v>
                </c:pt>
                <c:pt idx="30">
                  <c:v>66.151303259452547</c:v>
                </c:pt>
                <c:pt idx="31">
                  <c:v>75.626357026720271</c:v>
                </c:pt>
                <c:pt idx="32">
                  <c:v>97.661008905485318</c:v>
                </c:pt>
                <c:pt idx="33">
                  <c:v>75.788425932083769</c:v>
                </c:pt>
                <c:pt idx="34">
                  <c:v>80.847293467719879</c:v>
                </c:pt>
                <c:pt idx="35">
                  <c:v>85.315045329214456</c:v>
                </c:pt>
                <c:pt idx="36">
                  <c:v>57.92260482823734</c:v>
                </c:pt>
                <c:pt idx="37">
                  <c:v>81.8836844398312</c:v>
                </c:pt>
                <c:pt idx="38">
                  <c:v>100.76447474265814</c:v>
                </c:pt>
                <c:pt idx="39">
                  <c:v>72.056858926133174</c:v>
                </c:pt>
                <c:pt idx="40">
                  <c:v>93.748489744404395</c:v>
                </c:pt>
                <c:pt idx="41">
                  <c:v>93.584536942444942</c:v>
                </c:pt>
                <c:pt idx="42">
                  <c:v>141.53672331900157</c:v>
                </c:pt>
                <c:pt idx="43">
                  <c:v>121.93736771988307</c:v>
                </c:pt>
                <c:pt idx="44">
                  <c:v>0.12640759689340911</c:v>
                </c:pt>
                <c:pt idx="45">
                  <c:v>0.64702792597554226</c:v>
                </c:pt>
                <c:pt idx="46">
                  <c:v>86.79279559175653</c:v>
                </c:pt>
                <c:pt idx="47">
                  <c:v>37.091877328053997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848000"/>
        <c:axId val="188854656"/>
      </c:scatterChart>
      <c:valAx>
        <c:axId val="18884800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854656"/>
        <c:crosses val="autoZero"/>
        <c:crossBetween val="midCat"/>
      </c:valAx>
      <c:valAx>
        <c:axId val="188854656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84800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89" r="0.75000000000000089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Case2!$Q$1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Case2!$Q$3:$Q$300</c:f>
              <c:numCache>
                <c:formatCode>0</c:formatCode>
                <c:ptCount val="298"/>
                <c:pt idx="0">
                  <c:v>1.8511204787339199</c:v>
                </c:pt>
                <c:pt idx="1">
                  <c:v>1.3072603014378763</c:v>
                </c:pt>
                <c:pt idx="2">
                  <c:v>1.1004120942355993</c:v>
                </c:pt>
                <c:pt idx="3">
                  <c:v>1.4645271684298589</c:v>
                </c:pt>
                <c:pt idx="4">
                  <c:v>1.8319544033312987</c:v>
                </c:pt>
                <c:pt idx="5">
                  <c:v>2.2827821989399633</c:v>
                </c:pt>
                <c:pt idx="6">
                  <c:v>0.80524700277647188</c:v>
                </c:pt>
                <c:pt idx="7">
                  <c:v>2.0933125427523556</c:v>
                </c:pt>
                <c:pt idx="8">
                  <c:v>0.50815547057036892</c:v>
                </c:pt>
                <c:pt idx="9">
                  <c:v>0.46527635298645498</c:v>
                </c:pt>
                <c:pt idx="10">
                  <c:v>0.88995184244470449</c:v>
                </c:pt>
                <c:pt idx="11">
                  <c:v>0.91326064341150104</c:v>
                </c:pt>
                <c:pt idx="12">
                  <c:v>2.3468963146295714</c:v>
                </c:pt>
                <c:pt idx="13">
                  <c:v>1.7267174708153887</c:v>
                </c:pt>
                <c:pt idx="14">
                  <c:v>1.4075993775043389</c:v>
                </c:pt>
                <c:pt idx="15">
                  <c:v>1.4844367297771828</c:v>
                </c:pt>
                <c:pt idx="16">
                  <c:v>1.9336830650773169</c:v>
                </c:pt>
                <c:pt idx="17">
                  <c:v>1.8701248702047142</c:v>
                </c:pt>
                <c:pt idx="18">
                  <c:v>1.5667776629849954</c:v>
                </c:pt>
                <c:pt idx="19">
                  <c:v>0.88690131967636976</c:v>
                </c:pt>
                <c:pt idx="20">
                  <c:v>1.9656749210465421</c:v>
                </c:pt>
                <c:pt idx="21">
                  <c:v>1.7573602446056344</c:v>
                </c:pt>
                <c:pt idx="22">
                  <c:v>0.52448593522100906</c:v>
                </c:pt>
                <c:pt idx="23">
                  <c:v>6.2563920063904419</c:v>
                </c:pt>
                <c:pt idx="24">
                  <c:v>1.2063442372743491</c:v>
                </c:pt>
                <c:pt idx="25">
                  <c:v>0.58283721732565041</c:v>
                </c:pt>
                <c:pt idx="26">
                  <c:v>2.7263423193774665</c:v>
                </c:pt>
                <c:pt idx="27">
                  <c:v>1.4917288489172313</c:v>
                </c:pt>
                <c:pt idx="28">
                  <c:v>2.4535554778403497</c:v>
                </c:pt>
                <c:pt idx="29">
                  <c:v>2.3217061983736849</c:v>
                </c:pt>
                <c:pt idx="30">
                  <c:v>2.390989394947399</c:v>
                </c:pt>
                <c:pt idx="31">
                  <c:v>1.8782840363890809</c:v>
                </c:pt>
                <c:pt idx="32">
                  <c:v>1.4553678531514875</c:v>
                </c:pt>
                <c:pt idx="33">
                  <c:v>1.913909718931873</c:v>
                </c:pt>
                <c:pt idx="34">
                  <c:v>1.7953498324528621</c:v>
                </c:pt>
                <c:pt idx="35">
                  <c:v>1.7022040926910396</c:v>
                </c:pt>
                <c:pt idx="36">
                  <c:v>2.8509632325651446</c:v>
                </c:pt>
                <c:pt idx="37">
                  <c:v>2.0154320140340172</c:v>
                </c:pt>
                <c:pt idx="38">
                  <c:v>2.0626784249212582</c:v>
                </c:pt>
                <c:pt idx="39">
                  <c:v>2.8821619875704556</c:v>
                </c:pt>
                <c:pt idx="40">
                  <c:v>2.2169003923895088</c:v>
                </c:pt>
                <c:pt idx="41">
                  <c:v>2.2207814863842912</c:v>
                </c:pt>
                <c:pt idx="42">
                  <c:v>1.191782350736913</c:v>
                </c:pt>
                <c:pt idx="43">
                  <c:v>1.3837025969796908</c:v>
                </c:pt>
                <c:pt idx="44">
                  <c:v>18.727572371452741</c:v>
                </c:pt>
                <c:pt idx="45">
                  <c:v>18.728736914685367</c:v>
                </c:pt>
                <c:pt idx="46">
                  <c:v>1.9092700940144196</c:v>
                </c:pt>
                <c:pt idx="47">
                  <c:v>3.9995827538937814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Case2!$C$3:$C$300</c:f>
              <c:numCache>
                <c:formatCode>0.00</c:formatCode>
                <c:ptCount val="298"/>
                <c:pt idx="0">
                  <c:v>75.650273651907028</c:v>
                </c:pt>
                <c:pt idx="1">
                  <c:v>100.83858320543358</c:v>
                </c:pt>
                <c:pt idx="2">
                  <c:v>150.16432513260699</c:v>
                </c:pt>
                <c:pt idx="3">
                  <c:v>100.30104265975108</c:v>
                </c:pt>
                <c:pt idx="4">
                  <c:v>74.681209297899812</c:v>
                </c:pt>
                <c:pt idx="5">
                  <c:v>59.285137395538086</c:v>
                </c:pt>
                <c:pt idx="6">
                  <c:v>158.64695109493113</c:v>
                </c:pt>
                <c:pt idx="7">
                  <c:v>63.347561082055549</c:v>
                </c:pt>
                <c:pt idx="8">
                  <c:v>268.65078645509044</c:v>
                </c:pt>
                <c:pt idx="9">
                  <c:v>259.05312403547424</c:v>
                </c:pt>
                <c:pt idx="10">
                  <c:v>159.64218563410444</c:v>
                </c:pt>
                <c:pt idx="11">
                  <c:v>140.28603377631609</c:v>
                </c:pt>
                <c:pt idx="12">
                  <c:v>55.689252850089986</c:v>
                </c:pt>
                <c:pt idx="13">
                  <c:v>76.013558900229512</c:v>
                </c:pt>
                <c:pt idx="14">
                  <c:v>105.9356581722963</c:v>
                </c:pt>
                <c:pt idx="15">
                  <c:v>84.402791766821522</c:v>
                </c:pt>
                <c:pt idx="16">
                  <c:v>64.507315608317811</c:v>
                </c:pt>
                <c:pt idx="17">
                  <c:v>65.109056370111432</c:v>
                </c:pt>
                <c:pt idx="18">
                  <c:v>74.108241772525787</c:v>
                </c:pt>
                <c:pt idx="19">
                  <c:v>201.83864567958545</c:v>
                </c:pt>
                <c:pt idx="20">
                  <c:v>59.376202084400482</c:v>
                </c:pt>
                <c:pt idx="21">
                  <c:v>77.278528006406475</c:v>
                </c:pt>
                <c:pt idx="22">
                  <c:v>226.49090160298775</c:v>
                </c:pt>
                <c:pt idx="23">
                  <c:v>10.870328856208111</c:v>
                </c:pt>
                <c:pt idx="24">
                  <c:v>93.976908325820247</c:v>
                </c:pt>
                <c:pt idx="25">
                  <c:v>194.05996496872447</c:v>
                </c:pt>
                <c:pt idx="26">
                  <c:v>42.09793155773049</c:v>
                </c:pt>
                <c:pt idx="27">
                  <c:v>75.017891133554699</c:v>
                </c:pt>
                <c:pt idx="28">
                  <c:v>44.092894560169292</c:v>
                </c:pt>
                <c:pt idx="29">
                  <c:v>67.797398847078128</c:v>
                </c:pt>
                <c:pt idx="30">
                  <c:v>65.786152659545934</c:v>
                </c:pt>
                <c:pt idx="31">
                  <c:v>73.918599903413465</c:v>
                </c:pt>
                <c:pt idx="32">
                  <c:v>95.809827892462607</c:v>
                </c:pt>
                <c:pt idx="33">
                  <c:v>74.84671444196735</c:v>
                </c:pt>
                <c:pt idx="34">
                  <c:v>79.885826384847419</c:v>
                </c:pt>
                <c:pt idx="35">
                  <c:v>84.337148729641001</c:v>
                </c:pt>
                <c:pt idx="36">
                  <c:v>55.440016863597066</c:v>
                </c:pt>
                <c:pt idx="37">
                  <c:v>79.09809072517578</c:v>
                </c:pt>
                <c:pt idx="38">
                  <c:v>97.880389642086627</c:v>
                </c:pt>
                <c:pt idx="39">
                  <c:v>69.463971956789266</c:v>
                </c:pt>
                <c:pt idx="40">
                  <c:v>90.927785129793691</c:v>
                </c:pt>
                <c:pt idx="41">
                  <c:v>90.765274735033827</c:v>
                </c:pt>
                <c:pt idx="42">
                  <c:v>138.82249875286092</c:v>
                </c:pt>
                <c:pt idx="43">
                  <c:v>119.33550580149686</c:v>
                </c:pt>
                <c:pt idx="44">
                  <c:v>0.12135153169431522</c:v>
                </c:pt>
                <c:pt idx="45">
                  <c:v>0.58187871280844616</c:v>
                </c:pt>
                <c:pt idx="46">
                  <c:v>82.429070494473251</c:v>
                </c:pt>
                <c:pt idx="47">
                  <c:v>36.200692075334771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Case2!$AB$2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Case2!$AB$3:$AB$300</c:f>
              <c:numCache>
                <c:formatCode>0.00</c:formatCode>
                <c:ptCount val="298"/>
                <c:pt idx="0">
                  <c:v>45.236847617549437</c:v>
                </c:pt>
                <c:pt idx="1">
                  <c:v>35.015990868363907</c:v>
                </c:pt>
                <c:pt idx="2">
                  <c:v>21.058596182293829</c:v>
                </c:pt>
                <c:pt idx="3">
                  <c:v>35.207456569431436</c:v>
                </c:pt>
                <c:pt idx="4">
                  <c:v>45.687307620402898</c:v>
                </c:pt>
                <c:pt idx="5">
                  <c:v>53.529657762920998</c:v>
                </c:pt>
                <c:pt idx="6">
                  <c:v>19.225553456039073</c:v>
                </c:pt>
                <c:pt idx="7">
                  <c:v>51.327917113064728</c:v>
                </c:pt>
                <c:pt idx="8">
                  <c:v>3.7644482240148522</c:v>
                </c:pt>
                <c:pt idx="9">
                  <c:v>4.6883048648185248</c:v>
                </c:pt>
                <c:pt idx="10">
                  <c:v>19.019027668245354</c:v>
                </c:pt>
                <c:pt idx="11">
                  <c:v>23.370302067834515</c:v>
                </c:pt>
                <c:pt idx="12">
                  <c:v>55.564810031729358</c:v>
                </c:pt>
                <c:pt idx="13">
                  <c:v>45.069198881579744</c:v>
                </c:pt>
                <c:pt idx="14">
                  <c:v>33.250918702658325</c:v>
                </c:pt>
                <c:pt idx="15">
                  <c:v>41.374663505462863</c:v>
                </c:pt>
                <c:pt idx="16">
                  <c:v>50.717584927743935</c:v>
                </c:pt>
                <c:pt idx="17">
                  <c:v>50.404024341226986</c:v>
                </c:pt>
                <c:pt idx="18">
                  <c:v>45.955889093680462</c:v>
                </c:pt>
                <c:pt idx="19">
                  <c:v>11.633006394768197</c:v>
                </c:pt>
                <c:pt idx="20">
                  <c:v>53.479189344053033</c:v>
                </c:pt>
                <c:pt idx="21">
                  <c:v>44.490556123097967</c:v>
                </c:pt>
                <c:pt idx="22">
                  <c:v>8.2982011268513389</c:v>
                </c:pt>
                <c:pt idx="23">
                  <c:v>89.359565684018662</c:v>
                </c:pt>
                <c:pt idx="24">
                  <c:v>37.540179431685416</c:v>
                </c:pt>
                <c:pt idx="25">
                  <c:v>12.817512546704309</c:v>
                </c:pt>
                <c:pt idx="26">
                  <c:v>64.061365161014294</c:v>
                </c:pt>
                <c:pt idx="27">
                  <c:v>45.530272247145106</c:v>
                </c:pt>
                <c:pt idx="28">
                  <c:v>62.729236877544437</c:v>
                </c:pt>
                <c:pt idx="29">
                  <c:v>49.028555299772748</c:v>
                </c:pt>
                <c:pt idx="30">
                  <c:v>50.053702350919259</c:v>
                </c:pt>
                <c:pt idx="31">
                  <c:v>46.04516254226882</c:v>
                </c:pt>
                <c:pt idx="32">
                  <c:v>36.848521576573177</c:v>
                </c:pt>
                <c:pt idx="33">
                  <c:v>45.610037540869335</c:v>
                </c:pt>
                <c:pt idx="34">
                  <c:v>43.322536409665418</c:v>
                </c:pt>
                <c:pt idx="35">
                  <c:v>41.402306630177264</c:v>
                </c:pt>
                <c:pt idx="36">
                  <c:v>55.708979017907694</c:v>
                </c:pt>
                <c:pt idx="37">
                  <c:v>43.671979899169244</c:v>
                </c:pt>
                <c:pt idx="38">
                  <c:v>36.082639144657783</c:v>
                </c:pt>
                <c:pt idx="39">
                  <c:v>48.196251021899698</c:v>
                </c:pt>
                <c:pt idx="40">
                  <c:v>38.720106817623552</c:v>
                </c:pt>
                <c:pt idx="41">
                  <c:v>38.784042223772204</c:v>
                </c:pt>
                <c:pt idx="42">
                  <c:v>23.730297829934919</c:v>
                </c:pt>
                <c:pt idx="43">
                  <c:v>29.011440921326187</c:v>
                </c:pt>
                <c:pt idx="44">
                  <c:v>99.883821302378848</c:v>
                </c:pt>
                <c:pt idx="45">
                  <c:v>99.436134536939349</c:v>
                </c:pt>
                <c:pt idx="46">
                  <c:v>42.214281020549684</c:v>
                </c:pt>
                <c:pt idx="47">
                  <c:v>68.184214387567749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Case2!$C$3:$C$300</c:f>
              <c:numCache>
                <c:formatCode>0.00</c:formatCode>
                <c:ptCount val="298"/>
                <c:pt idx="0">
                  <c:v>75.650273651907028</c:v>
                </c:pt>
                <c:pt idx="1">
                  <c:v>100.83858320543358</c:v>
                </c:pt>
                <c:pt idx="2">
                  <c:v>150.16432513260699</c:v>
                </c:pt>
                <c:pt idx="3">
                  <c:v>100.30104265975108</c:v>
                </c:pt>
                <c:pt idx="4">
                  <c:v>74.681209297899812</c:v>
                </c:pt>
                <c:pt idx="5">
                  <c:v>59.285137395538086</c:v>
                </c:pt>
                <c:pt idx="6">
                  <c:v>158.64695109493113</c:v>
                </c:pt>
                <c:pt idx="7">
                  <c:v>63.347561082055549</c:v>
                </c:pt>
                <c:pt idx="8">
                  <c:v>268.65078645509044</c:v>
                </c:pt>
                <c:pt idx="9">
                  <c:v>259.05312403547424</c:v>
                </c:pt>
                <c:pt idx="10">
                  <c:v>159.64218563410444</c:v>
                </c:pt>
                <c:pt idx="11">
                  <c:v>140.28603377631609</c:v>
                </c:pt>
                <c:pt idx="12">
                  <c:v>55.689252850089986</c:v>
                </c:pt>
                <c:pt idx="13">
                  <c:v>76.013558900229512</c:v>
                </c:pt>
                <c:pt idx="14">
                  <c:v>105.9356581722963</c:v>
                </c:pt>
                <c:pt idx="15">
                  <c:v>84.402791766821522</c:v>
                </c:pt>
                <c:pt idx="16">
                  <c:v>64.507315608317811</c:v>
                </c:pt>
                <c:pt idx="17">
                  <c:v>65.109056370111432</c:v>
                </c:pt>
                <c:pt idx="18">
                  <c:v>74.108241772525787</c:v>
                </c:pt>
                <c:pt idx="19">
                  <c:v>201.83864567958545</c:v>
                </c:pt>
                <c:pt idx="20">
                  <c:v>59.376202084400482</c:v>
                </c:pt>
                <c:pt idx="21">
                  <c:v>77.278528006406475</c:v>
                </c:pt>
                <c:pt idx="22">
                  <c:v>226.49090160298775</c:v>
                </c:pt>
                <c:pt idx="23">
                  <c:v>10.870328856208111</c:v>
                </c:pt>
                <c:pt idx="24">
                  <c:v>93.976908325820247</c:v>
                </c:pt>
                <c:pt idx="25">
                  <c:v>194.05996496872447</c:v>
                </c:pt>
                <c:pt idx="26">
                  <c:v>42.09793155773049</c:v>
                </c:pt>
                <c:pt idx="27">
                  <c:v>75.017891133554699</c:v>
                </c:pt>
                <c:pt idx="28">
                  <c:v>44.092894560169292</c:v>
                </c:pt>
                <c:pt idx="29">
                  <c:v>67.797398847078128</c:v>
                </c:pt>
                <c:pt idx="30">
                  <c:v>65.786152659545934</c:v>
                </c:pt>
                <c:pt idx="31">
                  <c:v>73.918599903413465</c:v>
                </c:pt>
                <c:pt idx="32">
                  <c:v>95.809827892462607</c:v>
                </c:pt>
                <c:pt idx="33">
                  <c:v>74.84671444196735</c:v>
                </c:pt>
                <c:pt idx="34">
                  <c:v>79.885826384847419</c:v>
                </c:pt>
                <c:pt idx="35">
                  <c:v>84.337148729641001</c:v>
                </c:pt>
                <c:pt idx="36">
                  <c:v>55.440016863597066</c:v>
                </c:pt>
                <c:pt idx="37">
                  <c:v>79.09809072517578</c:v>
                </c:pt>
                <c:pt idx="38">
                  <c:v>97.880389642086627</c:v>
                </c:pt>
                <c:pt idx="39">
                  <c:v>69.463971956789266</c:v>
                </c:pt>
                <c:pt idx="40">
                  <c:v>90.927785129793691</c:v>
                </c:pt>
                <c:pt idx="41">
                  <c:v>90.765274735033827</c:v>
                </c:pt>
                <c:pt idx="42">
                  <c:v>138.82249875286092</c:v>
                </c:pt>
                <c:pt idx="43">
                  <c:v>119.33550580149686</c:v>
                </c:pt>
                <c:pt idx="44">
                  <c:v>0.12135153169431522</c:v>
                </c:pt>
                <c:pt idx="45">
                  <c:v>0.58187871280844616</c:v>
                </c:pt>
                <c:pt idx="46">
                  <c:v>82.429070494473251</c:v>
                </c:pt>
                <c:pt idx="47">
                  <c:v>36.200692075334771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401536"/>
        <c:axId val="189485440"/>
      </c:scatterChart>
      <c:valAx>
        <c:axId val="18840153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85440"/>
        <c:crosses val="autoZero"/>
        <c:crossBetween val="midCat"/>
      </c:valAx>
      <c:valAx>
        <c:axId val="18948544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40153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Case3!$Q$1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Case3!$Q$3:$Q$300</c:f>
              <c:numCache>
                <c:formatCode>0</c:formatCode>
                <c:ptCount val="298"/>
                <c:pt idx="0">
                  <c:v>2.0198222961149983</c:v>
                </c:pt>
                <c:pt idx="1">
                  <c:v>1.4255676563199553</c:v>
                </c:pt>
                <c:pt idx="2">
                  <c:v>1.2000002107371779</c:v>
                </c:pt>
                <c:pt idx="3">
                  <c:v>1.597539127502962</c:v>
                </c:pt>
                <c:pt idx="4">
                  <c:v>1.9988053519738858</c:v>
                </c:pt>
                <c:pt idx="5">
                  <c:v>2.4914621915738584</c:v>
                </c:pt>
                <c:pt idx="6">
                  <c:v>0.8775679166330882</c:v>
                </c:pt>
                <c:pt idx="7">
                  <c:v>2.2842966773543902</c:v>
                </c:pt>
                <c:pt idx="8">
                  <c:v>0.55354937314984021</c:v>
                </c:pt>
                <c:pt idx="9">
                  <c:v>0.5067702091614088</c:v>
                </c:pt>
                <c:pt idx="10">
                  <c:v>0.97007671165980114</c:v>
                </c:pt>
                <c:pt idx="11">
                  <c:v>0.99543048667257084</c:v>
                </c:pt>
                <c:pt idx="12">
                  <c:v>2.5613741036725637</c:v>
                </c:pt>
                <c:pt idx="13">
                  <c:v>1.8837037467104405</c:v>
                </c:pt>
                <c:pt idx="14">
                  <c:v>1.5353780641811874</c:v>
                </c:pt>
                <c:pt idx="15">
                  <c:v>1.6189545677828181</c:v>
                </c:pt>
                <c:pt idx="16">
                  <c:v>2.1096534711088282</c:v>
                </c:pt>
                <c:pt idx="17">
                  <c:v>2.0401419411511794</c:v>
                </c:pt>
                <c:pt idx="18">
                  <c:v>1.7087065683976004</c:v>
                </c:pt>
                <c:pt idx="19">
                  <c:v>0.96693180340382257</c:v>
                </c:pt>
                <c:pt idx="20">
                  <c:v>2.1443744483967526</c:v>
                </c:pt>
                <c:pt idx="21">
                  <c:v>1.9172773667890197</c:v>
                </c:pt>
                <c:pt idx="22">
                  <c:v>0.57131677609496678</c:v>
                </c:pt>
                <c:pt idx="23">
                  <c:v>6.7685967569441008</c:v>
                </c:pt>
                <c:pt idx="24">
                  <c:v>1.3151655884245108</c:v>
                </c:pt>
                <c:pt idx="25">
                  <c:v>0.63492304514891695</c:v>
                </c:pt>
                <c:pt idx="26">
                  <c:v>2.975318858738746</c:v>
                </c:pt>
                <c:pt idx="27">
                  <c:v>1.6266839232399217</c:v>
                </c:pt>
                <c:pt idx="28">
                  <c:v>2.676977097825318</c:v>
                </c:pt>
                <c:pt idx="29">
                  <c:v>2.5347414343941623</c:v>
                </c:pt>
                <c:pt idx="30">
                  <c:v>2.6105107306484934</c:v>
                </c:pt>
                <c:pt idx="31">
                  <c:v>2.0494795404976531</c:v>
                </c:pt>
                <c:pt idx="32">
                  <c:v>1.5874258111595891</c:v>
                </c:pt>
                <c:pt idx="33">
                  <c:v>2.0885154159271222</c:v>
                </c:pt>
                <c:pt idx="34">
                  <c:v>1.9589487176147411</c:v>
                </c:pt>
                <c:pt idx="35">
                  <c:v>1.8571666109650939</c:v>
                </c:pt>
                <c:pt idx="36">
                  <c:v>3.113696302604243</c:v>
                </c:pt>
                <c:pt idx="37">
                  <c:v>2.1998793709191178</c:v>
                </c:pt>
                <c:pt idx="38">
                  <c:v>2.2524940325722924</c:v>
                </c:pt>
                <c:pt idx="39">
                  <c:v>3.1495904236923704</c:v>
                </c:pt>
                <c:pt idx="40">
                  <c:v>2.4212675722878525</c:v>
                </c:pt>
                <c:pt idx="41">
                  <c:v>2.4255139220382782</c:v>
                </c:pt>
                <c:pt idx="42">
                  <c:v>1.2997997557583807</c:v>
                </c:pt>
                <c:pt idx="43">
                  <c:v>1.5094656543519083</c:v>
                </c:pt>
                <c:pt idx="44">
                  <c:v>20.041875808870074</c:v>
                </c:pt>
                <c:pt idx="45">
                  <c:v>20.043195172967057</c:v>
                </c:pt>
                <c:pt idx="46">
                  <c:v>2.083766784945567</c:v>
                </c:pt>
                <c:pt idx="47">
                  <c:v>4.3695141633915444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Case3!$C$3:$C$300</c:f>
              <c:numCache>
                <c:formatCode>0.00</c:formatCode>
                <c:ptCount val="298"/>
                <c:pt idx="0">
                  <c:v>75.294092085762799</c:v>
                </c:pt>
                <c:pt idx="1">
                  <c:v>100.47396649027991</c:v>
                </c:pt>
                <c:pt idx="2">
                  <c:v>149.65318593030497</c:v>
                </c:pt>
                <c:pt idx="3">
                  <c:v>99.894709140042039</c:v>
                </c:pt>
                <c:pt idx="4">
                  <c:v>74.334737104916783</c:v>
                </c:pt>
                <c:pt idx="5">
                  <c:v>58.966100111509043</c:v>
                </c:pt>
                <c:pt idx="6">
                  <c:v>158.24701917890238</c:v>
                </c:pt>
                <c:pt idx="7">
                  <c:v>63.028573771628132</c:v>
                </c:pt>
                <c:pt idx="8">
                  <c:v>268.16658295628093</c:v>
                </c:pt>
                <c:pt idx="9">
                  <c:v>258.62929591326059</c:v>
                </c:pt>
                <c:pt idx="10">
                  <c:v>159.19632201020261</c:v>
                </c:pt>
                <c:pt idx="11">
                  <c:v>139.89759991190647</c:v>
                </c:pt>
                <c:pt idx="12">
                  <c:v>55.387395948986267</c:v>
                </c:pt>
                <c:pt idx="13">
                  <c:v>75.679616431394649</c:v>
                </c:pt>
                <c:pt idx="14">
                  <c:v>105.51665892345339</c:v>
                </c:pt>
                <c:pt idx="15">
                  <c:v>84.074088522887692</c:v>
                </c:pt>
                <c:pt idx="16">
                  <c:v>64.205891709713214</c:v>
                </c:pt>
                <c:pt idx="17">
                  <c:v>64.814087341540741</c:v>
                </c:pt>
                <c:pt idx="18">
                  <c:v>73.815734079894568</c:v>
                </c:pt>
                <c:pt idx="19">
                  <c:v>201.24235127994157</c:v>
                </c:pt>
                <c:pt idx="20">
                  <c:v>59.101788972971228</c:v>
                </c:pt>
                <c:pt idx="21">
                  <c:v>76.931102869874778</c:v>
                </c:pt>
                <c:pt idx="22">
                  <c:v>226.08551065758201</c:v>
                </c:pt>
                <c:pt idx="23">
                  <c:v>10.756378537812092</c:v>
                </c:pt>
                <c:pt idx="24">
                  <c:v>93.670244294906126</c:v>
                </c:pt>
                <c:pt idx="25">
                  <c:v>193.68794624229483</c:v>
                </c:pt>
                <c:pt idx="26">
                  <c:v>41.85658740819607</c:v>
                </c:pt>
                <c:pt idx="27">
                  <c:v>74.735025203003275</c:v>
                </c:pt>
                <c:pt idx="28">
                  <c:v>43.86228442342636</c:v>
                </c:pt>
                <c:pt idx="29">
                  <c:v>67.409246994851557</c:v>
                </c:pt>
                <c:pt idx="30">
                  <c:v>65.401830874698277</c:v>
                </c:pt>
                <c:pt idx="31">
                  <c:v>73.567957468553274</c:v>
                </c:pt>
                <c:pt idx="32">
                  <c:v>95.429509601986567</c:v>
                </c:pt>
                <c:pt idx="33">
                  <c:v>74.483424776133404</c:v>
                </c:pt>
                <c:pt idx="34">
                  <c:v>79.514911451120582</c:v>
                </c:pt>
                <c:pt idx="35">
                  <c:v>83.959803199403581</c:v>
                </c:pt>
                <c:pt idx="36">
                  <c:v>55.073681219106341</c:v>
                </c:pt>
                <c:pt idx="37">
                  <c:v>78.686185648213083</c:v>
                </c:pt>
                <c:pt idx="38">
                  <c:v>97.322772000151701</c:v>
                </c:pt>
                <c:pt idx="39">
                  <c:v>68.96358258441073</c:v>
                </c:pt>
                <c:pt idx="40">
                  <c:v>90.382598007957967</c:v>
                </c:pt>
                <c:pt idx="41">
                  <c:v>90.220438790919246</c:v>
                </c:pt>
                <c:pt idx="42">
                  <c:v>138.32100232186474</c:v>
                </c:pt>
                <c:pt idx="43">
                  <c:v>118.85509472081193</c:v>
                </c:pt>
                <c:pt idx="44">
                  <c:v>0.12089384914746554</c:v>
                </c:pt>
                <c:pt idx="45">
                  <c:v>0.57645739527378981</c:v>
                </c:pt>
                <c:pt idx="46">
                  <c:v>82.017451921527524</c:v>
                </c:pt>
                <c:pt idx="47">
                  <c:v>35.908716742530771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Case3!$AB$2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Case3!$AB$3:$AB$300</c:f>
              <c:numCache>
                <c:formatCode>0.00</c:formatCode>
                <c:ptCount val="298"/>
                <c:pt idx="0">
                  <c:v>45.40186089288887</c:v>
                </c:pt>
                <c:pt idx="1">
                  <c:v>35.145751929610377</c:v>
                </c:pt>
                <c:pt idx="2">
                  <c:v>21.173379916430541</c:v>
                </c:pt>
                <c:pt idx="3">
                  <c:v>35.352872985106501</c:v>
                </c:pt>
                <c:pt idx="4">
                  <c:v>45.849516162146671</c:v>
                </c:pt>
                <c:pt idx="5">
                  <c:v>53.706881957294129</c:v>
                </c:pt>
                <c:pt idx="6">
                  <c:v>19.309031803186532</c:v>
                </c:pt>
                <c:pt idx="7">
                  <c:v>51.497186167847275</c:v>
                </c:pt>
                <c:pt idx="8">
                  <c:v>3.8097023024078034</c:v>
                </c:pt>
                <c:pt idx="9">
                  <c:v>4.7304359755111651</c:v>
                </c:pt>
                <c:pt idx="10">
                  <c:v>19.111334993261302</c:v>
                </c:pt>
                <c:pt idx="11">
                  <c:v>23.46537814045427</c:v>
                </c:pt>
                <c:pt idx="12">
                  <c:v>55.739465287845846</c:v>
                </c:pt>
                <c:pt idx="13">
                  <c:v>45.223281771267146</c:v>
                </c:pt>
                <c:pt idx="14">
                  <c:v>33.39265995265982</c:v>
                </c:pt>
                <c:pt idx="15">
                  <c:v>41.513278668593905</c:v>
                </c:pt>
                <c:pt idx="16">
                  <c:v>50.875449788674743</c:v>
                </c:pt>
                <c:pt idx="17">
                  <c:v>50.557465618407406</c:v>
                </c:pt>
                <c:pt idx="18">
                  <c:v>46.093657600260144</c:v>
                </c:pt>
                <c:pt idx="19">
                  <c:v>11.721376242670312</c:v>
                </c:pt>
                <c:pt idx="20">
                  <c:v>53.63143116325579</c:v>
                </c:pt>
                <c:pt idx="21">
                  <c:v>44.648693504983221</c:v>
                </c:pt>
                <c:pt idx="22">
                  <c:v>8.3484048591360001</c:v>
                </c:pt>
                <c:pt idx="23">
                  <c:v>89.467830164044528</c:v>
                </c:pt>
                <c:pt idx="24">
                  <c:v>37.657179374895627</c:v>
                </c:pt>
                <c:pt idx="25">
                  <c:v>12.875938086935161</c:v>
                </c:pt>
                <c:pt idx="26">
                  <c:v>64.224615691707029</c:v>
                </c:pt>
                <c:pt idx="27">
                  <c:v>45.662171661697798</c:v>
                </c:pt>
                <c:pt idx="28">
                  <c:v>62.881656937562823</c:v>
                </c:pt>
                <c:pt idx="29">
                  <c:v>49.224615960747109</c:v>
                </c:pt>
                <c:pt idx="30">
                  <c:v>50.252216642730524</c:v>
                </c:pt>
                <c:pt idx="31">
                  <c:v>46.210693570468571</c:v>
                </c:pt>
                <c:pt idx="32">
                  <c:v>36.990973948824852</c:v>
                </c:pt>
                <c:pt idx="33">
                  <c:v>45.779833412278926</c:v>
                </c:pt>
                <c:pt idx="34">
                  <c:v>43.486712291780144</c:v>
                </c:pt>
                <c:pt idx="35">
                  <c:v>41.56158561510145</c:v>
                </c:pt>
                <c:pt idx="36">
                  <c:v>55.921620359851296</c:v>
                </c:pt>
                <c:pt idx="37">
                  <c:v>43.855885227272445</c:v>
                </c:pt>
                <c:pt idx="38">
                  <c:v>36.287311480296189</c:v>
                </c:pt>
                <c:pt idx="39">
                  <c:v>48.444536772110027</c:v>
                </c:pt>
                <c:pt idx="40">
                  <c:v>38.935033013248088</c:v>
                </c:pt>
                <c:pt idx="41">
                  <c:v>38.999199376320753</c:v>
                </c:pt>
                <c:pt idx="42">
                  <c:v>23.854730455800524</c:v>
                </c:pt>
                <c:pt idx="43">
                  <c:v>29.154147594345968</c:v>
                </c:pt>
                <c:pt idx="44">
                  <c:v>99.884261981355166</c:v>
                </c:pt>
                <c:pt idx="45">
                  <c:v>99.441439391111473</c:v>
                </c:pt>
                <c:pt idx="46">
                  <c:v>42.391608434026168</c:v>
                </c:pt>
                <c:pt idx="47">
                  <c:v>68.395744557788419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Case3!$C$3:$C$300</c:f>
              <c:numCache>
                <c:formatCode>0.00</c:formatCode>
                <c:ptCount val="298"/>
                <c:pt idx="0">
                  <c:v>75.294092085762799</c:v>
                </c:pt>
                <c:pt idx="1">
                  <c:v>100.47396649027991</c:v>
                </c:pt>
                <c:pt idx="2">
                  <c:v>149.65318593030497</c:v>
                </c:pt>
                <c:pt idx="3">
                  <c:v>99.894709140042039</c:v>
                </c:pt>
                <c:pt idx="4">
                  <c:v>74.334737104916783</c:v>
                </c:pt>
                <c:pt idx="5">
                  <c:v>58.966100111509043</c:v>
                </c:pt>
                <c:pt idx="6">
                  <c:v>158.24701917890238</c:v>
                </c:pt>
                <c:pt idx="7">
                  <c:v>63.028573771628132</c:v>
                </c:pt>
                <c:pt idx="8">
                  <c:v>268.16658295628093</c:v>
                </c:pt>
                <c:pt idx="9">
                  <c:v>258.62929591326059</c:v>
                </c:pt>
                <c:pt idx="10">
                  <c:v>159.19632201020261</c:v>
                </c:pt>
                <c:pt idx="11">
                  <c:v>139.89759991190647</c:v>
                </c:pt>
                <c:pt idx="12">
                  <c:v>55.387395948986267</c:v>
                </c:pt>
                <c:pt idx="13">
                  <c:v>75.679616431394649</c:v>
                </c:pt>
                <c:pt idx="14">
                  <c:v>105.51665892345339</c:v>
                </c:pt>
                <c:pt idx="15">
                  <c:v>84.074088522887692</c:v>
                </c:pt>
                <c:pt idx="16">
                  <c:v>64.205891709713214</c:v>
                </c:pt>
                <c:pt idx="17">
                  <c:v>64.814087341540741</c:v>
                </c:pt>
                <c:pt idx="18">
                  <c:v>73.815734079894568</c:v>
                </c:pt>
                <c:pt idx="19">
                  <c:v>201.24235127994157</c:v>
                </c:pt>
                <c:pt idx="20">
                  <c:v>59.101788972971228</c:v>
                </c:pt>
                <c:pt idx="21">
                  <c:v>76.931102869874778</c:v>
                </c:pt>
                <c:pt idx="22">
                  <c:v>226.08551065758201</c:v>
                </c:pt>
                <c:pt idx="23">
                  <c:v>10.756378537812092</c:v>
                </c:pt>
                <c:pt idx="24">
                  <c:v>93.670244294906126</c:v>
                </c:pt>
                <c:pt idx="25">
                  <c:v>193.68794624229483</c:v>
                </c:pt>
                <c:pt idx="26">
                  <c:v>41.85658740819607</c:v>
                </c:pt>
                <c:pt idx="27">
                  <c:v>74.735025203003275</c:v>
                </c:pt>
                <c:pt idx="28">
                  <c:v>43.86228442342636</c:v>
                </c:pt>
                <c:pt idx="29">
                  <c:v>67.409246994851557</c:v>
                </c:pt>
                <c:pt idx="30">
                  <c:v>65.401830874698277</c:v>
                </c:pt>
                <c:pt idx="31">
                  <c:v>73.567957468553274</c:v>
                </c:pt>
                <c:pt idx="32">
                  <c:v>95.429509601986567</c:v>
                </c:pt>
                <c:pt idx="33">
                  <c:v>74.483424776133404</c:v>
                </c:pt>
                <c:pt idx="34">
                  <c:v>79.514911451120582</c:v>
                </c:pt>
                <c:pt idx="35">
                  <c:v>83.959803199403581</c:v>
                </c:pt>
                <c:pt idx="36">
                  <c:v>55.073681219106341</c:v>
                </c:pt>
                <c:pt idx="37">
                  <c:v>78.686185648213083</c:v>
                </c:pt>
                <c:pt idx="38">
                  <c:v>97.322772000151701</c:v>
                </c:pt>
                <c:pt idx="39">
                  <c:v>68.96358258441073</c:v>
                </c:pt>
                <c:pt idx="40">
                  <c:v>90.382598007957967</c:v>
                </c:pt>
                <c:pt idx="41">
                  <c:v>90.220438790919246</c:v>
                </c:pt>
                <c:pt idx="42">
                  <c:v>138.32100232186474</c:v>
                </c:pt>
                <c:pt idx="43">
                  <c:v>118.85509472081193</c:v>
                </c:pt>
                <c:pt idx="44">
                  <c:v>0.12089384914746554</c:v>
                </c:pt>
                <c:pt idx="45">
                  <c:v>0.57645739527378981</c:v>
                </c:pt>
                <c:pt idx="46">
                  <c:v>82.017451921527524</c:v>
                </c:pt>
                <c:pt idx="47">
                  <c:v>35.908716742530771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400960"/>
        <c:axId val="189428096"/>
      </c:scatterChart>
      <c:valAx>
        <c:axId val="189400960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37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28096"/>
        <c:crosses val="autoZero"/>
        <c:crossBetween val="midCat"/>
      </c:valAx>
      <c:valAx>
        <c:axId val="189428096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9400960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457476906295884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Case4!$Q$1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Case4!$Q$3:$Q$300</c:f>
              <c:numCache>
                <c:formatCode>0</c:formatCode>
                <c:ptCount val="298"/>
                <c:pt idx="0">
                  <c:v>1.4408425392434261</c:v>
                </c:pt>
                <c:pt idx="1">
                  <c:v>1.0189756658462377</c:v>
                </c:pt>
                <c:pt idx="2">
                  <c:v>0.85774521893495326</c:v>
                </c:pt>
                <c:pt idx="3">
                  <c:v>1.1407376622988068</c:v>
                </c:pt>
                <c:pt idx="4">
                  <c:v>1.4261054920427003</c:v>
                </c:pt>
                <c:pt idx="5">
                  <c:v>1.775704149263412</c:v>
                </c:pt>
                <c:pt idx="6">
                  <c:v>0.62864419952752593</c:v>
                </c:pt>
                <c:pt idx="7">
                  <c:v>1.6289802671725226</c:v>
                </c:pt>
                <c:pt idx="8">
                  <c:v>0.39713955674364643</c:v>
                </c:pt>
                <c:pt idx="9">
                  <c:v>0.36375018620664196</c:v>
                </c:pt>
                <c:pt idx="10">
                  <c:v>0.69442692783737459</c:v>
                </c:pt>
                <c:pt idx="11">
                  <c:v>0.71270952110364483</c:v>
                </c:pt>
                <c:pt idx="12">
                  <c:v>1.8256877743377826</c:v>
                </c:pt>
                <c:pt idx="13">
                  <c:v>1.3446733460835087</c:v>
                </c:pt>
                <c:pt idx="14">
                  <c:v>1.0965041132717095</c:v>
                </c:pt>
                <c:pt idx="15">
                  <c:v>1.1567704609638114</c:v>
                </c:pt>
                <c:pt idx="16">
                  <c:v>1.5055483913922818</c:v>
                </c:pt>
                <c:pt idx="17">
                  <c:v>1.4563614768708348</c:v>
                </c:pt>
                <c:pt idx="18">
                  <c:v>1.22102248742549</c:v>
                </c:pt>
                <c:pt idx="19">
                  <c:v>0.69173081568505579</c:v>
                </c:pt>
                <c:pt idx="20">
                  <c:v>1.5307727049035207</c:v>
                </c:pt>
                <c:pt idx="21">
                  <c:v>1.3682810098416025</c:v>
                </c:pt>
                <c:pt idx="22">
                  <c:v>0.40994058428211733</c:v>
                </c:pt>
                <c:pt idx="23">
                  <c:v>4.9734542324896651</c:v>
                </c:pt>
                <c:pt idx="24">
                  <c:v>0.94093336682300199</c:v>
                </c:pt>
                <c:pt idx="25">
                  <c:v>0.45546852413700811</c:v>
                </c:pt>
                <c:pt idx="26">
                  <c:v>2.1211603603112201</c:v>
                </c:pt>
                <c:pt idx="27">
                  <c:v>1.1628464553376003</c:v>
                </c:pt>
                <c:pt idx="28">
                  <c:v>1.9100544036921037</c:v>
                </c:pt>
                <c:pt idx="29">
                  <c:v>1.8045963847354349</c:v>
                </c:pt>
                <c:pt idx="30">
                  <c:v>1.8582225952638829</c:v>
                </c:pt>
                <c:pt idx="31">
                  <c:v>1.461956125585679</c:v>
                </c:pt>
                <c:pt idx="32">
                  <c:v>1.1338138226013994</c:v>
                </c:pt>
                <c:pt idx="33">
                  <c:v>1.4893953829236413</c:v>
                </c:pt>
                <c:pt idx="34">
                  <c:v>1.3974652163281496</c:v>
                </c:pt>
                <c:pt idx="35">
                  <c:v>1.3252251189595952</c:v>
                </c:pt>
                <c:pt idx="36">
                  <c:v>2.2139828530395684</c:v>
                </c:pt>
                <c:pt idx="37">
                  <c:v>1.5673887156128898</c:v>
                </c:pt>
                <c:pt idx="38">
                  <c:v>1.6023180696992187</c:v>
                </c:pt>
                <c:pt idx="39">
                  <c:v>2.2350553340902306</c:v>
                </c:pt>
                <c:pt idx="40">
                  <c:v>1.7214921339095872</c:v>
                </c:pt>
                <c:pt idx="41">
                  <c:v>1.7244907971980301</c:v>
                </c:pt>
                <c:pt idx="42">
                  <c:v>0.92868812138693013</c:v>
                </c:pt>
                <c:pt idx="43">
                  <c:v>1.077623815157507</c:v>
                </c:pt>
                <c:pt idx="44">
                  <c:v>15.306072918038927</c:v>
                </c:pt>
                <c:pt idx="45">
                  <c:v>15.306872314730034</c:v>
                </c:pt>
                <c:pt idx="46">
                  <c:v>1.4852409086924649</c:v>
                </c:pt>
                <c:pt idx="47">
                  <c:v>3.1035367632601623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Case4!$C$3:$C$300</c:f>
              <c:numCache>
                <c:formatCode>0.00</c:formatCode>
                <c:ptCount val="298"/>
                <c:pt idx="0">
                  <c:v>76.527764154310631</c:v>
                </c:pt>
                <c:pt idx="1">
                  <c:v>101.73645681463067</c:v>
                </c:pt>
                <c:pt idx="2">
                  <c:v>151.42248595114964</c:v>
                </c:pt>
                <c:pt idx="3">
                  <c:v>101.30159012968288</c:v>
                </c:pt>
                <c:pt idx="4">
                  <c:v>75.534799254985757</c:v>
                </c:pt>
                <c:pt idx="5">
                  <c:v>60.071582876654745</c:v>
                </c:pt>
                <c:pt idx="6">
                  <c:v>159.63074937916696</c:v>
                </c:pt>
                <c:pt idx="7">
                  <c:v>64.133741494328874</c:v>
                </c:pt>
                <c:pt idx="8">
                  <c:v>269.84123506511679</c:v>
                </c:pt>
                <c:pt idx="9">
                  <c:v>260.09538463290943</c:v>
                </c:pt>
                <c:pt idx="10">
                  <c:v>160.73920738779779</c:v>
                </c:pt>
                <c:pt idx="11">
                  <c:v>141.24155748122496</c:v>
                </c:pt>
                <c:pt idx="12">
                  <c:v>56.433280353910881</c:v>
                </c:pt>
                <c:pt idx="13">
                  <c:v>76.836134699057695</c:v>
                </c:pt>
                <c:pt idx="14">
                  <c:v>106.9675650804693</c:v>
                </c:pt>
                <c:pt idx="15">
                  <c:v>85.212358288896326</c:v>
                </c:pt>
                <c:pt idx="16">
                  <c:v>65.250016085531058</c:v>
                </c:pt>
                <c:pt idx="17">
                  <c:v>65.835699100174367</c:v>
                </c:pt>
                <c:pt idx="18">
                  <c:v>74.828744285148602</c:v>
                </c:pt>
                <c:pt idx="19">
                  <c:v>203.30589303432123</c:v>
                </c:pt>
                <c:pt idx="20">
                  <c:v>60.052410416233741</c:v>
                </c:pt>
                <c:pt idx="21">
                  <c:v>78.134464610425397</c:v>
                </c:pt>
                <c:pt idx="22">
                  <c:v>227.48770045066561</c:v>
                </c:pt>
                <c:pt idx="23">
                  <c:v>11.164045681445101</c:v>
                </c:pt>
                <c:pt idx="24">
                  <c:v>94.731909885782244</c:v>
                </c:pt>
                <c:pt idx="25">
                  <c:v>194.97509553157539</c:v>
                </c:pt>
                <c:pt idx="26">
                  <c:v>42.692992752770294</c:v>
                </c:pt>
                <c:pt idx="27">
                  <c:v>75.71436022527493</c:v>
                </c:pt>
                <c:pt idx="28">
                  <c:v>44.661363961959985</c:v>
                </c:pt>
                <c:pt idx="29">
                  <c:v>68.75425108055984</c:v>
                </c:pt>
                <c:pt idx="30">
                  <c:v>66.733616558988956</c:v>
                </c:pt>
                <c:pt idx="31">
                  <c:v>74.782328244935087</c:v>
                </c:pt>
                <c:pt idx="32">
                  <c:v>96.74653484025049</c:v>
                </c:pt>
                <c:pt idx="33">
                  <c:v>75.741900007048528</c:v>
                </c:pt>
                <c:pt idx="34">
                  <c:v>80.799800151088078</c:v>
                </c:pt>
                <c:pt idx="35">
                  <c:v>85.266747881270717</c:v>
                </c:pt>
                <c:pt idx="36">
                  <c:v>56.343546710145937</c:v>
                </c:pt>
                <c:pt idx="37">
                  <c:v>80.113179405656552</c:v>
                </c:pt>
                <c:pt idx="38">
                  <c:v>99.254680525052009</c:v>
                </c:pt>
                <c:pt idx="39">
                  <c:v>70.698424870932627</c:v>
                </c:pt>
                <c:pt idx="40">
                  <c:v>92.271667754915995</c:v>
                </c:pt>
                <c:pt idx="41">
                  <c:v>92.108408940663466</c:v>
                </c:pt>
                <c:pt idx="42">
                  <c:v>140.05666016026527</c:v>
                </c:pt>
                <c:pt idx="43">
                  <c:v>120.51832909764491</c:v>
                </c:pt>
                <c:pt idx="44">
                  <c:v>0.12250634797907964</c:v>
                </c:pt>
                <c:pt idx="45">
                  <c:v>0.59576845630893793</c:v>
                </c:pt>
                <c:pt idx="46">
                  <c:v>83.443196119720668</c:v>
                </c:pt>
                <c:pt idx="47">
                  <c:v>36.921785584772636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Case4!$AB$2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Case4!$AB$3:$AB$300</c:f>
              <c:numCache>
                <c:formatCode>0.00</c:formatCode>
                <c:ptCount val="298"/>
                <c:pt idx="0">
                  <c:v>44.833024702420836</c:v>
                </c:pt>
                <c:pt idx="1">
                  <c:v>34.698500701932069</c:v>
                </c:pt>
                <c:pt idx="2">
                  <c:v>20.778228007596869</c:v>
                </c:pt>
                <c:pt idx="3">
                  <c:v>34.851909179666343</c:v>
                </c:pt>
                <c:pt idx="4">
                  <c:v>45.290279955979976</c:v>
                </c:pt>
                <c:pt idx="5">
                  <c:v>53.095512637540835</c:v>
                </c:pt>
                <c:pt idx="6">
                  <c:v>19.021385068454503</c:v>
                </c:pt>
                <c:pt idx="7">
                  <c:v>50.913315602230178</c:v>
                </c:pt>
                <c:pt idx="8">
                  <c:v>3.653760057990123</c:v>
                </c:pt>
                <c:pt idx="9">
                  <c:v>4.5851969360241691</c:v>
                </c:pt>
                <c:pt idx="10">
                  <c:v>18.793377270351428</c:v>
                </c:pt>
                <c:pt idx="11">
                  <c:v>23.137785947473215</c:v>
                </c:pt>
                <c:pt idx="12">
                  <c:v>55.136855805457053</c:v>
                </c:pt>
                <c:pt idx="13">
                  <c:v>44.692024188025947</c:v>
                </c:pt>
                <c:pt idx="14">
                  <c:v>32.904364464900311</c:v>
                </c:pt>
                <c:pt idx="15">
                  <c:v>41.035331442057995</c:v>
                </c:pt>
                <c:pt idx="16">
                  <c:v>50.330873417642614</c:v>
                </c:pt>
                <c:pt idx="17">
                  <c:v>50.028165233148492</c:v>
                </c:pt>
                <c:pt idx="18">
                  <c:v>45.618422046334381</c:v>
                </c:pt>
                <c:pt idx="19">
                  <c:v>11.41725003573567</c:v>
                </c:pt>
                <c:pt idx="20">
                  <c:v>53.106053202394918</c:v>
                </c:pt>
                <c:pt idx="21">
                  <c:v>44.103493024019983</c:v>
                </c:pt>
                <c:pt idx="22">
                  <c:v>8.1753510759774866</c:v>
                </c:pt>
                <c:pt idx="23">
                  <c:v>89.080995915353938</c:v>
                </c:pt>
                <c:pt idx="24">
                  <c:v>37.253708295612881</c:v>
                </c:pt>
                <c:pt idx="25">
                  <c:v>12.674512703980572</c:v>
                </c:pt>
                <c:pt idx="26">
                  <c:v>63.66078273225876</c:v>
                </c:pt>
                <c:pt idx="27">
                  <c:v>45.20722096135173</c:v>
                </c:pt>
                <c:pt idx="28">
                  <c:v>62.355237599821308</c:v>
                </c:pt>
                <c:pt idx="29">
                  <c:v>48.548818614740441</c:v>
                </c:pt>
                <c:pt idx="30">
                  <c:v>49.567913661275334</c:v>
                </c:pt>
                <c:pt idx="31">
                  <c:v>45.640078093055195</c:v>
                </c:pt>
                <c:pt idx="32">
                  <c:v>36.500044762976152</c:v>
                </c:pt>
                <c:pt idx="33">
                  <c:v>45.194502337625707</c:v>
                </c:pt>
                <c:pt idx="34">
                  <c:v>42.920791922872766</c:v>
                </c:pt>
                <c:pt idx="35">
                  <c:v>41.012634793497753</c:v>
                </c:pt>
                <c:pt idx="36">
                  <c:v>55.188279707835171</c:v>
                </c:pt>
                <c:pt idx="37">
                  <c:v>43.222232058866346</c:v>
                </c:pt>
                <c:pt idx="38">
                  <c:v>35.583135855693833</c:v>
                </c:pt>
                <c:pt idx="39">
                  <c:v>47.589554581725324</c:v>
                </c:pt>
                <c:pt idx="40">
                  <c:v>38.195476929316627</c:v>
                </c:pt>
                <c:pt idx="41">
                  <c:v>38.258816710196328</c:v>
                </c:pt>
                <c:pt idx="42">
                  <c:v>23.426409863327756</c:v>
                </c:pt>
                <c:pt idx="43">
                  <c:v>28.662840520509068</c:v>
                </c:pt>
                <c:pt idx="44">
                  <c:v>99.882709394021319</c:v>
                </c:pt>
                <c:pt idx="45">
                  <c:v>99.422540164555741</c:v>
                </c:pt>
                <c:pt idx="46">
                  <c:v>41.780679484204946</c:v>
                </c:pt>
                <c:pt idx="47">
                  <c:v>67.664842978538346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Case4!$C$3:$C$300</c:f>
              <c:numCache>
                <c:formatCode>0.00</c:formatCode>
                <c:ptCount val="298"/>
                <c:pt idx="0">
                  <c:v>76.527764154310631</c:v>
                </c:pt>
                <c:pt idx="1">
                  <c:v>101.73645681463067</c:v>
                </c:pt>
                <c:pt idx="2">
                  <c:v>151.42248595114964</c:v>
                </c:pt>
                <c:pt idx="3">
                  <c:v>101.30159012968288</c:v>
                </c:pt>
                <c:pt idx="4">
                  <c:v>75.534799254985757</c:v>
                </c:pt>
                <c:pt idx="5">
                  <c:v>60.071582876654745</c:v>
                </c:pt>
                <c:pt idx="6">
                  <c:v>159.63074937916696</c:v>
                </c:pt>
                <c:pt idx="7">
                  <c:v>64.133741494328874</c:v>
                </c:pt>
                <c:pt idx="8">
                  <c:v>269.84123506511679</c:v>
                </c:pt>
                <c:pt idx="9">
                  <c:v>260.09538463290943</c:v>
                </c:pt>
                <c:pt idx="10">
                  <c:v>160.73920738779779</c:v>
                </c:pt>
                <c:pt idx="11">
                  <c:v>141.24155748122496</c:v>
                </c:pt>
                <c:pt idx="12">
                  <c:v>56.433280353910881</c:v>
                </c:pt>
                <c:pt idx="13">
                  <c:v>76.836134699057695</c:v>
                </c:pt>
                <c:pt idx="14">
                  <c:v>106.9675650804693</c:v>
                </c:pt>
                <c:pt idx="15">
                  <c:v>85.212358288896326</c:v>
                </c:pt>
                <c:pt idx="16">
                  <c:v>65.250016085531058</c:v>
                </c:pt>
                <c:pt idx="17">
                  <c:v>65.835699100174367</c:v>
                </c:pt>
                <c:pt idx="18">
                  <c:v>74.828744285148602</c:v>
                </c:pt>
                <c:pt idx="19">
                  <c:v>203.30589303432123</c:v>
                </c:pt>
                <c:pt idx="20">
                  <c:v>60.052410416233741</c:v>
                </c:pt>
                <c:pt idx="21">
                  <c:v>78.134464610425397</c:v>
                </c:pt>
                <c:pt idx="22">
                  <c:v>227.48770045066561</c:v>
                </c:pt>
                <c:pt idx="23">
                  <c:v>11.164045681445101</c:v>
                </c:pt>
                <c:pt idx="24">
                  <c:v>94.731909885782244</c:v>
                </c:pt>
                <c:pt idx="25">
                  <c:v>194.97509553157539</c:v>
                </c:pt>
                <c:pt idx="26">
                  <c:v>42.692992752770294</c:v>
                </c:pt>
                <c:pt idx="27">
                  <c:v>75.71436022527493</c:v>
                </c:pt>
                <c:pt idx="28">
                  <c:v>44.661363961959985</c:v>
                </c:pt>
                <c:pt idx="29">
                  <c:v>68.75425108055984</c:v>
                </c:pt>
                <c:pt idx="30">
                  <c:v>66.733616558988956</c:v>
                </c:pt>
                <c:pt idx="31">
                  <c:v>74.782328244935087</c:v>
                </c:pt>
                <c:pt idx="32">
                  <c:v>96.74653484025049</c:v>
                </c:pt>
                <c:pt idx="33">
                  <c:v>75.741900007048528</c:v>
                </c:pt>
                <c:pt idx="34">
                  <c:v>80.799800151088078</c:v>
                </c:pt>
                <c:pt idx="35">
                  <c:v>85.266747881270717</c:v>
                </c:pt>
                <c:pt idx="36">
                  <c:v>56.343546710145937</c:v>
                </c:pt>
                <c:pt idx="37">
                  <c:v>80.113179405656552</c:v>
                </c:pt>
                <c:pt idx="38">
                  <c:v>99.254680525052009</c:v>
                </c:pt>
                <c:pt idx="39">
                  <c:v>70.698424870932627</c:v>
                </c:pt>
                <c:pt idx="40">
                  <c:v>92.271667754915995</c:v>
                </c:pt>
                <c:pt idx="41">
                  <c:v>92.108408940663466</c:v>
                </c:pt>
                <c:pt idx="42">
                  <c:v>140.05666016026527</c:v>
                </c:pt>
                <c:pt idx="43">
                  <c:v>120.51832909764491</c:v>
                </c:pt>
                <c:pt idx="44">
                  <c:v>0.12250634797907964</c:v>
                </c:pt>
                <c:pt idx="45">
                  <c:v>0.59576845630893793</c:v>
                </c:pt>
                <c:pt idx="46">
                  <c:v>83.443196119720668</c:v>
                </c:pt>
                <c:pt idx="47">
                  <c:v>36.921785584772636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523264"/>
        <c:axId val="190525824"/>
      </c:scatterChart>
      <c:valAx>
        <c:axId val="19052326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25824"/>
        <c:crosses val="autoZero"/>
        <c:crossBetween val="midCat"/>
      </c:valAx>
      <c:valAx>
        <c:axId val="19052582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2326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Case8!$Q$1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Case8!$Q$3:$Q$300</c:f>
              <c:numCache>
                <c:formatCode>0</c:formatCode>
                <c:ptCount val="298"/>
                <c:pt idx="0">
                  <c:v>1.0484003621058395</c:v>
                </c:pt>
                <c:pt idx="1">
                  <c:v>0.72596377331243356</c:v>
                </c:pt>
                <c:pt idx="2">
                  <c:v>0.60845739131012799</c:v>
                </c:pt>
                <c:pt idx="3">
                  <c:v>0.81945879755571638</c:v>
                </c:pt>
                <c:pt idx="4">
                  <c:v>1.0363267648400052</c:v>
                </c:pt>
                <c:pt idx="5">
                  <c:v>1.3092549354453624</c:v>
                </c:pt>
                <c:pt idx="6">
                  <c:v>0.43856345147044917</c:v>
                </c:pt>
                <c:pt idx="7">
                  <c:v>1.1930266235973159</c:v>
                </c:pt>
                <c:pt idx="8">
                  <c:v>0.27329479236450632</c:v>
                </c:pt>
                <c:pt idx="9">
                  <c:v>0.24955082450952046</c:v>
                </c:pt>
                <c:pt idx="10">
                  <c:v>0.48693803578806727</c:v>
                </c:pt>
                <c:pt idx="11">
                  <c:v>0.49956609402555446</c:v>
                </c:pt>
                <c:pt idx="12">
                  <c:v>1.3472280483524801</c:v>
                </c:pt>
                <c:pt idx="13">
                  <c:v>0.97254619264082942</c:v>
                </c:pt>
                <c:pt idx="14">
                  <c:v>0.78621601246220285</c:v>
                </c:pt>
                <c:pt idx="15">
                  <c:v>0.82864330808250009</c:v>
                </c:pt>
                <c:pt idx="16">
                  <c:v>1.0949534293053729</c:v>
                </c:pt>
                <c:pt idx="17">
                  <c:v>1.0562824163500555</c:v>
                </c:pt>
                <c:pt idx="18">
                  <c:v>0.87566487044415919</c:v>
                </c:pt>
                <c:pt idx="19">
                  <c:v>0.48645971061146387</c:v>
                </c:pt>
                <c:pt idx="20">
                  <c:v>1.1123326244522416</c:v>
                </c:pt>
                <c:pt idx="21">
                  <c:v>0.99155112093231823</c:v>
                </c:pt>
                <c:pt idx="22">
                  <c:v>0.28205878179102539</c:v>
                </c:pt>
                <c:pt idx="23">
                  <c:v>4.7799612680638139</c:v>
                </c:pt>
                <c:pt idx="24">
                  <c:v>0.66593038591054732</c:v>
                </c:pt>
                <c:pt idx="25">
                  <c:v>0.31414966078501599</c:v>
                </c:pt>
                <c:pt idx="26">
                  <c:v>1.5754169924979828</c:v>
                </c:pt>
                <c:pt idx="27">
                  <c:v>0.83112398683518074</c:v>
                </c:pt>
                <c:pt idx="28">
                  <c:v>1.4048608354003655</c:v>
                </c:pt>
                <c:pt idx="29">
                  <c:v>1.3391328639267805</c:v>
                </c:pt>
                <c:pt idx="30">
                  <c:v>1.3820816547690802</c:v>
                </c:pt>
                <c:pt idx="31">
                  <c:v>1.0645024995279666</c:v>
                </c:pt>
                <c:pt idx="32">
                  <c:v>0.81326276714949974</c:v>
                </c:pt>
                <c:pt idx="33">
                  <c:v>1.086775379780184</c:v>
                </c:pt>
                <c:pt idx="34">
                  <c:v>1.0155267635822198</c:v>
                </c:pt>
                <c:pt idx="35">
                  <c:v>0.95986698687668592</c:v>
                </c:pt>
                <c:pt idx="36">
                  <c:v>1.6715871618593952</c:v>
                </c:pt>
                <c:pt idx="37">
                  <c:v>1.1513905100580566</c:v>
                </c:pt>
                <c:pt idx="38">
                  <c:v>1.1878784184725635</c:v>
                </c:pt>
                <c:pt idx="39">
                  <c:v>1.7065372175936542</c:v>
                </c:pt>
                <c:pt idx="40">
                  <c:v>1.2836840677068244</c:v>
                </c:pt>
                <c:pt idx="41">
                  <c:v>1.2861055135964605</c:v>
                </c:pt>
                <c:pt idx="42">
                  <c:v>0.66141211665902711</c:v>
                </c:pt>
                <c:pt idx="43">
                  <c:v>0.77362605112214211</c:v>
                </c:pt>
                <c:pt idx="44">
                  <c:v>19.394052335877944</c:v>
                </c:pt>
                <c:pt idx="45">
                  <c:v>19.395294431887354</c:v>
                </c:pt>
                <c:pt idx="46">
                  <c:v>1.086514447815198</c:v>
                </c:pt>
                <c:pt idx="47">
                  <c:v>2.4122664979407622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70.270800787354531</c:v>
                </c:pt>
                <c:pt idx="1">
                  <c:v>95.31414638716744</c:v>
                </c:pt>
                <c:pt idx="2">
                  <c:v>142.40649838849777</c:v>
                </c:pt>
                <c:pt idx="3">
                  <c:v>94.149812784431163</c:v>
                </c:pt>
                <c:pt idx="4">
                  <c:v>69.44793031526396</c:v>
                </c:pt>
                <c:pt idx="5">
                  <c:v>54.477488914999228</c:v>
                </c:pt>
                <c:pt idx="6">
                  <c:v>152.57066753237089</c:v>
                </c:pt>
                <c:pt idx="7">
                  <c:v>58.535496501406534</c:v>
                </c:pt>
                <c:pt idx="8">
                  <c:v>261.27925622332612</c:v>
                </c:pt>
                <c:pt idx="9">
                  <c:v>252.59964618491566</c:v>
                </c:pt>
                <c:pt idx="10">
                  <c:v>152.86965097112991</c:v>
                </c:pt>
                <c:pt idx="11">
                  <c:v>134.3894194740414</c:v>
                </c:pt>
                <c:pt idx="12">
                  <c:v>51.142275379636239</c:v>
                </c:pt>
                <c:pt idx="13">
                  <c:v>70.966813206444343</c:v>
                </c:pt>
                <c:pt idx="14">
                  <c:v>99.589720998300166</c:v>
                </c:pt>
                <c:pt idx="15">
                  <c:v>79.428227887007424</c:v>
                </c:pt>
                <c:pt idx="16">
                  <c:v>59.956981846012987</c:v>
                </c:pt>
                <c:pt idx="17">
                  <c:v>60.654936520365126</c:v>
                </c:pt>
                <c:pt idx="18">
                  <c:v>69.683654038996735</c:v>
                </c:pt>
                <c:pt idx="19">
                  <c:v>192.77314802271451</c:v>
                </c:pt>
                <c:pt idx="20">
                  <c:v>55.234209783561965</c:v>
                </c:pt>
                <c:pt idx="21">
                  <c:v>72.028241321345945</c:v>
                </c:pt>
                <c:pt idx="22">
                  <c:v>220.32120006697119</c:v>
                </c:pt>
                <c:pt idx="23">
                  <c:v>9.9655180725635137</c:v>
                </c:pt>
                <c:pt idx="24">
                  <c:v>89.32929801335662</c:v>
                </c:pt>
                <c:pt idx="25">
                  <c:v>188.40022999441572</c:v>
                </c:pt>
                <c:pt idx="26">
                  <c:v>38.468945812543453</c:v>
                </c:pt>
                <c:pt idx="27">
                  <c:v>70.738282958691144</c:v>
                </c:pt>
                <c:pt idx="28">
                  <c:v>40.620211028921048</c:v>
                </c:pt>
                <c:pt idx="29">
                  <c:v>61.949138166142738</c:v>
                </c:pt>
                <c:pt idx="30">
                  <c:v>59.997912141534208</c:v>
                </c:pt>
                <c:pt idx="31">
                  <c:v>68.624073014150085</c:v>
                </c:pt>
                <c:pt idx="32">
                  <c:v>90.052080097302564</c:v>
                </c:pt>
                <c:pt idx="33">
                  <c:v>69.361056899242655</c:v>
                </c:pt>
                <c:pt idx="34">
                  <c:v>74.280845050396806</c:v>
                </c:pt>
                <c:pt idx="35">
                  <c:v>78.632356837239101</c:v>
                </c:pt>
                <c:pt idx="36">
                  <c:v>49.936251446884555</c:v>
                </c:pt>
                <c:pt idx="37">
                  <c:v>72.880921455692103</c:v>
                </c:pt>
                <c:pt idx="38">
                  <c:v>89.462639684050444</c:v>
                </c:pt>
                <c:pt idx="39">
                  <c:v>61.945868641901733</c:v>
                </c:pt>
                <c:pt idx="40">
                  <c:v>82.705475810991331</c:v>
                </c:pt>
                <c:pt idx="41">
                  <c:v>82.54773520902944</c:v>
                </c:pt>
                <c:pt idx="42">
                  <c:v>131.21755584588837</c:v>
                </c:pt>
                <c:pt idx="43">
                  <c:v>112.05781343293521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76.213628973664342</c:v>
                </c:pt>
                <c:pt idx="47">
                  <c:v>31.837254770575292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Case5!$AB$2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Case5!$AB$3:$AB$300</c:f>
              <c:numCache>
                <c:formatCode>0.00</c:formatCode>
                <c:ptCount val="298"/>
                <c:pt idx="0">
                  <c:v>45.813303795075392</c:v>
                </c:pt>
                <c:pt idx="1">
                  <c:v>35.469496566782404</c:v>
                </c:pt>
                <c:pt idx="2">
                  <c:v>21.460205680630175</c:v>
                </c:pt>
                <c:pt idx="3">
                  <c:v>35.715833211544719</c:v>
                </c:pt>
                <c:pt idx="4">
                  <c:v>46.253925084300612</c:v>
                </c:pt>
                <c:pt idx="5">
                  <c:v>54.148352153768464</c:v>
                </c:pt>
                <c:pt idx="6">
                  <c:v>19.517316256928559</c:v>
                </c:pt>
                <c:pt idx="7">
                  <c:v>51.918968820476636</c:v>
                </c:pt>
                <c:pt idx="8">
                  <c:v>3.9226087856696354</c:v>
                </c:pt>
                <c:pt idx="9">
                  <c:v>4.835497962759927</c:v>
                </c:pt>
                <c:pt idx="10">
                  <c:v>19.341778708957403</c:v>
                </c:pt>
                <c:pt idx="11">
                  <c:v>23.702564958495049</c:v>
                </c:pt>
                <c:pt idx="12">
                  <c:v>56.174349894844482</c:v>
                </c:pt>
                <c:pt idx="13">
                  <c:v>45.607388897086672</c:v>
                </c:pt>
                <c:pt idx="14">
                  <c:v>33.746515510326709</c:v>
                </c:pt>
                <c:pt idx="15">
                  <c:v>41.858885961800802</c:v>
                </c:pt>
                <c:pt idx="16">
                  <c:v>51.268709436225365</c:v>
                </c:pt>
                <c:pt idx="17">
                  <c:v>50.939685778199191</c:v>
                </c:pt>
                <c:pt idx="18">
                  <c:v>46.436965850769575</c:v>
                </c:pt>
                <c:pt idx="19">
                  <c:v>11.942290340068991</c:v>
                </c:pt>
                <c:pt idx="20">
                  <c:v>54.010529429450827</c:v>
                </c:pt>
                <c:pt idx="21">
                  <c:v>45.042997513655074</c:v>
                </c:pt>
                <c:pt idx="22">
                  <c:v>8.473609890102809</c:v>
                </c:pt>
                <c:pt idx="23">
                  <c:v>89.725096406716133</c:v>
                </c:pt>
                <c:pt idx="24">
                  <c:v>37.948846251722465</c:v>
                </c:pt>
                <c:pt idx="25">
                  <c:v>13.021631988296598</c:v>
                </c:pt>
                <c:pt idx="26">
                  <c:v>64.630483410832625</c:v>
                </c:pt>
                <c:pt idx="27">
                  <c:v>45.990781082678815</c:v>
                </c:pt>
                <c:pt idx="28">
                  <c:v>63.260708202865835</c:v>
                </c:pt>
                <c:pt idx="29">
                  <c:v>49.713568122543634</c:v>
                </c:pt>
                <c:pt idx="30">
                  <c:v>50.747198225048663</c:v>
                </c:pt>
                <c:pt idx="31">
                  <c:v>46.623349697686656</c:v>
                </c:pt>
                <c:pt idx="32">
                  <c:v>37.346418853116475</c:v>
                </c:pt>
                <c:pt idx="33">
                  <c:v>46.203267835503112</c:v>
                </c:pt>
                <c:pt idx="34">
                  <c:v>43.896253385300795</c:v>
                </c:pt>
                <c:pt idx="35">
                  <c:v>41.95894990179638</c:v>
                </c:pt>
                <c:pt idx="36">
                  <c:v>56.451386544311454</c:v>
                </c:pt>
                <c:pt idx="37">
                  <c:v>44.314827849221345</c:v>
                </c:pt>
                <c:pt idx="38">
                  <c:v>36.799133503309484</c:v>
                </c:pt>
                <c:pt idx="39">
                  <c:v>49.064540543731908</c:v>
                </c:pt>
                <c:pt idx="40">
                  <c:v>39.472356793147213</c:v>
                </c:pt>
                <c:pt idx="41">
                  <c:v>39.537141037286602</c:v>
                </c:pt>
                <c:pt idx="42">
                  <c:v>24.165600541318106</c:v>
                </c:pt>
                <c:pt idx="43">
                  <c:v>29.51064625839248</c:v>
                </c:pt>
                <c:pt idx="44">
                  <c:v>99.88534889989441</c:v>
                </c:pt>
                <c:pt idx="45">
                  <c:v>99.454053797725976</c:v>
                </c:pt>
                <c:pt idx="46">
                  <c:v>42.834101465465025</c:v>
                </c:pt>
                <c:pt idx="47">
                  <c:v>68.921376203841817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Case5!$C$3:$C$300</c:f>
              <c:numCache>
                <c:formatCode>0.00</c:formatCode>
                <c:ptCount val="298"/>
                <c:pt idx="0">
                  <c:v>74.411983714554339</c:v>
                </c:pt>
                <c:pt idx="1">
                  <c:v>99.57000829717893</c:v>
                </c:pt>
                <c:pt idx="2">
                  <c:v>148.38568389023314</c:v>
                </c:pt>
                <c:pt idx="3">
                  <c:v>98.887697694484842</c:v>
                </c:pt>
                <c:pt idx="4">
                  <c:v>73.476605356179348</c:v>
                </c:pt>
                <c:pt idx="5">
                  <c:v>58.176358052290304</c:v>
                </c:pt>
                <c:pt idx="6">
                  <c:v>157.25503860912193</c:v>
                </c:pt>
                <c:pt idx="7">
                  <c:v>62.238637404422484</c:v>
                </c:pt>
                <c:pt idx="8">
                  <c:v>266.96524900622006</c:v>
                </c:pt>
                <c:pt idx="9">
                  <c:v>257.57751451420825</c:v>
                </c:pt>
                <c:pt idx="10">
                  <c:v>158.09049671059734</c:v>
                </c:pt>
                <c:pt idx="11">
                  <c:v>138.93453919857944</c:v>
                </c:pt>
                <c:pt idx="12">
                  <c:v>54.640294856710682</c:v>
                </c:pt>
                <c:pt idx="13">
                  <c:v>74.852394002332204</c:v>
                </c:pt>
                <c:pt idx="14">
                  <c:v>104.47814390336734</c:v>
                </c:pt>
                <c:pt idx="15">
                  <c:v>83.259471267102398</c:v>
                </c:pt>
                <c:pt idx="16">
                  <c:v>63.459414158427499</c:v>
                </c:pt>
                <c:pt idx="17">
                  <c:v>64.08353621946921</c:v>
                </c:pt>
                <c:pt idx="18">
                  <c:v>73.090833544423987</c:v>
                </c:pt>
                <c:pt idx="19">
                  <c:v>199.76312114099733</c:v>
                </c:pt>
                <c:pt idx="20">
                  <c:v>58.422146061885968</c:v>
                </c:pt>
                <c:pt idx="21">
                  <c:v>76.070471929381384</c:v>
                </c:pt>
                <c:pt idx="22">
                  <c:v>225.07943456792606</c:v>
                </c:pt>
                <c:pt idx="23">
                  <c:v>10.486040219441351</c:v>
                </c:pt>
                <c:pt idx="24">
                  <c:v>92.909926038259741</c:v>
                </c:pt>
                <c:pt idx="25">
                  <c:v>192.76479714767189</c:v>
                </c:pt>
                <c:pt idx="26">
                  <c:v>41.259494353334546</c:v>
                </c:pt>
                <c:pt idx="27">
                  <c:v>74.034073633530028</c:v>
                </c:pt>
                <c:pt idx="28">
                  <c:v>43.291434095478373</c:v>
                </c:pt>
                <c:pt idx="29">
                  <c:v>66.448476159837966</c:v>
                </c:pt>
                <c:pt idx="30">
                  <c:v>64.450695433245329</c:v>
                </c:pt>
                <c:pt idx="31">
                  <c:v>72.699693914806417</c:v>
                </c:pt>
                <c:pt idx="32">
                  <c:v>94.486926519214705</c:v>
                </c:pt>
                <c:pt idx="33">
                  <c:v>73.583672389972122</c:v>
                </c:pt>
                <c:pt idx="34">
                  <c:v>78.596005298842712</c:v>
                </c:pt>
                <c:pt idx="35">
                  <c:v>83.024924128800407</c:v>
                </c:pt>
                <c:pt idx="36">
                  <c:v>54.167653563505887</c:v>
                </c:pt>
                <c:pt idx="37">
                  <c:v>77.666149421726388</c:v>
                </c:pt>
                <c:pt idx="38">
                  <c:v>95.94205133389859</c:v>
                </c:pt>
                <c:pt idx="39">
                  <c:v>67.726027961240021</c:v>
                </c:pt>
                <c:pt idx="40">
                  <c:v>89.033008846325146</c:v>
                </c:pt>
                <c:pt idx="41">
                  <c:v>88.871561428791736</c:v>
                </c:pt>
                <c:pt idx="42">
                  <c:v>137.0780414057979</c:v>
                </c:pt>
                <c:pt idx="43">
                  <c:v>117.66454063723269</c:v>
                </c:pt>
                <c:pt idx="44">
                  <c:v>0.11976486197966224</c:v>
                </c:pt>
                <c:pt idx="45">
                  <c:v>0.56356373532278148</c:v>
                </c:pt>
                <c:pt idx="46">
                  <c:v>80.998186236049222</c:v>
                </c:pt>
                <c:pt idx="47">
                  <c:v>35.187438430067196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207872"/>
        <c:axId val="190214528"/>
      </c:scatterChart>
      <c:valAx>
        <c:axId val="190207872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214528"/>
        <c:crosses val="autoZero"/>
        <c:crossBetween val="midCat"/>
      </c:valAx>
      <c:valAx>
        <c:axId val="19021452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207872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Case6!$Q$1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Case6!$Q$3:$Q$300</c:f>
              <c:numCache>
                <c:formatCode>0</c:formatCode>
                <c:ptCount val="298"/>
                <c:pt idx="0">
                  <c:v>1.45015346732308</c:v>
                </c:pt>
                <c:pt idx="1">
                  <c:v>1.0255277493464345</c:v>
                </c:pt>
                <c:pt idx="2">
                  <c:v>0.86326065504049676</c:v>
                </c:pt>
                <c:pt idx="3">
                  <c:v>1.1480914147981889</c:v>
                </c:pt>
                <c:pt idx="4">
                  <c:v>1.4353176117694371</c:v>
                </c:pt>
                <c:pt idx="5">
                  <c:v>1.7872053458678854</c:v>
                </c:pt>
                <c:pt idx="6">
                  <c:v>0.63266377044423749</c:v>
                </c:pt>
                <c:pt idx="7">
                  <c:v>1.639517189649407</c:v>
                </c:pt>
                <c:pt idx="8">
                  <c:v>0.39966906055545154</c:v>
                </c:pt>
                <c:pt idx="9">
                  <c:v>0.36606412849552905</c:v>
                </c:pt>
                <c:pt idx="10">
                  <c:v>0.69887521361132654</c:v>
                </c:pt>
                <c:pt idx="11">
                  <c:v>0.71727280590058518</c:v>
                </c:pt>
                <c:pt idx="12">
                  <c:v>1.8375095393801082</c:v>
                </c:pt>
                <c:pt idx="13">
                  <c:v>1.3533489349506582</c:v>
                </c:pt>
                <c:pt idx="14">
                  <c:v>1.1035707358034432</c:v>
                </c:pt>
                <c:pt idx="15">
                  <c:v>1.1642160423999917</c:v>
                </c:pt>
                <c:pt idx="16">
                  <c:v>1.5152681844156739</c:v>
                </c:pt>
                <c:pt idx="17">
                  <c:v>1.465755968916892</c:v>
                </c:pt>
                <c:pt idx="18">
                  <c:v>1.2288786594486922</c:v>
                </c:pt>
                <c:pt idx="19">
                  <c:v>0.69616907291455987</c:v>
                </c:pt>
                <c:pt idx="20">
                  <c:v>1.540649314869672</c:v>
                </c:pt>
                <c:pt idx="21">
                  <c:v>1.3771136414058931</c:v>
                </c:pt>
                <c:pt idx="22">
                  <c:v>0.41255064326058355</c:v>
                </c:pt>
                <c:pt idx="23">
                  <c:v>5.0031755113352601</c:v>
                </c:pt>
                <c:pt idx="24">
                  <c:v>0.94696952915761634</c:v>
                </c:pt>
                <c:pt idx="25">
                  <c:v>0.45837027038097433</c:v>
                </c:pt>
                <c:pt idx="26">
                  <c:v>2.1348906344587695</c:v>
                </c:pt>
                <c:pt idx="27">
                  <c:v>1.1703210619594824</c:v>
                </c:pt>
                <c:pt idx="28">
                  <c:v>1.9223895260780766</c:v>
                </c:pt>
                <c:pt idx="29">
                  <c:v>1.8163173388253535</c:v>
                </c:pt>
                <c:pt idx="30">
                  <c:v>1.8702969986735547</c:v>
                </c:pt>
                <c:pt idx="31">
                  <c:v>1.4714034861071623</c:v>
                </c:pt>
                <c:pt idx="32">
                  <c:v>1.1411187383085595</c:v>
                </c:pt>
                <c:pt idx="33">
                  <c:v>1.4990285044323683</c:v>
                </c:pt>
                <c:pt idx="34">
                  <c:v>1.4064968434851077</c:v>
                </c:pt>
                <c:pt idx="35">
                  <c:v>1.3337822976942069</c:v>
                </c:pt>
                <c:pt idx="36">
                  <c:v>2.228407501819015</c:v>
                </c:pt>
                <c:pt idx="37">
                  <c:v>1.5775480359253313</c:v>
                </c:pt>
                <c:pt idx="38">
                  <c:v>1.6127464352910816</c:v>
                </c:pt>
                <c:pt idx="39">
                  <c:v>2.249689511126733</c:v>
                </c:pt>
                <c:pt idx="40">
                  <c:v>1.7327107862716022</c:v>
                </c:pt>
                <c:pt idx="41">
                  <c:v>1.7357298082865216</c:v>
                </c:pt>
                <c:pt idx="42">
                  <c:v>0.93466613751016392</c:v>
                </c:pt>
                <c:pt idx="43">
                  <c:v>1.0845745126960873</c:v>
                </c:pt>
                <c:pt idx="44">
                  <c:v>15.387513254574666</c:v>
                </c:pt>
                <c:pt idx="45">
                  <c:v>15.388320662013706</c:v>
                </c:pt>
                <c:pt idx="46">
                  <c:v>1.4948598833363633</c:v>
                </c:pt>
                <c:pt idx="47">
                  <c:v>3.1238178319518188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Case6!$C$3:$C$300</c:f>
              <c:numCache>
                <c:formatCode>0.00</c:formatCode>
                <c:ptCount val="298"/>
                <c:pt idx="0">
                  <c:v>76.50770704262554</c:v>
                </c:pt>
                <c:pt idx="1">
                  <c:v>101.71587731480031</c:v>
                </c:pt>
                <c:pt idx="2">
                  <c:v>151.39362230611522</c:v>
                </c:pt>
                <c:pt idx="3">
                  <c:v>101.27867242109409</c:v>
                </c:pt>
                <c:pt idx="4">
                  <c:v>75.515258377894384</c:v>
                </c:pt>
                <c:pt idx="5">
                  <c:v>60.053585921390876</c:v>
                </c:pt>
                <c:pt idx="6">
                  <c:v>159.60825600295689</c:v>
                </c:pt>
                <c:pt idx="7">
                  <c:v>64.115705741835086</c:v>
                </c:pt>
                <c:pt idx="8">
                  <c:v>269.81398331827847</c:v>
                </c:pt>
                <c:pt idx="9">
                  <c:v>260.07158932202026</c:v>
                </c:pt>
                <c:pt idx="10">
                  <c:v>160.71408058621302</c:v>
                </c:pt>
                <c:pt idx="11">
                  <c:v>141.2196594392102</c:v>
                </c:pt>
                <c:pt idx="12">
                  <c:v>56.416273923616899</c:v>
                </c:pt>
                <c:pt idx="13">
                  <c:v>76.817261536105974</c:v>
                </c:pt>
                <c:pt idx="14">
                  <c:v>106.94387960108332</c:v>
                </c:pt>
                <c:pt idx="15">
                  <c:v>85.193777452311778</c:v>
                </c:pt>
                <c:pt idx="16">
                  <c:v>65.23300321168476</c:v>
                </c:pt>
                <c:pt idx="17">
                  <c:v>65.819094831336812</c:v>
                </c:pt>
                <c:pt idx="18">
                  <c:v>74.812269213760416</c:v>
                </c:pt>
                <c:pt idx="19">
                  <c:v>203.27228759691866</c:v>
                </c:pt>
                <c:pt idx="20">
                  <c:v>60.036873230075351</c:v>
                </c:pt>
                <c:pt idx="21">
                  <c:v>78.114891167107942</c:v>
                </c:pt>
                <c:pt idx="22">
                  <c:v>227.46493696389487</c:v>
                </c:pt>
                <c:pt idx="23">
                  <c:v>11.157081911742569</c:v>
                </c:pt>
                <c:pt idx="24">
                  <c:v>94.714592823403109</c:v>
                </c:pt>
                <c:pt idx="25">
                  <c:v>194.95420089900034</c:v>
                </c:pt>
                <c:pt idx="26">
                  <c:v>42.679350048535518</c:v>
                </c:pt>
                <c:pt idx="27">
                  <c:v>75.698443532542484</c:v>
                </c:pt>
                <c:pt idx="28">
                  <c:v>44.648395300472004</c:v>
                </c:pt>
                <c:pt idx="29">
                  <c:v>68.732317457407248</c:v>
                </c:pt>
                <c:pt idx="30">
                  <c:v>66.711899423063286</c:v>
                </c:pt>
                <c:pt idx="31">
                  <c:v>74.762620750034031</c:v>
                </c:pt>
                <c:pt idx="32">
                  <c:v>96.725026068181919</c:v>
                </c:pt>
                <c:pt idx="33">
                  <c:v>75.721380470147039</c:v>
                </c:pt>
                <c:pt idx="34">
                  <c:v>80.77880726384214</c:v>
                </c:pt>
                <c:pt idx="35">
                  <c:v>85.245493897042721</c:v>
                </c:pt>
                <c:pt idx="36">
                  <c:v>56.322859714907082</c:v>
                </c:pt>
                <c:pt idx="37">
                  <c:v>80.089984238325684</c:v>
                </c:pt>
                <c:pt idx="38">
                  <c:v>99.223197836478107</c:v>
                </c:pt>
                <c:pt idx="39">
                  <c:v>70.670153520862101</c:v>
                </c:pt>
                <c:pt idx="40">
                  <c:v>92.240865565279179</c:v>
                </c:pt>
                <c:pt idx="41">
                  <c:v>92.077598512964968</c:v>
                </c:pt>
                <c:pt idx="42">
                  <c:v>140.02834565011585</c:v>
                </c:pt>
                <c:pt idx="43">
                  <c:v>120.49121624733172</c:v>
                </c:pt>
                <c:pt idx="44">
                  <c:v>0.12248001390016901</c:v>
                </c:pt>
                <c:pt idx="45">
                  <c:v>0.59543815359121355</c:v>
                </c:pt>
                <c:pt idx="46">
                  <c:v>83.419935171017954</c:v>
                </c:pt>
                <c:pt idx="47">
                  <c:v>36.905215038370365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Case6!$AB$2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Case6!$AB$3:$AB$300</c:f>
              <c:numCache>
                <c:formatCode>0.00</c:formatCode>
                <c:ptCount val="298"/>
                <c:pt idx="0">
                  <c:v>44.842217433784974</c:v>
                </c:pt>
                <c:pt idx="1">
                  <c:v>34.705742144243473</c:v>
                </c:pt>
                <c:pt idx="2">
                  <c:v>20.78461794852533</c:v>
                </c:pt>
                <c:pt idx="3">
                  <c:v>34.860011550722426</c:v>
                </c:pt>
                <c:pt idx="4">
                  <c:v>45.299328796948281</c:v>
                </c:pt>
                <c:pt idx="5">
                  <c:v>53.105407255512951</c:v>
                </c:pt>
                <c:pt idx="6">
                  <c:v>19.026035909990387</c:v>
                </c:pt>
                <c:pt idx="7">
                  <c:v>50.922782421482808</c:v>
                </c:pt>
                <c:pt idx="8">
                  <c:v>3.6562826439892682</c:v>
                </c:pt>
                <c:pt idx="9">
                  <c:v>4.5875466160112444</c:v>
                </c:pt>
                <c:pt idx="10">
                  <c:v>18.798519592028473</c:v>
                </c:pt>
                <c:pt idx="11">
                  <c:v>23.143088514678535</c:v>
                </c:pt>
                <c:pt idx="12">
                  <c:v>55.146602598498532</c:v>
                </c:pt>
                <c:pt idx="13">
                  <c:v>44.70063548280411</c:v>
                </c:pt>
                <c:pt idx="14">
                  <c:v>32.912271360208337</c:v>
                </c:pt>
                <c:pt idx="15">
                  <c:v>41.043080922719014</c:v>
                </c:pt>
                <c:pt idx="16">
                  <c:v>50.339695500761657</c:v>
                </c:pt>
                <c:pt idx="17">
                  <c:v>50.036724924544167</c:v>
                </c:pt>
                <c:pt idx="18">
                  <c:v>45.626111924365844</c:v>
                </c:pt>
                <c:pt idx="19">
                  <c:v>11.422161856421248</c:v>
                </c:pt>
                <c:pt idx="20">
                  <c:v>53.114588032189012</c:v>
                </c:pt>
                <c:pt idx="21">
                  <c:v>44.112308115724446</c:v>
                </c:pt>
                <c:pt idx="22">
                  <c:v>8.1781501919232582</c:v>
                </c:pt>
                <c:pt idx="23">
                  <c:v>89.087591221430102</c:v>
                </c:pt>
                <c:pt idx="24">
                  <c:v>37.260249291632597</c:v>
                </c:pt>
                <c:pt idx="25">
                  <c:v>12.677770383477089</c:v>
                </c:pt>
                <c:pt idx="26">
                  <c:v>63.669935055353839</c:v>
                </c:pt>
                <c:pt idx="27">
                  <c:v>45.214580347865656</c:v>
                </c:pt>
                <c:pt idx="28">
                  <c:v>62.363749631922929</c:v>
                </c:pt>
                <c:pt idx="29">
                  <c:v>48.559757173169594</c:v>
                </c:pt>
                <c:pt idx="30">
                  <c:v>49.57899020948517</c:v>
                </c:pt>
                <c:pt idx="31">
                  <c:v>45.649288349119701</c:v>
                </c:pt>
                <c:pt idx="32">
                  <c:v>36.508000801152221</c:v>
                </c:pt>
                <c:pt idx="33">
                  <c:v>45.203979778866788</c:v>
                </c:pt>
                <c:pt idx="34">
                  <c:v>42.929967088386753</c:v>
                </c:pt>
                <c:pt idx="35">
                  <c:v>41.021505738724969</c:v>
                </c:pt>
                <c:pt idx="36">
                  <c:v>55.200144780358741</c:v>
                </c:pt>
                <c:pt idx="37">
                  <c:v>43.232461843519729</c:v>
                </c:pt>
                <c:pt idx="38">
                  <c:v>35.594500588787824</c:v>
                </c:pt>
                <c:pt idx="39">
                  <c:v>47.603360537399567</c:v>
                </c:pt>
                <c:pt idx="40">
                  <c:v>38.207418151624474</c:v>
                </c:pt>
                <c:pt idx="41">
                  <c:v>38.270778026804635</c:v>
                </c:pt>
                <c:pt idx="42">
                  <c:v>23.433336342864671</c:v>
                </c:pt>
                <c:pt idx="43">
                  <c:v>28.670783028517008</c:v>
                </c:pt>
                <c:pt idx="44">
                  <c:v>99.882734752814486</c:v>
                </c:pt>
                <c:pt idx="45">
                  <c:v>99.422863454671287</c:v>
                </c:pt>
                <c:pt idx="46">
                  <c:v>41.790568099696344</c:v>
                </c:pt>
                <c:pt idx="47">
                  <c:v>67.676725895536975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Case6!$C$3:$C$300</c:f>
              <c:numCache>
                <c:formatCode>0.00</c:formatCode>
                <c:ptCount val="298"/>
                <c:pt idx="0">
                  <c:v>76.50770704262554</c:v>
                </c:pt>
                <c:pt idx="1">
                  <c:v>101.71587731480031</c:v>
                </c:pt>
                <c:pt idx="2">
                  <c:v>151.39362230611522</c:v>
                </c:pt>
                <c:pt idx="3">
                  <c:v>101.27867242109409</c:v>
                </c:pt>
                <c:pt idx="4">
                  <c:v>75.515258377894384</c:v>
                </c:pt>
                <c:pt idx="5">
                  <c:v>60.053585921390876</c:v>
                </c:pt>
                <c:pt idx="6">
                  <c:v>159.60825600295689</c:v>
                </c:pt>
                <c:pt idx="7">
                  <c:v>64.115705741835086</c:v>
                </c:pt>
                <c:pt idx="8">
                  <c:v>269.81398331827847</c:v>
                </c:pt>
                <c:pt idx="9">
                  <c:v>260.07158932202026</c:v>
                </c:pt>
                <c:pt idx="10">
                  <c:v>160.71408058621302</c:v>
                </c:pt>
                <c:pt idx="11">
                  <c:v>141.2196594392102</c:v>
                </c:pt>
                <c:pt idx="12">
                  <c:v>56.416273923616899</c:v>
                </c:pt>
                <c:pt idx="13">
                  <c:v>76.817261536105974</c:v>
                </c:pt>
                <c:pt idx="14">
                  <c:v>106.94387960108332</c:v>
                </c:pt>
                <c:pt idx="15">
                  <c:v>85.193777452311778</c:v>
                </c:pt>
                <c:pt idx="16">
                  <c:v>65.23300321168476</c:v>
                </c:pt>
                <c:pt idx="17">
                  <c:v>65.819094831336812</c:v>
                </c:pt>
                <c:pt idx="18">
                  <c:v>74.812269213760416</c:v>
                </c:pt>
                <c:pt idx="19">
                  <c:v>203.27228759691866</c:v>
                </c:pt>
                <c:pt idx="20">
                  <c:v>60.036873230075351</c:v>
                </c:pt>
                <c:pt idx="21">
                  <c:v>78.114891167107942</c:v>
                </c:pt>
                <c:pt idx="22">
                  <c:v>227.46493696389487</c:v>
                </c:pt>
                <c:pt idx="23">
                  <c:v>11.157081911742569</c:v>
                </c:pt>
                <c:pt idx="24">
                  <c:v>94.714592823403109</c:v>
                </c:pt>
                <c:pt idx="25">
                  <c:v>194.95420089900034</c:v>
                </c:pt>
                <c:pt idx="26">
                  <c:v>42.679350048535518</c:v>
                </c:pt>
                <c:pt idx="27">
                  <c:v>75.698443532542484</c:v>
                </c:pt>
                <c:pt idx="28">
                  <c:v>44.648395300472004</c:v>
                </c:pt>
                <c:pt idx="29">
                  <c:v>68.732317457407248</c:v>
                </c:pt>
                <c:pt idx="30">
                  <c:v>66.711899423063286</c:v>
                </c:pt>
                <c:pt idx="31">
                  <c:v>74.762620750034031</c:v>
                </c:pt>
                <c:pt idx="32">
                  <c:v>96.725026068181919</c:v>
                </c:pt>
                <c:pt idx="33">
                  <c:v>75.721380470147039</c:v>
                </c:pt>
                <c:pt idx="34">
                  <c:v>80.77880726384214</c:v>
                </c:pt>
                <c:pt idx="35">
                  <c:v>85.245493897042721</c:v>
                </c:pt>
                <c:pt idx="36">
                  <c:v>56.322859714907082</c:v>
                </c:pt>
                <c:pt idx="37">
                  <c:v>80.089984238325684</c:v>
                </c:pt>
                <c:pt idx="38">
                  <c:v>99.223197836478107</c:v>
                </c:pt>
                <c:pt idx="39">
                  <c:v>70.670153520862101</c:v>
                </c:pt>
                <c:pt idx="40">
                  <c:v>92.240865565279179</c:v>
                </c:pt>
                <c:pt idx="41">
                  <c:v>92.077598512964968</c:v>
                </c:pt>
                <c:pt idx="42">
                  <c:v>140.02834565011585</c:v>
                </c:pt>
                <c:pt idx="43">
                  <c:v>120.49121624733172</c:v>
                </c:pt>
                <c:pt idx="44">
                  <c:v>0.12248001390016901</c:v>
                </c:pt>
                <c:pt idx="45">
                  <c:v>0.59543815359121355</c:v>
                </c:pt>
                <c:pt idx="46">
                  <c:v>83.419935171017954</c:v>
                </c:pt>
                <c:pt idx="47">
                  <c:v>36.905215038370365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584704"/>
        <c:axId val="190591360"/>
      </c:scatterChart>
      <c:valAx>
        <c:axId val="19058470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37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91360"/>
        <c:crosses val="autoZero"/>
        <c:crossBetween val="midCat"/>
      </c:valAx>
      <c:valAx>
        <c:axId val="19059136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58470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910579359398296"/>
          <c:y val="0.94200359600719252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Case7!$Q$1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Case7!$Q$3:$Q$300</c:f>
              <c:numCache>
                <c:formatCode>0</c:formatCode>
                <c:ptCount val="298"/>
                <c:pt idx="0">
                  <c:v>2.4193907994625468</c:v>
                </c:pt>
                <c:pt idx="1">
                  <c:v>1.7052550492250851</c:v>
                </c:pt>
                <c:pt idx="2">
                  <c:v>1.4354368475352051</c:v>
                </c:pt>
                <c:pt idx="3">
                  <c:v>1.9122906901773207</c:v>
                </c:pt>
                <c:pt idx="4">
                  <c:v>2.3939226661809645</c:v>
                </c:pt>
                <c:pt idx="5">
                  <c:v>2.9861152154885455</c:v>
                </c:pt>
                <c:pt idx="6">
                  <c:v>1.04818472503058</c:v>
                </c:pt>
                <c:pt idx="7">
                  <c:v>2.7367724905055213</c:v>
                </c:pt>
                <c:pt idx="8">
                  <c:v>0.66048441922835832</c:v>
                </c:pt>
                <c:pt idx="9">
                  <c:v>0.60447404750869538</c:v>
                </c:pt>
                <c:pt idx="10">
                  <c:v>1.1592310794269116</c:v>
                </c:pt>
                <c:pt idx="11">
                  <c:v>1.1893757514943362</c:v>
                </c:pt>
                <c:pt idx="12">
                  <c:v>3.0697255659481031</c:v>
                </c:pt>
                <c:pt idx="13">
                  <c:v>2.2552821676370063</c:v>
                </c:pt>
                <c:pt idx="14">
                  <c:v>1.8377083947374642</c:v>
                </c:pt>
                <c:pt idx="15">
                  <c:v>1.9370727040767983</c:v>
                </c:pt>
                <c:pt idx="16">
                  <c:v>2.5262675317649328</c:v>
                </c:pt>
                <c:pt idx="17">
                  <c:v>2.4425538804350815</c:v>
                </c:pt>
                <c:pt idx="18">
                  <c:v>2.0443172471749667</c:v>
                </c:pt>
                <c:pt idx="19">
                  <c:v>1.1559822611257564</c:v>
                </c:pt>
                <c:pt idx="20">
                  <c:v>2.5673321596310279</c:v>
                </c:pt>
                <c:pt idx="21">
                  <c:v>2.2958892941748452</c:v>
                </c:pt>
                <c:pt idx="22">
                  <c:v>0.6816234954728233</c:v>
                </c:pt>
                <c:pt idx="23">
                  <c:v>7.9479194426046487</c:v>
                </c:pt>
                <c:pt idx="24">
                  <c:v>1.5721986282725318</c:v>
                </c:pt>
                <c:pt idx="25">
                  <c:v>0.75763648270612161</c:v>
                </c:pt>
                <c:pt idx="26">
                  <c:v>3.5652933790789412</c:v>
                </c:pt>
                <c:pt idx="27">
                  <c:v>1.9456882295130127</c:v>
                </c:pt>
                <c:pt idx="28">
                  <c:v>3.2060012007237311</c:v>
                </c:pt>
                <c:pt idx="29">
                  <c:v>3.040241483311283</c:v>
                </c:pt>
                <c:pt idx="30">
                  <c:v>3.1314788567221639</c:v>
                </c:pt>
                <c:pt idx="31">
                  <c:v>2.4549627754649173</c:v>
                </c:pt>
                <c:pt idx="32">
                  <c:v>1.8998422047208507</c:v>
                </c:pt>
                <c:pt idx="33">
                  <c:v>2.50218763890966</c:v>
                </c:pt>
                <c:pt idx="34">
                  <c:v>2.3464250049072035</c:v>
                </c:pt>
                <c:pt idx="35">
                  <c:v>2.2240931129792689</c:v>
                </c:pt>
                <c:pt idx="36">
                  <c:v>3.7378188296950992</c:v>
                </c:pt>
                <c:pt idx="37">
                  <c:v>2.6372444886863997</c:v>
                </c:pt>
                <c:pt idx="38">
                  <c:v>2.7032781018353726</c:v>
                </c:pt>
                <c:pt idx="39">
                  <c:v>3.7860860165058381</c:v>
                </c:pt>
                <c:pt idx="40">
                  <c:v>2.9068374416505671</c:v>
                </c:pt>
                <c:pt idx="41">
                  <c:v>2.9119603358574606</c:v>
                </c:pt>
                <c:pt idx="42">
                  <c:v>1.555262106341508</c:v>
                </c:pt>
                <c:pt idx="43">
                  <c:v>1.8071249419779774</c:v>
                </c:pt>
                <c:pt idx="44">
                  <c:v>22.962685748626846</c:v>
                </c:pt>
                <c:pt idx="45">
                  <c:v>22.964375399395564</c:v>
                </c:pt>
                <c:pt idx="46">
                  <c:v>2.4973821931934319</c:v>
                </c:pt>
                <c:pt idx="47">
                  <c:v>5.2490353409855066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Case7!$C$3:$C$300</c:f>
              <c:numCache>
                <c:formatCode>0.00</c:formatCode>
                <c:ptCount val="298"/>
                <c:pt idx="0">
                  <c:v>74.461086585022343</c:v>
                </c:pt>
                <c:pt idx="1">
                  <c:v>99.620383485548132</c:v>
                </c:pt>
                <c:pt idx="2">
                  <c:v>148.4563623291784</c:v>
                </c:pt>
                <c:pt idx="3">
                  <c:v>98.943863779253689</c:v>
                </c:pt>
                <c:pt idx="4">
                  <c:v>73.524415361931375</c:v>
                </c:pt>
                <c:pt idx="5">
                  <c:v>58.220339173663525</c:v>
                </c:pt>
                <c:pt idx="6">
                  <c:v>157.310365683714</c:v>
                </c:pt>
                <c:pt idx="7">
                  <c:v>62.282633988512067</c:v>
                </c:pt>
                <c:pt idx="8">
                  <c:v>267.03224164736957</c:v>
                </c:pt>
                <c:pt idx="9">
                  <c:v>257.63600656893414</c:v>
                </c:pt>
                <c:pt idx="10">
                  <c:v>158.15219591263568</c:v>
                </c:pt>
                <c:pt idx="11">
                  <c:v>138.98819970870272</c:v>
                </c:pt>
                <c:pt idx="12">
                  <c:v>54.681829023236247</c:v>
                </c:pt>
                <c:pt idx="13">
                  <c:v>74.898469101732758</c:v>
                </c:pt>
                <c:pt idx="14">
                  <c:v>104.53597737621757</c:v>
                </c:pt>
                <c:pt idx="15">
                  <c:v>83.304865286750271</c:v>
                </c:pt>
                <c:pt idx="16">
                  <c:v>63.500982754873931</c:v>
                </c:pt>
                <c:pt idx="17">
                  <c:v>64.124200049498398</c:v>
                </c:pt>
                <c:pt idx="18">
                  <c:v>73.131220578942944</c:v>
                </c:pt>
                <c:pt idx="19">
                  <c:v>199.84564757112912</c:v>
                </c:pt>
                <c:pt idx="20">
                  <c:v>58.459997019952894</c:v>
                </c:pt>
                <c:pt idx="21">
                  <c:v>76.118364728558404</c:v>
                </c:pt>
                <c:pt idx="22">
                  <c:v>225.13556960768418</c:v>
                </c:pt>
                <c:pt idx="23">
                  <c:v>10.500658647583258</c:v>
                </c:pt>
                <c:pt idx="24">
                  <c:v>92.952285874004744</c:v>
                </c:pt>
                <c:pt idx="25">
                  <c:v>192.81620313360565</c:v>
                </c:pt>
                <c:pt idx="26">
                  <c:v>41.292703287014099</c:v>
                </c:pt>
                <c:pt idx="27">
                  <c:v>74.073144329333786</c:v>
                </c:pt>
                <c:pt idx="28">
                  <c:v>43.323208661875348</c:v>
                </c:pt>
                <c:pt idx="29">
                  <c:v>66.501995667675416</c:v>
                </c:pt>
                <c:pt idx="30">
                  <c:v>64.503669186960153</c:v>
                </c:pt>
                <c:pt idx="31">
                  <c:v>72.748002512941198</c:v>
                </c:pt>
                <c:pt idx="32">
                  <c:v>94.539430184153858</c:v>
                </c:pt>
                <c:pt idx="33">
                  <c:v>73.633743909544791</c:v>
                </c:pt>
                <c:pt idx="34">
                  <c:v>78.647216167546247</c:v>
                </c:pt>
                <c:pt idx="35">
                  <c:v>83.076993891381264</c:v>
                </c:pt>
                <c:pt idx="36">
                  <c:v>54.218107177102105</c:v>
                </c:pt>
                <c:pt idx="37">
                  <c:v>77.722965820814608</c:v>
                </c:pt>
                <c:pt idx="38">
                  <c:v>96.018929030358024</c:v>
                </c:pt>
                <c:pt idx="39">
                  <c:v>67.794862036096902</c:v>
                </c:pt>
                <c:pt idx="40">
                  <c:v>89.108119277195939</c:v>
                </c:pt>
                <c:pt idx="41">
                  <c:v>88.946661651240703</c:v>
                </c:pt>
                <c:pt idx="42">
                  <c:v>137.14735978991189</c:v>
                </c:pt>
                <c:pt idx="43">
                  <c:v>117.73086399833299</c:v>
                </c:pt>
                <c:pt idx="44">
                  <c:v>0.11982821312255888</c:v>
                </c:pt>
                <c:pt idx="45">
                  <c:v>0.56426423894063094</c:v>
                </c:pt>
                <c:pt idx="46">
                  <c:v>81.054929060925531</c:v>
                </c:pt>
                <c:pt idx="47">
                  <c:v>35.227521953049674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Case7!$AB$2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Case7!$AB$3:$AB$300</c:f>
              <c:numCache>
                <c:formatCode>0.00</c:formatCode>
                <c:ptCount val="298"/>
                <c:pt idx="0">
                  <c:v>45.790292658865361</c:v>
                </c:pt>
                <c:pt idx="1">
                  <c:v>35.451377318989636</c:v>
                </c:pt>
                <c:pt idx="2">
                  <c:v>21.444131689648675</c:v>
                </c:pt>
                <c:pt idx="3">
                  <c:v>35.695498923163946</c:v>
                </c:pt>
                <c:pt idx="4">
                  <c:v>46.231295645593029</c:v>
                </c:pt>
                <c:pt idx="5">
                  <c:v>54.123663633063416</c:v>
                </c:pt>
                <c:pt idx="6">
                  <c:v>19.505655420699242</c:v>
                </c:pt>
                <c:pt idx="7">
                  <c:v>51.895379393334998</c:v>
                </c:pt>
                <c:pt idx="8">
                  <c:v>3.916289030553568</c:v>
                </c:pt>
                <c:pt idx="9">
                  <c:v>4.829622299846215</c:v>
                </c:pt>
                <c:pt idx="10">
                  <c:v>19.328869858360314</c:v>
                </c:pt>
                <c:pt idx="11">
                  <c:v>23.68929209133206</c:v>
                </c:pt>
                <c:pt idx="12">
                  <c:v>56.150067250288963</c:v>
                </c:pt>
                <c:pt idx="13">
                  <c:v>45.585902912467112</c:v>
                </c:pt>
                <c:pt idx="14">
                  <c:v>33.726709112886738</c:v>
                </c:pt>
                <c:pt idx="15">
                  <c:v>41.839549211334173</c:v>
                </c:pt>
                <c:pt idx="16">
                  <c:v>51.246722694659219</c:v>
                </c:pt>
                <c:pt idx="17">
                  <c:v>50.918324808235752</c:v>
                </c:pt>
                <c:pt idx="18">
                  <c:v>46.417767174026757</c:v>
                </c:pt>
                <c:pt idx="19">
                  <c:v>11.929906139161805</c:v>
                </c:pt>
                <c:pt idx="20">
                  <c:v>53.989339415573696</c:v>
                </c:pt>
                <c:pt idx="21">
                  <c:v>45.020951901374517</c:v>
                </c:pt>
                <c:pt idx="22">
                  <c:v>8.4666029026201777</c:v>
                </c:pt>
                <c:pt idx="23">
                  <c:v>89.711169098710144</c:v>
                </c:pt>
                <c:pt idx="24">
                  <c:v>37.932534435142962</c:v>
                </c:pt>
                <c:pt idx="25">
                  <c:v>13.013484403503984</c:v>
                </c:pt>
                <c:pt idx="26">
                  <c:v>64.607832728567374</c:v>
                </c:pt>
                <c:pt idx="27">
                  <c:v>45.972400459651794</c:v>
                </c:pt>
                <c:pt idx="28">
                  <c:v>63.239542615976745</c:v>
                </c:pt>
                <c:pt idx="29">
                  <c:v>49.686197391789243</c:v>
                </c:pt>
                <c:pt idx="30">
                  <c:v>50.719494526395138</c:v>
                </c:pt>
                <c:pt idx="31">
                  <c:v>46.600280152948613</c:v>
                </c:pt>
                <c:pt idx="32">
                  <c:v>37.3265272361458</c:v>
                </c:pt>
                <c:pt idx="33">
                  <c:v>46.179588631493381</c:v>
                </c:pt>
                <c:pt idx="34">
                  <c:v>43.873326390030947</c:v>
                </c:pt>
                <c:pt idx="35">
                  <c:v>41.936712872678491</c:v>
                </c:pt>
                <c:pt idx="36">
                  <c:v>56.421745652417862</c:v>
                </c:pt>
                <c:pt idx="37">
                  <c:v>44.289132950551917</c:v>
                </c:pt>
                <c:pt idx="38">
                  <c:v>36.770444083233905</c:v>
                </c:pt>
                <c:pt idx="39">
                  <c:v>49.029827486575726</c:v>
                </c:pt>
                <c:pt idx="40">
                  <c:v>39.442248868651134</c:v>
                </c:pt>
                <c:pt idx="41">
                  <c:v>39.506990638916854</c:v>
                </c:pt>
                <c:pt idx="42">
                  <c:v>24.148177168959652</c:v>
                </c:pt>
                <c:pt idx="43">
                  <c:v>29.490677433043246</c:v>
                </c:pt>
                <c:pt idx="44">
                  <c:v>99.885287917818545</c:v>
                </c:pt>
                <c:pt idx="45">
                  <c:v>99.453368565878023</c:v>
                </c:pt>
                <c:pt idx="46">
                  <c:v>42.80933742427866</c:v>
                </c:pt>
                <c:pt idx="47">
                  <c:v>68.892047516460764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Case7!$C$3:$C$300</c:f>
              <c:numCache>
                <c:formatCode>0.00</c:formatCode>
                <c:ptCount val="298"/>
                <c:pt idx="0">
                  <c:v>74.461086585022343</c:v>
                </c:pt>
                <c:pt idx="1">
                  <c:v>99.620383485548132</c:v>
                </c:pt>
                <c:pt idx="2">
                  <c:v>148.4563623291784</c:v>
                </c:pt>
                <c:pt idx="3">
                  <c:v>98.943863779253689</c:v>
                </c:pt>
                <c:pt idx="4">
                  <c:v>73.524415361931375</c:v>
                </c:pt>
                <c:pt idx="5">
                  <c:v>58.220339173663525</c:v>
                </c:pt>
                <c:pt idx="6">
                  <c:v>157.310365683714</c:v>
                </c:pt>
                <c:pt idx="7">
                  <c:v>62.282633988512067</c:v>
                </c:pt>
                <c:pt idx="8">
                  <c:v>267.03224164736957</c:v>
                </c:pt>
                <c:pt idx="9">
                  <c:v>257.63600656893414</c:v>
                </c:pt>
                <c:pt idx="10">
                  <c:v>158.15219591263568</c:v>
                </c:pt>
                <c:pt idx="11">
                  <c:v>138.98819970870272</c:v>
                </c:pt>
                <c:pt idx="12">
                  <c:v>54.681829023236247</c:v>
                </c:pt>
                <c:pt idx="13">
                  <c:v>74.898469101732758</c:v>
                </c:pt>
                <c:pt idx="14">
                  <c:v>104.53597737621757</c:v>
                </c:pt>
                <c:pt idx="15">
                  <c:v>83.304865286750271</c:v>
                </c:pt>
                <c:pt idx="16">
                  <c:v>63.500982754873931</c:v>
                </c:pt>
                <c:pt idx="17">
                  <c:v>64.124200049498398</c:v>
                </c:pt>
                <c:pt idx="18">
                  <c:v>73.131220578942944</c:v>
                </c:pt>
                <c:pt idx="19">
                  <c:v>199.84564757112912</c:v>
                </c:pt>
                <c:pt idx="20">
                  <c:v>58.459997019952894</c:v>
                </c:pt>
                <c:pt idx="21">
                  <c:v>76.118364728558404</c:v>
                </c:pt>
                <c:pt idx="22">
                  <c:v>225.13556960768418</c:v>
                </c:pt>
                <c:pt idx="23">
                  <c:v>10.500658647583258</c:v>
                </c:pt>
                <c:pt idx="24">
                  <c:v>92.952285874004744</c:v>
                </c:pt>
                <c:pt idx="25">
                  <c:v>192.81620313360565</c:v>
                </c:pt>
                <c:pt idx="26">
                  <c:v>41.292703287014099</c:v>
                </c:pt>
                <c:pt idx="27">
                  <c:v>74.073144329333786</c:v>
                </c:pt>
                <c:pt idx="28">
                  <c:v>43.323208661875348</c:v>
                </c:pt>
                <c:pt idx="29">
                  <c:v>66.501995667675416</c:v>
                </c:pt>
                <c:pt idx="30">
                  <c:v>64.503669186960153</c:v>
                </c:pt>
                <c:pt idx="31">
                  <c:v>72.748002512941198</c:v>
                </c:pt>
                <c:pt idx="32">
                  <c:v>94.539430184153858</c:v>
                </c:pt>
                <c:pt idx="33">
                  <c:v>73.633743909544791</c:v>
                </c:pt>
                <c:pt idx="34">
                  <c:v>78.647216167546247</c:v>
                </c:pt>
                <c:pt idx="35">
                  <c:v>83.076993891381264</c:v>
                </c:pt>
                <c:pt idx="36">
                  <c:v>54.218107177102105</c:v>
                </c:pt>
                <c:pt idx="37">
                  <c:v>77.722965820814608</c:v>
                </c:pt>
                <c:pt idx="38">
                  <c:v>96.018929030358024</c:v>
                </c:pt>
                <c:pt idx="39">
                  <c:v>67.794862036096902</c:v>
                </c:pt>
                <c:pt idx="40">
                  <c:v>89.108119277195939</c:v>
                </c:pt>
                <c:pt idx="41">
                  <c:v>88.946661651240703</c:v>
                </c:pt>
                <c:pt idx="42">
                  <c:v>137.14735978991189</c:v>
                </c:pt>
                <c:pt idx="43">
                  <c:v>117.73086399833299</c:v>
                </c:pt>
                <c:pt idx="44">
                  <c:v>0.11982821312255888</c:v>
                </c:pt>
                <c:pt idx="45">
                  <c:v>0.56426423894063094</c:v>
                </c:pt>
                <c:pt idx="46">
                  <c:v>81.054929060925531</c:v>
                </c:pt>
                <c:pt idx="47">
                  <c:v>35.227521953049674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633856"/>
        <c:axId val="190935424"/>
      </c:scatterChart>
      <c:valAx>
        <c:axId val="190633856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935424"/>
        <c:crosses val="autoZero"/>
        <c:crossBetween val="midCat"/>
      </c:valAx>
      <c:valAx>
        <c:axId val="19093542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0633856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Case8!$Q$1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Case8!$Q$3:$Q$300</c:f>
              <c:numCache>
                <c:formatCode>0</c:formatCode>
                <c:ptCount val="298"/>
                <c:pt idx="0">
                  <c:v>1.0484003621058395</c:v>
                </c:pt>
                <c:pt idx="1">
                  <c:v>0.72596377331243356</c:v>
                </c:pt>
                <c:pt idx="2">
                  <c:v>0.60845739131012799</c:v>
                </c:pt>
                <c:pt idx="3">
                  <c:v>0.81945879755571638</c:v>
                </c:pt>
                <c:pt idx="4">
                  <c:v>1.0363267648400052</c:v>
                </c:pt>
                <c:pt idx="5">
                  <c:v>1.3092549354453624</c:v>
                </c:pt>
                <c:pt idx="6">
                  <c:v>0.43856345147044917</c:v>
                </c:pt>
                <c:pt idx="7">
                  <c:v>1.1930266235973159</c:v>
                </c:pt>
                <c:pt idx="8">
                  <c:v>0.27329479236450632</c:v>
                </c:pt>
                <c:pt idx="9">
                  <c:v>0.24955082450952046</c:v>
                </c:pt>
                <c:pt idx="10">
                  <c:v>0.48693803578806727</c:v>
                </c:pt>
                <c:pt idx="11">
                  <c:v>0.49956609402555446</c:v>
                </c:pt>
                <c:pt idx="12">
                  <c:v>1.3472280483524801</c:v>
                </c:pt>
                <c:pt idx="13">
                  <c:v>0.97254619264082942</c:v>
                </c:pt>
                <c:pt idx="14">
                  <c:v>0.78621601246220285</c:v>
                </c:pt>
                <c:pt idx="15">
                  <c:v>0.82864330808250009</c:v>
                </c:pt>
                <c:pt idx="16">
                  <c:v>1.0949534293053729</c:v>
                </c:pt>
                <c:pt idx="17">
                  <c:v>1.0562824163500555</c:v>
                </c:pt>
                <c:pt idx="18">
                  <c:v>0.87566487044415919</c:v>
                </c:pt>
                <c:pt idx="19">
                  <c:v>0.48645971061146387</c:v>
                </c:pt>
                <c:pt idx="20">
                  <c:v>1.1123326244522416</c:v>
                </c:pt>
                <c:pt idx="21">
                  <c:v>0.99155112093231823</c:v>
                </c:pt>
                <c:pt idx="22">
                  <c:v>0.28205878179102539</c:v>
                </c:pt>
                <c:pt idx="23">
                  <c:v>4.7799612680638139</c:v>
                </c:pt>
                <c:pt idx="24">
                  <c:v>0.66593038591054732</c:v>
                </c:pt>
                <c:pt idx="25">
                  <c:v>0.31414966078501599</c:v>
                </c:pt>
                <c:pt idx="26">
                  <c:v>1.5754169924979828</c:v>
                </c:pt>
                <c:pt idx="27">
                  <c:v>0.83112398683518074</c:v>
                </c:pt>
                <c:pt idx="28">
                  <c:v>1.4048608354003655</c:v>
                </c:pt>
                <c:pt idx="29">
                  <c:v>1.3391328639267805</c:v>
                </c:pt>
                <c:pt idx="30">
                  <c:v>1.3820816547690802</c:v>
                </c:pt>
                <c:pt idx="31">
                  <c:v>1.0645024995279666</c:v>
                </c:pt>
                <c:pt idx="32">
                  <c:v>0.81326276714949974</c:v>
                </c:pt>
                <c:pt idx="33">
                  <c:v>1.086775379780184</c:v>
                </c:pt>
                <c:pt idx="34">
                  <c:v>1.0155267635822198</c:v>
                </c:pt>
                <c:pt idx="35">
                  <c:v>0.95986698687668592</c:v>
                </c:pt>
                <c:pt idx="36">
                  <c:v>1.6715871618593952</c:v>
                </c:pt>
                <c:pt idx="37">
                  <c:v>1.1513905100580566</c:v>
                </c:pt>
                <c:pt idx="38">
                  <c:v>1.1878784184725635</c:v>
                </c:pt>
                <c:pt idx="39">
                  <c:v>1.7065372175936542</c:v>
                </c:pt>
                <c:pt idx="40">
                  <c:v>1.2836840677068244</c:v>
                </c:pt>
                <c:pt idx="41">
                  <c:v>1.2861055135964605</c:v>
                </c:pt>
                <c:pt idx="42">
                  <c:v>0.66141211665902711</c:v>
                </c:pt>
                <c:pt idx="43">
                  <c:v>0.77362605112214211</c:v>
                </c:pt>
                <c:pt idx="44">
                  <c:v>19.394052335877944</c:v>
                </c:pt>
                <c:pt idx="45">
                  <c:v>19.395294431887354</c:v>
                </c:pt>
                <c:pt idx="46">
                  <c:v>1.086514447815198</c:v>
                </c:pt>
                <c:pt idx="47">
                  <c:v>2.4122664979407622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70.270800787354531</c:v>
                </c:pt>
                <c:pt idx="1">
                  <c:v>95.31414638716744</c:v>
                </c:pt>
                <c:pt idx="2">
                  <c:v>142.40649838849777</c:v>
                </c:pt>
                <c:pt idx="3">
                  <c:v>94.149812784431163</c:v>
                </c:pt>
                <c:pt idx="4">
                  <c:v>69.44793031526396</c:v>
                </c:pt>
                <c:pt idx="5">
                  <c:v>54.477488914999228</c:v>
                </c:pt>
                <c:pt idx="6">
                  <c:v>152.57066753237089</c:v>
                </c:pt>
                <c:pt idx="7">
                  <c:v>58.535496501406534</c:v>
                </c:pt>
                <c:pt idx="8">
                  <c:v>261.27925622332612</c:v>
                </c:pt>
                <c:pt idx="9">
                  <c:v>252.59964618491566</c:v>
                </c:pt>
                <c:pt idx="10">
                  <c:v>152.86965097112991</c:v>
                </c:pt>
                <c:pt idx="11">
                  <c:v>134.3894194740414</c:v>
                </c:pt>
                <c:pt idx="12">
                  <c:v>51.142275379636239</c:v>
                </c:pt>
                <c:pt idx="13">
                  <c:v>70.966813206444343</c:v>
                </c:pt>
                <c:pt idx="14">
                  <c:v>99.589720998300166</c:v>
                </c:pt>
                <c:pt idx="15">
                  <c:v>79.428227887007424</c:v>
                </c:pt>
                <c:pt idx="16">
                  <c:v>59.956981846012987</c:v>
                </c:pt>
                <c:pt idx="17">
                  <c:v>60.654936520365126</c:v>
                </c:pt>
                <c:pt idx="18">
                  <c:v>69.683654038996735</c:v>
                </c:pt>
                <c:pt idx="19">
                  <c:v>192.77314802271451</c:v>
                </c:pt>
                <c:pt idx="20">
                  <c:v>55.234209783561965</c:v>
                </c:pt>
                <c:pt idx="21">
                  <c:v>72.028241321345945</c:v>
                </c:pt>
                <c:pt idx="22">
                  <c:v>220.32120006697119</c:v>
                </c:pt>
                <c:pt idx="23">
                  <c:v>9.9655180725635137</c:v>
                </c:pt>
                <c:pt idx="24">
                  <c:v>89.32929801335662</c:v>
                </c:pt>
                <c:pt idx="25">
                  <c:v>188.40022999441572</c:v>
                </c:pt>
                <c:pt idx="26">
                  <c:v>38.468945812543453</c:v>
                </c:pt>
                <c:pt idx="27">
                  <c:v>70.738282958691144</c:v>
                </c:pt>
                <c:pt idx="28">
                  <c:v>40.620211028921048</c:v>
                </c:pt>
                <c:pt idx="29">
                  <c:v>61.949138166142738</c:v>
                </c:pt>
                <c:pt idx="30">
                  <c:v>59.997912141534208</c:v>
                </c:pt>
                <c:pt idx="31">
                  <c:v>68.624073014150085</c:v>
                </c:pt>
                <c:pt idx="32">
                  <c:v>90.052080097302564</c:v>
                </c:pt>
                <c:pt idx="33">
                  <c:v>69.361056899242655</c:v>
                </c:pt>
                <c:pt idx="34">
                  <c:v>74.280845050396806</c:v>
                </c:pt>
                <c:pt idx="35">
                  <c:v>78.632356837239101</c:v>
                </c:pt>
                <c:pt idx="36">
                  <c:v>49.936251446884555</c:v>
                </c:pt>
                <c:pt idx="37">
                  <c:v>72.880921455692103</c:v>
                </c:pt>
                <c:pt idx="38">
                  <c:v>89.462639684050444</c:v>
                </c:pt>
                <c:pt idx="39">
                  <c:v>61.945868641901733</c:v>
                </c:pt>
                <c:pt idx="40">
                  <c:v>82.705475810991331</c:v>
                </c:pt>
                <c:pt idx="41">
                  <c:v>82.54773520902944</c:v>
                </c:pt>
                <c:pt idx="42">
                  <c:v>131.21755584588837</c:v>
                </c:pt>
                <c:pt idx="43">
                  <c:v>112.05781343293521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76.213628973664342</c:v>
                </c:pt>
                <c:pt idx="47">
                  <c:v>31.837254770575292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Case8!$AB$2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Case8!$AB$3:$AB$300</c:f>
              <c:numCache>
                <c:formatCode>0.00</c:formatCode>
                <c:ptCount val="298"/>
                <c:pt idx="0">
                  <c:v>47.798792849097723</c:v>
                </c:pt>
                <c:pt idx="1">
                  <c:v>37.034286036702284</c:v>
                </c:pt>
                <c:pt idx="2">
                  <c:v>22.856970860824298</c:v>
                </c:pt>
                <c:pt idx="3">
                  <c:v>37.474371890950138</c:v>
                </c:pt>
                <c:pt idx="4">
                  <c:v>48.204193293688078</c:v>
                </c:pt>
                <c:pt idx="5">
                  <c:v>56.269611441558141</c:v>
                </c:pt>
                <c:pt idx="6">
                  <c:v>20.52500599110639</c:v>
                </c:pt>
                <c:pt idx="7">
                  <c:v>53.947102883160518</c:v>
                </c:pt>
                <c:pt idx="8">
                  <c:v>4.4689065340794336</c:v>
                </c:pt>
                <c:pt idx="9">
                  <c:v>5.3425999599669396</c:v>
                </c:pt>
                <c:pt idx="10">
                  <c:v>20.459475844569361</c:v>
                </c:pt>
                <c:pt idx="11">
                  <c:v>24.850056599630971</c:v>
                </c:pt>
                <c:pt idx="12">
                  <c:v>58.260705870187472</c:v>
                </c:pt>
                <c:pt idx="13">
                  <c:v>47.458748173648381</c:v>
                </c:pt>
                <c:pt idx="14">
                  <c:v>35.462404305709121</c:v>
                </c:pt>
                <c:pt idx="15">
                  <c:v>43.525176017862044</c:v>
                </c:pt>
                <c:pt idx="16">
                  <c:v>53.158534811530117</c:v>
                </c:pt>
                <c:pt idx="17">
                  <c:v>52.775966185461797</c:v>
                </c:pt>
                <c:pt idx="18">
                  <c:v>48.087678360873717</c:v>
                </c:pt>
                <c:pt idx="19">
                  <c:v>13.02030761600488</c:v>
                </c:pt>
                <c:pt idx="20">
                  <c:v>55.828328199471571</c:v>
                </c:pt>
                <c:pt idx="21">
                  <c:v>46.945166588342651</c:v>
                </c:pt>
                <c:pt idx="22">
                  <c:v>9.0780391079773821</c:v>
                </c:pt>
                <c:pt idx="23">
                  <c:v>90.222094621666585</c:v>
                </c:pt>
                <c:pt idx="24">
                  <c:v>39.353737390795246</c:v>
                </c:pt>
                <c:pt idx="25">
                  <c:v>13.724613468457235</c:v>
                </c:pt>
                <c:pt idx="26">
                  <c:v>66.56501741520411</c:v>
                </c:pt>
                <c:pt idx="27">
                  <c:v>47.570112389209122</c:v>
                </c:pt>
                <c:pt idx="28">
                  <c:v>65.068150194912278</c:v>
                </c:pt>
                <c:pt idx="29">
                  <c:v>52.074484535341711</c:v>
                </c:pt>
                <c:pt idx="30">
                  <c:v>53.136019857839671</c:v>
                </c:pt>
                <c:pt idx="31">
                  <c:v>48.61378488891085</c:v>
                </c:pt>
                <c:pt idx="32">
                  <c:v>39.065922888041044</c:v>
                </c:pt>
                <c:pt idx="33">
                  <c:v>48.247207111327064</c:v>
                </c:pt>
                <c:pt idx="34">
                  <c:v>45.874802427436165</c:v>
                </c:pt>
                <c:pt idx="35">
                  <c:v>43.879979258808596</c:v>
                </c:pt>
                <c:pt idx="36">
                  <c:v>58.999661307706077</c:v>
                </c:pt>
                <c:pt idx="37">
                  <c:v>46.536888252515318</c:v>
                </c:pt>
                <c:pt idx="38">
                  <c:v>39.300477241881929</c:v>
                </c:pt>
                <c:pt idx="39">
                  <c:v>52.076242701603938</c:v>
                </c:pt>
                <c:pt idx="40">
                  <c:v>42.095636013989392</c:v>
                </c:pt>
                <c:pt idx="41">
                  <c:v>42.163304042808569</c:v>
                </c:pt>
                <c:pt idx="42">
                  <c:v>25.679330611298447</c:v>
                </c:pt>
                <c:pt idx="43">
                  <c:v>31.245378973963323</c:v>
                </c:pt>
                <c:pt idx="44">
                  <c:v>99.884042575321587</c:v>
                </c:pt>
                <c:pt idx="45">
                  <c:v>99.438817558529607</c:v>
                </c:pt>
                <c:pt idx="46">
                  <c:v>44.977149366271021</c:v>
                </c:pt>
                <c:pt idx="47">
                  <c:v>71.420983881967615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Case8!$C$3:$C$300</c:f>
              <c:numCache>
                <c:formatCode>0.00</c:formatCode>
                <c:ptCount val="298"/>
                <c:pt idx="0">
                  <c:v>70.270800787354531</c:v>
                </c:pt>
                <c:pt idx="1">
                  <c:v>95.31414638716744</c:v>
                </c:pt>
                <c:pt idx="2">
                  <c:v>142.40649838849777</c:v>
                </c:pt>
                <c:pt idx="3">
                  <c:v>94.149812784431163</c:v>
                </c:pt>
                <c:pt idx="4">
                  <c:v>69.44793031526396</c:v>
                </c:pt>
                <c:pt idx="5">
                  <c:v>54.477488914999228</c:v>
                </c:pt>
                <c:pt idx="6">
                  <c:v>152.57066753237089</c:v>
                </c:pt>
                <c:pt idx="7">
                  <c:v>58.535496501406534</c:v>
                </c:pt>
                <c:pt idx="8">
                  <c:v>261.27925622332612</c:v>
                </c:pt>
                <c:pt idx="9">
                  <c:v>252.59964618491566</c:v>
                </c:pt>
                <c:pt idx="10">
                  <c:v>152.86965097112991</c:v>
                </c:pt>
                <c:pt idx="11">
                  <c:v>134.3894194740414</c:v>
                </c:pt>
                <c:pt idx="12">
                  <c:v>51.142275379636239</c:v>
                </c:pt>
                <c:pt idx="13">
                  <c:v>70.966813206444343</c:v>
                </c:pt>
                <c:pt idx="14">
                  <c:v>99.589720998300166</c:v>
                </c:pt>
                <c:pt idx="15">
                  <c:v>79.428227887007424</c:v>
                </c:pt>
                <c:pt idx="16">
                  <c:v>59.956981846012987</c:v>
                </c:pt>
                <c:pt idx="17">
                  <c:v>60.654936520365126</c:v>
                </c:pt>
                <c:pt idx="18">
                  <c:v>69.683654038996735</c:v>
                </c:pt>
                <c:pt idx="19">
                  <c:v>192.77314802271451</c:v>
                </c:pt>
                <c:pt idx="20">
                  <c:v>55.234209783561965</c:v>
                </c:pt>
                <c:pt idx="21">
                  <c:v>72.028241321345945</c:v>
                </c:pt>
                <c:pt idx="22">
                  <c:v>220.32120006697119</c:v>
                </c:pt>
                <c:pt idx="23">
                  <c:v>9.9655180725635137</c:v>
                </c:pt>
                <c:pt idx="24">
                  <c:v>89.32929801335662</c:v>
                </c:pt>
                <c:pt idx="25">
                  <c:v>188.40022999441572</c:v>
                </c:pt>
                <c:pt idx="26">
                  <c:v>38.468945812543453</c:v>
                </c:pt>
                <c:pt idx="27">
                  <c:v>70.738282958691144</c:v>
                </c:pt>
                <c:pt idx="28">
                  <c:v>40.620211028921048</c:v>
                </c:pt>
                <c:pt idx="29">
                  <c:v>61.949138166142738</c:v>
                </c:pt>
                <c:pt idx="30">
                  <c:v>59.997912141534208</c:v>
                </c:pt>
                <c:pt idx="31">
                  <c:v>68.624073014150085</c:v>
                </c:pt>
                <c:pt idx="32">
                  <c:v>90.052080097302564</c:v>
                </c:pt>
                <c:pt idx="33">
                  <c:v>69.361056899242655</c:v>
                </c:pt>
                <c:pt idx="34">
                  <c:v>74.280845050396806</c:v>
                </c:pt>
                <c:pt idx="35">
                  <c:v>78.632356837239101</c:v>
                </c:pt>
                <c:pt idx="36">
                  <c:v>49.936251446884555</c:v>
                </c:pt>
                <c:pt idx="37">
                  <c:v>72.880921455692103</c:v>
                </c:pt>
                <c:pt idx="38">
                  <c:v>89.462639684050444</c:v>
                </c:pt>
                <c:pt idx="39">
                  <c:v>61.945868641901733</c:v>
                </c:pt>
                <c:pt idx="40">
                  <c:v>82.705475810991331</c:v>
                </c:pt>
                <c:pt idx="41">
                  <c:v>82.54773520902944</c:v>
                </c:pt>
                <c:pt idx="42">
                  <c:v>131.21755584588837</c:v>
                </c:pt>
                <c:pt idx="43">
                  <c:v>112.05781343293521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76.213628973664342</c:v>
                </c:pt>
                <c:pt idx="47">
                  <c:v>31.837254770575292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233024"/>
        <c:axId val="191103360"/>
      </c:scatterChart>
      <c:valAx>
        <c:axId val="19123302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50703964202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103360"/>
        <c:crosses val="autoZero"/>
        <c:crossBetween val="midCat"/>
      </c:valAx>
      <c:valAx>
        <c:axId val="191103360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662468018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23302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03467748349646"/>
          <c:y val="0.94200356823528919"/>
          <c:w val="0.29437274886093806"/>
          <c:h val="4.5694178337597896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Case9!$Q$1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Case9!$Q$3:$Q$30</c:f>
              <c:numCache>
                <c:formatCode>0</c:formatCode>
                <c:ptCount val="28"/>
                <c:pt idx="0">
                  <c:v>3.3424492007842601</c:v>
                </c:pt>
                <c:pt idx="1">
                  <c:v>2.4402499214536855</c:v>
                </c:pt>
                <c:pt idx="2">
                  <c:v>2.0700852505779812</c:v>
                </c:pt>
                <c:pt idx="3">
                  <c:v>2.6991240089225457</c:v>
                </c:pt>
                <c:pt idx="4">
                  <c:v>3.3142014459366025</c:v>
                </c:pt>
                <c:pt idx="5">
                  <c:v>4.0368442433485265</c:v>
                </c:pt>
                <c:pt idx="6">
                  <c:v>1.5552656368936455</c:v>
                </c:pt>
                <c:pt idx="7">
                  <c:v>3.7402519859491061</c:v>
                </c:pt>
                <c:pt idx="8">
                  <c:v>1.0040143879080872</c:v>
                </c:pt>
                <c:pt idx="9">
                  <c:v>0.92383825538133957</c:v>
                </c:pt>
                <c:pt idx="10">
                  <c:v>1.7049944003100201</c:v>
                </c:pt>
                <c:pt idx="11">
                  <c:v>1.7502723651392269</c:v>
                </c:pt>
                <c:pt idx="12">
                  <c:v>4.143879760353256</c:v>
                </c:pt>
                <c:pt idx="13">
                  <c:v>3.1465286429758237</c:v>
                </c:pt>
                <c:pt idx="14">
                  <c:v>2.6020658178616185</c:v>
                </c:pt>
                <c:pt idx="15">
                  <c:v>2.746207225837511</c:v>
                </c:pt>
                <c:pt idx="16">
                  <c:v>3.4919096042462487</c:v>
                </c:pt>
                <c:pt idx="17">
                  <c:v>3.3913581893913403</c:v>
                </c:pt>
                <c:pt idx="18">
                  <c:v>2.8922399744177265</c:v>
                </c:pt>
                <c:pt idx="19">
                  <c:v>1.6921784152796837</c:v>
                </c:pt>
                <c:pt idx="20">
                  <c:v>3.5531916605684732</c:v>
                </c:pt>
                <c:pt idx="21">
                  <c:v>3.1930686577495102</c:v>
                </c:pt>
                <c:pt idx="22">
                  <c:v>1.0363378610481466</c:v>
                </c:pt>
                <c:pt idx="23">
                  <c:v>6.514739486514129</c:v>
                </c:pt>
                <c:pt idx="24">
                  <c:v>2.2749347047390858</c:v>
                </c:pt>
                <c:pt idx="25">
                  <c:v>1.1468672423116919</c:v>
                </c:pt>
                <c:pt idx="26">
                  <c:v>4.7610982066710035</c:v>
                </c:pt>
                <c:pt idx="27">
                  <c:v>2.7683275703863477</c:v>
                </c:pt>
              </c:numCache>
            </c:numRef>
          </c:xVal>
          <c:yVal>
            <c:numRef>
              <c:f>Case9!$C$3:$C$30</c:f>
              <c:numCache>
                <c:formatCode>0.00</c:formatCode>
                <c:ptCount val="28"/>
                <c:pt idx="0">
                  <c:v>86.260132813377055</c:v>
                </c:pt>
                <c:pt idx="1">
                  <c:v>111.63187129596413</c:v>
                </c:pt>
                <c:pt idx="2">
                  <c:v>165.27887544825327</c:v>
                </c:pt>
                <c:pt idx="3">
                  <c:v>112.35834214635722</c:v>
                </c:pt>
                <c:pt idx="4">
                  <c:v>84.997793025752372</c:v>
                </c:pt>
                <c:pt idx="5">
                  <c:v>68.828259072972259</c:v>
                </c:pt>
                <c:pt idx="6">
                  <c:v>170.40878608537946</c:v>
                </c:pt>
                <c:pt idx="7">
                  <c:v>72.870222511574468</c:v>
                </c:pt>
                <c:pt idx="8">
                  <c:v>282.83656329343398</c:v>
                </c:pt>
                <c:pt idx="9">
                  <c:v>271.45891839234565</c:v>
                </c:pt>
                <c:pt idx="10">
                  <c:v>172.77725740055266</c:v>
                </c:pt>
                <c:pt idx="11">
                  <c:v>151.72356088718593</c:v>
                </c:pt>
                <c:pt idx="12">
                  <c:v>64.720385428645855</c:v>
                </c:pt>
                <c:pt idx="13">
                  <c:v>85.942620321372175</c:v>
                </c:pt>
                <c:pt idx="14">
                  <c:v>118.36349761193178</c:v>
                </c:pt>
                <c:pt idx="15">
                  <c:v>94.148484744220454</c:v>
                </c:pt>
                <c:pt idx="16">
                  <c:v>73.485494887453982</c:v>
                </c:pt>
                <c:pt idx="17">
                  <c:v>73.88715592248009</c:v>
                </c:pt>
                <c:pt idx="18">
                  <c:v>82.784071031190265</c:v>
                </c:pt>
                <c:pt idx="19">
                  <c:v>219.43162883614326</c:v>
                </c:pt>
                <c:pt idx="20">
                  <c:v>67.548218490571372</c:v>
                </c:pt>
                <c:pt idx="21">
                  <c:v>87.615705639853303</c:v>
                </c:pt>
                <c:pt idx="22">
                  <c:v>238.36515613143192</c:v>
                </c:pt>
                <c:pt idx="23">
                  <c:v>10.812588065709797</c:v>
                </c:pt>
                <c:pt idx="24">
                  <c:v>103.03491971094959</c:v>
                </c:pt>
                <c:pt idx="25">
                  <c:v>204.96506481017263</c:v>
                </c:pt>
                <c:pt idx="26">
                  <c:v>49.3342158591553</c:v>
                </c:pt>
                <c:pt idx="27">
                  <c:v>83.397387299509163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Case9!$AB$2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Case9!$AB$3:$AB$300</c:f>
              <c:numCache>
                <c:formatCode>0.00</c:formatCode>
                <c:ptCount val="298"/>
                <c:pt idx="0">
                  <c:v>40.600431269162158</c:v>
                </c:pt>
                <c:pt idx="1">
                  <c:v>31.381048873457178</c:v>
                </c:pt>
                <c:pt idx="2">
                  <c:v>17.881291481688979</c:v>
                </c:pt>
                <c:pt idx="3">
                  <c:v>31.149985906030953</c:v>
                </c:pt>
                <c:pt idx="4">
                  <c:v>41.124981305950385</c:v>
                </c:pt>
                <c:pt idx="5">
                  <c:v>48.511921926606526</c:v>
                </c:pt>
                <c:pt idx="6">
                  <c:v>16.891015553680472</c:v>
                </c:pt>
                <c:pt idx="7">
                  <c:v>46.541994724576618</c:v>
                </c:pt>
                <c:pt idx="8">
                  <c:v>2.497735256066214</c:v>
                </c:pt>
                <c:pt idx="9">
                  <c:v>3.5046701895256587</c:v>
                </c:pt>
                <c:pt idx="10">
                  <c:v>16.447663097759374</c:v>
                </c:pt>
                <c:pt idx="11">
                  <c:v>20.711582423130899</c:v>
                </c:pt>
                <c:pt idx="12">
                  <c:v>50.606313557410907</c:v>
                </c:pt>
                <c:pt idx="13">
                  <c:v>40.731712679113166</c:v>
                </c:pt>
                <c:pt idx="14">
                  <c:v>29.300864711557939</c:v>
                </c:pt>
                <c:pt idx="15">
                  <c:v>37.474882192092792</c:v>
                </c:pt>
                <c:pt idx="16">
                  <c:v>46.24972162125848</c:v>
                </c:pt>
                <c:pt idx="17">
                  <c:v>46.059977505606199</c:v>
                </c:pt>
                <c:pt idx="18">
                  <c:v>42.061963323654325</c:v>
                </c:pt>
                <c:pt idx="19">
                  <c:v>9.1933175972857946</c:v>
                </c:pt>
                <c:pt idx="20">
                  <c:v>49.154320255604162</c:v>
                </c:pt>
                <c:pt idx="21">
                  <c:v>40.044849582638648</c:v>
                </c:pt>
                <c:pt idx="22">
                  <c:v>6.8887210821815259</c:v>
                </c:pt>
                <c:pt idx="23">
                  <c:v>89.41440994845486</c:v>
                </c:pt>
                <c:pt idx="24">
                  <c:v>34.244382664253195</c:v>
                </c:pt>
                <c:pt idx="25">
                  <c:v>11.176091979958617</c:v>
                </c:pt>
                <c:pt idx="26">
                  <c:v>59.372396870064378</c:v>
                </c:pt>
                <c:pt idx="27">
                  <c:v>41.80016224033772</c:v>
                </c:pt>
                <c:pt idx="28">
                  <c:v>58.355103611454375</c:v>
                </c:pt>
                <c:pt idx="29">
                  <c:v>43.524612139121807</c:v>
                </c:pt>
                <c:pt idx="30">
                  <c:v>44.475652192697645</c:v>
                </c:pt>
                <c:pt idx="31">
                  <c:v>41.390713260491232</c:v>
                </c:pt>
                <c:pt idx="32">
                  <c:v>32.863112180448809</c:v>
                </c:pt>
                <c:pt idx="33">
                  <c:v>40.841144993742105</c:v>
                </c:pt>
                <c:pt idx="34">
                  <c:v>38.718337557573406</c:v>
                </c:pt>
                <c:pt idx="35">
                  <c:v>36.94083741980225</c:v>
                </c:pt>
                <c:pt idx="36">
                  <c:v>49.699492798701108</c:v>
                </c:pt>
                <c:pt idx="37">
                  <c:v>38.533007817972916</c:v>
                </c:pt>
                <c:pt idx="38">
                  <c:v>30.451035539848611</c:v>
                </c:pt>
                <c:pt idx="39">
                  <c:v>41.296513400410028</c:v>
                </c:pt>
                <c:pt idx="40">
                  <c:v>32.796742925662265</c:v>
                </c:pt>
                <c:pt idx="41">
                  <c:v>32.853679196784931</c:v>
                </c:pt>
                <c:pt idx="42">
                  <c:v>20.286043857764909</c:v>
                </c:pt>
                <c:pt idx="43">
                  <c:v>25.056988756381227</c:v>
                </c:pt>
                <c:pt idx="44">
                  <c:v>99.884042575321587</c:v>
                </c:pt>
                <c:pt idx="45">
                  <c:v>99.438817558529607</c:v>
                </c:pt>
                <c:pt idx="46">
                  <c:v>37.262063739093421</c:v>
                </c:pt>
                <c:pt idx="47">
                  <c:v>62.081829755123898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Case9!$C$3:$C$300</c:f>
              <c:numCache>
                <c:formatCode>0.00</c:formatCode>
                <c:ptCount val="298"/>
                <c:pt idx="0">
                  <c:v>86.260132813377055</c:v>
                </c:pt>
                <c:pt idx="1">
                  <c:v>111.63187129596413</c:v>
                </c:pt>
                <c:pt idx="2">
                  <c:v>165.27887544825327</c:v>
                </c:pt>
                <c:pt idx="3">
                  <c:v>112.35834214635722</c:v>
                </c:pt>
                <c:pt idx="4">
                  <c:v>84.997793025752372</c:v>
                </c:pt>
                <c:pt idx="5">
                  <c:v>68.828259072972259</c:v>
                </c:pt>
                <c:pt idx="6">
                  <c:v>170.40878608537946</c:v>
                </c:pt>
                <c:pt idx="7">
                  <c:v>72.870222511574468</c:v>
                </c:pt>
                <c:pt idx="8">
                  <c:v>282.83656329343398</c:v>
                </c:pt>
                <c:pt idx="9">
                  <c:v>271.45891839234565</c:v>
                </c:pt>
                <c:pt idx="10">
                  <c:v>172.77725740055266</c:v>
                </c:pt>
                <c:pt idx="11">
                  <c:v>151.72356088718593</c:v>
                </c:pt>
                <c:pt idx="12">
                  <c:v>64.720385428645855</c:v>
                </c:pt>
                <c:pt idx="13">
                  <c:v>85.942620321372175</c:v>
                </c:pt>
                <c:pt idx="14">
                  <c:v>118.36349761193178</c:v>
                </c:pt>
                <c:pt idx="15">
                  <c:v>94.148484744220454</c:v>
                </c:pt>
                <c:pt idx="16">
                  <c:v>73.485494887453982</c:v>
                </c:pt>
                <c:pt idx="17">
                  <c:v>73.88715592248009</c:v>
                </c:pt>
                <c:pt idx="18">
                  <c:v>82.784071031190265</c:v>
                </c:pt>
                <c:pt idx="19">
                  <c:v>219.43162883614326</c:v>
                </c:pt>
                <c:pt idx="20">
                  <c:v>67.548218490571372</c:v>
                </c:pt>
                <c:pt idx="21">
                  <c:v>87.615705639853303</c:v>
                </c:pt>
                <c:pt idx="22">
                  <c:v>238.36515613143192</c:v>
                </c:pt>
                <c:pt idx="23">
                  <c:v>10.812588065709797</c:v>
                </c:pt>
                <c:pt idx="24">
                  <c:v>103.03491971094959</c:v>
                </c:pt>
                <c:pt idx="25">
                  <c:v>204.96506481017263</c:v>
                </c:pt>
                <c:pt idx="26">
                  <c:v>49.3342158591553</c:v>
                </c:pt>
                <c:pt idx="27">
                  <c:v>83.397387299509163</c:v>
                </c:pt>
                <c:pt idx="28">
                  <c:v>50.987274177055021</c:v>
                </c:pt>
                <c:pt idx="29">
                  <c:v>79.429489056472335</c:v>
                </c:pt>
                <c:pt idx="30">
                  <c:v>77.311343568817435</c:v>
                </c:pt>
                <c:pt idx="31">
                  <c:v>84.364691927667138</c:v>
                </c:pt>
                <c:pt idx="32">
                  <c:v>107.09107966297309</c:v>
                </c:pt>
                <c:pt idx="33">
                  <c:v>85.678764491043452</c:v>
                </c:pt>
                <c:pt idx="34">
                  <c:v>90.932268100662029</c:v>
                </c:pt>
                <c:pt idx="35">
                  <c:v>95.563185860242825</c:v>
                </c:pt>
                <c:pt idx="36">
                  <c:v>66.476001968714442</c:v>
                </c:pt>
                <c:pt idx="37">
                  <c:v>91.404901721375097</c:v>
                </c:pt>
                <c:pt idx="38">
                  <c:v>114.58758103201404</c:v>
                </c:pt>
                <c:pt idx="39">
                  <c:v>84.58863761427385</c:v>
                </c:pt>
                <c:pt idx="40">
                  <c:v>107.29013789360603</c:v>
                </c:pt>
                <c:pt idx="41">
                  <c:v>107.11935865117988</c:v>
                </c:pt>
                <c:pt idx="42">
                  <c:v>153.6646711606906</c:v>
                </c:pt>
                <c:pt idx="43">
                  <c:v>133.58928925985811</c:v>
                </c:pt>
                <c:pt idx="44">
                  <c:v>0.12112172868858855</c:v>
                </c:pt>
                <c:pt idx="45">
                  <c:v>0.57913688721167711</c:v>
                </c:pt>
                <c:pt idx="46">
                  <c:v>94.709777525122831</c:v>
                </c:pt>
                <c:pt idx="47">
                  <c:v>45.079324965283398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07008"/>
        <c:axId val="191713664"/>
      </c:scatterChart>
      <c:valAx>
        <c:axId val="191707008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37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713664"/>
        <c:crosses val="autoZero"/>
        <c:crossBetween val="midCat"/>
      </c:valAx>
      <c:valAx>
        <c:axId val="19171366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707008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457476906295884"/>
          <c:y val="0.94200359600719252"/>
          <c:w val="0.29437274886093806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412710267730696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Case10!$Q$1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Case10!$Q$3:$Q$300</c:f>
              <c:numCache>
                <c:formatCode>0</c:formatCode>
                <c:ptCount val="298"/>
                <c:pt idx="0">
                  <c:v>1.140674285318876</c:v>
                </c:pt>
                <c:pt idx="1">
                  <c:v>0.79171983514062383</c:v>
                </c:pt>
                <c:pt idx="2">
                  <c:v>0.66365414542584766</c:v>
                </c:pt>
                <c:pt idx="3">
                  <c:v>0.89276299138002801</c:v>
                </c:pt>
                <c:pt idx="4">
                  <c:v>1.1277309974475498</c:v>
                </c:pt>
                <c:pt idx="5">
                  <c:v>1.4224778383951617</c:v>
                </c:pt>
                <c:pt idx="6">
                  <c:v>0.47937050381982138</c:v>
                </c:pt>
                <c:pt idx="7">
                  <c:v>1.2971896369052542</c:v>
                </c:pt>
                <c:pt idx="8">
                  <c:v>0.29911893263703443</c:v>
                </c:pt>
                <c:pt idx="9">
                  <c:v>0.2732645927067191</c:v>
                </c:pt>
                <c:pt idx="10">
                  <c:v>0.53188274001355018</c:v>
                </c:pt>
                <c:pt idx="11">
                  <c:v>0.54577652029195367</c:v>
                </c:pt>
                <c:pt idx="12">
                  <c:v>1.4636540596835008</c:v>
                </c:pt>
                <c:pt idx="13">
                  <c:v>1.058922771755763</c:v>
                </c:pt>
                <c:pt idx="14">
                  <c:v>0.85669960328247874</c:v>
                </c:pt>
                <c:pt idx="15">
                  <c:v>0.90322733197725713</c:v>
                </c:pt>
                <c:pt idx="16">
                  <c:v>1.1915475702113196</c:v>
                </c:pt>
                <c:pt idx="17">
                  <c:v>1.1498406677882862</c:v>
                </c:pt>
                <c:pt idx="18">
                  <c:v>0.954444517754239</c:v>
                </c:pt>
                <c:pt idx="19">
                  <c:v>0.53099483815848392</c:v>
                </c:pt>
                <c:pt idx="20">
                  <c:v>1.2106589150181977</c:v>
                </c:pt>
                <c:pt idx="21">
                  <c:v>1.0793420011825909</c:v>
                </c:pt>
                <c:pt idx="22">
                  <c:v>0.30877525537007139</c:v>
                </c:pt>
                <c:pt idx="23">
                  <c:v>3.6872445427852223</c:v>
                </c:pt>
                <c:pt idx="24">
                  <c:v>0.72689352936837581</c:v>
                </c:pt>
                <c:pt idx="25">
                  <c:v>0.34384019925372122</c:v>
                </c:pt>
                <c:pt idx="26">
                  <c:v>1.7105302320677531</c:v>
                </c:pt>
                <c:pt idx="27">
                  <c:v>0.90626371605530309</c:v>
                </c:pt>
                <c:pt idx="28">
                  <c:v>1.5270903422903541</c:v>
                </c:pt>
                <c:pt idx="29">
                  <c:v>1.4536343103973781</c:v>
                </c:pt>
                <c:pt idx="30">
                  <c:v>1.4998798263499116</c:v>
                </c:pt>
                <c:pt idx="31">
                  <c:v>1.1581178067232571</c:v>
                </c:pt>
                <c:pt idx="32">
                  <c:v>0.88621870822027815</c:v>
                </c:pt>
                <c:pt idx="33">
                  <c:v>1.1820307198195257</c:v>
                </c:pt>
                <c:pt idx="34">
                  <c:v>1.1050278614555951</c:v>
                </c:pt>
                <c:pt idx="35">
                  <c:v>1.0448354167424858</c:v>
                </c:pt>
                <c:pt idx="36">
                  <c:v>1.8110133652378584</c:v>
                </c:pt>
                <c:pt idx="37">
                  <c:v>1.2512087997675556</c:v>
                </c:pt>
                <c:pt idx="38">
                  <c:v>1.2890729166413823</c:v>
                </c:pt>
                <c:pt idx="39">
                  <c:v>1.8459274342749663</c:v>
                </c:pt>
                <c:pt idx="40">
                  <c:v>1.3921593558006842</c:v>
                </c:pt>
                <c:pt idx="41">
                  <c:v>1.394763760091561</c:v>
                </c:pt>
                <c:pt idx="42">
                  <c:v>0.72110753810722961</c:v>
                </c:pt>
                <c:pt idx="43">
                  <c:v>0.84273874371482249</c:v>
                </c:pt>
                <c:pt idx="44">
                  <c:v>11.684919391534752</c:v>
                </c:pt>
                <c:pt idx="45">
                  <c:v>11.684202141657309</c:v>
                </c:pt>
                <c:pt idx="46">
                  <c:v>1.1812673356590215</c:v>
                </c:pt>
                <c:pt idx="47">
                  <c:v>2.6050506633498691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Case10!$C$3:$C$300</c:f>
              <c:numCache>
                <c:formatCode>0.00</c:formatCode>
                <c:ptCount val="298"/>
                <c:pt idx="0">
                  <c:v>70.855869810019612</c:v>
                </c:pt>
                <c:pt idx="1">
                  <c:v>95.917543365859558</c:v>
                </c:pt>
                <c:pt idx="2">
                  <c:v>143.25129618305323</c:v>
                </c:pt>
                <c:pt idx="3">
                  <c:v>94.819727277753785</c:v>
                </c:pt>
                <c:pt idx="4">
                  <c:v>70.017394962333128</c:v>
                </c:pt>
                <c:pt idx="5">
                  <c:v>54.99943767747952</c:v>
                </c:pt>
                <c:pt idx="6">
                  <c:v>153.23658714006839</c:v>
                </c:pt>
                <c:pt idx="7">
                  <c:v>59.058685828311965</c:v>
                </c:pt>
                <c:pt idx="8">
                  <c:v>262.08801038366607</c:v>
                </c:pt>
                <c:pt idx="9">
                  <c:v>253.3092096813138</c:v>
                </c:pt>
                <c:pt idx="10">
                  <c:v>153.61025487875156</c:v>
                </c:pt>
                <c:pt idx="11">
                  <c:v>135.03529032612923</c:v>
                </c:pt>
                <c:pt idx="12">
                  <c:v>51.636118147222092</c:v>
                </c:pt>
                <c:pt idx="13">
                  <c:v>71.516678308654321</c:v>
                </c:pt>
                <c:pt idx="14">
                  <c:v>100.28085576818711</c:v>
                </c:pt>
                <c:pt idx="15">
                  <c:v>79.971430946009505</c:v>
                </c:pt>
                <c:pt idx="16">
                  <c:v>60.452708765882299</c:v>
                </c:pt>
                <c:pt idx="17">
                  <c:v>61.140497497754218</c:v>
                </c:pt>
                <c:pt idx="18">
                  <c:v>70.167177524907899</c:v>
                </c:pt>
                <c:pt idx="19">
                  <c:v>193.76013131896039</c:v>
                </c:pt>
                <c:pt idx="20">
                  <c:v>55.685840217012633</c:v>
                </c:pt>
                <c:pt idx="21">
                  <c:v>72.599870184667367</c:v>
                </c:pt>
                <c:pt idx="22">
                  <c:v>220.99939598799511</c:v>
                </c:pt>
                <c:pt idx="23">
                  <c:v>9.54326263827984</c:v>
                </c:pt>
                <c:pt idx="24">
                  <c:v>89.838423521206764</c:v>
                </c:pt>
                <c:pt idx="25">
                  <c:v>189.02253984825367</c:v>
                </c:pt>
                <c:pt idx="26">
                  <c:v>38.863280906705526</c:v>
                </c:pt>
                <c:pt idx="27">
                  <c:v>71.206388266211661</c:v>
                </c:pt>
                <c:pt idx="28">
                  <c:v>40.998462787767444</c:v>
                </c:pt>
                <c:pt idx="29">
                  <c:v>62.582084159140337</c:v>
                </c:pt>
                <c:pt idx="30">
                  <c:v>60.624039580526841</c:v>
                </c:pt>
                <c:pt idx="31">
                  <c:v>69.199930151287958</c:v>
                </c:pt>
                <c:pt idx="32">
                  <c:v>90.679792953899721</c:v>
                </c:pt>
                <c:pt idx="33">
                  <c:v>69.957209562552606</c:v>
                </c:pt>
                <c:pt idx="34">
                  <c:v>74.890426020131684</c:v>
                </c:pt>
                <c:pt idx="35">
                  <c:v>79.253033963196643</c:v>
                </c:pt>
                <c:pt idx="36">
                  <c:v>50.530090433772529</c:v>
                </c:pt>
                <c:pt idx="37">
                  <c:v>73.554788484425515</c:v>
                </c:pt>
                <c:pt idx="38">
                  <c:v>90.369637808941732</c:v>
                </c:pt>
                <c:pt idx="39">
                  <c:v>62.752133281075167</c:v>
                </c:pt>
                <c:pt idx="40">
                  <c:v>83.590571235165598</c:v>
                </c:pt>
                <c:pt idx="41">
                  <c:v>83.432281193980515</c:v>
                </c:pt>
                <c:pt idx="42">
                  <c:v>132.04528050854381</c:v>
                </c:pt>
                <c:pt idx="43">
                  <c:v>112.848959183266</c:v>
                </c:pt>
                <c:pt idx="44">
                  <c:v>0.11545715927024416</c:v>
                </c:pt>
                <c:pt idx="45">
                  <c:v>0.51810877418877865</c:v>
                </c:pt>
                <c:pt idx="46">
                  <c:v>76.887851416204086</c:v>
                </c:pt>
                <c:pt idx="47">
                  <c:v>32.306271199055594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Case10!$AB$2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Case10!$AB$3:$AB$300</c:f>
              <c:numCache>
                <c:formatCode>0.00</c:formatCode>
                <c:ptCount val="298"/>
                <c:pt idx="0">
                  <c:v>47.51277720405794</c:v>
                </c:pt>
                <c:pt idx="1">
                  <c:v>36.808283733399215</c:v>
                </c:pt>
                <c:pt idx="2">
                  <c:v>22.65513182634756</c:v>
                </c:pt>
                <c:pt idx="3">
                  <c:v>37.220524267001174</c:v>
                </c:pt>
                <c:pt idx="4">
                  <c:v>47.923242952844774</c:v>
                </c:pt>
                <c:pt idx="5">
                  <c:v>55.964826754154579</c:v>
                </c:pt>
                <c:pt idx="6">
                  <c:v>20.379275647203229</c:v>
                </c:pt>
                <c:pt idx="7">
                  <c:v>53.655386385131649</c:v>
                </c:pt>
                <c:pt idx="8">
                  <c:v>4.3899844431306922</c:v>
                </c:pt>
                <c:pt idx="9">
                  <c:v>5.2693018895404018</c:v>
                </c:pt>
                <c:pt idx="10">
                  <c:v>20.297875743817695</c:v>
                </c:pt>
                <c:pt idx="11">
                  <c:v>24.684116343328519</c:v>
                </c:pt>
                <c:pt idx="12">
                  <c:v>57.961059613429825</c:v>
                </c:pt>
                <c:pt idx="13">
                  <c:v>47.19193656266188</c:v>
                </c:pt>
                <c:pt idx="14">
                  <c:v>35.214657742936772</c:v>
                </c:pt>
                <c:pt idx="15">
                  <c:v>43.28474889279935</c:v>
                </c:pt>
                <c:pt idx="16">
                  <c:v>52.88650327470544</c:v>
                </c:pt>
                <c:pt idx="17">
                  <c:v>52.511582875956066</c:v>
                </c:pt>
                <c:pt idx="18">
                  <c:v>47.84963830212471</c:v>
                </c:pt>
                <c:pt idx="19">
                  <c:v>12.86459037116316</c:v>
                </c:pt>
                <c:pt idx="20">
                  <c:v>55.566773085013637</c:v>
                </c:pt>
                <c:pt idx="21">
                  <c:v>46.671044125417019</c:v>
                </c:pt>
                <c:pt idx="22">
                  <c:v>8.9906387380589745</c:v>
                </c:pt>
                <c:pt idx="23">
                  <c:v>90.626827022708213</c:v>
                </c:pt>
                <c:pt idx="24">
                  <c:v>39.150781651073153</c:v>
                </c:pt>
                <c:pt idx="25">
                  <c:v>13.62292514332489</c:v>
                </c:pt>
                <c:pt idx="26">
                  <c:v>66.287835489148563</c:v>
                </c:pt>
                <c:pt idx="27">
                  <c:v>47.342302507216331</c:v>
                </c:pt>
                <c:pt idx="28">
                  <c:v>64.808802802288994</c:v>
                </c:pt>
                <c:pt idx="29">
                  <c:v>51.735129606848155</c:v>
                </c:pt>
                <c:pt idx="30">
                  <c:v>52.792830518658668</c:v>
                </c:pt>
                <c:pt idx="31">
                  <c:v>48.327098003380897</c:v>
                </c:pt>
                <c:pt idx="32">
                  <c:v>38.817720618121243</c:v>
                </c:pt>
                <c:pt idx="33">
                  <c:v>47.952852862237762</c:v>
                </c:pt>
                <c:pt idx="34">
                  <c:v>45.58965957852466</c:v>
                </c:pt>
                <c:pt idx="35">
                  <c:v>43.603015138725034</c:v>
                </c:pt>
                <c:pt idx="36">
                  <c:v>58.634520011487389</c:v>
                </c:pt>
                <c:pt idx="37">
                  <c:v>46.216931652406402</c:v>
                </c:pt>
                <c:pt idx="38">
                  <c:v>38.940158656134699</c:v>
                </c:pt>
                <c:pt idx="39">
                  <c:v>51.644364438518394</c:v>
                </c:pt>
                <c:pt idx="40">
                  <c:v>41.718054235938787</c:v>
                </c:pt>
                <c:pt idx="41">
                  <c:v>41.785319447844529</c:v>
                </c:pt>
                <c:pt idx="42">
                  <c:v>25.460610652303366</c:v>
                </c:pt>
                <c:pt idx="43">
                  <c:v>30.994864806629593</c:v>
                </c:pt>
                <c:pt idx="44">
                  <c:v>99.889495346080309</c:v>
                </c:pt>
                <c:pt idx="45">
                  <c:v>99.498495633393006</c:v>
                </c:pt>
                <c:pt idx="46">
                  <c:v>44.668423070305849</c:v>
                </c:pt>
                <c:pt idx="47">
                  <c:v>71.065211090203306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Case10!$C$3:$C$300</c:f>
              <c:numCache>
                <c:formatCode>0.00</c:formatCode>
                <c:ptCount val="298"/>
                <c:pt idx="0">
                  <c:v>70.855869810019612</c:v>
                </c:pt>
                <c:pt idx="1">
                  <c:v>95.917543365859558</c:v>
                </c:pt>
                <c:pt idx="2">
                  <c:v>143.25129618305323</c:v>
                </c:pt>
                <c:pt idx="3">
                  <c:v>94.819727277753785</c:v>
                </c:pt>
                <c:pt idx="4">
                  <c:v>70.017394962333128</c:v>
                </c:pt>
                <c:pt idx="5">
                  <c:v>54.99943767747952</c:v>
                </c:pt>
                <c:pt idx="6">
                  <c:v>153.23658714006839</c:v>
                </c:pt>
                <c:pt idx="7">
                  <c:v>59.058685828311965</c:v>
                </c:pt>
                <c:pt idx="8">
                  <c:v>262.08801038366607</c:v>
                </c:pt>
                <c:pt idx="9">
                  <c:v>253.3092096813138</c:v>
                </c:pt>
                <c:pt idx="10">
                  <c:v>153.61025487875156</c:v>
                </c:pt>
                <c:pt idx="11">
                  <c:v>135.03529032612923</c:v>
                </c:pt>
                <c:pt idx="12">
                  <c:v>51.636118147222092</c:v>
                </c:pt>
                <c:pt idx="13">
                  <c:v>71.516678308654321</c:v>
                </c:pt>
                <c:pt idx="14">
                  <c:v>100.28085576818711</c:v>
                </c:pt>
                <c:pt idx="15">
                  <c:v>79.971430946009505</c:v>
                </c:pt>
                <c:pt idx="16">
                  <c:v>60.452708765882299</c:v>
                </c:pt>
                <c:pt idx="17">
                  <c:v>61.140497497754218</c:v>
                </c:pt>
                <c:pt idx="18">
                  <c:v>70.167177524907899</c:v>
                </c:pt>
                <c:pt idx="19">
                  <c:v>193.76013131896039</c:v>
                </c:pt>
                <c:pt idx="20">
                  <c:v>55.685840217012633</c:v>
                </c:pt>
                <c:pt idx="21">
                  <c:v>72.599870184667367</c:v>
                </c:pt>
                <c:pt idx="22">
                  <c:v>220.99939598799511</c:v>
                </c:pt>
                <c:pt idx="23">
                  <c:v>9.54326263827984</c:v>
                </c:pt>
                <c:pt idx="24">
                  <c:v>89.838423521206764</c:v>
                </c:pt>
                <c:pt idx="25">
                  <c:v>189.02253984825367</c:v>
                </c:pt>
                <c:pt idx="26">
                  <c:v>38.863280906705526</c:v>
                </c:pt>
                <c:pt idx="27">
                  <c:v>71.206388266211661</c:v>
                </c:pt>
                <c:pt idx="28">
                  <c:v>40.998462787767444</c:v>
                </c:pt>
                <c:pt idx="29">
                  <c:v>62.582084159140337</c:v>
                </c:pt>
                <c:pt idx="30">
                  <c:v>60.624039580526841</c:v>
                </c:pt>
                <c:pt idx="31">
                  <c:v>69.199930151287958</c:v>
                </c:pt>
                <c:pt idx="32">
                  <c:v>90.679792953899721</c:v>
                </c:pt>
                <c:pt idx="33">
                  <c:v>69.957209562552606</c:v>
                </c:pt>
                <c:pt idx="34">
                  <c:v>74.890426020131684</c:v>
                </c:pt>
                <c:pt idx="35">
                  <c:v>79.253033963196643</c:v>
                </c:pt>
                <c:pt idx="36">
                  <c:v>50.530090433772529</c:v>
                </c:pt>
                <c:pt idx="37">
                  <c:v>73.554788484425515</c:v>
                </c:pt>
                <c:pt idx="38">
                  <c:v>90.369637808941732</c:v>
                </c:pt>
                <c:pt idx="39">
                  <c:v>62.752133281075167</c:v>
                </c:pt>
                <c:pt idx="40">
                  <c:v>83.590571235165598</c:v>
                </c:pt>
                <c:pt idx="41">
                  <c:v>83.432281193980515</c:v>
                </c:pt>
                <c:pt idx="42">
                  <c:v>132.04528050854381</c:v>
                </c:pt>
                <c:pt idx="43">
                  <c:v>112.848959183266</c:v>
                </c:pt>
                <c:pt idx="44">
                  <c:v>0.11545715927024416</c:v>
                </c:pt>
                <c:pt idx="45">
                  <c:v>0.51810877418877865</c:v>
                </c:pt>
                <c:pt idx="46">
                  <c:v>76.887851416204086</c:v>
                </c:pt>
                <c:pt idx="47">
                  <c:v>32.306271199055594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680064"/>
        <c:axId val="188682624"/>
      </c:scatterChart>
      <c:valAx>
        <c:axId val="18868006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054840114682637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682624"/>
        <c:crosses val="autoZero"/>
        <c:crossBetween val="midCat"/>
      </c:valAx>
      <c:valAx>
        <c:axId val="188682624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868006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3910579359398296"/>
          <c:y val="0.94200359600719252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847100817185283E-2"/>
          <c:y val="0.13884007029876977"/>
          <c:w val="0.85281505458470774"/>
          <c:h val="0.76274165202109134"/>
        </c:manualLayout>
      </c:layout>
      <c:scatterChart>
        <c:scatterStyle val="lineMarker"/>
        <c:varyColors val="0"/>
        <c:ser>
          <c:idx val="0"/>
          <c:order val="0"/>
          <c:tx>
            <c:strRef>
              <c:f>Case11!$Q$1</c:f>
              <c:strCache>
                <c:ptCount val="1"/>
                <c:pt idx="0">
                  <c:v>Alphai %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Case11!$Q$3:$Q$300</c:f>
              <c:numCache>
                <c:formatCode>0</c:formatCode>
                <c:ptCount val="298"/>
                <c:pt idx="0">
                  <c:v>4.2372519631888652</c:v>
                </c:pt>
                <c:pt idx="1">
                  <c:v>3.1633075049511641</c:v>
                </c:pt>
                <c:pt idx="2">
                  <c:v>2.7011820069622816</c:v>
                </c:pt>
                <c:pt idx="3">
                  <c:v>3.470113481310193</c:v>
                </c:pt>
                <c:pt idx="4">
                  <c:v>4.2063871539772109</c:v>
                </c:pt>
                <c:pt idx="5">
                  <c:v>5.0470295549488942</c:v>
                </c:pt>
                <c:pt idx="6">
                  <c:v>2.064884789849966</c:v>
                </c:pt>
                <c:pt idx="7">
                  <c:v>4.7075547293202158</c:v>
                </c:pt>
                <c:pt idx="8">
                  <c:v>1.3557838013420158</c:v>
                </c:pt>
                <c:pt idx="9">
                  <c:v>1.2512797851005524</c:v>
                </c:pt>
                <c:pt idx="10">
                  <c:v>2.2517844356458028</c:v>
                </c:pt>
                <c:pt idx="11">
                  <c:v>2.3109553221444692</c:v>
                </c:pt>
                <c:pt idx="12">
                  <c:v>5.174968559058299</c:v>
                </c:pt>
                <c:pt idx="13">
                  <c:v>4.0122879586119637</c:v>
                </c:pt>
                <c:pt idx="14">
                  <c:v>3.3525262371525266</c:v>
                </c:pt>
                <c:pt idx="15">
                  <c:v>3.5371859983702345</c:v>
                </c:pt>
                <c:pt idx="16">
                  <c:v>4.424860913423613</c:v>
                </c:pt>
                <c:pt idx="17">
                  <c:v>4.3090871150554459</c:v>
                </c:pt>
                <c:pt idx="18">
                  <c:v>3.7185836181471048</c:v>
                </c:pt>
                <c:pt idx="19">
                  <c:v>2.2313781888962594</c:v>
                </c:pt>
                <c:pt idx="20">
                  <c:v>4.5043190400030406</c:v>
                </c:pt>
                <c:pt idx="21">
                  <c:v>4.0642936452787506</c:v>
                </c:pt>
                <c:pt idx="22">
                  <c:v>1.3984862702912393</c:v>
                </c:pt>
                <c:pt idx="23">
                  <c:v>13.142670894025072</c:v>
                </c:pt>
                <c:pt idx="24">
                  <c:v>2.9680241123128006</c:v>
                </c:pt>
                <c:pt idx="25">
                  <c:v>1.5425600592350874</c:v>
                </c:pt>
                <c:pt idx="26">
                  <c:v>5.9009552455105014</c:v>
                </c:pt>
                <c:pt idx="27">
                  <c:v>3.5716576877357591</c:v>
                </c:pt>
                <c:pt idx="28">
                  <c:v>5.4403831298004901</c:v>
                </c:pt>
                <c:pt idx="29">
                  <c:v>5.0620823212815917</c:v>
                </c:pt>
                <c:pt idx="30">
                  <c:v>5.1832822753518162</c:v>
                </c:pt>
                <c:pt idx="31">
                  <c:v>4.2911192325526297</c:v>
                </c:pt>
                <c:pt idx="32">
                  <c:v>3.4601164666035777</c:v>
                </c:pt>
                <c:pt idx="33">
                  <c:v>4.3503816680381444</c:v>
                </c:pt>
                <c:pt idx="34">
                  <c:v>4.1248572777140504</c:v>
                </c:pt>
                <c:pt idx="35">
                  <c:v>3.944850316207642</c:v>
                </c:pt>
                <c:pt idx="36">
                  <c:v>5.9560636812728873</c:v>
                </c:pt>
                <c:pt idx="37">
                  <c:v>4.5094530875815426</c:v>
                </c:pt>
                <c:pt idx="38">
                  <c:v>4.5261958918845728</c:v>
                </c:pt>
                <c:pt idx="39">
                  <c:v>5.8869199965544778</c:v>
                </c:pt>
                <c:pt idx="40">
                  <c:v>4.7947634466027536</c:v>
                </c:pt>
                <c:pt idx="41">
                  <c:v>4.8014396697883956</c:v>
                </c:pt>
                <c:pt idx="42">
                  <c:v>2.8940697976810288</c:v>
                </c:pt>
                <c:pt idx="43">
                  <c:v>3.2889574926103702</c:v>
                </c:pt>
                <c:pt idx="44">
                  <c:v>40.259421410143602</c:v>
                </c:pt>
                <c:pt idx="45">
                  <c:v>33.319168611590356</c:v>
                </c:pt>
                <c:pt idx="46">
                  <c:v>4.3170108760038364</c:v>
                </c:pt>
                <c:pt idx="47">
                  <c:v>7.7843906021425369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Case11!$C$3:$C$300</c:f>
              <c:numCache>
                <c:formatCode>0.00</c:formatCode>
                <c:ptCount val="298"/>
                <c:pt idx="0">
                  <c:v>95.103252448700573</c:v>
                </c:pt>
                <c:pt idx="1">
                  <c:v>120.52700738962358</c:v>
                </c:pt>
                <c:pt idx="2">
                  <c:v>177.76681571614475</c:v>
                </c:pt>
                <c:pt idx="3">
                  <c:v>122.35477432727347</c:v>
                </c:pt>
                <c:pt idx="4">
                  <c:v>93.587690566107995</c:v>
                </c:pt>
                <c:pt idx="5">
                  <c:v>76.828879081329831</c:v>
                </c:pt>
                <c:pt idx="6">
                  <c:v>179.99920154563154</c:v>
                </c:pt>
                <c:pt idx="7">
                  <c:v>80.825142665614692</c:v>
                </c:pt>
                <c:pt idx="8">
                  <c:v>294.34527147722548</c:v>
                </c:pt>
                <c:pt idx="9">
                  <c:v>281.48467872983957</c:v>
                </c:pt>
                <c:pt idx="10">
                  <c:v>183.53524277881291</c:v>
                </c:pt>
                <c:pt idx="11">
                  <c:v>161.07097808875716</c:v>
                </c:pt>
                <c:pt idx="12">
                  <c:v>72.29094243204645</c:v>
                </c:pt>
                <c:pt idx="13">
                  <c:v>94.185153518580194</c:v>
                </c:pt>
                <c:pt idx="14">
                  <c:v>128.66072754801141</c:v>
                </c:pt>
                <c:pt idx="15">
                  <c:v>102.19484420022769</c:v>
                </c:pt>
                <c:pt idx="16">
                  <c:v>80.953099364441812</c:v>
                </c:pt>
                <c:pt idx="17">
                  <c:v>81.176001321514221</c:v>
                </c:pt>
                <c:pt idx="18">
                  <c:v>89.942876079343677</c:v>
                </c:pt>
                <c:pt idx="19">
                  <c:v>233.93915500479577</c:v>
                </c:pt>
                <c:pt idx="20">
                  <c:v>74.33599235648893</c:v>
                </c:pt>
                <c:pt idx="21">
                  <c:v>96.210059280013297</c:v>
                </c:pt>
                <c:pt idx="22">
                  <c:v>247.97162718969588</c:v>
                </c:pt>
                <c:pt idx="23">
                  <c:v>18.630107291153205</c:v>
                </c:pt>
                <c:pt idx="24">
                  <c:v>110.45764333061189</c:v>
                </c:pt>
                <c:pt idx="25">
                  <c:v>213.78995180601945</c:v>
                </c:pt>
                <c:pt idx="26">
                  <c:v>55.408868246285238</c:v>
                </c:pt>
                <c:pt idx="27">
                  <c:v>90.296613759183643</c:v>
                </c:pt>
                <c:pt idx="28">
                  <c:v>56.743044023594848</c:v>
                </c:pt>
                <c:pt idx="29">
                  <c:v>89.236976609800777</c:v>
                </c:pt>
                <c:pt idx="30">
                  <c:v>87.039102868037787</c:v>
                </c:pt>
                <c:pt idx="31">
                  <c:v>93.072952122154305</c:v>
                </c:pt>
                <c:pt idx="32">
                  <c:v>116.42812055707105</c:v>
                </c:pt>
                <c:pt idx="33">
                  <c:v>94.72288825486855</c:v>
                </c:pt>
                <c:pt idx="34">
                  <c:v>100.13736236741815</c:v>
                </c:pt>
                <c:pt idx="35">
                  <c:v>104.90330594488077</c:v>
                </c:pt>
                <c:pt idx="36">
                  <c:v>75.857947343494445</c:v>
                </c:pt>
                <c:pt idx="37">
                  <c:v>101.73400177437392</c:v>
                </c:pt>
                <c:pt idx="38">
                  <c:v>128.74655452001505</c:v>
                </c:pt>
                <c:pt idx="39">
                  <c:v>97.576803538745438</c:v>
                </c:pt>
                <c:pt idx="40">
                  <c:v>121.19323689838794</c:v>
                </c:pt>
                <c:pt idx="41">
                  <c:v>121.01623540974778</c:v>
                </c:pt>
                <c:pt idx="42">
                  <c:v>165.95081198842522</c:v>
                </c:pt>
                <c:pt idx="43">
                  <c:v>145.43215321231187</c:v>
                </c:pt>
                <c:pt idx="44">
                  <c:v>0.15384182514500849</c:v>
                </c:pt>
                <c:pt idx="45">
                  <c:v>7.2361761624412608</c:v>
                </c:pt>
                <c:pt idx="46">
                  <c:v>104.99409219624438</c:v>
                </c:pt>
                <c:pt idx="47">
                  <c:v>52.720184715991131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Case11!$AB$2</c:f>
              <c:strCache>
                <c:ptCount val="1"/>
                <c:pt idx="0">
                  <c:v>Porosity th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Case11!$AB$3:$AB$300</c:f>
              <c:numCache>
                <c:formatCode>0.00</c:formatCode>
                <c:ptCount val="298"/>
                <c:pt idx="0">
                  <c:v>37.113614502637823</c:v>
                </c:pt>
                <c:pt idx="1">
                  <c:v>28.660304135138357</c:v>
                </c:pt>
                <c:pt idx="2">
                  <c:v>15.540963813562866</c:v>
                </c:pt>
                <c:pt idx="3">
                  <c:v>28.129289288505593</c:v>
                </c:pt>
                <c:pt idx="4">
                  <c:v>37.688740374096412</c:v>
                </c:pt>
                <c:pt idx="5">
                  <c:v>44.695330925800974</c:v>
                </c:pt>
                <c:pt idx="6">
                  <c:v>15.146891301970324</c:v>
                </c:pt>
                <c:pt idx="7">
                  <c:v>42.909701402723904</c:v>
                </c:pt>
                <c:pt idx="8">
                  <c:v>1.5484549125379863</c:v>
                </c:pt>
                <c:pt idx="9">
                  <c:v>2.6136868670401432</c:v>
                </c:pt>
                <c:pt idx="10">
                  <c:v>14.536785911276324</c:v>
                </c:pt>
                <c:pt idx="11">
                  <c:v>18.725539225488006</c:v>
                </c:pt>
                <c:pt idx="12">
                  <c:v>46.818975847267836</c:v>
                </c:pt>
                <c:pt idx="13">
                  <c:v>37.460936049809732</c:v>
                </c:pt>
                <c:pt idx="14">
                  <c:v>26.36556704302799</c:v>
                </c:pt>
                <c:pt idx="15">
                  <c:v>34.537511471275316</c:v>
                </c:pt>
                <c:pt idx="16">
                  <c:v>42.853788235867853</c:v>
                </c:pt>
                <c:pt idx="17">
                  <c:v>42.756565212293474</c:v>
                </c:pt>
                <c:pt idx="18">
                  <c:v>39.109265873672321</c:v>
                </c:pt>
                <c:pt idx="19">
                  <c:v>7.4006158453023225</c:v>
                </c:pt>
                <c:pt idx="20">
                  <c:v>45.848927662429041</c:v>
                </c:pt>
                <c:pt idx="21">
                  <c:v>36.699224181152246</c:v>
                </c:pt>
                <c:pt idx="22">
                  <c:v>5.829221547202291</c:v>
                </c:pt>
                <c:pt idx="23">
                  <c:v>82.252247897848648</c:v>
                </c:pt>
                <c:pt idx="24">
                  <c:v>31.758004700682349</c:v>
                </c:pt>
                <c:pt idx="25">
                  <c:v>9.9418607768516587</c:v>
                </c:pt>
                <c:pt idx="26">
                  <c:v>55.727017111200055</c:v>
                </c:pt>
                <c:pt idx="27">
                  <c:v>38.969044045579821</c:v>
                </c:pt>
                <c:pt idx="28">
                  <c:v>54.959754035900083</c:v>
                </c:pt>
                <c:pt idx="29">
                  <c:v>39.390662903139457</c:v>
                </c:pt>
                <c:pt idx="30">
                  <c:v>40.280204970802735</c:v>
                </c:pt>
                <c:pt idx="31">
                  <c:v>37.886122795641825</c:v>
                </c:pt>
                <c:pt idx="32">
                  <c:v>29.885185924376845</c:v>
                </c:pt>
                <c:pt idx="33">
                  <c:v>37.257113489111255</c:v>
                </c:pt>
                <c:pt idx="34">
                  <c:v>35.265953610207795</c:v>
                </c:pt>
                <c:pt idx="35">
                  <c:v>33.601199818043732</c:v>
                </c:pt>
                <c:pt idx="36">
                  <c:v>45.140932942442596</c:v>
                </c:pt>
                <c:pt idx="37">
                  <c:v>34.699360432353643</c:v>
                </c:pt>
                <c:pt idx="38">
                  <c:v>26.342274451507606</c:v>
                </c:pt>
                <c:pt idx="39">
                  <c:v>36.193929657085491</c:v>
                </c:pt>
                <c:pt idx="40">
                  <c:v>28.465674365649054</c:v>
                </c:pt>
                <c:pt idx="41">
                  <c:v>28.517262034515507</c:v>
                </c:pt>
                <c:pt idx="42">
                  <c:v>17.749182895504084</c:v>
                </c:pt>
                <c:pt idx="43">
                  <c:v>22.141006778425648</c:v>
                </c:pt>
                <c:pt idx="44">
                  <c:v>99.85250750823684</c:v>
                </c:pt>
                <c:pt idx="45">
                  <c:v>92.86133737944661</c:v>
                </c:pt>
                <c:pt idx="46">
                  <c:v>33.570254039173065</c:v>
                </c:pt>
                <c:pt idx="47">
                  <c:v>57.309215961881456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xVal>
          <c:yVal>
            <c:numRef>
              <c:f>Case11!$C$3:$C$300</c:f>
              <c:numCache>
                <c:formatCode>0.00</c:formatCode>
                <c:ptCount val="298"/>
                <c:pt idx="0">
                  <c:v>95.103252448700573</c:v>
                </c:pt>
                <c:pt idx="1">
                  <c:v>120.52700738962358</c:v>
                </c:pt>
                <c:pt idx="2">
                  <c:v>177.76681571614475</c:v>
                </c:pt>
                <c:pt idx="3">
                  <c:v>122.35477432727347</c:v>
                </c:pt>
                <c:pt idx="4">
                  <c:v>93.587690566107995</c:v>
                </c:pt>
                <c:pt idx="5">
                  <c:v>76.828879081329831</c:v>
                </c:pt>
                <c:pt idx="6">
                  <c:v>179.99920154563154</c:v>
                </c:pt>
                <c:pt idx="7">
                  <c:v>80.825142665614692</c:v>
                </c:pt>
                <c:pt idx="8">
                  <c:v>294.34527147722548</c:v>
                </c:pt>
                <c:pt idx="9">
                  <c:v>281.48467872983957</c:v>
                </c:pt>
                <c:pt idx="10">
                  <c:v>183.53524277881291</c:v>
                </c:pt>
                <c:pt idx="11">
                  <c:v>161.07097808875716</c:v>
                </c:pt>
                <c:pt idx="12">
                  <c:v>72.29094243204645</c:v>
                </c:pt>
                <c:pt idx="13">
                  <c:v>94.185153518580194</c:v>
                </c:pt>
                <c:pt idx="14">
                  <c:v>128.66072754801141</c:v>
                </c:pt>
                <c:pt idx="15">
                  <c:v>102.19484420022769</c:v>
                </c:pt>
                <c:pt idx="16">
                  <c:v>80.953099364441812</c:v>
                </c:pt>
                <c:pt idx="17">
                  <c:v>81.176001321514221</c:v>
                </c:pt>
                <c:pt idx="18">
                  <c:v>89.942876079343677</c:v>
                </c:pt>
                <c:pt idx="19">
                  <c:v>233.93915500479577</c:v>
                </c:pt>
                <c:pt idx="20">
                  <c:v>74.33599235648893</c:v>
                </c:pt>
                <c:pt idx="21">
                  <c:v>96.210059280013297</c:v>
                </c:pt>
                <c:pt idx="22">
                  <c:v>247.97162718969588</c:v>
                </c:pt>
                <c:pt idx="23">
                  <c:v>18.630107291153205</c:v>
                </c:pt>
                <c:pt idx="24">
                  <c:v>110.45764333061189</c:v>
                </c:pt>
                <c:pt idx="25">
                  <c:v>213.78995180601945</c:v>
                </c:pt>
                <c:pt idx="26">
                  <c:v>55.408868246285238</c:v>
                </c:pt>
                <c:pt idx="27">
                  <c:v>90.296613759183643</c:v>
                </c:pt>
                <c:pt idx="28">
                  <c:v>56.743044023594848</c:v>
                </c:pt>
                <c:pt idx="29">
                  <c:v>89.236976609800777</c:v>
                </c:pt>
                <c:pt idx="30">
                  <c:v>87.039102868037787</c:v>
                </c:pt>
                <c:pt idx="31">
                  <c:v>93.072952122154305</c:v>
                </c:pt>
                <c:pt idx="32">
                  <c:v>116.42812055707105</c:v>
                </c:pt>
                <c:pt idx="33">
                  <c:v>94.72288825486855</c:v>
                </c:pt>
                <c:pt idx="34">
                  <c:v>100.13736236741815</c:v>
                </c:pt>
                <c:pt idx="35">
                  <c:v>104.90330594488077</c:v>
                </c:pt>
                <c:pt idx="36">
                  <c:v>75.857947343494445</c:v>
                </c:pt>
                <c:pt idx="37">
                  <c:v>101.73400177437392</c:v>
                </c:pt>
                <c:pt idx="38">
                  <c:v>128.74655452001505</c:v>
                </c:pt>
                <c:pt idx="39">
                  <c:v>97.576803538745438</c:v>
                </c:pt>
                <c:pt idx="40">
                  <c:v>121.19323689838794</c:v>
                </c:pt>
                <c:pt idx="41">
                  <c:v>121.01623540974778</c:v>
                </c:pt>
                <c:pt idx="42">
                  <c:v>165.95081198842522</c:v>
                </c:pt>
                <c:pt idx="43">
                  <c:v>145.43215321231187</c:v>
                </c:pt>
                <c:pt idx="44">
                  <c:v>0.15384182514500849</c:v>
                </c:pt>
                <c:pt idx="45">
                  <c:v>7.2361761624412608</c:v>
                </c:pt>
                <c:pt idx="46">
                  <c:v>104.99409219624438</c:v>
                </c:pt>
                <c:pt idx="47">
                  <c:v>52.720184715991131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731584"/>
        <c:axId val="191771008"/>
      </c:scatterChart>
      <c:valAx>
        <c:axId val="191731584"/>
        <c:scaling>
          <c:orientation val="minMax"/>
          <c:max val="100"/>
        </c:scaling>
        <c:delete val="0"/>
        <c:axPos val="t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Porosity %</a:t>
                </a:r>
              </a:p>
            </c:rich>
          </c:tx>
          <c:layout>
            <c:manualLayout>
              <c:xMode val="edge"/>
              <c:yMode val="edge"/>
              <c:x val="0.41125601724026944"/>
              <c:y val="2.8119453572240473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771008"/>
        <c:crosses val="autoZero"/>
        <c:crossBetween val="midCat"/>
      </c:valAx>
      <c:valAx>
        <c:axId val="191771008"/>
        <c:scaling>
          <c:orientation val="maxMin"/>
        </c:scaling>
        <c:delete val="0"/>
        <c:axPos val="r"/>
        <c:title>
          <c:tx>
            <c:rich>
              <a:bodyPr/>
              <a:lstStyle/>
              <a:p>
                <a:pPr>
                  <a:defRPr lang="fr-FR"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Pi (MPa)</a:t>
                </a:r>
              </a:p>
            </c:rich>
          </c:tx>
          <c:layout>
            <c:manualLayout>
              <c:xMode val="edge"/>
              <c:yMode val="edge"/>
              <c:x val="0.93795230141686836"/>
              <c:y val="0.4657293901254471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fr-FR"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731584"/>
        <c:crosses val="max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4487779936598889"/>
          <c:y val="0.94200359600719252"/>
          <c:w val="0.24531054830267424"/>
          <c:h val="4.569425672184681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fr-FR" sz="9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" footer="0.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5" fmlaLink="$J$18" fmlaRange="$O$13:$O$31" noThreeD="1" sel="9" val="7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10</xdr:row>
          <xdr:rowOff>104775</xdr:rowOff>
        </xdr:from>
        <xdr:to>
          <xdr:col>10</xdr:col>
          <xdr:colOff>409575</xdr:colOff>
          <xdr:row>13</xdr:row>
          <xdr:rowOff>133350</xdr:rowOff>
        </xdr:to>
        <xdr:sp macro="" textlink="">
          <xdr:nvSpPr>
            <xdr:cNvPr id="7303169" name="Button 1" hidden="1">
              <a:extLst>
                <a:ext uri="{63B3BB69-23CF-44E3-9099-C40C66FF867C}">
                  <a14:compatExt spid="_x0000_s730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Calculate all pre-explosive conditions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18</xdr:row>
          <xdr:rowOff>104775</xdr:rowOff>
        </xdr:from>
        <xdr:to>
          <xdr:col>10</xdr:col>
          <xdr:colOff>180975</xdr:colOff>
          <xdr:row>21</xdr:row>
          <xdr:rowOff>9525</xdr:rowOff>
        </xdr:to>
        <xdr:sp macro="" textlink="">
          <xdr:nvSpPr>
            <xdr:cNvPr id="7303170" name="Button 2" hidden="1">
              <a:extLst>
                <a:ext uri="{63B3BB69-23CF-44E3-9099-C40C66FF867C}">
                  <a14:compatExt spid="_x0000_s730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Calculate selected case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17</xdr:row>
          <xdr:rowOff>0</xdr:rowOff>
        </xdr:from>
        <xdr:to>
          <xdr:col>10</xdr:col>
          <xdr:colOff>352425</xdr:colOff>
          <xdr:row>18</xdr:row>
          <xdr:rowOff>19050</xdr:rowOff>
        </xdr:to>
        <xdr:sp macro="" textlink="">
          <xdr:nvSpPr>
            <xdr:cNvPr id="7303173" name="Drop Down 5" hidden="1">
              <a:extLst>
                <a:ext uri="{63B3BB69-23CF-44E3-9099-C40C66FF867C}">
                  <a14:compatExt spid="_x0000_s730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7</xdr:row>
      <xdr:rowOff>134408</xdr:rowOff>
    </xdr:from>
    <xdr:to>
      <xdr:col>13</xdr:col>
      <xdr:colOff>304800</xdr:colOff>
      <xdr:row>37</xdr:row>
      <xdr:rowOff>58208</xdr:rowOff>
    </xdr:to>
    <xdr:graphicFrame macro="">
      <xdr:nvGraphicFramePr>
        <xdr:cNvPr id="868763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724958</xdr:colOff>
      <xdr:row>37</xdr:row>
      <xdr:rowOff>121708</xdr:rowOff>
    </xdr:from>
    <xdr:to>
      <xdr:col>13</xdr:col>
      <xdr:colOff>311150</xdr:colOff>
      <xdr:row>67</xdr:row>
      <xdr:rowOff>45508</xdr:rowOff>
    </xdr:to>
    <xdr:graphicFrame macro="">
      <xdr:nvGraphicFramePr>
        <xdr:cNvPr id="4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8</xdr:row>
      <xdr:rowOff>0</xdr:rowOff>
    </xdr:from>
    <xdr:to>
      <xdr:col>25</xdr:col>
      <xdr:colOff>231775</xdr:colOff>
      <xdr:row>37</xdr:row>
      <xdr:rowOff>82550</xdr:rowOff>
    </xdr:to>
    <xdr:graphicFrame macro="">
      <xdr:nvGraphicFramePr>
        <xdr:cNvPr id="6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0</xdr:colOff>
      <xdr:row>68</xdr:row>
      <xdr:rowOff>0</xdr:rowOff>
    </xdr:from>
    <xdr:to>
      <xdr:col>34</xdr:col>
      <xdr:colOff>307975</xdr:colOff>
      <xdr:row>97</xdr:row>
      <xdr:rowOff>82550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106914</xdr:colOff>
      <xdr:row>1</xdr:row>
      <xdr:rowOff>126352</xdr:rowOff>
    </xdr:from>
    <xdr:to>
      <xdr:col>21</xdr:col>
      <xdr:colOff>573639</xdr:colOff>
      <xdr:row>31</xdr:row>
      <xdr:rowOff>126353</xdr:rowOff>
    </xdr:to>
    <xdr:graphicFrame macro="">
      <xdr:nvGraphicFramePr>
        <xdr:cNvPr id="3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33</xdr:row>
      <xdr:rowOff>0</xdr:rowOff>
    </xdr:from>
    <xdr:to>
      <xdr:col>21</xdr:col>
      <xdr:colOff>466725</xdr:colOff>
      <xdr:row>63</xdr:row>
      <xdr:rowOff>1</xdr:rowOff>
    </xdr:to>
    <xdr:graphicFrame macro="">
      <xdr:nvGraphicFramePr>
        <xdr:cNvPr id="4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25</xdr:row>
      <xdr:rowOff>47625</xdr:rowOff>
    </xdr:from>
    <xdr:to>
      <xdr:col>13</xdr:col>
      <xdr:colOff>171450</xdr:colOff>
      <xdr:row>56</xdr:row>
      <xdr:rowOff>9525</xdr:rowOff>
    </xdr:to>
    <xdr:graphicFrame macro="">
      <xdr:nvGraphicFramePr>
        <xdr:cNvPr id="13262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361950</xdr:colOff>
      <xdr:row>34</xdr:row>
      <xdr:rowOff>57150</xdr:rowOff>
    </xdr:from>
    <xdr:to>
      <xdr:col>20</xdr:col>
      <xdr:colOff>390525</xdr:colOff>
      <xdr:row>53</xdr:row>
      <xdr:rowOff>142875</xdr:rowOff>
    </xdr:to>
    <xdr:graphicFrame macro="">
      <xdr:nvGraphicFramePr>
        <xdr:cNvPr id="13263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32</xdr:row>
      <xdr:rowOff>95250</xdr:rowOff>
    </xdr:from>
    <xdr:to>
      <xdr:col>11</xdr:col>
      <xdr:colOff>142875</xdr:colOff>
      <xdr:row>66</xdr:row>
      <xdr:rowOff>28575</xdr:rowOff>
    </xdr:to>
    <xdr:graphicFrame macro="">
      <xdr:nvGraphicFramePr>
        <xdr:cNvPr id="105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31</xdr:row>
      <xdr:rowOff>38100</xdr:rowOff>
    </xdr:from>
    <xdr:to>
      <xdr:col>10</xdr:col>
      <xdr:colOff>295275</xdr:colOff>
      <xdr:row>64</xdr:row>
      <xdr:rowOff>114300</xdr:rowOff>
    </xdr:to>
    <xdr:graphicFrame macro="">
      <xdr:nvGraphicFramePr>
        <xdr:cNvPr id="1158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31</xdr:row>
      <xdr:rowOff>47625</xdr:rowOff>
    </xdr:from>
    <xdr:to>
      <xdr:col>10</xdr:col>
      <xdr:colOff>238125</xdr:colOff>
      <xdr:row>64</xdr:row>
      <xdr:rowOff>123825</xdr:rowOff>
    </xdr:to>
    <xdr:graphicFrame macro="">
      <xdr:nvGraphicFramePr>
        <xdr:cNvPr id="2282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31</xdr:row>
      <xdr:rowOff>28575</xdr:rowOff>
    </xdr:from>
    <xdr:to>
      <xdr:col>10</xdr:col>
      <xdr:colOff>314325</xdr:colOff>
      <xdr:row>55</xdr:row>
      <xdr:rowOff>123825</xdr:rowOff>
    </xdr:to>
    <xdr:graphicFrame macro="">
      <xdr:nvGraphicFramePr>
        <xdr:cNvPr id="2384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95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50</xdr:row>
      <xdr:rowOff>171450</xdr:rowOff>
    </xdr:from>
    <xdr:to>
      <xdr:col>9</xdr:col>
      <xdr:colOff>476250</xdr:colOff>
      <xdr:row>84</xdr:row>
      <xdr:rowOff>85725</xdr:rowOff>
    </xdr:to>
    <xdr:graphicFrame macro="">
      <xdr:nvGraphicFramePr>
        <xdr:cNvPr id="46183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194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204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31</xdr:row>
      <xdr:rowOff>133350</xdr:rowOff>
    </xdr:from>
    <xdr:to>
      <xdr:col>9</xdr:col>
      <xdr:colOff>781050</xdr:colOff>
      <xdr:row>65</xdr:row>
      <xdr:rowOff>47625</xdr:rowOff>
    </xdr:to>
    <xdr:graphicFrame macro="">
      <xdr:nvGraphicFramePr>
        <xdr:cNvPr id="46214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31</xdr:row>
      <xdr:rowOff>66675</xdr:rowOff>
    </xdr:from>
    <xdr:to>
      <xdr:col>9</xdr:col>
      <xdr:colOff>219075</xdr:colOff>
      <xdr:row>64</xdr:row>
      <xdr:rowOff>142875</xdr:rowOff>
    </xdr:to>
    <xdr:graphicFrame macro="">
      <xdr:nvGraphicFramePr>
        <xdr:cNvPr id="34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30</xdr:row>
      <xdr:rowOff>47625</xdr:rowOff>
    </xdr:from>
    <xdr:to>
      <xdr:col>9</xdr:col>
      <xdr:colOff>219075</xdr:colOff>
      <xdr:row>63</xdr:row>
      <xdr:rowOff>123825</xdr:rowOff>
    </xdr:to>
    <xdr:graphicFrame macro="">
      <xdr:nvGraphicFramePr>
        <xdr:cNvPr id="44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31</xdr:row>
      <xdr:rowOff>28575</xdr:rowOff>
    </xdr:from>
    <xdr:to>
      <xdr:col>9</xdr:col>
      <xdr:colOff>238125</xdr:colOff>
      <xdr:row>64</xdr:row>
      <xdr:rowOff>104775</xdr:rowOff>
    </xdr:to>
    <xdr:graphicFrame macro="">
      <xdr:nvGraphicFramePr>
        <xdr:cNvPr id="7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31</xdr:row>
      <xdr:rowOff>76200</xdr:rowOff>
    </xdr:from>
    <xdr:to>
      <xdr:col>9</xdr:col>
      <xdr:colOff>581025</xdr:colOff>
      <xdr:row>64</xdr:row>
      <xdr:rowOff>152400</xdr:rowOff>
    </xdr:to>
    <xdr:graphicFrame macro="">
      <xdr:nvGraphicFramePr>
        <xdr:cNvPr id="850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31</xdr:row>
      <xdr:rowOff>28575</xdr:rowOff>
    </xdr:from>
    <xdr:to>
      <xdr:col>9</xdr:col>
      <xdr:colOff>704850</xdr:colOff>
      <xdr:row>64</xdr:row>
      <xdr:rowOff>104775</xdr:rowOff>
    </xdr:to>
    <xdr:graphicFrame macro="">
      <xdr:nvGraphicFramePr>
        <xdr:cNvPr id="1874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30</xdr:row>
      <xdr:rowOff>0</xdr:rowOff>
    </xdr:from>
    <xdr:to>
      <xdr:col>9</xdr:col>
      <xdr:colOff>628650</xdr:colOff>
      <xdr:row>63</xdr:row>
      <xdr:rowOff>76200</xdr:rowOff>
    </xdr:to>
    <xdr:graphicFrame macro="">
      <xdr:nvGraphicFramePr>
        <xdr:cNvPr id="166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30</xdr:row>
      <xdr:rowOff>142875</xdr:rowOff>
    </xdr:from>
    <xdr:to>
      <xdr:col>9</xdr:col>
      <xdr:colOff>723900</xdr:colOff>
      <xdr:row>64</xdr:row>
      <xdr:rowOff>57150</xdr:rowOff>
    </xdr:to>
    <xdr:graphicFrame macro="">
      <xdr:nvGraphicFramePr>
        <xdr:cNvPr id="133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31</xdr:row>
      <xdr:rowOff>38100</xdr:rowOff>
    </xdr:from>
    <xdr:to>
      <xdr:col>9</xdr:col>
      <xdr:colOff>628650</xdr:colOff>
      <xdr:row>64</xdr:row>
      <xdr:rowOff>114300</xdr:rowOff>
    </xdr:to>
    <xdr:graphicFrame macro="">
      <xdr:nvGraphicFramePr>
        <xdr:cNvPr id="2590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31</xdr:row>
      <xdr:rowOff>38100</xdr:rowOff>
    </xdr:from>
    <xdr:to>
      <xdr:col>9</xdr:col>
      <xdr:colOff>657225</xdr:colOff>
      <xdr:row>64</xdr:row>
      <xdr:rowOff>114300</xdr:rowOff>
    </xdr:to>
    <xdr:graphicFrame macro="">
      <xdr:nvGraphicFramePr>
        <xdr:cNvPr id="2693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51</xdr:row>
      <xdr:rowOff>0</xdr:rowOff>
    </xdr:from>
    <xdr:to>
      <xdr:col>9</xdr:col>
      <xdr:colOff>361950</xdr:colOff>
      <xdr:row>84</xdr:row>
      <xdr:rowOff>76200</xdr:rowOff>
    </xdr:to>
    <xdr:graphicFrame macro="">
      <xdr:nvGraphicFramePr>
        <xdr:cNvPr id="2078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99"/>
  <sheetViews>
    <sheetView tabSelected="1" topLeftCell="B1" workbookViewId="0">
      <selection activeCell="M37" sqref="M37"/>
    </sheetView>
  </sheetViews>
  <sheetFormatPr defaultColWidth="9.140625" defaultRowHeight="12.75" x14ac:dyDescent="0.2"/>
  <cols>
    <col min="1" max="1" width="2.28515625" customWidth="1"/>
    <col min="2" max="2" width="12.85546875" style="10" customWidth="1"/>
    <col min="3" max="3" width="13.5703125" customWidth="1"/>
    <col min="4" max="4" width="10.42578125" customWidth="1"/>
    <col min="5" max="5" width="2.85546875" customWidth="1"/>
    <col min="6" max="6" width="13.42578125" customWidth="1"/>
    <col min="7" max="7" width="9.85546875" customWidth="1"/>
    <col min="8" max="8" width="3.7109375" customWidth="1"/>
    <col min="10" max="10" width="9.140625" customWidth="1"/>
    <col min="12" max="12" width="12.28515625" customWidth="1"/>
    <col min="14" max="14" width="4.140625" customWidth="1"/>
    <col min="15" max="15" width="15.5703125" customWidth="1"/>
    <col min="16" max="16" width="10.7109375" customWidth="1"/>
    <col min="17" max="18" width="10.5703125" customWidth="1"/>
    <col min="19" max="19" width="9.42578125" customWidth="1"/>
    <col min="20" max="20" width="4.85546875" customWidth="1"/>
    <col min="21" max="21" width="10" customWidth="1"/>
    <col min="22" max="22" width="19.85546875" customWidth="1"/>
    <col min="23" max="23" width="12.42578125" customWidth="1"/>
    <col min="24" max="24" width="12.42578125" bestFit="1" customWidth="1"/>
    <col min="25" max="25" width="10.140625" customWidth="1"/>
  </cols>
  <sheetData>
    <row r="1" spans="1:27" ht="7.5" customHeight="1" thickBot="1" x14ac:dyDescent="0.25"/>
    <row r="2" spans="1:27" x14ac:dyDescent="0.2">
      <c r="B2" s="116" t="s">
        <v>112</v>
      </c>
      <c r="C2" s="117"/>
      <c r="D2" s="117"/>
      <c r="E2" s="117"/>
      <c r="F2" s="117"/>
      <c r="G2" s="118"/>
      <c r="I2" s="116" t="s">
        <v>121</v>
      </c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8"/>
    </row>
    <row r="3" spans="1:27" s="39" customFormat="1" ht="37.5" customHeight="1" x14ac:dyDescent="0.2">
      <c r="A3" s="53"/>
      <c r="B3" s="56" t="s">
        <v>90</v>
      </c>
      <c r="C3" s="44" t="s">
        <v>91</v>
      </c>
      <c r="D3" s="44" t="s">
        <v>62</v>
      </c>
      <c r="E3" s="45"/>
      <c r="F3" s="44" t="s">
        <v>92</v>
      </c>
      <c r="G3" s="57" t="s">
        <v>93</v>
      </c>
      <c r="I3" s="72" t="s">
        <v>136</v>
      </c>
      <c r="J3" s="40"/>
      <c r="K3" s="40"/>
      <c r="L3" s="54" t="s">
        <v>82</v>
      </c>
      <c r="M3" s="44" t="s">
        <v>88</v>
      </c>
      <c r="N3" s="40"/>
      <c r="O3" s="40"/>
      <c r="P3" s="54" t="s">
        <v>132</v>
      </c>
      <c r="Q3" s="54" t="s">
        <v>133</v>
      </c>
      <c r="R3" s="54" t="s">
        <v>134</v>
      </c>
      <c r="S3" s="54" t="s">
        <v>117</v>
      </c>
      <c r="T3" s="55"/>
      <c r="U3" s="55"/>
      <c r="V3" s="54" t="s">
        <v>78</v>
      </c>
      <c r="W3" s="54" t="s">
        <v>79</v>
      </c>
      <c r="X3" s="54" t="s">
        <v>81</v>
      </c>
      <c r="Y3" s="73" t="s">
        <v>131</v>
      </c>
    </row>
    <row r="4" spans="1:27" s="83" customFormat="1" ht="25.5" customHeight="1" x14ac:dyDescent="0.2">
      <c r="B4" s="84"/>
      <c r="C4" s="82" t="s">
        <v>14</v>
      </c>
      <c r="D4" s="85"/>
      <c r="E4" s="85"/>
      <c r="F4" s="82" t="s">
        <v>41</v>
      </c>
      <c r="G4" s="86"/>
      <c r="H4" s="87"/>
      <c r="I4" s="84" t="s">
        <v>135</v>
      </c>
      <c r="J4" s="88"/>
      <c r="K4" s="85" t="s">
        <v>84</v>
      </c>
      <c r="L4" s="54" t="s">
        <v>83</v>
      </c>
      <c r="M4" s="82" t="s">
        <v>49</v>
      </c>
      <c r="N4" s="89"/>
      <c r="O4" s="85" t="s">
        <v>84</v>
      </c>
      <c r="P4" s="82" t="s">
        <v>85</v>
      </c>
      <c r="Q4" s="82" t="s">
        <v>86</v>
      </c>
      <c r="R4" s="82" t="s">
        <v>87</v>
      </c>
      <c r="S4" s="82" t="s">
        <v>118</v>
      </c>
      <c r="T4" s="88"/>
      <c r="U4" s="85" t="s">
        <v>114</v>
      </c>
      <c r="V4" s="90" t="s">
        <v>77</v>
      </c>
      <c r="W4" s="90" t="s">
        <v>76</v>
      </c>
      <c r="X4" s="90" t="s">
        <v>80</v>
      </c>
      <c r="Y4" s="91" t="s">
        <v>97</v>
      </c>
    </row>
    <row r="5" spans="1:27" ht="13.5" customHeight="1" x14ac:dyDescent="0.2">
      <c r="B5" s="58" t="s">
        <v>50</v>
      </c>
      <c r="C5" s="42">
        <v>38.96523633952534</v>
      </c>
      <c r="D5" s="42">
        <v>7.1704099593046022</v>
      </c>
      <c r="E5" s="42"/>
      <c r="F5" s="42">
        <v>2.8561438959384349</v>
      </c>
      <c r="G5" s="59">
        <v>20.261592318767505</v>
      </c>
      <c r="I5" s="74">
        <v>48</v>
      </c>
      <c r="J5" s="38"/>
      <c r="K5" s="46" t="s">
        <v>113</v>
      </c>
      <c r="L5" s="42">
        <v>50</v>
      </c>
      <c r="M5" s="42">
        <v>1</v>
      </c>
      <c r="N5" s="38"/>
      <c r="O5" s="92" t="s">
        <v>119</v>
      </c>
      <c r="P5" s="42">
        <v>2.5</v>
      </c>
      <c r="Q5" s="42">
        <v>69.099999999999994</v>
      </c>
      <c r="R5" s="42">
        <v>28.4</v>
      </c>
      <c r="S5" s="49" t="str">
        <f>IF(SUM(P5:R5)&lt;&gt;100,SUM(P5:R5),"OK")</f>
        <v>OK</v>
      </c>
      <c r="T5" s="38"/>
      <c r="U5" s="46" t="s">
        <v>115</v>
      </c>
      <c r="V5" s="50">
        <v>950</v>
      </c>
      <c r="W5" s="50">
        <v>2455</v>
      </c>
      <c r="X5" s="50">
        <v>315</v>
      </c>
      <c r="Y5" s="75">
        <f>(354.94*SQRT(X5)+9.623*X5-1.5223*POWER(X5,1.5))/(V5+273)+0.0012439*POWER(X5,1.5)</f>
        <v>7.6248215822424648</v>
      </c>
    </row>
    <row r="6" spans="1:27" ht="15" customHeight="1" x14ac:dyDescent="0.2">
      <c r="B6" s="58" t="s">
        <v>51</v>
      </c>
      <c r="C6" s="42">
        <v>34.971299583991843</v>
      </c>
      <c r="D6" s="42">
        <v>7.9967531499863842</v>
      </c>
      <c r="E6" s="42"/>
      <c r="F6" s="42">
        <v>3.4624521969769839</v>
      </c>
      <c r="G6" s="59">
        <v>23.319039005771156</v>
      </c>
      <c r="I6" s="67"/>
      <c r="J6" s="38"/>
      <c r="K6" s="46" t="s">
        <v>61</v>
      </c>
      <c r="L6" s="42">
        <v>10</v>
      </c>
      <c r="M6" s="42">
        <v>0.5</v>
      </c>
      <c r="N6" s="38"/>
      <c r="O6" s="93" t="s">
        <v>120</v>
      </c>
      <c r="P6" s="42">
        <v>1.4</v>
      </c>
      <c r="Q6" s="42">
        <v>7</v>
      </c>
      <c r="R6" s="38"/>
      <c r="S6" s="38"/>
      <c r="T6" s="38"/>
      <c r="U6" s="38"/>
      <c r="V6" s="38"/>
      <c r="W6" s="38"/>
      <c r="X6" s="38"/>
      <c r="Y6" s="68"/>
    </row>
    <row r="7" spans="1:27" ht="14.25" x14ac:dyDescent="0.2">
      <c r="B7" s="58" t="s">
        <v>52</v>
      </c>
      <c r="C7" s="42">
        <v>47.585625936456424</v>
      </c>
      <c r="D7" s="42">
        <v>3.1817443781440469</v>
      </c>
      <c r="E7" s="42"/>
      <c r="F7" s="42">
        <v>4.4336719574517085</v>
      </c>
      <c r="G7" s="59">
        <v>68.650971936684357</v>
      </c>
      <c r="I7" s="67"/>
      <c r="J7" s="38"/>
      <c r="K7" s="46" t="s">
        <v>60</v>
      </c>
      <c r="L7" s="42">
        <v>82</v>
      </c>
      <c r="M7" s="42">
        <v>2</v>
      </c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68"/>
    </row>
    <row r="8" spans="1:27" ht="15" thickBot="1" x14ac:dyDescent="0.25">
      <c r="B8" s="58" t="s">
        <v>53</v>
      </c>
      <c r="C8" s="42">
        <v>41.488618091288927</v>
      </c>
      <c r="D8" s="42">
        <v>8.362482472763956</v>
      </c>
      <c r="E8" s="42"/>
      <c r="F8" s="42">
        <v>3.4219470549529252</v>
      </c>
      <c r="G8" s="59">
        <v>15.168524657667534</v>
      </c>
      <c r="I8" s="69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1"/>
    </row>
    <row r="9" spans="1:27" ht="15" thickBot="1" x14ac:dyDescent="0.25">
      <c r="B9" s="58" t="s">
        <v>54</v>
      </c>
      <c r="C9" s="42">
        <v>37.570882029801979</v>
      </c>
      <c r="D9" s="42">
        <v>4.7472749029475647</v>
      </c>
      <c r="E9" s="42"/>
      <c r="F9" s="42">
        <v>2.838365798264018</v>
      </c>
      <c r="G9" s="59">
        <v>23.783663363881864</v>
      </c>
    </row>
    <row r="10" spans="1:27" ht="15" thickBot="1" x14ac:dyDescent="0.25">
      <c r="B10" s="58" t="s">
        <v>55</v>
      </c>
      <c r="C10" s="42">
        <v>37.194525477625632</v>
      </c>
      <c r="D10" s="42">
        <v>3.1148302639466885</v>
      </c>
      <c r="E10" s="42"/>
      <c r="F10" s="42">
        <v>2.4445166204340043</v>
      </c>
      <c r="G10" s="59">
        <v>14.308735307107479</v>
      </c>
      <c r="O10" s="116" t="s">
        <v>116</v>
      </c>
      <c r="P10" s="119"/>
      <c r="Q10" s="119"/>
      <c r="R10" s="119"/>
      <c r="S10" s="119"/>
      <c r="T10" s="76"/>
      <c r="U10" s="117" t="s">
        <v>138</v>
      </c>
      <c r="V10" s="119"/>
      <c r="W10" s="119"/>
      <c r="X10" s="119"/>
      <c r="Y10" s="65"/>
      <c r="Z10" s="65"/>
      <c r="AA10" s="66"/>
    </row>
    <row r="11" spans="1:27" ht="14.25" x14ac:dyDescent="0.2">
      <c r="B11" s="58" t="s">
        <v>56</v>
      </c>
      <c r="C11" s="42">
        <v>32.658415960627202</v>
      </c>
      <c r="D11" s="42">
        <v>9.4054704393155575</v>
      </c>
      <c r="E11" s="42"/>
      <c r="F11" s="42">
        <v>4.6693212964058421</v>
      </c>
      <c r="G11" s="59">
        <v>20.935027660043321</v>
      </c>
      <c r="I11" s="64"/>
      <c r="J11" s="65"/>
      <c r="K11" s="66"/>
      <c r="O11" s="67"/>
      <c r="P11" s="41" t="s">
        <v>89</v>
      </c>
      <c r="Q11" s="38"/>
      <c r="R11" s="38"/>
      <c r="S11" s="38"/>
      <c r="T11" s="38"/>
      <c r="U11" s="114" t="s">
        <v>128</v>
      </c>
      <c r="V11" s="82" t="s">
        <v>129</v>
      </c>
      <c r="W11" s="115" t="s">
        <v>98</v>
      </c>
      <c r="X11" s="46" t="s">
        <v>95</v>
      </c>
      <c r="Y11" s="38"/>
      <c r="Z11" s="38"/>
      <c r="AA11" s="68"/>
    </row>
    <row r="12" spans="1:27" ht="14.25" x14ac:dyDescent="0.2">
      <c r="B12" s="58" t="s">
        <v>57</v>
      </c>
      <c r="C12" s="42">
        <v>35.834599538701021</v>
      </c>
      <c r="D12" s="42">
        <v>5.1840323250039866</v>
      </c>
      <c r="E12" s="42"/>
      <c r="F12" s="42">
        <v>2.557676579803474</v>
      </c>
      <c r="G12" s="59">
        <v>11.5534121795405</v>
      </c>
      <c r="I12" s="67"/>
      <c r="J12" s="38"/>
      <c r="K12" s="68"/>
      <c r="O12" s="67"/>
      <c r="P12" s="46" t="s">
        <v>35</v>
      </c>
      <c r="Q12" s="46" t="s">
        <v>29</v>
      </c>
      <c r="R12" s="46" t="s">
        <v>34</v>
      </c>
      <c r="S12" s="46" t="s">
        <v>49</v>
      </c>
      <c r="T12" s="38"/>
      <c r="U12" s="114"/>
      <c r="V12" s="82" t="s">
        <v>130</v>
      </c>
      <c r="W12" s="115"/>
      <c r="X12" s="38"/>
      <c r="Y12" s="38"/>
      <c r="Z12" s="38"/>
      <c r="AA12" s="68"/>
    </row>
    <row r="13" spans="1:27" ht="14.25" x14ac:dyDescent="0.2">
      <c r="B13" s="58" t="s">
        <v>58</v>
      </c>
      <c r="C13" s="42">
        <v>36.630521808811935</v>
      </c>
      <c r="D13" s="42">
        <v>6.4907523634138498</v>
      </c>
      <c r="E13" s="42"/>
      <c r="F13" s="42">
        <v>6.6241426698370542</v>
      </c>
      <c r="G13" s="59">
        <v>28.462737226524897</v>
      </c>
      <c r="I13" s="67"/>
      <c r="J13" s="38"/>
      <c r="K13" s="68"/>
      <c r="O13" s="77" t="s">
        <v>47</v>
      </c>
      <c r="P13" s="49">
        <v>0</v>
      </c>
      <c r="Q13" s="49">
        <v>0</v>
      </c>
      <c r="R13" s="49">
        <v>0</v>
      </c>
      <c r="S13" s="49">
        <v>0</v>
      </c>
      <c r="T13" s="38"/>
      <c r="U13" s="51">
        <f ca="1">100/((1+P13)/Pi!$AG$1+1)</f>
        <v>99.956309745833465</v>
      </c>
      <c r="V13" s="51">
        <f ca="1">Pi!$AI$1</f>
        <v>17.692703509982699</v>
      </c>
      <c r="W13" s="52">
        <f ca="1">Pi!$D$2/Control!$I$5</f>
        <v>4.6721262193186869E-7</v>
      </c>
      <c r="X13" s="109" t="s">
        <v>122</v>
      </c>
      <c r="Y13" s="110"/>
      <c r="Z13" s="110"/>
      <c r="AA13" s="111"/>
    </row>
    <row r="14" spans="1:27" ht="14.25" x14ac:dyDescent="0.2">
      <c r="B14" s="58" t="s">
        <v>59</v>
      </c>
      <c r="C14" s="42">
        <v>28.570778195564522</v>
      </c>
      <c r="D14" s="42">
        <v>12.505343035542699</v>
      </c>
      <c r="E14" s="42"/>
      <c r="F14" s="42">
        <v>6.4913099317022835</v>
      </c>
      <c r="G14" s="59">
        <v>44.569291562727415</v>
      </c>
      <c r="I14" s="67"/>
      <c r="J14" s="38"/>
      <c r="K14" s="68"/>
      <c r="O14" s="77" t="s">
        <v>33</v>
      </c>
      <c r="P14" s="49">
        <f>($P$5+$Q$5)/$R$5</f>
        <v>2.52112676056338</v>
      </c>
      <c r="Q14" s="49">
        <f>$P$5/$R$5</f>
        <v>8.8028169014084515E-2</v>
      </c>
      <c r="R14" s="49">
        <v>1.7</v>
      </c>
      <c r="S14" s="49">
        <v>0</v>
      </c>
      <c r="T14" s="38"/>
      <c r="U14" s="51">
        <f ca="1">100/((1+P14)/Patm!$AG$1+1)</f>
        <v>99.987126315771292</v>
      </c>
      <c r="V14" s="51">
        <f ca="1">Patm!$AI$1</f>
        <v>6.630030034825638</v>
      </c>
      <c r="W14" s="52">
        <f ca="1">Patm!$D$2/Control!$I$5</f>
        <v>4.7556713941160345E-7</v>
      </c>
      <c r="X14" s="109" t="s">
        <v>123</v>
      </c>
      <c r="Y14" s="110"/>
      <c r="Z14" s="110"/>
      <c r="AA14" s="111"/>
    </row>
    <row r="15" spans="1:27" ht="14.25" x14ac:dyDescent="0.2">
      <c r="B15" s="58" t="s">
        <v>140</v>
      </c>
      <c r="C15" s="42">
        <v>39.239929120214519</v>
      </c>
      <c r="D15" s="42">
        <v>0.9582083455956234</v>
      </c>
      <c r="E15" s="42"/>
      <c r="F15" s="42">
        <v>4.6622419420497865</v>
      </c>
      <c r="G15" s="59">
        <v>25.272294736951761</v>
      </c>
      <c r="I15" s="67"/>
      <c r="J15" s="38"/>
      <c r="K15" s="68"/>
      <c r="O15" s="77" t="s">
        <v>63</v>
      </c>
      <c r="P15" s="49">
        <f>($P$5+$Q$5)/$R$5</f>
        <v>2.52112676056338</v>
      </c>
      <c r="Q15" s="49">
        <f>$P$5/$R$5</f>
        <v>8.8028169014084515E-2</v>
      </c>
      <c r="R15" s="49">
        <v>10</v>
      </c>
      <c r="S15" s="49">
        <v>0</v>
      </c>
      <c r="T15" s="38"/>
      <c r="U15" s="51">
        <f ca="1">100/((1+P15)/'Patm diff'!$AG$1+1)</f>
        <v>99.987126050888435</v>
      </c>
      <c r="V15" s="51">
        <f ca="1">'Patm diff'!$AI$1</f>
        <v>8.401164220082828</v>
      </c>
      <c r="W15" s="52">
        <f ca="1">'Patm diff'!$D$2/Control!$I$5</f>
        <v>4.7931868032517289E-7</v>
      </c>
      <c r="X15" s="109" t="s">
        <v>123</v>
      </c>
      <c r="Y15" s="110"/>
      <c r="Z15" s="110"/>
      <c r="AA15" s="111"/>
    </row>
    <row r="16" spans="1:27" ht="14.25" x14ac:dyDescent="0.2">
      <c r="B16" s="58" t="s">
        <v>141</v>
      </c>
      <c r="C16" s="42">
        <v>32.913687353920054</v>
      </c>
      <c r="D16" s="42">
        <v>4.7536208084596225</v>
      </c>
      <c r="E16" s="42"/>
      <c r="F16" s="42">
        <v>4.3052770841903838</v>
      </c>
      <c r="G16" s="59">
        <v>14.774238822988343</v>
      </c>
      <c r="I16" s="67"/>
      <c r="J16" s="38"/>
      <c r="K16" s="68"/>
      <c r="O16" s="77" t="s">
        <v>64</v>
      </c>
      <c r="P16" s="49">
        <f>($P$5+$Q$5)/$R$5</f>
        <v>2.52112676056338</v>
      </c>
      <c r="Q16" s="49">
        <f>$P$5/$R$5</f>
        <v>8.8028169014084515E-2</v>
      </c>
      <c r="R16" s="49">
        <v>1</v>
      </c>
      <c r="S16" s="49">
        <v>0</v>
      </c>
      <c r="T16" s="38"/>
      <c r="U16" s="51">
        <f ca="1">100/((1+P16)/'Patm nodiff'!$AG$1+1)</f>
        <v>99.987126338110301</v>
      </c>
      <c r="V16" s="51">
        <f ca="1">'Patm nodiff'!$AI$1</f>
        <v>6.629240391520673</v>
      </c>
      <c r="W16" s="52">
        <f ca="1">'Patm nodiff'!$D$2/Control!$I$5</f>
        <v>4.9890703665567138E-7</v>
      </c>
      <c r="X16" s="109" t="s">
        <v>123</v>
      </c>
      <c r="Y16" s="110"/>
      <c r="Z16" s="110"/>
      <c r="AA16" s="111"/>
    </row>
    <row r="17" spans="2:27" ht="14.25" x14ac:dyDescent="0.2">
      <c r="B17" s="58" t="s">
        <v>142</v>
      </c>
      <c r="C17" s="42">
        <v>35.096976092195604</v>
      </c>
      <c r="D17" s="42">
        <v>3.318218724829415</v>
      </c>
      <c r="E17" s="42"/>
      <c r="F17" s="42">
        <v>2.3558193079259309</v>
      </c>
      <c r="G17" s="59">
        <v>21.739342881542736</v>
      </c>
      <c r="I17" s="67"/>
      <c r="J17" s="38"/>
      <c r="K17" s="68"/>
      <c r="O17" s="77" t="s">
        <v>65</v>
      </c>
      <c r="P17" s="49">
        <f>($P$5+$Q$5)/$R$5</f>
        <v>2.52112676056338</v>
      </c>
      <c r="Q17" s="49">
        <f>$P$5/$R$5</f>
        <v>8.8028169014084515E-2</v>
      </c>
      <c r="R17" s="49">
        <f t="shared" ref="R17:R29" si="0">$L$5/100*(1+P17)/(1-$L$5/100)</f>
        <v>3.52112676056338</v>
      </c>
      <c r="S17" s="49">
        <f t="shared" ref="S17:S27" si="1">$M$5</f>
        <v>1</v>
      </c>
      <c r="T17" s="38"/>
      <c r="U17" s="51">
        <f ca="1">100/((1+P17)/Case1!$AG$1+1)</f>
        <v>99.951533651707308</v>
      </c>
      <c r="V17" s="51">
        <f ca="1">Case1!$AI$1</f>
        <v>6.9662092628227725</v>
      </c>
      <c r="W17" s="52">
        <f ca="1">Case1!$D$2/Control!$I$5</f>
        <v>5.6526337117567688E-7</v>
      </c>
      <c r="X17" s="112" t="s">
        <v>124</v>
      </c>
      <c r="Y17" s="112"/>
      <c r="Z17" s="112"/>
      <c r="AA17" s="113"/>
    </row>
    <row r="18" spans="2:27" ht="14.25" x14ac:dyDescent="0.2">
      <c r="B18" s="58" t="s">
        <v>143</v>
      </c>
      <c r="C18" s="42">
        <v>34.967461501867867</v>
      </c>
      <c r="D18" s="42">
        <v>6.7700234876189684</v>
      </c>
      <c r="E18" s="42"/>
      <c r="F18" s="42">
        <v>2.8819137575378626</v>
      </c>
      <c r="G18" s="59">
        <v>21.8710931192131</v>
      </c>
      <c r="I18" s="67">
        <v>2</v>
      </c>
      <c r="J18" s="38">
        <v>9</v>
      </c>
      <c r="K18" s="68"/>
      <c r="O18" s="104" t="s">
        <v>184</v>
      </c>
      <c r="P18" s="49">
        <f>P17</f>
        <v>2.52112676056338</v>
      </c>
      <c r="Q18" s="49">
        <f t="shared" ref="Q18:S18" si="2">Q17</f>
        <v>8.8028169014084515E-2</v>
      </c>
      <c r="R18" s="49">
        <f t="shared" si="2"/>
        <v>3.52112676056338</v>
      </c>
      <c r="S18" s="49">
        <f t="shared" si="2"/>
        <v>1</v>
      </c>
      <c r="T18" s="38"/>
      <c r="U18" s="51">
        <f ca="1">100/((1+P18)/'Case1 (Pmin)'!$AG$1+1)</f>
        <v>99.999828224045984</v>
      </c>
      <c r="V18" s="51">
        <f ca="1">'Case1 (Pmin)'!$AI$1</f>
        <v>5.0856202364613905</v>
      </c>
      <c r="W18" s="52">
        <f ca="1">'Case1 (Pmin)'!$D$2/Control!$I$5</f>
        <v>4.6791713620917083E-7</v>
      </c>
      <c r="X18" s="103" t="s">
        <v>182</v>
      </c>
      <c r="Y18" s="101"/>
      <c r="Z18" s="101"/>
      <c r="AA18" s="102"/>
    </row>
    <row r="19" spans="2:27" ht="14.25" x14ac:dyDescent="0.2">
      <c r="B19" s="58" t="s">
        <v>144</v>
      </c>
      <c r="C19" s="42">
        <v>42.296595174014882</v>
      </c>
      <c r="D19" s="42">
        <v>3.9442578541099178</v>
      </c>
      <c r="E19" s="42"/>
      <c r="F19" s="42">
        <v>3.5431176862735714</v>
      </c>
      <c r="G19" s="59">
        <v>16.271783021668053</v>
      </c>
      <c r="I19" s="67"/>
      <c r="J19" s="38"/>
      <c r="K19" s="68"/>
      <c r="O19" s="104" t="s">
        <v>185</v>
      </c>
      <c r="P19" s="49">
        <f t="shared" ref="P19:P21" si="3">P18</f>
        <v>2.52112676056338</v>
      </c>
      <c r="Q19" s="49">
        <f t="shared" ref="Q19:Q21" si="4">Q18</f>
        <v>8.8028169014084515E-2</v>
      </c>
      <c r="R19" s="49">
        <f t="shared" ref="R19:R21" si="5">R18</f>
        <v>3.52112676056338</v>
      </c>
      <c r="S19" s="49">
        <f t="shared" ref="S19:S21" si="6">S18</f>
        <v>1</v>
      </c>
      <c r="T19" s="38"/>
      <c r="U19" s="51">
        <f ca="1">100/((1+P19)/'Case1 (Pmax)'!$AG$1+1)</f>
        <v>99.798207878114241</v>
      </c>
      <c r="V19" s="51">
        <f ca="1">'Case1 (Pmax)'!$AI$1</f>
        <v>9.6801013675603098</v>
      </c>
      <c r="W19" s="52">
        <f ca="1">'Case1 (Pmax)'!$D$2/Control!$I$5</f>
        <v>6.3074275985392869E-7</v>
      </c>
      <c r="X19" s="103" t="s">
        <v>182</v>
      </c>
      <c r="Y19" s="101"/>
      <c r="Z19" s="101"/>
      <c r="AA19" s="102"/>
    </row>
    <row r="20" spans="2:27" ht="14.25" x14ac:dyDescent="0.2">
      <c r="B20" s="58" t="s">
        <v>145</v>
      </c>
      <c r="C20" s="42">
        <v>31.84283787812322</v>
      </c>
      <c r="D20" s="42">
        <v>10.975824569161501</v>
      </c>
      <c r="E20" s="42"/>
      <c r="F20" s="42">
        <v>3.0960744156620663</v>
      </c>
      <c r="G20" s="59">
        <v>30.961410481211281</v>
      </c>
      <c r="I20" s="67"/>
      <c r="J20" s="38"/>
      <c r="K20" s="68"/>
      <c r="O20" s="104" t="s">
        <v>186</v>
      </c>
      <c r="P20" s="49">
        <f t="shared" si="3"/>
        <v>2.52112676056338</v>
      </c>
      <c r="Q20" s="49">
        <f t="shared" si="4"/>
        <v>8.8028169014084515E-2</v>
      </c>
      <c r="R20" s="49">
        <f t="shared" si="5"/>
        <v>3.52112676056338</v>
      </c>
      <c r="S20" s="49">
        <f t="shared" si="6"/>
        <v>1</v>
      </c>
      <c r="T20" s="38"/>
      <c r="U20" s="51">
        <f ca="1">100/((1+P20)/'Case1 (Amin)'!$AG$1+1)</f>
        <v>99.967287494211746</v>
      </c>
      <c r="V20" s="51">
        <f ca="1">'Case1 (Amin)'!$AI$1</f>
        <v>6.9533330594594283</v>
      </c>
      <c r="W20" s="52">
        <f ca="1">'Case1 (Amin)'!$D$2/Control!$I$5</f>
        <v>4.62899327160748E-7</v>
      </c>
      <c r="X20" s="103" t="s">
        <v>183</v>
      </c>
      <c r="Y20" s="101"/>
      <c r="Z20" s="101"/>
      <c r="AA20" s="102"/>
    </row>
    <row r="21" spans="2:27" ht="14.25" x14ac:dyDescent="0.2">
      <c r="B21" s="58" t="s">
        <v>146</v>
      </c>
      <c r="C21" s="42">
        <v>31.8519651216216</v>
      </c>
      <c r="D21" s="42">
        <v>19.562057892970159</v>
      </c>
      <c r="E21" s="42"/>
      <c r="F21" s="42">
        <v>2.6031834749273859</v>
      </c>
      <c r="G21" s="59">
        <v>42.188208176531823</v>
      </c>
      <c r="I21" s="67"/>
      <c r="J21" s="38"/>
      <c r="K21" s="68"/>
      <c r="O21" s="104" t="s">
        <v>187</v>
      </c>
      <c r="P21" s="49">
        <f t="shared" si="3"/>
        <v>2.52112676056338</v>
      </c>
      <c r="Q21" s="49">
        <f t="shared" si="4"/>
        <v>8.8028169014084515E-2</v>
      </c>
      <c r="R21" s="49">
        <f t="shared" si="5"/>
        <v>3.52112676056338</v>
      </c>
      <c r="S21" s="49">
        <f t="shared" si="6"/>
        <v>1</v>
      </c>
      <c r="T21" s="38"/>
      <c r="U21" s="51">
        <f ca="1">100/((1+P21)/'Case1 (Amax)'!$AG$1+1)</f>
        <v>99.930807869902807</v>
      </c>
      <c r="V21" s="51">
        <f ca="1">'Case1 (Amax)'!$AI$1</f>
        <v>6.98009013426661</v>
      </c>
      <c r="W21" s="52">
        <f ca="1">'Case1 (Amax)'!$D$2/Control!$I$5</f>
        <v>5.8499880334552995E-7</v>
      </c>
      <c r="X21" s="103" t="s">
        <v>183</v>
      </c>
      <c r="Y21" s="101"/>
      <c r="Z21" s="101"/>
      <c r="AA21" s="102"/>
    </row>
    <row r="22" spans="2:27" ht="15" thickBot="1" x14ac:dyDescent="0.25">
      <c r="B22" s="58" t="s">
        <v>147</v>
      </c>
      <c r="C22" s="42">
        <v>30.21613429229734</v>
      </c>
      <c r="D22" s="42">
        <v>11.962505990695533</v>
      </c>
      <c r="E22" s="42"/>
      <c r="F22" s="42">
        <v>2.6245588440753238</v>
      </c>
      <c r="G22" s="59">
        <v>14.164741002644671</v>
      </c>
      <c r="I22" s="69"/>
      <c r="J22" s="70"/>
      <c r="K22" s="71"/>
      <c r="O22" s="77" t="s">
        <v>66</v>
      </c>
      <c r="P22" s="49">
        <f>($P$5+$P$6+$Q$5)/($R$5-$P$6)</f>
        <v>2.7037037037037037</v>
      </c>
      <c r="Q22" s="49">
        <f>($P$5+$P$6)/($R$5-$P$6)</f>
        <v>0.14444444444444443</v>
      </c>
      <c r="R22" s="49">
        <f t="shared" si="0"/>
        <v>3.7037037037037037</v>
      </c>
      <c r="S22" s="49">
        <f t="shared" si="1"/>
        <v>1</v>
      </c>
      <c r="T22" s="38"/>
      <c r="U22" s="51">
        <f ca="1">100/((1+P22)/Case2!$AG$1+1)</f>
        <v>99.951441697004924</v>
      </c>
      <c r="V22" s="51">
        <f ca="1">Case2!$AI$1</f>
        <v>6.9659138337303066</v>
      </c>
      <c r="W22" s="52">
        <f ca="1">Case2!$D$2/Control!$I$5</f>
        <v>5.0831455588225738E-7</v>
      </c>
      <c r="X22" s="105" t="s">
        <v>125</v>
      </c>
      <c r="Y22" s="105"/>
      <c r="Z22" s="105"/>
      <c r="AA22" s="106"/>
    </row>
    <row r="23" spans="2:27" ht="14.25" x14ac:dyDescent="0.2">
      <c r="B23" s="58" t="s">
        <v>148</v>
      </c>
      <c r="C23" s="42">
        <v>26.758526336205239</v>
      </c>
      <c r="D23" s="42">
        <v>5.6451040106044417</v>
      </c>
      <c r="E23" s="42"/>
      <c r="F23" s="42">
        <v>2.8637187661522443</v>
      </c>
      <c r="G23" s="59">
        <v>21.540453239725373</v>
      </c>
      <c r="O23" s="77" t="s">
        <v>67</v>
      </c>
      <c r="P23" s="49">
        <f>($P$5-$P$6+$Q$5)/($R$5+$P$6)</f>
        <v>2.3557046979865772</v>
      </c>
      <c r="Q23" s="49">
        <f>($P$5-$P$6)/($R$5+$P$6)</f>
        <v>3.6912751677852358E-2</v>
      </c>
      <c r="R23" s="49">
        <f t="shared" si="0"/>
        <v>3.3557046979865772</v>
      </c>
      <c r="S23" s="49">
        <f t="shared" si="1"/>
        <v>1</v>
      </c>
      <c r="T23" s="38"/>
      <c r="U23" s="51">
        <f ca="1">100/((1+P23)/Case3!$AG$1+1)</f>
        <v>99.951624836743463</v>
      </c>
      <c r="V23" s="51">
        <f ca="1">Case3!$AI$1</f>
        <v>6.9665007927995024</v>
      </c>
      <c r="W23" s="52">
        <f ca="1">Case3!$D$2/Control!$I$5</f>
        <v>4.9961489463363346E-7</v>
      </c>
      <c r="X23" s="105" t="s">
        <v>125</v>
      </c>
      <c r="Y23" s="105"/>
      <c r="Z23" s="105"/>
      <c r="AA23" s="106"/>
    </row>
    <row r="24" spans="2:27" ht="14.25" x14ac:dyDescent="0.2">
      <c r="B24" s="58" t="s">
        <v>149</v>
      </c>
      <c r="C24" s="42">
        <v>51.391558735778723</v>
      </c>
      <c r="D24" s="42">
        <v>3.6443531111086518</v>
      </c>
      <c r="E24" s="42"/>
      <c r="F24" s="42">
        <v>5.3849067494274889</v>
      </c>
      <c r="G24" s="59">
        <v>23.686018871930663</v>
      </c>
      <c r="O24" s="77" t="s">
        <v>68</v>
      </c>
      <c r="P24" s="49">
        <f>($P$5+$Q$5+$Q$6)/($R$5-$Q$6)</f>
        <v>3.6728971962616823</v>
      </c>
      <c r="Q24" s="49">
        <f>$P$5/$R$5</f>
        <v>8.8028169014084515E-2</v>
      </c>
      <c r="R24" s="49">
        <f t="shared" si="0"/>
        <v>4.6728971962616823</v>
      </c>
      <c r="S24" s="49">
        <f t="shared" si="1"/>
        <v>1</v>
      </c>
      <c r="T24" s="38"/>
      <c r="U24" s="51">
        <f ca="1">100/((1+P24)/Case4!$AG$1+1)</f>
        <v>99.950979602144827</v>
      </c>
      <c r="V24" s="51">
        <f ca="1">Case4!$AI$1</f>
        <v>6.9644652828338094</v>
      </c>
      <c r="W24" s="52">
        <f ca="1">Case4!$D$2/Control!$I$5</f>
        <v>4.895364232136481E-7</v>
      </c>
      <c r="X24" s="105" t="s">
        <v>125</v>
      </c>
      <c r="Y24" s="105"/>
      <c r="Z24" s="105"/>
      <c r="AA24" s="106"/>
    </row>
    <row r="25" spans="2:27" ht="14.25" x14ac:dyDescent="0.2">
      <c r="B25" s="58" t="s">
        <v>150</v>
      </c>
      <c r="C25" s="42">
        <v>27.401935319362323</v>
      </c>
      <c r="D25" s="42">
        <v>9.267112702744889</v>
      </c>
      <c r="E25" s="42"/>
      <c r="F25" s="42">
        <v>2.4829986231469245</v>
      </c>
      <c r="G25" s="59">
        <v>12.74931502441968</v>
      </c>
      <c r="M25" s="13"/>
      <c r="N25" s="9"/>
      <c r="O25" s="77" t="s">
        <v>69</v>
      </c>
      <c r="P25" s="49">
        <f>($P$5+$Q$5-$Q$6)/($R$5+$Q$6)</f>
        <v>1.8248587570621468</v>
      </c>
      <c r="Q25" s="49">
        <f>$P$5/$R$5</f>
        <v>8.8028169014084515E-2</v>
      </c>
      <c r="R25" s="49">
        <f t="shared" si="0"/>
        <v>2.8248587570621471</v>
      </c>
      <c r="S25" s="49">
        <f t="shared" si="1"/>
        <v>1</v>
      </c>
      <c r="T25" s="38"/>
      <c r="U25" s="51">
        <f ca="1">100/((1+P25)/Case5!$AG$1+1)</f>
        <v>99.952076596191461</v>
      </c>
      <c r="V25" s="51">
        <f ca="1">Case5!$AI$1</f>
        <v>6.9679521493201655</v>
      </c>
      <c r="W25" s="52">
        <f ca="1">Case5!$D$2/Control!$I$5</f>
        <v>4.4960300502686529E-7</v>
      </c>
      <c r="X25" s="105" t="s">
        <v>125</v>
      </c>
      <c r="Y25" s="105"/>
      <c r="Z25" s="105"/>
      <c r="AA25" s="106"/>
    </row>
    <row r="26" spans="2:27" ht="14.25" x14ac:dyDescent="0.2">
      <c r="B26" s="58" t="s">
        <v>151</v>
      </c>
      <c r="C26" s="42">
        <v>37.080552689764637</v>
      </c>
      <c r="D26" s="42">
        <v>10.143100704340828</v>
      </c>
      <c r="E26" s="42"/>
      <c r="F26" s="42">
        <v>2.9042698231130437</v>
      </c>
      <c r="G26" s="59">
        <v>13.115943353887738</v>
      </c>
      <c r="M26" s="10"/>
      <c r="O26" s="77" t="s">
        <v>70</v>
      </c>
      <c r="P26" s="49">
        <f>($P$5+$Q$5+$Q$6)/($R$5-$Q$6)</f>
        <v>3.6728971962616823</v>
      </c>
      <c r="Q26" s="49">
        <f>($P$5+$P$6)/($R$5-$P$6)</f>
        <v>0.14444444444444443</v>
      </c>
      <c r="R26" s="49">
        <f t="shared" si="0"/>
        <v>4.6728971962616823</v>
      </c>
      <c r="S26" s="49">
        <f t="shared" si="1"/>
        <v>1</v>
      </c>
      <c r="T26" s="38"/>
      <c r="U26" s="51">
        <f ca="1">100/((1+P26)/Case6!$AG$1+1)</f>
        <v>99.950990139615328</v>
      </c>
      <c r="V26" s="51">
        <f ca="1">Case6!$AI$1</f>
        <v>6.9644984957860538</v>
      </c>
      <c r="W26" s="52">
        <f ca="1">Case6!$D$2/Control!$I$5</f>
        <v>5.5195737399457246E-7</v>
      </c>
      <c r="X26" s="105" t="s">
        <v>125</v>
      </c>
      <c r="Y26" s="105"/>
      <c r="Z26" s="105"/>
      <c r="AA26" s="106"/>
    </row>
    <row r="27" spans="2:27" ht="14.25" x14ac:dyDescent="0.2">
      <c r="B27" s="58" t="s">
        <v>152</v>
      </c>
      <c r="C27" s="42">
        <v>27.612743020729919</v>
      </c>
      <c r="D27" s="42">
        <v>11.885819212540165</v>
      </c>
      <c r="E27" s="42"/>
      <c r="F27" s="42">
        <v>5.9340075590088359</v>
      </c>
      <c r="G27" s="59">
        <v>24.54223204248208</v>
      </c>
      <c r="O27" s="77" t="s">
        <v>71</v>
      </c>
      <c r="P27" s="49">
        <f>($P$5+$Q$5-$Q$6)/($R$5+$Q$6)</f>
        <v>1.8248587570621468</v>
      </c>
      <c r="Q27" s="49">
        <f>($P$5-$P$6)/($R$5+$P$6)</f>
        <v>3.6912751677852358E-2</v>
      </c>
      <c r="R27" s="49">
        <f t="shared" si="0"/>
        <v>2.8248587570621471</v>
      </c>
      <c r="S27" s="49">
        <f t="shared" si="1"/>
        <v>1</v>
      </c>
      <c r="T27" s="38"/>
      <c r="U27" s="51">
        <f ca="1">100/((1+P27)/Case7!$AG$1+1)</f>
        <v>99.952051246499124</v>
      </c>
      <c r="V27" s="51">
        <f ca="1">Case7!$AI$1</f>
        <v>6.9678714021135182</v>
      </c>
      <c r="W27" s="52">
        <f ca="1">Case7!$D$2/Control!$I$5</f>
        <v>5.3279165523716088E-7</v>
      </c>
      <c r="X27" s="105" t="s">
        <v>125</v>
      </c>
      <c r="Y27" s="105"/>
      <c r="Z27" s="105"/>
      <c r="AA27" s="106"/>
    </row>
    <row r="28" spans="2:27" ht="14.25" x14ac:dyDescent="0.2">
      <c r="B28" s="58" t="s">
        <v>153</v>
      </c>
      <c r="C28" s="42">
        <v>10.799519152525779</v>
      </c>
      <c r="D28" s="42">
        <v>23.018088563239818</v>
      </c>
      <c r="E28" s="42"/>
      <c r="F28" s="42">
        <v>0.90604918957457758</v>
      </c>
      <c r="G28" s="59">
        <v>21.196355461213617</v>
      </c>
      <c r="I28" s="94" t="s">
        <v>61</v>
      </c>
      <c r="J28">
        <f>MIN(C5:C32)</f>
        <v>10.799519152525779</v>
      </c>
      <c r="K28">
        <f>MIN(F5:F32)</f>
        <v>0.90604918957457758</v>
      </c>
      <c r="L28">
        <f>K28*G28/100</f>
        <v>0.19204940687567271</v>
      </c>
      <c r="O28" s="77" t="s">
        <v>72</v>
      </c>
      <c r="P28" s="49">
        <f>($P$5+$Q$5)/$R$5</f>
        <v>2.52112676056338</v>
      </c>
      <c r="Q28" s="49">
        <f>$P$5/$R$5</f>
        <v>8.8028169014084515E-2</v>
      </c>
      <c r="R28" s="49">
        <f t="shared" si="0"/>
        <v>3.52112676056338</v>
      </c>
      <c r="S28" s="49">
        <f>$M$6</f>
        <v>0.5</v>
      </c>
      <c r="T28" s="38"/>
      <c r="U28" s="51">
        <f ca="1">100/((1+P28)/Case8!$AG$1+1)</f>
        <v>99.951533651707308</v>
      </c>
      <c r="V28" s="51">
        <f ca="1">Case8!$AI$1</f>
        <v>6.7951143100517273</v>
      </c>
      <c r="W28" s="52">
        <f ca="1">Case8!$D$2/Control!$I$5</f>
        <v>5.3363039605903767E-7</v>
      </c>
      <c r="X28" s="105" t="s">
        <v>126</v>
      </c>
      <c r="Y28" s="105"/>
      <c r="Z28" s="105"/>
      <c r="AA28" s="106"/>
    </row>
    <row r="29" spans="2:27" ht="14.25" x14ac:dyDescent="0.2">
      <c r="B29" s="58" t="s">
        <v>154</v>
      </c>
      <c r="C29" s="42">
        <v>24.807467961174773</v>
      </c>
      <c r="D29" s="42">
        <v>9.8947562393807278</v>
      </c>
      <c r="E29" s="42"/>
      <c r="F29" s="42">
        <v>3.3418229501069612</v>
      </c>
      <c r="G29" s="59">
        <v>18.099132343225129</v>
      </c>
      <c r="I29" s="94" t="s">
        <v>60</v>
      </c>
      <c r="J29">
        <f>MAX(C5:C32)</f>
        <v>51.391558735778723</v>
      </c>
      <c r="K29">
        <f>MAX(F5:F32)</f>
        <v>6.6241426698370542</v>
      </c>
      <c r="L29">
        <f>K29*G14/100</f>
        <v>2.9523334600507125</v>
      </c>
      <c r="O29" s="77" t="s">
        <v>73</v>
      </c>
      <c r="P29" s="49">
        <f>($P$5+$Q$5)/$R$5</f>
        <v>2.52112676056338</v>
      </c>
      <c r="Q29" s="49">
        <f>$P$5/$R$5</f>
        <v>8.8028169014084515E-2</v>
      </c>
      <c r="R29" s="49">
        <f t="shared" si="0"/>
        <v>3.52112676056338</v>
      </c>
      <c r="S29" s="49">
        <f>$M$7</f>
        <v>2</v>
      </c>
      <c r="T29" s="38"/>
      <c r="U29" s="51">
        <f ca="1">100/((1+P29)/Case9!$AG$1+1)</f>
        <v>99.951533651707308</v>
      </c>
      <c r="V29" s="51">
        <f ca="1">Case9!$AI$1</f>
        <v>7.3087698710963309</v>
      </c>
      <c r="W29" s="52">
        <f ca="1">Case9!$D$2/Control!$I$5</f>
        <v>4.5480271324959548E-7</v>
      </c>
      <c r="X29" s="105" t="s">
        <v>126</v>
      </c>
      <c r="Y29" s="105"/>
      <c r="Z29" s="105"/>
      <c r="AA29" s="106"/>
    </row>
    <row r="30" spans="2:27" ht="14.25" x14ac:dyDescent="0.2">
      <c r="B30" s="58" t="s">
        <v>155</v>
      </c>
      <c r="C30" s="42">
        <v>24.187466281342477</v>
      </c>
      <c r="D30" s="42">
        <v>8.2592604006675625</v>
      </c>
      <c r="E30" s="42"/>
      <c r="F30" s="42">
        <v>5.3634808523150301</v>
      </c>
      <c r="G30" s="59">
        <v>29.469462484115056</v>
      </c>
      <c r="O30" s="77" t="s">
        <v>74</v>
      </c>
      <c r="P30" s="49">
        <f>($P$5+$Q$5)/$R$5</f>
        <v>2.52112676056338</v>
      </c>
      <c r="Q30" s="49">
        <f>$P$5/$R$5</f>
        <v>8.8028169014084515E-2</v>
      </c>
      <c r="R30" s="49">
        <f>$L$6/100*(1+P30)/(1-$L$6/100)</f>
        <v>0.39123630672926446</v>
      </c>
      <c r="S30" s="49">
        <f>$M$5</f>
        <v>1</v>
      </c>
      <c r="T30" s="38"/>
      <c r="U30" s="51">
        <f ca="1">100/((1+P30)/Case10!$AG$1+1)</f>
        <v>99.953801734845698</v>
      </c>
      <c r="V30" s="51">
        <f ca="1">Case10!$AI$1</f>
        <v>6.8137773677025502</v>
      </c>
      <c r="W30" s="52">
        <f ca="1">Case10!$D$2/Control!$I$5</f>
        <v>4.8356946440898435E-7</v>
      </c>
      <c r="X30" s="105" t="s">
        <v>127</v>
      </c>
      <c r="Y30" s="105"/>
      <c r="Z30" s="105"/>
      <c r="AA30" s="106"/>
    </row>
    <row r="31" spans="2:27" ht="15" thickBot="1" x14ac:dyDescent="0.25">
      <c r="B31" s="58" t="s">
        <v>156</v>
      </c>
      <c r="C31" s="42">
        <v>26.776829980812426</v>
      </c>
      <c r="D31" s="42">
        <v>4.7124850491752932</v>
      </c>
      <c r="E31" s="42"/>
      <c r="F31" s="42">
        <v>1.9947877294090166</v>
      </c>
      <c r="G31" s="59">
        <v>26.187739434857992</v>
      </c>
      <c r="O31" s="78" t="s">
        <v>75</v>
      </c>
      <c r="P31" s="79">
        <f>($P$5+$Q$5)/$R$5</f>
        <v>2.52112676056338</v>
      </c>
      <c r="Q31" s="79">
        <f>$P$5/$R$5</f>
        <v>8.8028169014084515E-2</v>
      </c>
      <c r="R31" s="79">
        <f>$L$7/100*(1+P31)/(1-$L$7/100)</f>
        <v>16.040688575899839</v>
      </c>
      <c r="S31" s="79">
        <f>$M$5</f>
        <v>1</v>
      </c>
      <c r="T31" s="70"/>
      <c r="U31" s="80">
        <f ca="1">100/((1+P31)/Case11!$AG$1+1)</f>
        <v>99.938430688549161</v>
      </c>
      <c r="V31" s="80">
        <f ca="1">Case11!$AI$1</f>
        <v>7.5818316732697593</v>
      </c>
      <c r="W31" s="81">
        <f ca="1">Case11!$D$2/Control!$I$5</f>
        <v>5.9466499566114084E-7</v>
      </c>
      <c r="X31" s="107" t="s">
        <v>127</v>
      </c>
      <c r="Y31" s="107"/>
      <c r="Z31" s="107"/>
      <c r="AA31" s="108"/>
    </row>
    <row r="32" spans="2:27" ht="14.25" x14ac:dyDescent="0.2">
      <c r="B32" s="58" t="s">
        <v>158</v>
      </c>
      <c r="C32" s="43">
        <v>24.080955998466425</v>
      </c>
      <c r="D32" s="42">
        <v>6.0074601079702745</v>
      </c>
      <c r="E32" s="42"/>
      <c r="F32" s="42">
        <v>2.8942447479320483</v>
      </c>
      <c r="G32" s="59">
        <v>56.127929204669805</v>
      </c>
    </row>
    <row r="33" spans="2:14" ht="14.25" x14ac:dyDescent="0.2">
      <c r="B33" s="58" t="s">
        <v>157</v>
      </c>
      <c r="C33" s="42">
        <v>22.32462826346406</v>
      </c>
      <c r="D33" s="42">
        <v>8.5777519663829729</v>
      </c>
      <c r="E33" s="42"/>
      <c r="F33" s="42">
        <v>2.0678884814594962</v>
      </c>
      <c r="G33" s="59">
        <v>33.525961539813913</v>
      </c>
    </row>
    <row r="34" spans="2:14" ht="14.25" x14ac:dyDescent="0.2">
      <c r="B34" s="58" t="s">
        <v>163</v>
      </c>
      <c r="C34" s="42">
        <v>45.721600000000002</v>
      </c>
      <c r="D34" s="42">
        <v>5.3753335568327367</v>
      </c>
      <c r="E34" s="42"/>
      <c r="F34" s="42">
        <v>2.6251079695098603</v>
      </c>
      <c r="G34" s="59">
        <v>18.147405705696166</v>
      </c>
    </row>
    <row r="35" spans="2:14" ht="14.25" x14ac:dyDescent="0.2">
      <c r="B35" s="58" t="s">
        <v>164</v>
      </c>
      <c r="C35" s="42">
        <v>45.721600000000002</v>
      </c>
      <c r="D35" s="42">
        <v>5.3753335568327367</v>
      </c>
      <c r="E35" s="42"/>
      <c r="F35" s="42">
        <v>2.573433531133821</v>
      </c>
      <c r="G35" s="59">
        <v>18.17191098440615</v>
      </c>
      <c r="J35" s="10" t="s">
        <v>109</v>
      </c>
      <c r="K35" s="47"/>
      <c r="L35" s="10" t="s">
        <v>110</v>
      </c>
    </row>
    <row r="36" spans="2:14" ht="14.25" x14ac:dyDescent="0.2">
      <c r="B36" s="58" t="s">
        <v>165</v>
      </c>
      <c r="C36" s="42">
        <v>38.4754</v>
      </c>
      <c r="D36" s="42">
        <v>23.716062414470432</v>
      </c>
      <c r="E36" s="42"/>
      <c r="F36" s="42">
        <v>2.8155447799782163</v>
      </c>
      <c r="G36" s="59">
        <v>19.66335918827491</v>
      </c>
      <c r="K36" s="48"/>
      <c r="L36" s="10" t="s">
        <v>111</v>
      </c>
    </row>
    <row r="37" spans="2:14" ht="14.25" x14ac:dyDescent="0.2">
      <c r="B37" s="58" t="s">
        <v>166</v>
      </c>
      <c r="C37" s="42">
        <v>38.4754</v>
      </c>
      <c r="D37" s="42">
        <v>23.716062414470432</v>
      </c>
      <c r="E37" s="42"/>
      <c r="F37" s="42">
        <v>3.3344900802547852</v>
      </c>
      <c r="G37" s="59">
        <v>19.500879399781276</v>
      </c>
      <c r="N37" s="10" t="s">
        <v>99</v>
      </c>
    </row>
    <row r="38" spans="2:14" ht="14.25" x14ac:dyDescent="0.2">
      <c r="B38" s="58" t="s">
        <v>167</v>
      </c>
      <c r="C38" s="42">
        <v>40.319400000000002</v>
      </c>
      <c r="D38" s="42">
        <v>13.527423173255601</v>
      </c>
      <c r="E38" s="42"/>
      <c r="F38" s="42">
        <v>2.8301153860659403</v>
      </c>
      <c r="G38" s="59">
        <v>28.538668180172277</v>
      </c>
      <c r="N38" s="10" t="s">
        <v>107</v>
      </c>
    </row>
    <row r="39" spans="2:14" ht="14.25" x14ac:dyDescent="0.2">
      <c r="B39" s="58" t="s">
        <v>168</v>
      </c>
      <c r="C39" s="42">
        <v>40.319400000000002</v>
      </c>
      <c r="D39" s="42">
        <v>13.527423173255601</v>
      </c>
      <c r="E39" s="42"/>
      <c r="F39" s="42">
        <v>2.9531959567519248</v>
      </c>
      <c r="G39" s="59">
        <v>28.396464516682578</v>
      </c>
      <c r="N39" s="10" t="s">
        <v>100</v>
      </c>
    </row>
    <row r="40" spans="2:14" ht="14.25" x14ac:dyDescent="0.2">
      <c r="B40" s="58" t="s">
        <v>169</v>
      </c>
      <c r="C40" s="42">
        <v>40.319400000000002</v>
      </c>
      <c r="D40" s="42">
        <v>13.527423173255601</v>
      </c>
      <c r="E40" s="42"/>
      <c r="F40" s="42">
        <v>3.0597546685420101</v>
      </c>
      <c r="G40" s="59">
        <v>28.285783283867381</v>
      </c>
    </row>
    <row r="41" spans="2:14" ht="14.25" x14ac:dyDescent="0.2">
      <c r="B41" s="58" t="s">
        <v>170</v>
      </c>
      <c r="C41" s="42">
        <v>46.220800000000004</v>
      </c>
      <c r="D41" s="42">
        <v>22.212010469617297</v>
      </c>
      <c r="E41" s="42"/>
      <c r="F41" s="42">
        <v>2.2953921850910421</v>
      </c>
      <c r="G41" s="59">
        <v>28.807586677356291</v>
      </c>
    </row>
    <row r="42" spans="2:14" ht="14.25" x14ac:dyDescent="0.2">
      <c r="B42" s="58" t="s">
        <v>171</v>
      </c>
      <c r="C42" s="42">
        <v>46.220800000000004</v>
      </c>
      <c r="D42" s="42">
        <v>22.212010469617297</v>
      </c>
      <c r="E42" s="42"/>
      <c r="F42" s="42">
        <v>2.9033910744512004</v>
      </c>
      <c r="G42" s="59">
        <v>28.747930524025655</v>
      </c>
    </row>
    <row r="43" spans="2:14" ht="14.25" x14ac:dyDescent="0.2">
      <c r="B43" s="58" t="s">
        <v>172</v>
      </c>
      <c r="C43" s="42">
        <v>57.247999999999998</v>
      </c>
      <c r="D43" s="42">
        <v>11.68912424062956</v>
      </c>
      <c r="E43" s="42"/>
      <c r="F43" s="42">
        <v>3.262507634007688</v>
      </c>
      <c r="G43" s="59">
        <v>27.466632703548612</v>
      </c>
    </row>
    <row r="44" spans="2:14" ht="14.25" x14ac:dyDescent="0.2">
      <c r="B44" s="58" t="s">
        <v>173</v>
      </c>
      <c r="C44" s="42">
        <v>57.247999999999998</v>
      </c>
      <c r="D44" s="42">
        <v>11.68912424062956</v>
      </c>
      <c r="E44" s="42"/>
      <c r="F44" s="42">
        <v>2.5841482337507453</v>
      </c>
      <c r="G44" s="59">
        <v>27.796275618910315</v>
      </c>
    </row>
    <row r="45" spans="2:14" ht="14.25" x14ac:dyDescent="0.2">
      <c r="B45" s="58" t="s">
        <v>174</v>
      </c>
      <c r="C45" s="42">
        <v>57.247999999999998</v>
      </c>
      <c r="D45" s="42">
        <v>11.68912424062956</v>
      </c>
      <c r="E45" s="42"/>
      <c r="F45" s="42">
        <v>3.1034089461007945</v>
      </c>
      <c r="G45" s="59">
        <v>27.52841880396041</v>
      </c>
    </row>
    <row r="46" spans="2:14" ht="14.25" x14ac:dyDescent="0.2">
      <c r="B46" s="58" t="s">
        <v>175</v>
      </c>
      <c r="C46" s="42">
        <v>57.247999999999998</v>
      </c>
      <c r="D46" s="42">
        <v>11.68912424062956</v>
      </c>
      <c r="E46" s="42"/>
      <c r="F46" s="42">
        <v>3.0996438809365894</v>
      </c>
      <c r="G46" s="59">
        <v>27.529973997857475</v>
      </c>
    </row>
    <row r="47" spans="2:14" ht="14.25" x14ac:dyDescent="0.2">
      <c r="B47" s="58" t="s">
        <v>176</v>
      </c>
      <c r="C47" s="42">
        <v>47.694749999999999</v>
      </c>
      <c r="D47" s="42">
        <v>17.732726090200853</v>
      </c>
      <c r="E47" s="42"/>
      <c r="F47" s="42">
        <v>4.2062792709457648</v>
      </c>
      <c r="G47" s="59">
        <v>26.385574367790387</v>
      </c>
    </row>
    <row r="48" spans="2:14" ht="14.25" x14ac:dyDescent="0.2">
      <c r="B48" s="58" t="s">
        <v>177</v>
      </c>
      <c r="C48" s="42">
        <v>47.694749999999999</v>
      </c>
      <c r="D48" s="42">
        <v>17.732726090200853</v>
      </c>
      <c r="E48" s="42"/>
      <c r="F48" s="42">
        <v>3.8028707938967621</v>
      </c>
      <c r="G48" s="59">
        <v>26.452897526833912</v>
      </c>
    </row>
    <row r="49" spans="2:7" ht="14.25" x14ac:dyDescent="0.2">
      <c r="B49" s="58" t="s">
        <v>178</v>
      </c>
      <c r="C49" s="42">
        <v>29.4894</v>
      </c>
      <c r="D49" s="42">
        <v>23.403915191429302</v>
      </c>
      <c r="E49" s="42"/>
      <c r="F49" s="42">
        <v>9.6758639639275626E-2</v>
      </c>
      <c r="G49" s="59">
        <v>93.765253632279382</v>
      </c>
    </row>
    <row r="50" spans="2:7" ht="14.25" x14ac:dyDescent="0.2">
      <c r="B50" s="58" t="s">
        <v>179</v>
      </c>
      <c r="C50" s="42">
        <v>29.4894</v>
      </c>
      <c r="D50" s="42">
        <v>23.403915191429302</v>
      </c>
      <c r="E50" s="42"/>
      <c r="F50" s="42">
        <v>0.20058600738735313</v>
      </c>
      <c r="G50" s="59">
        <v>49.891950086161287</v>
      </c>
    </row>
    <row r="51" spans="2:7" ht="14.25" x14ac:dyDescent="0.2">
      <c r="B51" s="58" t="s">
        <v>180</v>
      </c>
      <c r="C51" s="42">
        <v>45.491500000000002</v>
      </c>
      <c r="D51" s="42">
        <v>31.680998182739433</v>
      </c>
      <c r="E51" s="42"/>
      <c r="F51" s="42">
        <v>2.9877561332510045</v>
      </c>
      <c r="G51" s="59">
        <v>39.374232369711244</v>
      </c>
    </row>
    <row r="52" spans="2:7" ht="14.25" x14ac:dyDescent="0.2">
      <c r="B52" s="58" t="s">
        <v>181</v>
      </c>
      <c r="C52" s="42">
        <v>42.140250000000002</v>
      </c>
      <c r="D52" s="42">
        <v>14.198978445372786</v>
      </c>
      <c r="E52" s="42"/>
      <c r="F52" s="42">
        <v>1.7498579986049103</v>
      </c>
      <c r="G52" s="59">
        <v>33.222394685291626</v>
      </c>
    </row>
    <row r="53" spans="2:7" x14ac:dyDescent="0.2">
      <c r="B53" s="60"/>
      <c r="C53" s="42"/>
      <c r="D53" s="42"/>
      <c r="E53" s="42"/>
      <c r="F53" s="42"/>
      <c r="G53" s="59"/>
    </row>
    <row r="54" spans="2:7" x14ac:dyDescent="0.2">
      <c r="B54" s="60"/>
      <c r="C54" s="42"/>
      <c r="D54" s="42"/>
      <c r="E54" s="42"/>
      <c r="F54" s="42"/>
      <c r="G54" s="42"/>
    </row>
    <row r="55" spans="2:7" x14ac:dyDescent="0.2">
      <c r="B55" s="60"/>
      <c r="C55" s="42"/>
      <c r="D55" s="42"/>
      <c r="E55" s="42"/>
      <c r="F55" s="42"/>
      <c r="G55" s="42"/>
    </row>
    <row r="56" spans="2:7" x14ac:dyDescent="0.2">
      <c r="B56" s="60"/>
      <c r="C56" s="42"/>
      <c r="D56" s="42"/>
      <c r="E56" s="42"/>
      <c r="F56" s="42"/>
      <c r="G56" s="42"/>
    </row>
    <row r="57" spans="2:7" x14ac:dyDescent="0.2">
      <c r="B57" s="60"/>
      <c r="C57" s="42"/>
      <c r="D57" s="42"/>
      <c r="E57" s="42"/>
      <c r="F57" s="42"/>
      <c r="G57" s="42"/>
    </row>
    <row r="58" spans="2:7" x14ac:dyDescent="0.2">
      <c r="B58" s="60"/>
      <c r="C58" s="42"/>
      <c r="D58" s="42"/>
      <c r="E58" s="42"/>
      <c r="F58" s="42"/>
      <c r="G58" s="42"/>
    </row>
    <row r="59" spans="2:7" x14ac:dyDescent="0.2">
      <c r="B59" s="60"/>
      <c r="C59" s="42"/>
      <c r="D59" s="42"/>
      <c r="E59" s="42"/>
      <c r="F59" s="42"/>
      <c r="G59" s="42"/>
    </row>
    <row r="60" spans="2:7" x14ac:dyDescent="0.2">
      <c r="B60" s="60"/>
      <c r="C60" s="42"/>
      <c r="D60" s="42"/>
      <c r="E60" s="42"/>
      <c r="F60" s="42"/>
      <c r="G60" s="42"/>
    </row>
    <row r="61" spans="2:7" x14ac:dyDescent="0.2">
      <c r="B61" s="60"/>
      <c r="C61" s="42"/>
      <c r="D61" s="42"/>
      <c r="E61" s="42"/>
      <c r="F61" s="42"/>
      <c r="G61" s="42"/>
    </row>
    <row r="62" spans="2:7" x14ac:dyDescent="0.2">
      <c r="B62" s="60"/>
      <c r="C62" s="42"/>
      <c r="D62" s="42"/>
      <c r="E62" s="42"/>
      <c r="F62" s="42"/>
      <c r="G62" s="42"/>
    </row>
    <row r="63" spans="2:7" x14ac:dyDescent="0.2">
      <c r="B63" s="60"/>
      <c r="C63" s="42"/>
      <c r="D63" s="42"/>
      <c r="E63" s="42"/>
      <c r="F63" s="42"/>
      <c r="G63" s="42"/>
    </row>
    <row r="64" spans="2:7" x14ac:dyDescent="0.2">
      <c r="B64" s="60"/>
      <c r="C64" s="42"/>
      <c r="D64" s="42"/>
      <c r="E64" s="42"/>
      <c r="F64" s="42"/>
      <c r="G64" s="42"/>
    </row>
    <row r="65" spans="2:7" x14ac:dyDescent="0.2">
      <c r="B65" s="60"/>
      <c r="C65" s="42"/>
      <c r="D65" s="42"/>
      <c r="E65" s="42"/>
      <c r="F65" s="42"/>
      <c r="G65" s="42"/>
    </row>
    <row r="66" spans="2:7" x14ac:dyDescent="0.2">
      <c r="B66" s="60"/>
      <c r="C66" s="42"/>
      <c r="D66" s="42"/>
      <c r="E66" s="42"/>
      <c r="F66" s="42"/>
      <c r="G66" s="42"/>
    </row>
    <row r="67" spans="2:7" x14ac:dyDescent="0.2">
      <c r="B67" s="60"/>
      <c r="C67" s="42"/>
      <c r="D67" s="42"/>
      <c r="E67" s="42"/>
      <c r="F67" s="42"/>
      <c r="G67" s="42"/>
    </row>
    <row r="68" spans="2:7" x14ac:dyDescent="0.2">
      <c r="B68" s="60"/>
      <c r="C68" s="42"/>
      <c r="D68" s="42"/>
      <c r="E68" s="42"/>
      <c r="F68" s="42"/>
      <c r="G68" s="42"/>
    </row>
    <row r="69" spans="2:7" x14ac:dyDescent="0.2">
      <c r="B69" s="60"/>
      <c r="C69" s="42"/>
      <c r="D69" s="42"/>
      <c r="E69" s="42"/>
      <c r="F69" s="42"/>
      <c r="G69" s="42"/>
    </row>
    <row r="70" spans="2:7" x14ac:dyDescent="0.2">
      <c r="B70" s="60"/>
      <c r="C70" s="42"/>
      <c r="D70" s="42"/>
      <c r="E70" s="42"/>
      <c r="F70" s="42"/>
      <c r="G70" s="42"/>
    </row>
    <row r="71" spans="2:7" x14ac:dyDescent="0.2">
      <c r="B71" s="60"/>
      <c r="C71" s="42"/>
      <c r="D71" s="42"/>
      <c r="E71" s="42"/>
      <c r="F71" s="42"/>
      <c r="G71" s="42"/>
    </row>
    <row r="72" spans="2:7" x14ac:dyDescent="0.2">
      <c r="B72" s="60"/>
      <c r="C72" s="42"/>
      <c r="D72" s="42"/>
      <c r="E72" s="42"/>
      <c r="F72" s="42"/>
      <c r="G72" s="42"/>
    </row>
    <row r="73" spans="2:7" x14ac:dyDescent="0.2">
      <c r="B73" s="60"/>
      <c r="C73" s="42"/>
      <c r="D73" s="42"/>
      <c r="E73" s="42"/>
      <c r="F73" s="42"/>
      <c r="G73" s="42"/>
    </row>
    <row r="74" spans="2:7" x14ac:dyDescent="0.2">
      <c r="B74" s="60"/>
      <c r="C74" s="42"/>
      <c r="D74" s="42"/>
      <c r="E74" s="42"/>
      <c r="F74" s="42"/>
      <c r="G74" s="42"/>
    </row>
    <row r="75" spans="2:7" x14ac:dyDescent="0.2">
      <c r="B75" s="60"/>
      <c r="C75" s="42"/>
      <c r="D75" s="42"/>
      <c r="E75" s="42"/>
      <c r="F75" s="42"/>
      <c r="G75" s="42"/>
    </row>
    <row r="76" spans="2:7" x14ac:dyDescent="0.2">
      <c r="B76" s="60"/>
      <c r="C76" s="42"/>
      <c r="D76" s="42"/>
      <c r="E76" s="42"/>
      <c r="F76" s="42"/>
      <c r="G76" s="42"/>
    </row>
    <row r="77" spans="2:7" x14ac:dyDescent="0.2">
      <c r="B77" s="60"/>
      <c r="C77" s="42"/>
      <c r="D77" s="42"/>
      <c r="E77" s="42"/>
      <c r="F77" s="42"/>
      <c r="G77" s="42"/>
    </row>
    <row r="78" spans="2:7" x14ac:dyDescent="0.2">
      <c r="B78" s="60"/>
      <c r="C78" s="42"/>
      <c r="D78" s="42"/>
      <c r="E78" s="42"/>
      <c r="F78" s="42"/>
      <c r="G78" s="42"/>
    </row>
    <row r="79" spans="2:7" x14ac:dyDescent="0.2">
      <c r="B79" s="60"/>
      <c r="C79" s="42"/>
      <c r="D79" s="42"/>
      <c r="E79" s="42"/>
      <c r="F79" s="42"/>
      <c r="G79" s="42"/>
    </row>
    <row r="80" spans="2:7" x14ac:dyDescent="0.2">
      <c r="B80" s="60"/>
      <c r="C80" s="42"/>
      <c r="D80" s="42"/>
      <c r="E80" s="42"/>
      <c r="F80" s="42"/>
      <c r="G80" s="42"/>
    </row>
    <row r="81" spans="2:7" x14ac:dyDescent="0.2">
      <c r="B81" s="60"/>
      <c r="C81" s="42"/>
      <c r="D81" s="42"/>
      <c r="E81" s="42"/>
      <c r="F81" s="42"/>
      <c r="G81" s="42"/>
    </row>
    <row r="82" spans="2:7" x14ac:dyDescent="0.2">
      <c r="B82" s="60"/>
      <c r="C82" s="42"/>
      <c r="D82" s="42"/>
      <c r="E82" s="42"/>
      <c r="F82" s="42"/>
      <c r="G82" s="42"/>
    </row>
    <row r="83" spans="2:7" x14ac:dyDescent="0.2">
      <c r="B83" s="60"/>
      <c r="C83" s="42"/>
      <c r="D83" s="42"/>
      <c r="E83" s="42"/>
      <c r="F83" s="42"/>
      <c r="G83" s="42"/>
    </row>
    <row r="84" spans="2:7" x14ac:dyDescent="0.2">
      <c r="B84" s="60"/>
      <c r="C84" s="42"/>
      <c r="D84" s="42"/>
      <c r="E84" s="42"/>
      <c r="F84" s="42"/>
      <c r="G84" s="42"/>
    </row>
    <row r="85" spans="2:7" x14ac:dyDescent="0.2">
      <c r="B85" s="60"/>
      <c r="C85" s="42"/>
      <c r="D85" s="42"/>
      <c r="E85" s="42"/>
      <c r="F85" s="42"/>
      <c r="G85" s="42"/>
    </row>
    <row r="86" spans="2:7" x14ac:dyDescent="0.2">
      <c r="B86" s="60"/>
      <c r="C86" s="42"/>
      <c r="D86" s="42"/>
      <c r="E86" s="42"/>
      <c r="F86" s="42"/>
      <c r="G86" s="42"/>
    </row>
    <row r="87" spans="2:7" x14ac:dyDescent="0.2">
      <c r="B87" s="60"/>
      <c r="C87" s="42"/>
      <c r="D87" s="42"/>
      <c r="E87" s="42"/>
      <c r="F87" s="42"/>
      <c r="G87" s="42"/>
    </row>
    <row r="88" spans="2:7" x14ac:dyDescent="0.2">
      <c r="B88" s="60"/>
      <c r="C88" s="42"/>
      <c r="D88" s="42"/>
      <c r="E88" s="42"/>
      <c r="F88" s="42"/>
      <c r="G88" s="42"/>
    </row>
    <row r="89" spans="2:7" x14ac:dyDescent="0.2">
      <c r="B89" s="60"/>
      <c r="C89" s="42"/>
      <c r="D89" s="42"/>
      <c r="E89" s="42"/>
      <c r="F89" s="42"/>
      <c r="G89" s="42"/>
    </row>
    <row r="90" spans="2:7" x14ac:dyDescent="0.2">
      <c r="B90" s="60"/>
      <c r="C90" s="42"/>
      <c r="D90" s="42"/>
      <c r="E90" s="42"/>
      <c r="F90" s="42"/>
      <c r="G90" s="42"/>
    </row>
    <row r="91" spans="2:7" x14ac:dyDescent="0.2">
      <c r="B91" s="60"/>
      <c r="C91" s="42"/>
      <c r="D91" s="42"/>
      <c r="E91" s="42"/>
      <c r="F91" s="42"/>
      <c r="G91" s="42"/>
    </row>
    <row r="92" spans="2:7" x14ac:dyDescent="0.2">
      <c r="B92" s="60"/>
      <c r="C92" s="42"/>
      <c r="D92" s="42"/>
      <c r="E92" s="42"/>
      <c r="F92" s="42"/>
      <c r="G92" s="59"/>
    </row>
    <row r="93" spans="2:7" x14ac:dyDescent="0.2">
      <c r="B93" s="60"/>
      <c r="C93" s="42"/>
      <c r="D93" s="42"/>
      <c r="E93" s="42"/>
      <c r="F93" s="42"/>
      <c r="G93" s="59"/>
    </row>
    <row r="94" spans="2:7" x14ac:dyDescent="0.2">
      <c r="B94" s="60"/>
      <c r="C94" s="42"/>
      <c r="D94" s="42"/>
      <c r="E94" s="42"/>
      <c r="F94" s="42"/>
      <c r="G94" s="59"/>
    </row>
    <row r="95" spans="2:7" x14ac:dyDescent="0.2">
      <c r="B95" s="60"/>
      <c r="C95" s="42"/>
      <c r="D95" s="42"/>
      <c r="E95" s="42"/>
      <c r="F95" s="42"/>
      <c r="G95" s="59"/>
    </row>
    <row r="96" spans="2:7" x14ac:dyDescent="0.2">
      <c r="B96" s="60"/>
      <c r="C96" s="42"/>
      <c r="D96" s="42"/>
      <c r="E96" s="42"/>
      <c r="F96" s="42"/>
      <c r="G96" s="59"/>
    </row>
    <row r="97" spans="2:7" x14ac:dyDescent="0.2">
      <c r="B97" s="60"/>
      <c r="C97" s="42"/>
      <c r="D97" s="42"/>
      <c r="E97" s="42"/>
      <c r="F97" s="42"/>
      <c r="G97" s="59"/>
    </row>
    <row r="98" spans="2:7" x14ac:dyDescent="0.2">
      <c r="B98" s="60"/>
      <c r="C98" s="42"/>
      <c r="D98" s="42"/>
      <c r="E98" s="42"/>
      <c r="F98" s="42"/>
      <c r="G98" s="59"/>
    </row>
    <row r="99" spans="2:7" ht="13.5" thickBot="1" x14ac:dyDescent="0.25">
      <c r="B99" s="61"/>
      <c r="C99" s="62"/>
      <c r="D99" s="62"/>
      <c r="E99" s="62"/>
      <c r="F99" s="62"/>
      <c r="G99" s="63"/>
    </row>
  </sheetData>
  <mergeCells count="21">
    <mergeCell ref="U11:U12"/>
    <mergeCell ref="W11:W12"/>
    <mergeCell ref="B2:G2"/>
    <mergeCell ref="O10:S10"/>
    <mergeCell ref="U10:X10"/>
    <mergeCell ref="I2:Y2"/>
    <mergeCell ref="X13:AA13"/>
    <mergeCell ref="X14:AA14"/>
    <mergeCell ref="X15:AA15"/>
    <mergeCell ref="X16:AA16"/>
    <mergeCell ref="X17:AA17"/>
    <mergeCell ref="X22:AA22"/>
    <mergeCell ref="X23:AA23"/>
    <mergeCell ref="X24:AA24"/>
    <mergeCell ref="X25:AA25"/>
    <mergeCell ref="X26:AA26"/>
    <mergeCell ref="X27:AA27"/>
    <mergeCell ref="X28:AA28"/>
    <mergeCell ref="X29:AA29"/>
    <mergeCell ref="X30:AA30"/>
    <mergeCell ref="X31:AA3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03169" r:id="rId4" name="Button 1">
              <controlPr defaultSize="0" print="0" autoFill="0" autoPict="0" macro="[0]!AutoSolveP">
                <anchor moveWithCells="1" sizeWithCells="1">
                  <from>
                    <xdr:col>8</xdr:col>
                    <xdr:colOff>219075</xdr:colOff>
                    <xdr:row>10</xdr:row>
                    <xdr:rowOff>104775</xdr:rowOff>
                  </from>
                  <to>
                    <xdr:col>10</xdr:col>
                    <xdr:colOff>409575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170" r:id="rId5" name="Button 2">
              <controlPr defaultSize="0" print="0" autoFill="0" autoPict="0" macro="[0]!AutoSolveOneSheet">
                <anchor moveWithCells="1" sizeWithCells="1">
                  <from>
                    <xdr:col>8</xdr:col>
                    <xdr:colOff>438150</xdr:colOff>
                    <xdr:row>18</xdr:row>
                    <xdr:rowOff>104775</xdr:rowOff>
                  </from>
                  <to>
                    <xdr:col>10</xdr:col>
                    <xdr:colOff>180975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03173" r:id="rId6" name="Drop Down 5">
              <controlPr defaultSize="0" autoLine="0" autoPict="0">
                <anchor moveWithCells="1">
                  <from>
                    <xdr:col>8</xdr:col>
                    <xdr:colOff>152400</xdr:colOff>
                    <xdr:row>17</xdr:row>
                    <xdr:rowOff>0</xdr:rowOff>
                  </from>
                  <to>
                    <xdr:col>10</xdr:col>
                    <xdr:colOff>352425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C512"/>
  <sheetViews>
    <sheetView topLeftCell="A4" workbookViewId="0">
      <selection activeCell="X69" sqref="X69"/>
    </sheetView>
  </sheetViews>
  <sheetFormatPr defaultColWidth="11.42578125" defaultRowHeight="12.75" x14ac:dyDescent="0.2"/>
  <cols>
    <col min="1" max="3" width="11.42578125" customWidth="1"/>
    <col min="4" max="4" width="11.5703125" customWidth="1"/>
    <col min="5" max="6" width="11.42578125" customWidth="1"/>
    <col min="7" max="7" width="12.42578125" bestFit="1" customWidth="1"/>
    <col min="8" max="11" width="11.42578125" customWidth="1"/>
    <col min="12" max="12" width="12.42578125" bestFit="1" customWidth="1"/>
    <col min="13" max="13" width="10" customWidth="1"/>
    <col min="14" max="14" width="9.42578125" customWidth="1"/>
    <col min="15" max="16" width="11.42578125" customWidth="1"/>
    <col min="17" max="17" width="12.42578125" customWidth="1"/>
    <col min="19" max="22" width="11.42578125" customWidth="1"/>
    <col min="23" max="23" width="12.42578125" customWidth="1"/>
    <col min="24" max="24" width="11.85546875" customWidth="1"/>
    <col min="25" max="28" width="11.42578125" customWidth="1"/>
    <col min="29" max="29" width="12.140625" customWidth="1"/>
    <col min="30" max="33" width="11.42578125" customWidth="1"/>
    <col min="34" max="34" width="11.5703125" customWidth="1"/>
    <col min="36" max="50" width="11.42578125" customWidth="1"/>
    <col min="56" max="56" width="10.42578125" customWidth="1"/>
    <col min="61" max="61" width="11.85546875" customWidth="1"/>
    <col min="66" max="66" width="11.42578125" customWidth="1"/>
  </cols>
  <sheetData>
    <row r="1" spans="1:133" x14ac:dyDescent="0.2">
      <c r="C1" t="str">
        <f ca="1">MID(CELL("filename",Pi!$C$1),FIND("]",CELL("filename",Pi!$C$1))+1,256)</f>
        <v>Pi</v>
      </c>
      <c r="D1" t="str">
        <f ca="1">MID(CELL("filename",Patm!A1),FIND("]",CELL("filename",Patm!A1))+1,256)</f>
        <v>Patm</v>
      </c>
      <c r="E1" t="str">
        <f ca="1">MID(CELL("filename",'Patm diff'!A1),FIND("]",CELL("filename",'Patm diff'!A1))+1,256)</f>
        <v>Patm diff</v>
      </c>
      <c r="F1" t="str">
        <f ca="1">MID(CELL("filename",'Patm nodiff'!A1),FIND("]",CELL("filename",'Patm nodiff'!A1))+1,256)</f>
        <v>Patm nodiff</v>
      </c>
      <c r="G1" t="str">
        <f ca="1">MID(CELL("filename",Case1!A1),FIND("]",CELL("filename",Case1!A1))+1,256)</f>
        <v>Case1</v>
      </c>
      <c r="H1" t="str">
        <f ca="1">MID(CELL("filename",Case2!$C$1),FIND("]",CELL("filename",Case2!$C$1))+1,256)</f>
        <v>Case2</v>
      </c>
      <c r="I1" t="str">
        <f ca="1">MID(CELL("filename",Case3!$C$1),FIND("]",CELL("filename",Case3!$C$1))+1,256)</f>
        <v>Case3</v>
      </c>
      <c r="J1" t="str">
        <f ca="1">MID(CELL("filename",Case4!$C$1),FIND("]",CELL("filename",Case4!$C$1))+1,256)</f>
        <v>Case4</v>
      </c>
      <c r="K1" t="str">
        <f ca="1">MID(CELL("filename",Case5!$C$1),FIND("]",CELL("filename",Case5!$C$1))+1,256)</f>
        <v>Case5</v>
      </c>
      <c r="L1" t="str">
        <f ca="1">MID(CELL("filename",Case6!A1),FIND("]",CELL("filename",Case6!A1))+1,256)</f>
        <v>Case6</v>
      </c>
      <c r="M1" t="str">
        <f ca="1">MID(CELL("filename",Case7!B1),FIND("]",CELL("filename",Case7!B1))+1,256)</f>
        <v>Case7</v>
      </c>
      <c r="N1" t="str">
        <f ca="1">MID(CELL("filename",Case8!A1),FIND("]",CELL("filename",Case8!A1))+1,256)</f>
        <v>Case8</v>
      </c>
      <c r="O1" t="str">
        <f ca="1">MID(CELL("filename",Case9!B1),FIND("]",CELL("filename",Case9!B1))+1,256)</f>
        <v>Case9</v>
      </c>
      <c r="P1" t="str">
        <f ca="1">MID(CELL("filename",Case10!$C$1),FIND("]",CELL("filename",Case10!$C$1))+1,256)</f>
        <v>Case10</v>
      </c>
      <c r="Q1" t="str">
        <f ca="1">MID(CELL("filename",Case11!A1),FIND("]",CELL("filename",Case11!A1))+1,256)</f>
        <v>Case11</v>
      </c>
      <c r="AJ1" s="23" t="s">
        <v>60</v>
      </c>
      <c r="AK1" s="25">
        <f>MAX(AK7:AK54)</f>
        <v>4148.0244412007805</v>
      </c>
      <c r="AL1" s="25">
        <f t="shared" ref="AL1:AX1" si="0">MAX(AL7:AL54)</f>
        <v>1586.7885210545753</v>
      </c>
      <c r="AM1" s="25">
        <f t="shared" si="0"/>
        <v>4802.5678428454239</v>
      </c>
      <c r="AN1" s="25">
        <f t="shared" si="0"/>
        <v>68.987491382785635</v>
      </c>
      <c r="AO1" s="25">
        <f t="shared" si="0"/>
        <v>72.085265101439802</v>
      </c>
      <c r="AP1" s="25">
        <f t="shared" si="0"/>
        <v>66.173901707041452</v>
      </c>
      <c r="AQ1" s="25">
        <f t="shared" si="0"/>
        <v>92.235893369989668</v>
      </c>
      <c r="AR1" s="25">
        <f t="shared" si="0"/>
        <v>54.932684469021858</v>
      </c>
      <c r="AS1" s="25">
        <f t="shared" si="0"/>
        <v>91.652132786820218</v>
      </c>
      <c r="AT1" s="25">
        <f t="shared" si="0"/>
        <v>55.460084662719595</v>
      </c>
      <c r="AU1" s="25">
        <f t="shared" si="0"/>
        <v>134.03300330712506</v>
      </c>
      <c r="AV1" s="25">
        <f t="shared" si="0"/>
        <v>36.484060636953032</v>
      </c>
      <c r="AW1" s="25">
        <f t="shared" si="0"/>
        <v>122.46139515769536</v>
      </c>
      <c r="AX1" s="25">
        <f t="shared" si="0"/>
        <v>27.017966856185623</v>
      </c>
      <c r="CG1" t="str">
        <f ca="1">MID(CELL("filename",Case1!CF1),FIND("]",CELL("filename",Case1!CF1))+1,256)</f>
        <v>Case1</v>
      </c>
      <c r="CH1" t="str">
        <f ca="1">MID(CELL("filename",Case2!$C$1),FIND("]",CELL("filename",Case2!$C$1))+1,256)</f>
        <v>Case2</v>
      </c>
      <c r="CI1" t="str">
        <f ca="1">MID(CELL("filename",Case3!$C$1),FIND("]",CELL("filename",Case3!$C$1))+1,256)</f>
        <v>Case3</v>
      </c>
      <c r="CJ1" t="str">
        <f ca="1">MID(CELL("filename",Case4!$C$1),FIND("]",CELL("filename",Case4!$C$1))+1,256)</f>
        <v>Case4</v>
      </c>
      <c r="CK1" t="str">
        <f ca="1">MID(CELL("filename",Case5!$C$1),FIND("]",CELL("filename",Case5!$C$1))+1,256)</f>
        <v>Case5</v>
      </c>
      <c r="CL1" t="str">
        <f ca="1">MID(CELL("filename",Case6!CF1),FIND("]",CELL("filename",Case6!CF1))+1,256)</f>
        <v>Case6</v>
      </c>
      <c r="CM1" t="str">
        <f ca="1">MID(CELL("filename",Case7!CG1),FIND("]",CELL("filename",Case7!CG1))+1,256)</f>
        <v>Case7</v>
      </c>
      <c r="CN1" t="str">
        <f ca="1">MID(CELL("filename",Case8!CF1),FIND("]",CELL("filename",Case8!CF1))+1,256)</f>
        <v>Case8</v>
      </c>
      <c r="CO1" t="str">
        <f ca="1">MID(CELL("filename",Case9!CG1),FIND("]",CELL("filename",Case9!CG1))+1,256)</f>
        <v>Case9</v>
      </c>
      <c r="CP1" t="str">
        <f ca="1">MID(CELL("filename",Case10!$C$1),FIND("]",CELL("filename",Case10!$C$1))+1,256)</f>
        <v>Case10</v>
      </c>
      <c r="CQ1" t="str">
        <f ca="1">MID(CELL("filename",Case11!CF1),FIND("]",CELL("filename",Case11!CF1))+1,256)</f>
        <v>Case11</v>
      </c>
      <c r="CT1" t="str">
        <f ca="1">MID(CELL("filename",Case1!CS1),FIND("]",CELL("filename",Case1!CS1))+1,256)</f>
        <v>Case1</v>
      </c>
      <c r="CU1" t="str">
        <f ca="1">MID(CELL("filename",Case2!$C$1),FIND("]",CELL("filename",Case2!$C$1))+1,256)</f>
        <v>Case2</v>
      </c>
      <c r="CV1" t="str">
        <f ca="1">MID(CELL("filename",Case3!$C$1),FIND("]",CELL("filename",Case3!$C$1))+1,256)</f>
        <v>Case3</v>
      </c>
      <c r="CW1" t="str">
        <f ca="1">MID(CELL("filename",Case4!$C$1),FIND("]",CELL("filename",Case4!$C$1))+1,256)</f>
        <v>Case4</v>
      </c>
      <c r="CX1" t="str">
        <f ca="1">MID(CELL("filename",Case5!$C$1),FIND("]",CELL("filename",Case5!$C$1))+1,256)</f>
        <v>Case5</v>
      </c>
      <c r="CY1" t="str">
        <f ca="1">MID(CELL("filename",Case6!CS1),FIND("]",CELL("filename",Case6!CS1))+1,256)</f>
        <v>Case6</v>
      </c>
      <c r="CZ1" t="str">
        <f ca="1">MID(CELL("filename",Case7!CT1),FIND("]",CELL("filename",Case7!CT1))+1,256)</f>
        <v>Case7</v>
      </c>
      <c r="DA1" t="str">
        <f ca="1">MID(CELL("filename",Case8!CS1),FIND("]",CELL("filename",Case8!CS1))+1,256)</f>
        <v>Case8</v>
      </c>
      <c r="DB1" t="str">
        <f ca="1">MID(CELL("filename",Case9!CT1),FIND("]",CELL("filename",Case9!CT1))+1,256)</f>
        <v>Case9</v>
      </c>
      <c r="DC1" t="str">
        <f ca="1">MID(CELL("filename",Case10!$C$1),FIND("]",CELL("filename",Case10!$C$1))+1,256)</f>
        <v>Case10</v>
      </c>
      <c r="DD1" t="str">
        <f ca="1">MID(CELL("filename",Case11!CS1),FIND("]",CELL("filename",Case11!CS1))+1,256)</f>
        <v>Case11</v>
      </c>
      <c r="DG1" t="str">
        <f ca="1">MID(CELL("filename",Case1!DF1),FIND("]",CELL("filename",Case1!DF1))+1,256)</f>
        <v>Case1</v>
      </c>
      <c r="DH1" t="str">
        <f ca="1">MID(CELL("filename",Case2!$C$1),FIND("]",CELL("filename",Case2!$C$1))+1,256)</f>
        <v>Case2</v>
      </c>
      <c r="DI1" t="str">
        <f ca="1">MID(CELL("filename",Case3!$C$1),FIND("]",CELL("filename",Case3!$C$1))+1,256)</f>
        <v>Case3</v>
      </c>
      <c r="DJ1" t="str">
        <f ca="1">MID(CELL("filename",Case4!$C$1),FIND("]",CELL("filename",Case4!$C$1))+1,256)</f>
        <v>Case4</v>
      </c>
      <c r="DK1" t="str">
        <f ca="1">MID(CELL("filename",Case5!$C$1),FIND("]",CELL("filename",Case5!$C$1))+1,256)</f>
        <v>Case5</v>
      </c>
      <c r="DL1" t="str">
        <f ca="1">MID(CELL("filename",Case6!DF1),FIND("]",CELL("filename",Case6!DF1))+1,256)</f>
        <v>Case6</v>
      </c>
      <c r="DM1" t="str">
        <f ca="1">MID(CELL("filename",Case7!DG1),FIND("]",CELL("filename",Case7!DG1))+1,256)</f>
        <v>Case7</v>
      </c>
      <c r="DN1" t="str">
        <f ca="1">MID(CELL("filename",Case8!DF1),FIND("]",CELL("filename",Case8!DF1))+1,256)</f>
        <v>Case8</v>
      </c>
      <c r="DO1" t="str">
        <f ca="1">MID(CELL("filename",Case9!DG1),FIND("]",CELL("filename",Case9!DG1))+1,256)</f>
        <v>Case9</v>
      </c>
      <c r="DP1" t="str">
        <f ca="1">MID(CELL("filename",Case10!$C$1),FIND("]",CELL("filename",Case10!$C$1))+1,256)</f>
        <v>Case10</v>
      </c>
      <c r="DQ1" t="str">
        <f ca="1">MID(CELL("filename",Case11!DF1),FIND("]",CELL("filename",Case11!DF1))+1,256)</f>
        <v>Case11</v>
      </c>
      <c r="DS1" t="str">
        <f ca="1">MID(CELL("filename",Case1!DR1),FIND("]",CELL("filename",Case1!DR1))+1,256)</f>
        <v>Case1</v>
      </c>
      <c r="DT1" t="str">
        <f ca="1">MID(CELL("filename",Case2!$C$1),FIND("]",CELL("filename",Case2!$C$1))+1,256)</f>
        <v>Case2</v>
      </c>
      <c r="DU1" t="str">
        <f ca="1">MID(CELL("filename",Case3!$C$1),FIND("]",CELL("filename",Case3!$C$1))+1,256)</f>
        <v>Case3</v>
      </c>
      <c r="DV1" t="str">
        <f ca="1">MID(CELL("filename",Case4!$C$1),FIND("]",CELL("filename",Case4!$C$1))+1,256)</f>
        <v>Case4</v>
      </c>
      <c r="DW1" t="str">
        <f ca="1">MID(CELL("filename",Case5!$C$1),FIND("]",CELL("filename",Case5!$C$1))+1,256)</f>
        <v>Case5</v>
      </c>
      <c r="DX1" t="str">
        <f ca="1">MID(CELL("filename",Case6!DR1),FIND("]",CELL("filename",Case6!DR1))+1,256)</f>
        <v>Case6</v>
      </c>
      <c r="DY1" t="str">
        <f ca="1">MID(CELL("filename",Case7!DS1),FIND("]",CELL("filename",Case7!DS1))+1,256)</f>
        <v>Case7</v>
      </c>
      <c r="DZ1" t="str">
        <f ca="1">MID(CELL("filename",Case8!DR1),FIND("]",CELL("filename",Case8!DR1))+1,256)</f>
        <v>Case8</v>
      </c>
      <c r="EA1" t="str">
        <f ca="1">MID(CELL("filename",Case9!DS1),FIND("]",CELL("filename",Case9!DS1))+1,256)</f>
        <v>Case9</v>
      </c>
      <c r="EB1" t="str">
        <f ca="1">MID(CELL("filename",Case10!$C$1),FIND("]",CELL("filename",Case10!$C$1))+1,256)</f>
        <v>Case10</v>
      </c>
      <c r="EC1" t="str">
        <f ca="1">MID(CELL("filename",Case11!DR1),FIND("]",CELL("filename",Case11!DR1))+1,256)</f>
        <v>Case11</v>
      </c>
    </row>
    <row r="2" spans="1:133" x14ac:dyDescent="0.2">
      <c r="B2" s="30" t="str">
        <f>Case8!K1</f>
        <v>wtH2Oq</v>
      </c>
      <c r="C2" t="str">
        <f>Pi!$B1</f>
        <v>wtH2Oi (wt%)</v>
      </c>
      <c r="D2" s="22" t="str">
        <f>Patm!B1</f>
        <v>wtH2Oi (wt%)</v>
      </c>
      <c r="E2" s="10" t="str">
        <f>'Patm diff'!B1</f>
        <v>wtH2Oi (wt%)</v>
      </c>
      <c r="F2" t="str">
        <f>'Patm nodiff'!B1</f>
        <v>wtH2Oi (wt%)</v>
      </c>
      <c r="G2" s="22" t="str">
        <f>Case1!B1</f>
        <v>wtH2Oi (wt%)</v>
      </c>
      <c r="H2" t="str">
        <f>Case2!$B1</f>
        <v>wtH2Oi (wt%)</v>
      </c>
      <c r="I2" t="str">
        <f>Case3!$B1</f>
        <v>wtH2Oi (wt%)</v>
      </c>
      <c r="J2" t="str">
        <f>Case4!$B1</f>
        <v>wtH2Oi (wt%)</v>
      </c>
      <c r="K2" t="str">
        <f>Case5!$B1</f>
        <v>wtH2Oi (wt%)</v>
      </c>
      <c r="L2" s="22" t="str">
        <f>Case6!B1</f>
        <v>wtH2Oi (wt%)</v>
      </c>
      <c r="M2" s="22" t="str">
        <f>Case7!B1</f>
        <v>wtH2Oi (wt%)</v>
      </c>
      <c r="N2" s="30" t="str">
        <f>Case8!B1</f>
        <v>wtH2Oi (wt%)</v>
      </c>
      <c r="O2" t="str">
        <f>Case9!B1</f>
        <v>wtH2Oi (wt%)</v>
      </c>
      <c r="P2" t="str">
        <f>Case10!$B1</f>
        <v>wtH2Oi (wt%)</v>
      </c>
      <c r="Q2" s="22" t="str">
        <f>Case11!B1</f>
        <v>wtH2Oi (wt%)</v>
      </c>
      <c r="AJ2" s="23" t="s">
        <v>61</v>
      </c>
      <c r="AK2" s="25">
        <f>MIN(AK7:AK54)</f>
        <v>0.72007767108348897</v>
      </c>
      <c r="AL2" s="25">
        <f t="shared" ref="AL2:AX2" si="1">MIN(AL7:AL54)</f>
        <v>1.0892370794346178</v>
      </c>
      <c r="AM2" s="25">
        <f t="shared" si="1"/>
        <v>0.68639854976347403</v>
      </c>
      <c r="AN2" s="25">
        <f t="shared" si="1"/>
        <v>1.5204409555916387</v>
      </c>
      <c r="AO2" s="25">
        <f t="shared" si="1"/>
        <v>1.5745535929268728</v>
      </c>
      <c r="AP2" s="25">
        <f t="shared" si="1"/>
        <v>1.4712923635934736</v>
      </c>
      <c r="AQ2" s="25">
        <f t="shared" si="1"/>
        <v>1.9265464161232928</v>
      </c>
      <c r="AR2" s="25">
        <f t="shared" si="1"/>
        <v>1.2749237130846633</v>
      </c>
      <c r="AS2" s="25">
        <f t="shared" si="1"/>
        <v>1.9163494605876659</v>
      </c>
      <c r="AT2" s="25">
        <f t="shared" si="1"/>
        <v>1.2841368200580878</v>
      </c>
      <c r="AU2" s="25">
        <f t="shared" si="1"/>
        <v>1.5204409555916387</v>
      </c>
      <c r="AV2" s="25">
        <f t="shared" si="1"/>
        <v>1.5204409555916387</v>
      </c>
      <c r="AW2" s="25">
        <f t="shared" si="1"/>
        <v>2.5237144572314181</v>
      </c>
      <c r="AX2" s="25">
        <f t="shared" si="1"/>
        <v>0.73248444630080967</v>
      </c>
      <c r="CG2" s="22" t="str">
        <f>Case1!$O1</f>
        <v>Xout</v>
      </c>
      <c r="CH2" t="str">
        <f>Case2!$O1</f>
        <v>Xout</v>
      </c>
      <c r="CI2" t="str">
        <f>Case3!$O1</f>
        <v>Xout</v>
      </c>
      <c r="CJ2" t="str">
        <f>Case4!$O1</f>
        <v>Xout</v>
      </c>
      <c r="CK2" t="str">
        <f>Case5!$O1</f>
        <v>Xout</v>
      </c>
      <c r="CL2" s="22" t="str">
        <f>Case6!$O1</f>
        <v>Xout</v>
      </c>
      <c r="CM2" s="22" t="str">
        <f>Case7!$O1</f>
        <v>Xout</v>
      </c>
      <c r="CN2" s="30" t="str">
        <f>Case8!$O1</f>
        <v>Xout</v>
      </c>
      <c r="CO2" t="str">
        <f>Case9!$O1</f>
        <v>Xout</v>
      </c>
      <c r="CP2" t="str">
        <f>Case10!$O1</f>
        <v>Xout</v>
      </c>
      <c r="CQ2" s="22" t="str">
        <f>Case11!$O1</f>
        <v>Xout</v>
      </c>
      <c r="CT2" s="97" t="s">
        <v>160</v>
      </c>
      <c r="CU2" s="97" t="s">
        <v>160</v>
      </c>
      <c r="CV2" s="97" t="s">
        <v>160</v>
      </c>
      <c r="CW2" s="97" t="s">
        <v>160</v>
      </c>
      <c r="CX2" s="97" t="s">
        <v>160</v>
      </c>
      <c r="CY2" s="97" t="s">
        <v>160</v>
      </c>
      <c r="CZ2" s="97" t="s">
        <v>160</v>
      </c>
      <c r="DA2" s="97" t="s">
        <v>160</v>
      </c>
      <c r="DB2" s="97" t="s">
        <v>160</v>
      </c>
      <c r="DC2" s="97" t="s">
        <v>160</v>
      </c>
      <c r="DD2" s="97" t="s">
        <v>160</v>
      </c>
      <c r="DG2" s="97" t="s">
        <v>161</v>
      </c>
      <c r="DH2" s="97" t="s">
        <v>161</v>
      </c>
      <c r="DI2" s="97" t="s">
        <v>161</v>
      </c>
      <c r="DJ2" s="97" t="s">
        <v>161</v>
      </c>
      <c r="DK2" s="97" t="s">
        <v>161</v>
      </c>
      <c r="DL2" s="97" t="s">
        <v>161</v>
      </c>
      <c r="DM2" s="97" t="s">
        <v>161</v>
      </c>
      <c r="DN2" s="97" t="s">
        <v>161</v>
      </c>
      <c r="DO2" s="97" t="s">
        <v>161</v>
      </c>
      <c r="DP2" s="97" t="s">
        <v>161</v>
      </c>
      <c r="DQ2" s="97" t="s">
        <v>161</v>
      </c>
      <c r="DS2" s="94" t="s">
        <v>162</v>
      </c>
      <c r="DT2" s="94" t="s">
        <v>162</v>
      </c>
      <c r="DU2" s="94" t="s">
        <v>162</v>
      </c>
      <c r="DV2" s="94" t="s">
        <v>162</v>
      </c>
      <c r="DW2" s="94" t="s">
        <v>162</v>
      </c>
      <c r="DX2" s="94" t="s">
        <v>162</v>
      </c>
      <c r="DY2" s="94" t="s">
        <v>162</v>
      </c>
      <c r="DZ2" s="94" t="s">
        <v>162</v>
      </c>
      <c r="EA2" s="94" t="s">
        <v>162</v>
      </c>
      <c r="EB2" s="94" t="s">
        <v>162</v>
      </c>
      <c r="EC2" s="94" t="s">
        <v>162</v>
      </c>
    </row>
    <row r="3" spans="1:133" x14ac:dyDescent="0.2">
      <c r="A3" s="4" t="str">
        <f>Case8!V2</f>
        <v>Xout/Xq+h</v>
      </c>
      <c r="B3" s="4"/>
      <c r="C3" s="5">
        <f>Pi!W2</f>
        <v>0</v>
      </c>
      <c r="D3" s="5">
        <f>Patm!W2</f>
        <v>0.49517948717948718</v>
      </c>
      <c r="E3" s="5">
        <f>'Patm diff'!W2</f>
        <v>2.9128205128205131</v>
      </c>
      <c r="F3" s="5">
        <f>'Patm nodiff'!W2</f>
        <v>0.29128205128205131</v>
      </c>
      <c r="G3" s="5">
        <f>Case1!W2</f>
        <v>1.0256410256410255</v>
      </c>
      <c r="H3" s="5">
        <f>Case2!$W2</f>
        <v>1.0405827263267429</v>
      </c>
      <c r="I3" s="5">
        <f>Case3!$W2</f>
        <v>1.0111223458038423</v>
      </c>
      <c r="J3" s="5">
        <f>Case4!$W2</f>
        <v>1.0191997129014894</v>
      </c>
      <c r="K3" s="5">
        <f>Case5!$W2</f>
        <v>1.032164274032346</v>
      </c>
      <c r="L3" s="5">
        <f>Case6!W2</f>
        <v>1.0318970854640097</v>
      </c>
      <c r="M3" s="5">
        <f>Case7!W2</f>
        <v>1.0132401243089226</v>
      </c>
      <c r="N3" s="5">
        <f>Case8!W2</f>
        <v>1.0256410256410255</v>
      </c>
      <c r="O3" s="5">
        <f>Case9!W2</f>
        <v>1.0256410256410255</v>
      </c>
      <c r="P3" s="5">
        <f>Case10!$W2</f>
        <v>0.11396011396011396</v>
      </c>
      <c r="Q3" s="5">
        <f>Case11!W2</f>
        <v>4.6723646723646715</v>
      </c>
      <c r="CF3" t="str">
        <f>OutputSummary!A3</f>
        <v>AME 10 A1</v>
      </c>
      <c r="CG3" s="22">
        <f>IF($CF3="",CG2,Case1!$O3)</f>
        <v>1.8651155254345347E-3</v>
      </c>
      <c r="CH3" s="22">
        <f>IF($CF3="",CH2,Case2!$O3)</f>
        <v>1.8651155254345345E-3</v>
      </c>
      <c r="CI3" s="22">
        <f>IF($CF3="",CI2,Case3!$O3)</f>
        <v>1.8651155254345345E-3</v>
      </c>
      <c r="CJ3" s="22">
        <f>IF($CF3="",CJ2,Case4!$O3)</f>
        <v>1.8651155254345343E-3</v>
      </c>
      <c r="CK3" s="22">
        <f>IF($CF3="",CK2,Case5!$O3)</f>
        <v>1.8651155254345345E-3</v>
      </c>
      <c r="CL3" s="22">
        <f>IF($CF3="",CL2,Case6!$O3)</f>
        <v>1.8651155254345343E-3</v>
      </c>
      <c r="CM3" s="22">
        <f>IF($CF3="",CM2,Case7!$O3)</f>
        <v>1.8651155254345345E-3</v>
      </c>
      <c r="CN3" s="22">
        <f>IF($CF3="",CN2,Case8!$O3)</f>
        <v>9.3255776271726715E-4</v>
      </c>
      <c r="CO3" s="22">
        <f>IF($CF3="",CO2,Case9!$O3)</f>
        <v>3.7302310508690686E-3</v>
      </c>
      <c r="CP3" s="22">
        <f>IF($CF3="",CP2,Case10!$O3)</f>
        <v>2.0689205608304649E-4</v>
      </c>
      <c r="CQ3" s="22">
        <f>IF($CF3="",CQ2,Case11!$O3)</f>
        <v>8.5533591821090361E-3</v>
      </c>
      <c r="CS3" t="str">
        <f>OutputSummary!A3</f>
        <v>AME 10 A1</v>
      </c>
      <c r="CT3" s="22">
        <f>IF($CS3="",CT2,Case1!$S3+Case1!$F3+Case1!$P3)</f>
        <v>3.730231050869069E-3</v>
      </c>
      <c r="CU3" s="22">
        <f>IF($CS3="",CU2,Case2!$S3+Case2!$F3+Case2!$P3)</f>
        <v>3.730231050869069E-3</v>
      </c>
      <c r="CV3" s="22">
        <f>IF($CS3="",CV2,Case3!$S3+Case3!$F3+Case3!$P3)</f>
        <v>3.730231050869069E-3</v>
      </c>
      <c r="CW3" s="22">
        <f>IF($CS3="",CW2,Case4!$S3+Case4!$F3+Case4!$P3)</f>
        <v>3.730231050869069E-3</v>
      </c>
      <c r="CX3" s="22">
        <f>IF($CS3="",CX2,Case5!$S3+Case5!$F3+Case5!$P3)</f>
        <v>3.7302310508690686E-3</v>
      </c>
      <c r="CY3" s="22">
        <f>IF($CS3="",CY2,Case6!$S3+Case6!$F3+Case6!$P3)</f>
        <v>3.7302310508690695E-3</v>
      </c>
      <c r="CZ3" s="22">
        <f>IF($CS3="",CZ2,Case7!$S3+Case7!$F3+Case7!$P3)</f>
        <v>3.730231050869069E-3</v>
      </c>
      <c r="DA3" s="22">
        <f>IF($CS3="",DA2,Case8!$S3+Case8!$F3+Case8!$P3)</f>
        <v>1.8651155254345341E-3</v>
      </c>
      <c r="DB3" s="22">
        <f>IF($CS3="",DB2,Case9!$S3+Case9!$F3+Case9!$P3)</f>
        <v>7.4604621017381363E-3</v>
      </c>
      <c r="DC3" s="22">
        <f>IF($CS3="",DC2,Case10!$S3+Case10!$F3+Case10!$P3)</f>
        <v>2.0689205608304647E-3</v>
      </c>
      <c r="DD3" s="22">
        <f>IF($CS3="",DD2,Case11!$S3+Case11!$F3+Case11!$P3)</f>
        <v>1.0430925831840288E-2</v>
      </c>
      <c r="DF3" t="str">
        <f>CS3</f>
        <v>AME 10 A1</v>
      </c>
      <c r="DG3" s="22">
        <f>CT3-CG3</f>
        <v>1.8651155254345343E-3</v>
      </c>
      <c r="DH3" s="22">
        <f t="shared" ref="DH3:DQ3" si="2">CU3-CH3</f>
        <v>1.8651155254345345E-3</v>
      </c>
      <c r="DI3" s="22">
        <f t="shared" si="2"/>
        <v>1.8651155254345345E-3</v>
      </c>
      <c r="DJ3" s="22">
        <f t="shared" si="2"/>
        <v>1.8651155254345347E-3</v>
      </c>
      <c r="DK3" s="22">
        <f t="shared" si="2"/>
        <v>1.8651155254345341E-3</v>
      </c>
      <c r="DL3" s="22">
        <f t="shared" si="2"/>
        <v>1.8651155254345352E-3</v>
      </c>
      <c r="DM3" s="22">
        <f t="shared" si="2"/>
        <v>1.8651155254345345E-3</v>
      </c>
      <c r="DN3" s="22">
        <f t="shared" si="2"/>
        <v>9.3255776271726693E-4</v>
      </c>
      <c r="DO3" s="22">
        <f t="shared" si="2"/>
        <v>3.7302310508690677E-3</v>
      </c>
      <c r="DP3" s="22">
        <f t="shared" si="2"/>
        <v>1.8620285047474183E-3</v>
      </c>
      <c r="DQ3" s="22">
        <f t="shared" si="2"/>
        <v>1.8775666497312521E-3</v>
      </c>
      <c r="DS3">
        <f>100*DG3/CT3</f>
        <v>49.999999999999993</v>
      </c>
      <c r="DT3">
        <f t="shared" ref="DT3:EC3" si="3">100*DH3/CU3</f>
        <v>50</v>
      </c>
      <c r="DU3">
        <f t="shared" si="3"/>
        <v>50</v>
      </c>
      <c r="DV3">
        <f t="shared" si="3"/>
        <v>50.000000000000007</v>
      </c>
      <c r="DW3">
        <f t="shared" si="3"/>
        <v>50</v>
      </c>
      <c r="DX3">
        <f t="shared" si="3"/>
        <v>50.000000000000014</v>
      </c>
      <c r="DY3">
        <f t="shared" si="3"/>
        <v>50</v>
      </c>
      <c r="DZ3">
        <f t="shared" si="3"/>
        <v>49.999999999999993</v>
      </c>
      <c r="EA3">
        <f t="shared" si="3"/>
        <v>49.999999999999993</v>
      </c>
      <c r="EB3">
        <f t="shared" si="3"/>
        <v>90</v>
      </c>
      <c r="EC3">
        <f t="shared" si="3"/>
        <v>18.000000000000004</v>
      </c>
    </row>
    <row r="4" spans="1:133" x14ac:dyDescent="0.2">
      <c r="A4" s="4" t="str">
        <f>Case11!R2</f>
        <v>max Xi%</v>
      </c>
      <c r="B4" s="4"/>
      <c r="C4" s="95">
        <f ca="1">Pi!S2</f>
        <v>12.30779676055521</v>
      </c>
      <c r="D4" s="95">
        <f ca="1">Patm!S2</f>
        <v>0.57398188263664551</v>
      </c>
      <c r="E4" s="95">
        <f ca="1">'Patm diff'!S2</f>
        <v>1.5515216505080813</v>
      </c>
      <c r="F4" s="95">
        <f ca="1">'Patm nodiff'!S2</f>
        <v>0.49437954095171383</v>
      </c>
      <c r="G4" s="95">
        <f ca="1">Case1!$S2</f>
        <v>0.154955585199962</v>
      </c>
      <c r="H4" s="95">
        <f ca="1">Case2!$S2</f>
        <v>0.14840358089844882</v>
      </c>
      <c r="I4" s="95">
        <f ca="1">Case3!$S2</f>
        <v>0.16142885479194222</v>
      </c>
      <c r="J4" s="95">
        <f ca="1">Case4!$S2</f>
        <v>0.11639101603205819</v>
      </c>
      <c r="K4" s="95">
        <f ca="1">Case5!$S2</f>
        <v>0.19377086783012734</v>
      </c>
      <c r="L4" s="95">
        <f ca="1">Case6!S2</f>
        <v>0.11712291990667081</v>
      </c>
      <c r="M4" s="95">
        <f ca="1">Case7!S2</f>
        <v>0.19196641286469349</v>
      </c>
      <c r="N4" s="95">
        <f ca="1">Case8!S2</f>
        <v>7.7477792599980999E-2</v>
      </c>
      <c r="O4" s="95">
        <f ca="1">Case9!S2</f>
        <v>0.309911170399924</v>
      </c>
      <c r="P4" s="95">
        <f ca="1">Case10!S2</f>
        <v>8.5011134874839467E-2</v>
      </c>
      <c r="Q4" s="95">
        <f ca="1">Case11!S2</f>
        <v>0.43811509734532533</v>
      </c>
      <c r="T4" t="str">
        <f ca="1">MID(CELL("filename",Pi!V4),FIND("]",CELL("filename",Pi!V4))+1,256)</f>
        <v>Pi</v>
      </c>
      <c r="U4" t="str">
        <f ca="1">MID(CELL("filename",Patm!U4),FIND("]",CELL("filename",Patm!U4))+1,256)</f>
        <v>Patm</v>
      </c>
      <c r="V4" t="str">
        <f ca="1">MID(CELL("filename",'Patm diff'!S4),FIND("]",CELL("filename",'Patm diff'!S4))+1,256)</f>
        <v>Patm diff</v>
      </c>
      <c r="W4" t="str">
        <f ca="1">MID(CELL("filename",'Patm nodiff'!S4),FIND("]",CELL("filename",'Patm nodiff'!S4))+1,256)</f>
        <v>Patm nodiff</v>
      </c>
      <c r="X4" t="str">
        <f ca="1">MID(CELL("filename",Case1!U4),FIND("]",CELL("filename",Case1!U4))+1,256)</f>
        <v>Case1</v>
      </c>
      <c r="Y4" t="str">
        <f ca="1">MID(CELL("filename",Case2!V4),FIND("]",CELL("filename",Case2!V4))+1,256)</f>
        <v>Case2</v>
      </c>
      <c r="Z4" t="str">
        <f ca="1">MID(CELL("filename",Case3!V4),FIND("]",CELL("filename",Case3!V4))+1,256)</f>
        <v>Case3</v>
      </c>
      <c r="AA4" t="str">
        <f ca="1">MID(CELL("filename",Case4!V4),FIND("]",CELL("filename",Case4!V4))+1,256)</f>
        <v>Case4</v>
      </c>
      <c r="AB4" t="str">
        <f ca="1">MID(CELL("filename",Case5!V4),FIND("]",CELL("filename",Case5!V4))+1,256)</f>
        <v>Case5</v>
      </c>
      <c r="AC4" t="str">
        <f ca="1">MID(CELL("filename",Case6!Q4),FIND("]",CELL("filename",Case6!Q4))+1,256)</f>
        <v>Case6</v>
      </c>
      <c r="AD4" t="str">
        <f ca="1">MID(CELL("filename",Case7!U4),FIND("]",CELL("filename",Case7!U4))+1,256)</f>
        <v>Case7</v>
      </c>
      <c r="AE4" t="str">
        <f ca="1">MID(CELL("filename",Case8!W4),FIND("]",CELL("filename",Case8!W4))+1,256)</f>
        <v>Case8</v>
      </c>
      <c r="AF4" t="str">
        <f ca="1">MID(CELL("filename",Case9!T4),FIND("]",CELL("filename",Case9!T4))+1,256)</f>
        <v>Case9</v>
      </c>
      <c r="AG4" t="str">
        <f ca="1">MID(CELL("filename",Case10!V4),FIND("]",CELL("filename",Case10!V4))+1,256)</f>
        <v>Case10</v>
      </c>
      <c r="AH4" t="str">
        <f ca="1">MID(CELL("filename",Case11!O4),FIND("]",CELL("filename",Case11!O4))+1,256)</f>
        <v>Case11</v>
      </c>
      <c r="AJ4" t="str">
        <f t="shared" ref="AJ4:AX4" ca="1" si="4">T4</f>
        <v>Pi</v>
      </c>
      <c r="AK4" t="str">
        <f t="shared" ca="1" si="4"/>
        <v>Patm</v>
      </c>
      <c r="AL4" t="str">
        <f t="shared" ca="1" si="4"/>
        <v>Patm diff</v>
      </c>
      <c r="AM4" t="str">
        <f t="shared" ca="1" si="4"/>
        <v>Patm nodiff</v>
      </c>
      <c r="AN4" t="str">
        <f t="shared" ca="1" si="4"/>
        <v>Case1</v>
      </c>
      <c r="AO4" t="str">
        <f t="shared" ca="1" si="4"/>
        <v>Case2</v>
      </c>
      <c r="AP4" t="str">
        <f t="shared" ca="1" si="4"/>
        <v>Case3</v>
      </c>
      <c r="AQ4" t="str">
        <f t="shared" ca="1" si="4"/>
        <v>Case4</v>
      </c>
      <c r="AR4" t="str">
        <f t="shared" ca="1" si="4"/>
        <v>Case5</v>
      </c>
      <c r="AS4" t="str">
        <f t="shared" ca="1" si="4"/>
        <v>Case6</v>
      </c>
      <c r="AT4" t="str">
        <f t="shared" ca="1" si="4"/>
        <v>Case7</v>
      </c>
      <c r="AU4" t="str">
        <f t="shared" ca="1" si="4"/>
        <v>Case8</v>
      </c>
      <c r="AV4" t="str">
        <f t="shared" ca="1" si="4"/>
        <v>Case9</v>
      </c>
      <c r="AW4" t="str">
        <f t="shared" ca="1" si="4"/>
        <v>Case10</v>
      </c>
      <c r="AX4" t="str">
        <f t="shared" ca="1" si="4"/>
        <v>Case11</v>
      </c>
      <c r="AZ4" t="str">
        <f t="shared" ref="AZ4:BN4" ca="1" si="5">T4</f>
        <v>Pi</v>
      </c>
      <c r="BA4" t="str">
        <f t="shared" ca="1" si="5"/>
        <v>Patm</v>
      </c>
      <c r="BB4" t="str">
        <f t="shared" ca="1" si="5"/>
        <v>Patm diff</v>
      </c>
      <c r="BC4" t="str">
        <f t="shared" ca="1" si="5"/>
        <v>Patm nodiff</v>
      </c>
      <c r="BD4" t="str">
        <f t="shared" ca="1" si="5"/>
        <v>Case1</v>
      </c>
      <c r="BE4" t="str">
        <f t="shared" ca="1" si="5"/>
        <v>Case2</v>
      </c>
      <c r="BF4" t="str">
        <f t="shared" ca="1" si="5"/>
        <v>Case3</v>
      </c>
      <c r="BG4" t="str">
        <f t="shared" ca="1" si="5"/>
        <v>Case4</v>
      </c>
      <c r="BH4" t="str">
        <f t="shared" ca="1" si="5"/>
        <v>Case5</v>
      </c>
      <c r="BI4" t="str">
        <f t="shared" ca="1" si="5"/>
        <v>Case6</v>
      </c>
      <c r="BJ4" t="str">
        <f t="shared" ca="1" si="5"/>
        <v>Case7</v>
      </c>
      <c r="BK4" t="str">
        <f t="shared" ca="1" si="5"/>
        <v>Case8</v>
      </c>
      <c r="BL4" t="str">
        <f t="shared" ca="1" si="5"/>
        <v>Case9</v>
      </c>
      <c r="BM4" t="str">
        <f t="shared" ca="1" si="5"/>
        <v>Case10</v>
      </c>
      <c r="BN4" t="str">
        <f t="shared" ca="1" si="5"/>
        <v>Case11</v>
      </c>
      <c r="BP4" t="str">
        <f t="shared" ref="BP4:CD4" ca="1" si="6">AZ4</f>
        <v>Pi</v>
      </c>
      <c r="BQ4" t="str">
        <f t="shared" ca="1" si="6"/>
        <v>Patm</v>
      </c>
      <c r="BR4" t="str">
        <f t="shared" ca="1" si="6"/>
        <v>Patm diff</v>
      </c>
      <c r="BS4" t="str">
        <f t="shared" ca="1" si="6"/>
        <v>Patm nodiff</v>
      </c>
      <c r="BT4" t="str">
        <f t="shared" ca="1" si="6"/>
        <v>Case1</v>
      </c>
      <c r="BU4" t="str">
        <f t="shared" ca="1" si="6"/>
        <v>Case2</v>
      </c>
      <c r="BV4" t="str">
        <f t="shared" ca="1" si="6"/>
        <v>Case3</v>
      </c>
      <c r="BW4" t="str">
        <f t="shared" ca="1" si="6"/>
        <v>Case4</v>
      </c>
      <c r="BX4" t="str">
        <f t="shared" ca="1" si="6"/>
        <v>Case5</v>
      </c>
      <c r="BY4" t="str">
        <f t="shared" ca="1" si="6"/>
        <v>Case6</v>
      </c>
      <c r="BZ4" t="str">
        <f t="shared" ca="1" si="6"/>
        <v>Case7</v>
      </c>
      <c r="CA4" t="str">
        <f t="shared" ca="1" si="6"/>
        <v>Case8</v>
      </c>
      <c r="CB4" t="str">
        <f t="shared" ca="1" si="6"/>
        <v>Case9</v>
      </c>
      <c r="CC4" t="str">
        <f t="shared" ca="1" si="6"/>
        <v>Case10</v>
      </c>
      <c r="CD4" t="str">
        <f t="shared" ca="1" si="6"/>
        <v>Case11</v>
      </c>
      <c r="CF4" t="str">
        <f>OutputSummary!A4</f>
        <v>AME 10 A2</v>
      </c>
      <c r="CG4" s="22">
        <f>IF($CF4="",CG3,Case1!$O4)</f>
        <v>1.7461357132679848E-3</v>
      </c>
      <c r="CH4" s="22">
        <f>IF($CF4="",CH3,Case2!$O4)</f>
        <v>1.746135713267985E-3</v>
      </c>
      <c r="CI4" s="22">
        <f>IF($CF4="",CI3,Case3!$O4)</f>
        <v>1.7461357132679848E-3</v>
      </c>
      <c r="CJ4" s="22">
        <f>IF($CF4="",CJ3,Case4!$O4)</f>
        <v>1.7461357132679848E-3</v>
      </c>
      <c r="CK4" s="22">
        <f>IF($CF4="",CK3,Case5!$O4)</f>
        <v>1.746135713267985E-3</v>
      </c>
      <c r="CL4" s="22">
        <f>IF($CF4="",CL3,Case6!$O4)</f>
        <v>1.7461357132679848E-3</v>
      </c>
      <c r="CM4" s="22">
        <f>IF($CF4="",CM3,Case7!$O4)</f>
        <v>1.746135713267985E-3</v>
      </c>
      <c r="CN4" s="22">
        <f>IF($CF4="",CN3,Case8!$O4)</f>
        <v>8.7306785663399241E-4</v>
      </c>
      <c r="CO4" s="22">
        <f>IF($CF4="",CO3,Case9!$O4)</f>
        <v>3.4922714265359697E-3</v>
      </c>
      <c r="CP4" s="22">
        <f>IF($CF4="",CP3,Case10!$O4)</f>
        <v>1.9371441111739679E-4</v>
      </c>
      <c r="CQ4" s="22">
        <f>IF($CF4="",CQ3,Case11!$O4)</f>
        <v>8.0043128860984632E-3</v>
      </c>
      <c r="CS4" t="str">
        <f>OutputSummary!A4</f>
        <v>AME 10 A2</v>
      </c>
      <c r="CT4" s="22">
        <f>IF($CS4="",CT3,Case1!$S4+Case1!$F4+Case1!$P4)</f>
        <v>3.4922714265359697E-3</v>
      </c>
      <c r="CU4" s="22">
        <f>IF($CS4="",CU3,Case2!$S4+Case2!$F4+Case2!$P4)</f>
        <v>3.4922714265359701E-3</v>
      </c>
      <c r="CV4" s="22">
        <f>IF($CS4="",CV3,Case3!$S4+Case3!$F4+Case3!$P4)</f>
        <v>3.4922714265359697E-3</v>
      </c>
      <c r="CW4" s="22">
        <f>IF($CS4="",CW3,Case4!$S4+Case4!$F4+Case4!$P4)</f>
        <v>3.4922714265359701E-3</v>
      </c>
      <c r="CX4" s="22">
        <f>IF($CS4="",CX3,Case5!$S4+Case5!$F4+Case5!$P4)</f>
        <v>3.4922714265359701E-3</v>
      </c>
      <c r="CY4" s="22">
        <f>IF($CS4="",CY3,Case6!$S4+Case6!$F4+Case6!$P4)</f>
        <v>3.4922714265359701E-3</v>
      </c>
      <c r="CZ4" s="22">
        <f>IF($CS4="",CZ3,Case7!$S4+Case7!$F4+Case7!$P4)</f>
        <v>3.4922714265359701E-3</v>
      </c>
      <c r="DA4" s="22">
        <f>IF($CS4="",DA3,Case8!$S4+Case8!$F4+Case8!$P4)</f>
        <v>1.7461357132679848E-3</v>
      </c>
      <c r="DB4" s="22">
        <f>IF($CS4="",DB3,Case9!$S4+Case9!$F4+Case9!$P4)</f>
        <v>6.9845428530719393E-3</v>
      </c>
      <c r="DC4" s="22">
        <f>IF($CS4="",DC3,Case10!$S4+Case10!$F4+Case10!$P4)</f>
        <v>1.9371441111739676E-3</v>
      </c>
      <c r="DD4" s="22">
        <f>IF($CS4="",DD3,Case11!$S4+Case11!$F4+Case11!$P4)</f>
        <v>9.7613571781688599E-3</v>
      </c>
      <c r="DF4" t="str">
        <f t="shared" ref="DF4:DF67" si="7">CS4</f>
        <v>AME 10 A2</v>
      </c>
      <c r="DG4" s="22">
        <f t="shared" ref="DG4:DG67" si="8">CT4-CG4</f>
        <v>1.7461357132679848E-3</v>
      </c>
      <c r="DH4" s="22">
        <f t="shared" ref="DH4:DH67" si="9">CU4-CH4</f>
        <v>1.746135713267985E-3</v>
      </c>
      <c r="DI4" s="22">
        <f t="shared" ref="DI4:DI67" si="10">CV4-CI4</f>
        <v>1.7461357132679848E-3</v>
      </c>
      <c r="DJ4" s="22">
        <f t="shared" ref="DJ4:DJ67" si="11">CW4-CJ4</f>
        <v>1.7461357132679853E-3</v>
      </c>
      <c r="DK4" s="22">
        <f t="shared" ref="DK4:DK67" si="12">CX4-CK4</f>
        <v>1.746135713267985E-3</v>
      </c>
      <c r="DL4" s="22">
        <f t="shared" ref="DL4:DL67" si="13">CY4-CL4</f>
        <v>1.7461357132679853E-3</v>
      </c>
      <c r="DM4" s="22">
        <f t="shared" ref="DM4:DM67" si="14">CZ4-CM4</f>
        <v>1.746135713267985E-3</v>
      </c>
      <c r="DN4" s="22">
        <f t="shared" ref="DN4:DN67" si="15">DA4-CN4</f>
        <v>8.7306785663399241E-4</v>
      </c>
      <c r="DO4" s="22">
        <f t="shared" ref="DO4:DO67" si="16">DB4-CO4</f>
        <v>3.4922714265359697E-3</v>
      </c>
      <c r="DP4" s="22">
        <f t="shared" ref="DP4:DP67" si="17">DC4-CP4</f>
        <v>1.7434297000565708E-3</v>
      </c>
      <c r="DQ4" s="22">
        <f t="shared" ref="DQ4:DQ67" si="18">DD4-CQ4</f>
        <v>1.7570442920703967E-3</v>
      </c>
      <c r="DS4">
        <f t="shared" ref="DS4:DS67" si="19">100*DG4/CT4</f>
        <v>50</v>
      </c>
      <c r="DT4">
        <f t="shared" ref="DT4:DT67" si="20">100*DH4/CU4</f>
        <v>50</v>
      </c>
      <c r="DU4">
        <f t="shared" ref="DU4:DU67" si="21">100*DI4/CV4</f>
        <v>50</v>
      </c>
      <c r="DV4">
        <f t="shared" ref="DV4:DV67" si="22">100*DJ4/CW4</f>
        <v>50.000000000000007</v>
      </c>
      <c r="DW4">
        <f t="shared" ref="DW4:DW67" si="23">100*DK4/CX4</f>
        <v>50</v>
      </c>
      <c r="DX4">
        <f t="shared" ref="DX4:DX67" si="24">100*DL4/CY4</f>
        <v>50.000000000000007</v>
      </c>
      <c r="DY4">
        <f t="shared" ref="DY4:DY67" si="25">100*DM4/CZ4</f>
        <v>50</v>
      </c>
      <c r="DZ4">
        <f t="shared" ref="DZ4:DZ67" si="26">100*DN4/DA4</f>
        <v>50</v>
      </c>
      <c r="EA4">
        <f t="shared" ref="EA4:EA67" si="27">100*DO4/DB4</f>
        <v>50</v>
      </c>
      <c r="EB4">
        <f t="shared" ref="EB4:EB67" si="28">100*DP4/DC4</f>
        <v>89.999999999999986</v>
      </c>
      <c r="EC4">
        <f t="shared" ref="EC4:EC67" si="29">100*DQ4/DD4</f>
        <v>18.000000000000018</v>
      </c>
    </row>
    <row r="5" spans="1:133" x14ac:dyDescent="0.2">
      <c r="A5" s="4" t="s">
        <v>137</v>
      </c>
      <c r="B5" s="4"/>
      <c r="C5" s="34">
        <f>100*Control!$R14/(1+Control!$P14+Control!$R14)</f>
        <v>32.560021580793098</v>
      </c>
      <c r="D5" s="34">
        <f>100*Control!$R14/(1+Control!$P14+Control!$R14)</f>
        <v>32.560021580793098</v>
      </c>
      <c r="E5" s="34">
        <f>100*Control!$R15/(1+Control!$P15+Control!$R15)</f>
        <v>73.958333333333329</v>
      </c>
      <c r="F5" s="34">
        <f>100*Control!$R16/(1+Control!$P16+Control!$R16)</f>
        <v>22.118380062305299</v>
      </c>
      <c r="G5" s="34">
        <f>100*Control!$R17/(1+Control!$P17+Control!$R17)</f>
        <v>50</v>
      </c>
      <c r="H5" s="34">
        <f>100*Control!$R22/(1+Control!$P22+Control!$R22)</f>
        <v>50</v>
      </c>
      <c r="I5" s="34">
        <f>100*Control!$R23/(1+Control!$P23+Control!$R23)</f>
        <v>50</v>
      </c>
      <c r="J5" s="34">
        <f>100*Control!$R24/(1+Control!$P24+Control!$R24)</f>
        <v>50</v>
      </c>
      <c r="K5" s="34">
        <f>100*Control!$R25/(1+Control!$P25+Control!$R25)</f>
        <v>50</v>
      </c>
      <c r="L5" s="34">
        <f>100*Control!$R26/(1+Control!$P26+Control!$R26)</f>
        <v>50</v>
      </c>
      <c r="M5" s="34">
        <f>100*Control!$R27/(1+Control!$P27+Control!$R27)</f>
        <v>50</v>
      </c>
      <c r="N5" s="34">
        <f>100*Control!$R28/(1+Control!$P28+Control!$R28)</f>
        <v>50</v>
      </c>
      <c r="O5" s="34">
        <f>100*Control!$R29/(1+Control!$P29+Control!$R29)</f>
        <v>50</v>
      </c>
      <c r="P5" s="34">
        <f>100*Control!$R30/(1+Control!$P30+Control!$R30)</f>
        <v>10</v>
      </c>
      <c r="Q5" s="34">
        <f>100*Control!$R31/(1+Control!$P31+Control!$R31)</f>
        <v>82</v>
      </c>
      <c r="S5" t="str">
        <f>Case11!E1</f>
        <v>Alphaq</v>
      </c>
      <c r="T5" s="17" t="str">
        <f>Pi!$Q1</f>
        <v>Alphai %</v>
      </c>
      <c r="U5" s="17" t="str">
        <f>Patm!Q1</f>
        <v>Alphai %</v>
      </c>
      <c r="V5" s="17" t="str">
        <f>'Patm diff'!Q1</f>
        <v>Alphai %</v>
      </c>
      <c r="W5" s="17" t="str">
        <f>'Patm nodiff'!Q1</f>
        <v>Alphai %</v>
      </c>
      <c r="X5" s="17" t="str">
        <f>Case1!Q1</f>
        <v>Alphai %</v>
      </c>
      <c r="Y5" s="17" t="str">
        <f>Case2!$Q1</f>
        <v>Alphai %</v>
      </c>
      <c r="Z5" s="17" t="str">
        <f>Case3!$Q1</f>
        <v>Alphai %</v>
      </c>
      <c r="AA5" s="17" t="str">
        <f>Case4!$Q1</f>
        <v>Alphai %</v>
      </c>
      <c r="AB5" s="17" t="str">
        <f>Case5!$Q1</f>
        <v>Alphai %</v>
      </c>
      <c r="AC5" s="17" t="str">
        <f>Case6!Q1</f>
        <v>Alphai %</v>
      </c>
      <c r="AD5" s="17" t="str">
        <f>Case7!Q1</f>
        <v>Alphai %</v>
      </c>
      <c r="AE5" s="17" t="str">
        <f>Case8!Q1</f>
        <v>Alphai %</v>
      </c>
      <c r="AF5" s="17" t="str">
        <f>Case9!Q1</f>
        <v>Alphai %</v>
      </c>
      <c r="AG5" s="17" t="str">
        <f>Case10!Q1</f>
        <v>Alphai %</v>
      </c>
      <c r="AH5" s="17" t="str">
        <f>Case11!Q1</f>
        <v>Alphai %</v>
      </c>
      <c r="CF5" t="str">
        <f>OutputSummary!A5</f>
        <v>AME 10 A3</v>
      </c>
      <c r="CG5" s="22">
        <f>IF($CF5="",CG4,Case1!$O5)</f>
        <v>2.1837213273118426E-3</v>
      </c>
      <c r="CH5" s="22">
        <f>IF($CF5="",CH4,Case2!$O5)</f>
        <v>2.1837213273118426E-3</v>
      </c>
      <c r="CI5" s="22">
        <f>IF($CF5="",CI4,Case3!$O5)</f>
        <v>2.1837213273118426E-3</v>
      </c>
      <c r="CJ5" s="22">
        <f>IF($CF5="",CJ4,Case4!$O5)</f>
        <v>2.1837213273118421E-3</v>
      </c>
      <c r="CK5" s="22">
        <f>IF($CF5="",CK4,Case5!$O5)</f>
        <v>2.1837213273118426E-3</v>
      </c>
      <c r="CL5" s="22">
        <f>IF($CF5="",CL4,Case6!$O5)</f>
        <v>2.1837213273118421E-3</v>
      </c>
      <c r="CM5" s="22">
        <f>IF($CF5="",CM4,Case7!$O5)</f>
        <v>2.1837213273118426E-3</v>
      </c>
      <c r="CN5" s="22">
        <f>IF($CF5="",CN4,Case8!$O5)</f>
        <v>1.0918606636559213E-3</v>
      </c>
      <c r="CO5" s="22">
        <f>IF($CF5="",CO4,Case9!$O5)</f>
        <v>4.3674426546236851E-3</v>
      </c>
      <c r="CP5" s="22">
        <f>IF($CF5="",CP4,Case10!$O5)</f>
        <v>2.4216563879449129E-4</v>
      </c>
      <c r="CQ5" s="22">
        <f>IF($CF5="",CQ4,Case11!$O5)</f>
        <v>1.0025908411169578E-2</v>
      </c>
      <c r="CS5" t="str">
        <f>OutputSummary!A5</f>
        <v>AME 10 A3</v>
      </c>
      <c r="CT5" s="22">
        <f>IF($CS5="",CT4,Case1!$S5+Case1!$F5+Case1!$P5)</f>
        <v>4.3674426546236851E-3</v>
      </c>
      <c r="CU5" s="22">
        <f>IF($CS5="",CU4,Case2!$S5+Case2!$F5+Case2!$P5)</f>
        <v>4.3674426546236851E-3</v>
      </c>
      <c r="CV5" s="22">
        <f>IF($CS5="",CV4,Case3!$S5+Case3!$F5+Case3!$P5)</f>
        <v>4.3674426546236851E-3</v>
      </c>
      <c r="CW5" s="22">
        <f>IF($CS5="",CW4,Case4!$S5+Case4!$F5+Case4!$P5)</f>
        <v>4.3674426546236851E-3</v>
      </c>
      <c r="CX5" s="22">
        <f>IF($CS5="",CX4,Case5!$S5+Case5!$F5+Case5!$P5)</f>
        <v>4.3674426546236843E-3</v>
      </c>
      <c r="CY5" s="22">
        <f>IF($CS5="",CY4,Case6!$S5+Case6!$F5+Case6!$P5)</f>
        <v>4.3674426546236851E-3</v>
      </c>
      <c r="CZ5" s="22">
        <f>IF($CS5="",CZ4,Case7!$S5+Case7!$F5+Case7!$P5)</f>
        <v>4.3674426546236851E-3</v>
      </c>
      <c r="DA5" s="22">
        <f>IF($CS5="",DA4,Case8!$S5+Case8!$F5+Case8!$P5)</f>
        <v>2.1837213273118421E-3</v>
      </c>
      <c r="DB5" s="22">
        <f>IF($CS5="",DB4,Case9!$S5+Case9!$F5+Case9!$P5)</f>
        <v>8.7348853092473686E-3</v>
      </c>
      <c r="DC5" s="22">
        <f>IF($CS5="",DC4,Case10!$S5+Case10!$F5+Case10!$P5)</f>
        <v>2.4216563879449126E-3</v>
      </c>
      <c r="DD5" s="22">
        <f>IF($CS5="",DD4,Case11!$S5+Case11!$F5+Case11!$P5)</f>
        <v>1.2226717574597049E-2</v>
      </c>
      <c r="DF5" t="str">
        <f t="shared" si="7"/>
        <v>AME 10 A3</v>
      </c>
      <c r="DG5" s="22">
        <f t="shared" si="8"/>
        <v>2.1837213273118426E-3</v>
      </c>
      <c r="DH5" s="22">
        <f t="shared" si="9"/>
        <v>2.1837213273118426E-3</v>
      </c>
      <c r="DI5" s="22">
        <f t="shared" si="10"/>
        <v>2.1837213273118426E-3</v>
      </c>
      <c r="DJ5" s="22">
        <f t="shared" si="11"/>
        <v>2.183721327311843E-3</v>
      </c>
      <c r="DK5" s="22">
        <f t="shared" si="12"/>
        <v>2.1837213273118417E-3</v>
      </c>
      <c r="DL5" s="22">
        <f t="shared" si="13"/>
        <v>2.183721327311843E-3</v>
      </c>
      <c r="DM5" s="22">
        <f t="shared" si="14"/>
        <v>2.1837213273118426E-3</v>
      </c>
      <c r="DN5" s="22">
        <f t="shared" si="15"/>
        <v>1.0918606636559209E-3</v>
      </c>
      <c r="DO5" s="22">
        <f t="shared" si="16"/>
        <v>4.3674426546236834E-3</v>
      </c>
      <c r="DP5" s="22">
        <f t="shared" si="17"/>
        <v>2.1794907491504215E-3</v>
      </c>
      <c r="DQ5" s="22">
        <f t="shared" si="18"/>
        <v>2.200809163427471E-3</v>
      </c>
      <c r="DS5">
        <f t="shared" si="19"/>
        <v>50</v>
      </c>
      <c r="DT5">
        <f t="shared" si="20"/>
        <v>50</v>
      </c>
      <c r="DU5">
        <f t="shared" si="21"/>
        <v>50</v>
      </c>
      <c r="DV5">
        <f t="shared" si="22"/>
        <v>50.000000000000014</v>
      </c>
      <c r="DW5">
        <f t="shared" si="23"/>
        <v>49.999999999999986</v>
      </c>
      <c r="DX5">
        <f t="shared" si="24"/>
        <v>50.000000000000014</v>
      </c>
      <c r="DY5">
        <f t="shared" si="25"/>
        <v>50</v>
      </c>
      <c r="DZ5">
        <f t="shared" si="26"/>
        <v>49.999999999999986</v>
      </c>
      <c r="EA5">
        <f t="shared" si="27"/>
        <v>49.999999999999986</v>
      </c>
      <c r="EB5">
        <f t="shared" si="28"/>
        <v>90</v>
      </c>
      <c r="EC5">
        <f t="shared" si="29"/>
        <v>18.000000000000018</v>
      </c>
    </row>
    <row r="6" spans="1:133" x14ac:dyDescent="0.2">
      <c r="A6" s="4" t="s">
        <v>108</v>
      </c>
      <c r="B6" s="4"/>
      <c r="C6" s="5">
        <f ca="1">MEDIAN(Pi!$I$3:OFFSET(Pi!$I$3,Control!$I$5-1,0))</f>
        <v>67.060343431380062</v>
      </c>
      <c r="D6" s="5">
        <f ca="1">MEDIAN(Patm!$I$3:OFFSET(Patm!$I$3,Control!$I$5-1,0))</f>
        <v>0.1</v>
      </c>
      <c r="E6" s="5">
        <f ca="1">MEDIAN('Patm diff'!$I$3:OFFSET('Patm diff'!$I$3,Control!$I$5-1,0))</f>
        <v>0.1</v>
      </c>
      <c r="F6" s="5">
        <f ca="1">MEDIAN('Patm nodiff'!$I$3:OFFSET('Patm nodiff'!$I$3,Control!$I$5-1,0))</f>
        <v>0.1</v>
      </c>
      <c r="G6" s="5">
        <f ca="1">MEDIAN(Case1!$I$3:OFFSET(Case1!$I$3,Control!$I$5-1,0))</f>
        <v>4.1025580454969592</v>
      </c>
      <c r="H6" s="5">
        <f ca="1">MEDIAN(Case2!$I$3:OFFSET(Case2!$I$3,Control!$I$5-1,0))</f>
        <v>4.1025580454969592</v>
      </c>
      <c r="I6" s="5">
        <f ca="1">MEDIAN(Case3!$I$3:OFFSET(Case3!$I$3,Control!$I$5-1,0))</f>
        <v>4.1025580454969592</v>
      </c>
      <c r="J6" s="5">
        <f ca="1">MEDIAN(Case4!$I$3:OFFSET(Case4!$I$3,Control!$I$5-1,0))</f>
        <v>4.1025580454969592</v>
      </c>
      <c r="K6" s="5">
        <f ca="1">MEDIAN(Case5!$I$3:OFFSET(Case5!$I$3,Control!$I$5-1,0))</f>
        <v>4.1025580454969592</v>
      </c>
      <c r="L6" s="5">
        <f ca="1">MEDIAN(Case6!$I$3:OFFSET(Case6!$I$3,Control!$I$5-1,0))</f>
        <v>4.1025580454969592</v>
      </c>
      <c r="M6" s="5">
        <f ca="1">MEDIAN(Case7!$I$3:OFFSET(Case7!$I$3,Control!$I$5-1,0))</f>
        <v>4.1025580454969592</v>
      </c>
      <c r="N6" s="5">
        <f ca="1">MEDIAN(Case8!$I$3:OFFSET(Case8!$I$3,Control!$I$5-1,0))</f>
        <v>2.0512790227484796</v>
      </c>
      <c r="O6" s="5">
        <f ca="1">MEDIAN(Case9!$I$3:OFFSET(Case9!$I$3,Control!$I$5-1,0))</f>
        <v>8.2051160909939185</v>
      </c>
      <c r="P6" s="5">
        <f ca="1">MEDIAN(Case10!$I$3:OFFSET(Case10!$I$3,Control!$I$5-1,0))</f>
        <v>4.1025580454969592</v>
      </c>
      <c r="Q6" s="5">
        <f ca="1">MEDIAN(Case11!$I$3:OFFSET(Case11!$I$3,Control!$I$5-1,0))</f>
        <v>4.1507387720783591</v>
      </c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J6" t="s">
        <v>46</v>
      </c>
      <c r="BP6" s="94" t="s">
        <v>139</v>
      </c>
      <c r="CF6" t="str">
        <f>OutputSummary!A6</f>
        <v>AME 10 A4</v>
      </c>
      <c r="CG6" s="22">
        <f>IF($CF6="",CG5,Case1!$O6)</f>
        <v>1.9486603946043629E-3</v>
      </c>
      <c r="CH6" s="22">
        <f>IF($CF6="",CH5,Case2!$O6)</f>
        <v>1.9486603946043625E-3</v>
      </c>
      <c r="CI6" s="22">
        <f>IF($CF6="",CI5,Case3!$O6)</f>
        <v>1.9486603946043627E-3</v>
      </c>
      <c r="CJ6" s="22">
        <f>IF($CF6="",CJ5,Case4!$O6)</f>
        <v>1.9486603946043627E-3</v>
      </c>
      <c r="CK6" s="22">
        <f>IF($CF6="",CK5,Case5!$O6)</f>
        <v>1.9486603946043627E-3</v>
      </c>
      <c r="CL6" s="22">
        <f>IF($CF6="",CL5,Case6!$O6)</f>
        <v>1.9486603946043627E-3</v>
      </c>
      <c r="CM6" s="22">
        <f>IF($CF6="",CM5,Case7!$O6)</f>
        <v>1.9486603946043627E-3</v>
      </c>
      <c r="CN6" s="22">
        <f>IF($CF6="",CN5,Case8!$O6)</f>
        <v>9.7433019730218146E-4</v>
      </c>
      <c r="CO6" s="22">
        <f>IF($CF6="",CO5,Case9!$O6)</f>
        <v>3.8973207892087258E-3</v>
      </c>
      <c r="CP6" s="22">
        <f>IF($CF6="",CP5,Case10!$O6)</f>
        <v>2.1614343038506669E-4</v>
      </c>
      <c r="CQ6" s="22">
        <f>IF($CF6="",CQ5,Case11!$O6)</f>
        <v>8.9391663287912374E-3</v>
      </c>
      <c r="CS6" t="str">
        <f>OutputSummary!A6</f>
        <v>AME 10 A4</v>
      </c>
      <c r="CT6" s="22">
        <f>IF($CS6="",CT5,Case1!$S6+Case1!$F6+Case1!$P6)</f>
        <v>3.8973207892087254E-3</v>
      </c>
      <c r="CU6" s="22">
        <f>IF($CS6="",CU5,Case2!$S6+Case2!$F6+Case2!$P6)</f>
        <v>3.8973207892087245E-3</v>
      </c>
      <c r="CV6" s="22">
        <f>IF($CS6="",CV5,Case3!$S6+Case3!$F6+Case3!$P6)</f>
        <v>3.8973207892087254E-3</v>
      </c>
      <c r="CW6" s="22">
        <f>IF($CS6="",CW5,Case4!$S6+Case4!$F6+Case4!$P6)</f>
        <v>3.8973207892087254E-3</v>
      </c>
      <c r="CX6" s="22">
        <f>IF($CS6="",CX5,Case5!$S6+Case5!$F6+Case5!$P6)</f>
        <v>3.8973207892087254E-3</v>
      </c>
      <c r="CY6" s="22">
        <f>IF($CS6="",CY5,Case6!$S6+Case6!$F6+Case6!$P6)</f>
        <v>3.8973207892087263E-3</v>
      </c>
      <c r="CZ6" s="22">
        <f>IF($CS6="",CZ5,Case7!$S6+Case7!$F6+Case7!$P6)</f>
        <v>3.8973207892087254E-3</v>
      </c>
      <c r="DA6" s="22">
        <f>IF($CS6="",DA5,Case8!$S6+Case8!$F6+Case8!$P6)</f>
        <v>1.9486603946043627E-3</v>
      </c>
      <c r="DB6" s="22">
        <f>IF($CS6="",DB5,Case9!$S6+Case9!$F6+Case9!$P6)</f>
        <v>7.7946415784174508E-3</v>
      </c>
      <c r="DC6" s="22">
        <f>IF($CS6="",DC5,Case10!$S6+Case10!$F6+Case10!$P6)</f>
        <v>2.1614343038506667E-3</v>
      </c>
      <c r="DD6" s="22">
        <f>IF($CS6="",DD5,Case11!$S6+Case11!$F6+Case11!$P6)</f>
        <v>1.0901422352184437E-2</v>
      </c>
      <c r="DF6" t="str">
        <f t="shared" si="7"/>
        <v>AME 10 A4</v>
      </c>
      <c r="DG6" s="22">
        <f t="shared" si="8"/>
        <v>1.9486603946043625E-3</v>
      </c>
      <c r="DH6" s="22">
        <f t="shared" si="9"/>
        <v>1.9486603946043621E-3</v>
      </c>
      <c r="DI6" s="22">
        <f t="shared" si="10"/>
        <v>1.9486603946043627E-3</v>
      </c>
      <c r="DJ6" s="22">
        <f t="shared" si="11"/>
        <v>1.9486603946043627E-3</v>
      </c>
      <c r="DK6" s="22">
        <f t="shared" si="12"/>
        <v>1.9486603946043627E-3</v>
      </c>
      <c r="DL6" s="22">
        <f t="shared" si="13"/>
        <v>1.9486603946043636E-3</v>
      </c>
      <c r="DM6" s="22">
        <f t="shared" si="14"/>
        <v>1.9486603946043627E-3</v>
      </c>
      <c r="DN6" s="22">
        <f t="shared" si="15"/>
        <v>9.7433019730218124E-4</v>
      </c>
      <c r="DO6" s="22">
        <f t="shared" si="16"/>
        <v>3.897320789208725E-3</v>
      </c>
      <c r="DP6" s="22">
        <f t="shared" si="17"/>
        <v>1.9452908734655999E-3</v>
      </c>
      <c r="DQ6" s="22">
        <f t="shared" si="18"/>
        <v>1.9622560233931996E-3</v>
      </c>
      <c r="DS6">
        <f t="shared" si="19"/>
        <v>49.999999999999993</v>
      </c>
      <c r="DT6">
        <f t="shared" si="20"/>
        <v>49.999999999999993</v>
      </c>
      <c r="DU6">
        <f t="shared" si="21"/>
        <v>50</v>
      </c>
      <c r="DV6">
        <f t="shared" si="22"/>
        <v>50</v>
      </c>
      <c r="DW6">
        <f t="shared" si="23"/>
        <v>50</v>
      </c>
      <c r="DX6">
        <f t="shared" si="24"/>
        <v>50.000000000000007</v>
      </c>
      <c r="DY6">
        <f t="shared" si="25"/>
        <v>50</v>
      </c>
      <c r="DZ6">
        <f t="shared" si="26"/>
        <v>49.999999999999993</v>
      </c>
      <c r="EA6">
        <f t="shared" si="27"/>
        <v>49.999999999999993</v>
      </c>
      <c r="EB6">
        <f t="shared" si="28"/>
        <v>90</v>
      </c>
      <c r="EC6">
        <f t="shared" si="29"/>
        <v>18.000000000000007</v>
      </c>
    </row>
    <row r="7" spans="1:133" x14ac:dyDescent="0.2">
      <c r="A7" t="str">
        <f>OutputSummary!A3</f>
        <v>AME 10 A1</v>
      </c>
      <c r="B7" s="13">
        <f>IF($A7="",B6,Case8!K3*100)</f>
        <v>2.8561438959384349</v>
      </c>
      <c r="C7" s="7">
        <f>IF($A7="",C6,Pi!$B3)</f>
        <v>2.8561438959384349</v>
      </c>
      <c r="D7" s="7">
        <f>IF($A7="",D6,Patm!B3)</f>
        <v>2.8608751792590752</v>
      </c>
      <c r="E7" s="13">
        <f>IF($A7="",E6,'Patm diff'!B3)</f>
        <v>2.8683464273653039</v>
      </c>
      <c r="F7" s="7">
        <f>IF($A7="",F6,'Patm nodiff'!B3)</f>
        <v>2.8602451697161833</v>
      </c>
      <c r="G7" s="7">
        <f>IF($A7="",G6,Case1!$B3)</f>
        <v>3.1145579953041627</v>
      </c>
      <c r="H7" s="7">
        <f>IF($A7="",H6,Case2!$B3)</f>
        <v>3.1189580546682003</v>
      </c>
      <c r="I7" s="7">
        <f>IF($A7="",I6,Case3!$B3)</f>
        <v>3.1102104184474886</v>
      </c>
      <c r="J7" s="7">
        <f>IF($A7="",J6,Case4!$B3)</f>
        <v>3.1404506446028737</v>
      </c>
      <c r="K7" s="7">
        <f>IF($A7="",K6,Case5!$B3)</f>
        <v>3.0884830320229897</v>
      </c>
      <c r="L7" s="7">
        <f>IF($A7="",L6,Case6!$B3)</f>
        <v>3.1399593656333349</v>
      </c>
      <c r="M7" s="7">
        <f>IF($A7="",M6,Case7!$B3)</f>
        <v>3.0896955227714464</v>
      </c>
      <c r="N7" s="7">
        <f>IF($A7="",N6,Case8!$B3)</f>
        <v>2.9852815909320416</v>
      </c>
      <c r="O7" s="7">
        <f>IF($A7="",O6,Case9!$B3)</f>
        <v>3.3735278270882709</v>
      </c>
      <c r="P7" s="7">
        <f>IF($A7="",P6,Case10!$B3)</f>
        <v>2.9999860452997531</v>
      </c>
      <c r="Q7" s="7">
        <f>IF($A7="",Q6,Case11!$B3)</f>
        <v>3.5777990178850341</v>
      </c>
      <c r="S7" s="7">
        <f>IF($A7="",S6,Case1!E3*100)</f>
        <v>38.96523633952534</v>
      </c>
      <c r="T7" s="7">
        <f>IF($A7="",T6,Pi!$Q3)</f>
        <v>38.965236339525333</v>
      </c>
      <c r="U7" s="7">
        <f>IF($A7="",U6,Patm!Q3)</f>
        <v>4.1440955082972158E-2</v>
      </c>
      <c r="V7" s="7">
        <f>IF($A7="",V6,'Patm diff'!Q3)</f>
        <v>0.10791398526726155</v>
      </c>
      <c r="W7" s="7">
        <f>IF($A7="",W6,'Patm nodiff'!Q3)</f>
        <v>3.580459835350356E-2</v>
      </c>
      <c r="X7" s="7">
        <f>IF($A7="",X6,Case1!$Q3)</f>
        <v>1.9358524163913464</v>
      </c>
      <c r="Y7" s="7">
        <f>IF($A7="",Y6,Case2!$Q3)</f>
        <v>1.8511204787339199</v>
      </c>
      <c r="Z7" s="7">
        <f>IF($A7="",Z6,Case3!$Q3)</f>
        <v>2.0198222961149983</v>
      </c>
      <c r="AA7" s="7">
        <f>IF($A7="",AA6,Case4!$Q3)</f>
        <v>1.4408425392434261</v>
      </c>
      <c r="AB7" s="7">
        <f>IF($A7="",AB6,Case5!$Q3)</f>
        <v>2.4431790447605657</v>
      </c>
      <c r="AC7" s="7">
        <f>IF($A7="",AC6,Case6!$Q3)</f>
        <v>1.45015346732308</v>
      </c>
      <c r="AD7" s="7">
        <f>IF($A7="",AD6,Case7!$Q3)</f>
        <v>2.4193907994625468</v>
      </c>
      <c r="AE7" s="7">
        <f>IF($A7="",AE6,Case8!$Q3)</f>
        <v>1.0484003621058395</v>
      </c>
      <c r="AF7" s="7">
        <f>IF($A7="",AF6,Case9!$Q3)</f>
        <v>3.3424492007842601</v>
      </c>
      <c r="AG7" s="7">
        <f>IF($A7="",AG6,Case10!$Q3)</f>
        <v>1.140674285318876</v>
      </c>
      <c r="AH7" s="7">
        <f>IF($A7="",AH6,Case11!$Q3)</f>
        <v>4.2372519631888652</v>
      </c>
      <c r="AJ7" s="25">
        <f>$S7/T7</f>
        <v>1.0000000000000002</v>
      </c>
      <c r="AK7" s="25">
        <f t="shared" ref="AK7:AX7" si="30">$S7/U7</f>
        <v>940.25912919984614</v>
      </c>
      <c r="AL7" s="25">
        <f t="shared" si="30"/>
        <v>361.076798739509</v>
      </c>
      <c r="AM7" s="25">
        <f t="shared" si="30"/>
        <v>1088.2746387717125</v>
      </c>
      <c r="AN7" s="25">
        <f t="shared" si="30"/>
        <v>20.128206060336492</v>
      </c>
      <c r="AO7" s="25">
        <f t="shared" si="30"/>
        <v>21.049540960281387</v>
      </c>
      <c r="AP7" s="25">
        <f t="shared" si="30"/>
        <v>19.291418069041288</v>
      </c>
      <c r="AQ7" s="25">
        <f t="shared" si="30"/>
        <v>27.043368916624051</v>
      </c>
      <c r="AR7" s="25">
        <f t="shared" si="30"/>
        <v>15.948579954910336</v>
      </c>
      <c r="AS7" s="25">
        <f t="shared" si="30"/>
        <v>26.869732905892686</v>
      </c>
      <c r="AT7" s="25">
        <f t="shared" si="30"/>
        <v>16.105391633373671</v>
      </c>
      <c r="AU7" s="25">
        <f t="shared" si="30"/>
        <v>37.166370546895777</v>
      </c>
      <c r="AV7" s="25">
        <f t="shared" si="30"/>
        <v>11.657689915042742</v>
      </c>
      <c r="AW7" s="25">
        <f t="shared" si="30"/>
        <v>34.159827078623579</v>
      </c>
      <c r="AX7" s="25">
        <f t="shared" si="30"/>
        <v>9.1958742784323206</v>
      </c>
      <c r="AZ7" s="7">
        <f>C$5</f>
        <v>32.560021580793098</v>
      </c>
      <c r="BA7" s="7">
        <f t="shared" ref="BA7:BN7" si="31">D$5</f>
        <v>32.560021580793098</v>
      </c>
      <c r="BB7" s="7">
        <f t="shared" si="31"/>
        <v>73.958333333333329</v>
      </c>
      <c r="BC7" s="7">
        <f t="shared" si="31"/>
        <v>22.118380062305299</v>
      </c>
      <c r="BD7" s="7">
        <f t="shared" si="31"/>
        <v>50</v>
      </c>
      <c r="BE7" s="7">
        <f t="shared" si="31"/>
        <v>50</v>
      </c>
      <c r="BF7" s="7">
        <f t="shared" si="31"/>
        <v>50</v>
      </c>
      <c r="BG7" s="7">
        <f t="shared" si="31"/>
        <v>50</v>
      </c>
      <c r="BH7" s="7">
        <f t="shared" si="31"/>
        <v>50</v>
      </c>
      <c r="BI7" s="7">
        <f t="shared" si="31"/>
        <v>50</v>
      </c>
      <c r="BJ7" s="7">
        <f t="shared" si="31"/>
        <v>50</v>
      </c>
      <c r="BK7" s="7">
        <f t="shared" si="31"/>
        <v>50</v>
      </c>
      <c r="BL7" s="7">
        <f t="shared" si="31"/>
        <v>50</v>
      </c>
      <c r="BM7" s="7">
        <f t="shared" si="31"/>
        <v>10</v>
      </c>
      <c r="BN7" s="7">
        <f t="shared" si="31"/>
        <v>82</v>
      </c>
      <c r="BP7" s="7">
        <f>100*(C7-$B7)/$B7</f>
        <v>0</v>
      </c>
      <c r="BQ7" s="7">
        <f t="shared" ref="BQ7:CD7" si="32">100*(D7-$B7)/$B7</f>
        <v>0.16565283448668047</v>
      </c>
      <c r="BR7" s="7">
        <f t="shared" si="32"/>
        <v>0.42723797789815665</v>
      </c>
      <c r="BS7" s="7">
        <f t="shared" si="32"/>
        <v>0.14359478818908872</v>
      </c>
      <c r="BT7" s="7">
        <f t="shared" si="32"/>
        <v>9.0476568681712521</v>
      </c>
      <c r="BU7" s="7">
        <f t="shared" si="32"/>
        <v>9.2017128094806075</v>
      </c>
      <c r="BV7" s="7">
        <f t="shared" si="32"/>
        <v>8.8954384570871134</v>
      </c>
      <c r="BW7" s="7">
        <f t="shared" si="32"/>
        <v>9.9542165599126786</v>
      </c>
      <c r="BX7" s="7">
        <f t="shared" si="32"/>
        <v>8.1347139552370429</v>
      </c>
      <c r="BY7" s="7">
        <f t="shared" si="32"/>
        <v>9.9370157819603691</v>
      </c>
      <c r="BZ7" s="7">
        <f t="shared" si="32"/>
        <v>8.1771659742050282</v>
      </c>
      <c r="CA7" s="7">
        <f t="shared" si="32"/>
        <v>4.5214001709523925</v>
      </c>
      <c r="CB7" s="7">
        <f t="shared" si="32"/>
        <v>18.114771174014702</v>
      </c>
      <c r="CC7" s="7">
        <f t="shared" si="32"/>
        <v>5.0362360792069421</v>
      </c>
      <c r="CD7" s="7">
        <f t="shared" si="32"/>
        <v>25.266763448887339</v>
      </c>
      <c r="CF7" t="str">
        <f>OutputSummary!A7</f>
        <v>AME 10 A5</v>
      </c>
      <c r="CG7" s="22">
        <f>IF($CF7="",CG6,Case1!$O7)</f>
        <v>1.8218478942894623E-3</v>
      </c>
      <c r="CH7" s="22">
        <f>IF($CF7="",CH6,Case2!$O7)</f>
        <v>1.8218478942894623E-3</v>
      </c>
      <c r="CI7" s="22">
        <f>IF($CF7="",CI6,Case3!$O7)</f>
        <v>1.8218478942894623E-3</v>
      </c>
      <c r="CJ7" s="22">
        <f>IF($CF7="",CJ6,Case4!$O7)</f>
        <v>1.8218478942894623E-3</v>
      </c>
      <c r="CK7" s="22">
        <f>IF($CF7="",CK6,Case5!$O7)</f>
        <v>1.8218478942894623E-3</v>
      </c>
      <c r="CL7" s="22">
        <f>IF($CF7="",CL6,Case6!$O7)</f>
        <v>1.8218478942894623E-3</v>
      </c>
      <c r="CM7" s="22">
        <f>IF($CF7="",CM6,Case7!$O7)</f>
        <v>1.8218478942894623E-3</v>
      </c>
      <c r="CN7" s="22">
        <f>IF($CF7="",CN6,Case8!$O7)</f>
        <v>9.1092394714473114E-4</v>
      </c>
      <c r="CO7" s="22">
        <f>IF($CF7="",CO6,Case9!$O7)</f>
        <v>3.6436957885789246E-3</v>
      </c>
      <c r="CP7" s="22">
        <f>IF($CF7="",CP6,Case10!$O7)</f>
        <v>2.0210025853842594E-4</v>
      </c>
      <c r="CQ7" s="22">
        <f>IF($CF7="",CQ6,Case11!$O7)</f>
        <v>8.353641524549411E-3</v>
      </c>
      <c r="CS7" t="str">
        <f>OutputSummary!A7</f>
        <v>AME 10 A5</v>
      </c>
      <c r="CT7" s="22">
        <f>IF($CS7="",CT6,Case1!$S7+Case1!$F7+Case1!$P7)</f>
        <v>3.6436957885789241E-3</v>
      </c>
      <c r="CU7" s="22">
        <f>IF($CS7="",CU6,Case2!$S7+Case2!$F7+Case2!$P7)</f>
        <v>3.6436957885789246E-3</v>
      </c>
      <c r="CV7" s="22">
        <f>IF($CS7="",CV6,Case3!$S7+Case3!$F7+Case3!$P7)</f>
        <v>3.6436957885789246E-3</v>
      </c>
      <c r="CW7" s="22">
        <f>IF($CS7="",CW6,Case4!$S7+Case4!$F7+Case4!$P7)</f>
        <v>3.6436957885789246E-3</v>
      </c>
      <c r="CX7" s="22">
        <f>IF($CS7="",CX6,Case5!$S7+Case5!$F7+Case5!$P7)</f>
        <v>3.6436957885789241E-3</v>
      </c>
      <c r="CY7" s="22">
        <f>IF($CS7="",CY6,Case6!$S7+Case6!$F7+Case6!$P7)</f>
        <v>3.643695788578925E-3</v>
      </c>
      <c r="CZ7" s="22">
        <f>IF($CS7="",CZ6,Case7!$S7+Case7!$F7+Case7!$P7)</f>
        <v>3.643695788578925E-3</v>
      </c>
      <c r="DA7" s="22">
        <f>IF($CS7="",DA6,Case8!$S7+Case8!$F7+Case8!$P7)</f>
        <v>1.8218478942894621E-3</v>
      </c>
      <c r="DB7" s="22">
        <f>IF($CS7="",DB6,Case9!$S7+Case9!$F7+Case9!$P7)</f>
        <v>7.2873915771578483E-3</v>
      </c>
      <c r="DC7" s="22">
        <f>IF($CS7="",DC6,Case10!$S7+Case10!$F7+Case10!$P7)</f>
        <v>2.0210025853842593E-3</v>
      </c>
      <c r="DD7" s="22">
        <f>IF($CS7="",DD6,Case11!$S7+Case11!$F7+Case11!$P7)</f>
        <v>1.0187367712865138E-2</v>
      </c>
      <c r="DF7" t="str">
        <f t="shared" si="7"/>
        <v>AME 10 A5</v>
      </c>
      <c r="DG7" s="22">
        <f t="shared" si="8"/>
        <v>1.8218478942894618E-3</v>
      </c>
      <c r="DH7" s="22">
        <f t="shared" si="9"/>
        <v>1.8218478942894623E-3</v>
      </c>
      <c r="DI7" s="22">
        <f t="shared" si="10"/>
        <v>1.8218478942894623E-3</v>
      </c>
      <c r="DJ7" s="22">
        <f t="shared" si="11"/>
        <v>1.8218478942894623E-3</v>
      </c>
      <c r="DK7" s="22">
        <f t="shared" si="12"/>
        <v>1.8218478942894618E-3</v>
      </c>
      <c r="DL7" s="22">
        <f t="shared" si="13"/>
        <v>1.8218478942894627E-3</v>
      </c>
      <c r="DM7" s="22">
        <f t="shared" si="14"/>
        <v>1.8218478942894627E-3</v>
      </c>
      <c r="DN7" s="22">
        <f t="shared" si="15"/>
        <v>9.1092394714473092E-4</v>
      </c>
      <c r="DO7" s="22">
        <f t="shared" si="16"/>
        <v>3.6436957885789237E-3</v>
      </c>
      <c r="DP7" s="22">
        <f t="shared" si="17"/>
        <v>1.8189023268458334E-3</v>
      </c>
      <c r="DQ7" s="22">
        <f t="shared" si="18"/>
        <v>1.8337261883157267E-3</v>
      </c>
      <c r="DS7">
        <f t="shared" si="19"/>
        <v>50</v>
      </c>
      <c r="DT7">
        <f t="shared" si="20"/>
        <v>50</v>
      </c>
      <c r="DU7">
        <f t="shared" si="21"/>
        <v>50</v>
      </c>
      <c r="DV7">
        <f t="shared" si="22"/>
        <v>50</v>
      </c>
      <c r="DW7">
        <f t="shared" si="23"/>
        <v>50</v>
      </c>
      <c r="DX7">
        <f t="shared" si="24"/>
        <v>50.000000000000007</v>
      </c>
      <c r="DY7">
        <f t="shared" si="25"/>
        <v>50.000000000000007</v>
      </c>
      <c r="DZ7">
        <f t="shared" si="26"/>
        <v>50</v>
      </c>
      <c r="EA7">
        <f t="shared" si="27"/>
        <v>50</v>
      </c>
      <c r="EB7">
        <f t="shared" si="28"/>
        <v>90</v>
      </c>
      <c r="EC7">
        <f t="shared" si="29"/>
        <v>18.000000000000018</v>
      </c>
    </row>
    <row r="8" spans="1:133" x14ac:dyDescent="0.2">
      <c r="A8" t="str">
        <f>OutputSummary!A4</f>
        <v>AME 10 A2</v>
      </c>
      <c r="B8" s="13">
        <f>IF($A8="",B7,Case8!K4*100)</f>
        <v>3.4624521969769839</v>
      </c>
      <c r="C8" s="7">
        <f>IF($A8="",C7,Pi!$B4)</f>
        <v>3.4624521969769839</v>
      </c>
      <c r="D8" s="7">
        <f>IF($A8="",D7,Patm!B4)</f>
        <v>3.4664128502124854</v>
      </c>
      <c r="E8" s="13">
        <f>IF($A8="",E7,'Patm diff'!B4)</f>
        <v>3.4726669579500209</v>
      </c>
      <c r="F8" s="7">
        <f>IF($A8="",F7,'Patm nodiff'!B4)</f>
        <v>3.4658854628391209</v>
      </c>
      <c r="G8" s="7">
        <f>IF($A8="",G7,Case1!$B4)</f>
        <v>3.7028550572056571</v>
      </c>
      <c r="H8" s="7">
        <f>IF($A8="",H7,Case2!$B4)</f>
        <v>3.7069491452901016</v>
      </c>
      <c r="I8" s="7">
        <f>IF($A8="",I7,Case3!$B4)</f>
        <v>3.6988098254233677</v>
      </c>
      <c r="J8" s="7">
        <f>IF($A8="",J7,Case4!$B4)</f>
        <v>3.7269475250272999</v>
      </c>
      <c r="K8" s="7">
        <f>IF($A8="",K7,Case5!$B4)</f>
        <v>3.6785937817429217</v>
      </c>
      <c r="L8" s="7">
        <f>IF($A8="",L7,Case6!$B4)</f>
        <v>3.7264903944807091</v>
      </c>
      <c r="M8" s="7">
        <f>IF($A8="",M7,Case7!$B4)</f>
        <v>3.679721917176761</v>
      </c>
      <c r="N8" s="7">
        <f>IF($A8="",N7,Case8!$B4)</f>
        <v>3.5825932243509837</v>
      </c>
      <c r="O8" s="7">
        <f>IF($A8="",O7,Case9!$B4)</f>
        <v>3.9437418689322832</v>
      </c>
      <c r="P8" s="7">
        <f>IF($A8="",P7,Case10!$B4)</f>
        <v>3.5962869490941736</v>
      </c>
      <c r="Q8" s="7">
        <f>IF($A8="",Q7,Case11!$B4)</f>
        <v>4.1334381079909468</v>
      </c>
      <c r="S8" s="7">
        <f>IF($A8="",S7,Case1!E4*100)</f>
        <v>34.971299583991843</v>
      </c>
      <c r="T8" s="7">
        <f>IF($A8="",T7,Pi!$Q4)</f>
        <v>34.971299583991851</v>
      </c>
      <c r="U8" s="7">
        <f>IF($A8="",U7,Patm!Q4)</f>
        <v>2.5297606782428171E-2</v>
      </c>
      <c r="V8" s="7">
        <f>IF($A8="",V7,'Patm diff'!Q4)</f>
        <v>6.5985841159695427E-2</v>
      </c>
      <c r="W8" s="7">
        <f>IF($A8="",W7,'Patm nodiff'!Q4)</f>
        <v>2.1853828700166368E-2</v>
      </c>
      <c r="X8" s="7">
        <f>IF($A8="",X7,Case1!$Q4)</f>
        <v>1.3666983956556085</v>
      </c>
      <c r="Y8" s="7">
        <f>IF($A8="",Y7,Case2!$Q4)</f>
        <v>1.3072603014378763</v>
      </c>
      <c r="Z8" s="7">
        <f>IF($A8="",Z7,Case3!$Q4)</f>
        <v>1.4255676563199553</v>
      </c>
      <c r="AA8" s="7">
        <f>IF($A8="",AA7,Case4!$Q4)</f>
        <v>1.0189756658462377</v>
      </c>
      <c r="AB8" s="7">
        <f>IF($A8="",AB7,Case5!$Q4)</f>
        <v>1.7218838560752132</v>
      </c>
      <c r="AC8" s="7">
        <f>IF($A8="",AC7,Case6!$Q4)</f>
        <v>1.0255277493464345</v>
      </c>
      <c r="AD8" s="7">
        <f>IF($A8="",AD7,Case7!$Q4)</f>
        <v>1.7052550492250851</v>
      </c>
      <c r="AE8" s="7">
        <f>IF($A8="",AE7,Case8!$Q4)</f>
        <v>0.72596377331243356</v>
      </c>
      <c r="AF8" s="7">
        <f>IF($A8="",AF7,Case9!$Q4)</f>
        <v>2.4402499214536855</v>
      </c>
      <c r="AG8" s="7">
        <f>IF($A8="",AG7,Case10!$Q4)</f>
        <v>0.79171983514062383</v>
      </c>
      <c r="AH8" s="7">
        <f>IF($A8="",AH7,Case11!$Q4)</f>
        <v>3.1633075049511641</v>
      </c>
      <c r="AJ8" s="25">
        <f t="shared" ref="AJ8:AJ71" si="33">$S8/T8</f>
        <v>0.99999999999999978</v>
      </c>
      <c r="AK8" s="25">
        <f t="shared" ref="AK8:AK71" si="34">$S8/U8</f>
        <v>1382.3955714373369</v>
      </c>
      <c r="AL8" s="25">
        <f t="shared" ref="AL8:AL71" si="35">$S8/V8</f>
        <v>529.981871404142</v>
      </c>
      <c r="AM8" s="25">
        <f t="shared" ref="AM8:AM71" si="36">$S8/W8</f>
        <v>1600.2367394655023</v>
      </c>
      <c r="AN8" s="25">
        <f t="shared" ref="AN8:AN71" si="37">$S8/X8</f>
        <v>25.588161729871665</v>
      </c>
      <c r="AO8" s="25">
        <f t="shared" ref="AO8:AO71" si="38">$S8/Y8</f>
        <v>26.75159610180647</v>
      </c>
      <c r="AP8" s="25">
        <f t="shared" ref="AP8:AP71" si="39">$S8/Z8</f>
        <v>24.53149061635477</v>
      </c>
      <c r="AQ8" s="25">
        <f t="shared" ref="AQ8:AQ71" si="40">$S8/AA8</f>
        <v>34.32005371291072</v>
      </c>
      <c r="AR8" s="25">
        <f t="shared" ref="AR8:AR71" si="41">$S8/AB8</f>
        <v>20.30990618827445</v>
      </c>
      <c r="AS8" s="25">
        <f t="shared" ref="AS8:AS71" si="42">$S8/AC8</f>
        <v>34.100783334511362</v>
      </c>
      <c r="AT8" s="25">
        <f t="shared" ref="AT8:AT71" si="43">$S8/AD8</f>
        <v>20.507958384221624</v>
      </c>
      <c r="AU8" s="25">
        <f t="shared" ref="AU8:AU71" si="44">$S8/AE8</f>
        <v>48.172237885128219</v>
      </c>
      <c r="AV8" s="25">
        <f t="shared" ref="AV8:AV71" si="45">$S8/AF8</f>
        <v>14.331031947399483</v>
      </c>
      <c r="AW8" s="25">
        <f t="shared" ref="AW8:AW71" si="46">$S8/AG8</f>
        <v>44.171306605928734</v>
      </c>
      <c r="AX8" s="25">
        <f t="shared" ref="AX8:AX71" si="47">$S8/AH8</f>
        <v>11.055295613611785</v>
      </c>
      <c r="AZ8" s="7">
        <f t="shared" ref="AZ8:AZ71" si="48">C$5</f>
        <v>32.560021580793098</v>
      </c>
      <c r="BA8" s="7">
        <f t="shared" ref="BA8:BA71" si="49">D$5</f>
        <v>32.560021580793098</v>
      </c>
      <c r="BB8" s="7">
        <f t="shared" ref="BB8:BB71" si="50">E$5</f>
        <v>73.958333333333329</v>
      </c>
      <c r="BC8" s="7">
        <f t="shared" ref="BC8:BC71" si="51">F$5</f>
        <v>22.118380062305299</v>
      </c>
      <c r="BD8" s="7">
        <f t="shared" ref="BD8:BD71" si="52">G$5</f>
        <v>50</v>
      </c>
      <c r="BE8" s="7">
        <f t="shared" ref="BE8:BE71" si="53">H$5</f>
        <v>50</v>
      </c>
      <c r="BF8" s="7">
        <f t="shared" ref="BF8:BF71" si="54">I$5</f>
        <v>50</v>
      </c>
      <c r="BG8" s="7">
        <f t="shared" ref="BG8:BG71" si="55">J$5</f>
        <v>50</v>
      </c>
      <c r="BH8" s="7">
        <f t="shared" ref="BH8:BH71" si="56">K$5</f>
        <v>50</v>
      </c>
      <c r="BI8" s="7">
        <f t="shared" ref="BI8:BI71" si="57">L$5</f>
        <v>50</v>
      </c>
      <c r="BJ8" s="7">
        <f t="shared" ref="BJ8:BJ71" si="58">M$5</f>
        <v>50</v>
      </c>
      <c r="BK8" s="7">
        <f t="shared" ref="BK8:BK71" si="59">N$5</f>
        <v>50</v>
      </c>
      <c r="BL8" s="7">
        <f t="shared" ref="BL8:BL71" si="60">O$5</f>
        <v>50</v>
      </c>
      <c r="BM8" s="7">
        <f t="shared" ref="BM8:BM71" si="61">P$5</f>
        <v>10</v>
      </c>
      <c r="BN8" s="7">
        <f t="shared" ref="BN8:BN71" si="62">Q$5</f>
        <v>82</v>
      </c>
      <c r="BP8" s="7">
        <f t="shared" ref="BP8:BP71" si="63">100*(C8-$B8)/$B8</f>
        <v>0</v>
      </c>
      <c r="BQ8" s="7">
        <f t="shared" ref="BQ8:BQ71" si="64">100*(D8-$B8)/$B8</f>
        <v>0.11438867629593329</v>
      </c>
      <c r="BR8" s="7">
        <f t="shared" ref="BR8:BR71" si="65">100*(E8-$B8)/$B8</f>
        <v>0.29501522019438509</v>
      </c>
      <c r="BS8" s="7">
        <f t="shared" ref="BS8:BS71" si="66">100*(F8-$B8)/$B8</f>
        <v>9.9157061724477399E-2</v>
      </c>
      <c r="BT8" s="7">
        <f t="shared" ref="BT8:BT71" si="67">100*(G8-$B8)/$B8</f>
        <v>6.9431387511592337</v>
      </c>
      <c r="BU8" s="7">
        <f t="shared" ref="BU8:BU71" si="68">100*(H8-$B8)/$B8</f>
        <v>7.0613811947088925</v>
      </c>
      <c r="BV8" s="7">
        <f t="shared" ref="BV8:BV71" si="69">100*(I8-$B8)/$B8</f>
        <v>6.8263073394267835</v>
      </c>
      <c r="BW8" s="7">
        <f t="shared" ref="BW8:BW71" si="70">100*(J8-$B8)/$B8</f>
        <v>7.6389597026420448</v>
      </c>
      <c r="BX8" s="7">
        <f t="shared" ref="BX8:BX71" si="71">100*(K8-$B8)/$B8</f>
        <v>6.2424424214332213</v>
      </c>
      <c r="BY8" s="7">
        <f t="shared" ref="BY8:BY71" si="72">100*(L8-$B8)/$B8</f>
        <v>7.6257571941138425</v>
      </c>
      <c r="BZ8" s="7">
        <f t="shared" ref="BZ8:BZ71" si="73">100*(M8-$B8)/$B8</f>
        <v>6.2750244000327884</v>
      </c>
      <c r="CA8" s="7">
        <f t="shared" ref="CA8:CA71" si="74">100*(N8-$B8)/$B8</f>
        <v>3.4698248680196406</v>
      </c>
      <c r="CB8" s="7">
        <f t="shared" ref="CB8:CB71" si="75">100*(O8-$B8)/$B8</f>
        <v>13.900254633854763</v>
      </c>
      <c r="CC8" s="7">
        <f t="shared" ref="CC8:CC71" si="76">100*(P8-$B8)/$B8</f>
        <v>3.8653169633371056</v>
      </c>
      <c r="CD8" s="7">
        <f t="shared" ref="CD8:CD71" si="77">100*(Q8-$B8)/$B8</f>
        <v>19.378922013704358</v>
      </c>
      <c r="CF8" t="str">
        <f>OutputSummary!A8</f>
        <v>AME 10 A6</v>
      </c>
      <c r="CG8" s="22">
        <f>IF($CF8="",CG7,Case1!$O8)</f>
        <v>1.8104985905324524E-3</v>
      </c>
      <c r="CH8" s="22">
        <f>IF($CF8="",CH7,Case2!$O8)</f>
        <v>1.8104985905324522E-3</v>
      </c>
      <c r="CI8" s="22">
        <f>IF($CF8="",CI7,Case3!$O8)</f>
        <v>1.8104985905324522E-3</v>
      </c>
      <c r="CJ8" s="22">
        <f>IF($CF8="",CJ7,Case4!$O8)</f>
        <v>1.8104985905324522E-3</v>
      </c>
      <c r="CK8" s="22">
        <f>IF($CF8="",CK7,Case5!$O8)</f>
        <v>1.8104985905324522E-3</v>
      </c>
      <c r="CL8" s="22">
        <f>IF($CF8="",CL7,Case6!$O8)</f>
        <v>1.8104985905324522E-3</v>
      </c>
      <c r="CM8" s="22">
        <f>IF($CF8="",CM7,Case7!$O8)</f>
        <v>1.8104985905324522E-3</v>
      </c>
      <c r="CN8" s="22">
        <f>IF($CF8="",CN7,Case8!$O8)</f>
        <v>9.0524929526622619E-4</v>
      </c>
      <c r="CO8" s="22">
        <f>IF($CF8="",CO7,Case9!$O8)</f>
        <v>3.6209971810649048E-3</v>
      </c>
      <c r="CP8" s="22">
        <f>IF($CF8="",CP7,Case10!$O8)</f>
        <v>2.0084328651502506E-4</v>
      </c>
      <c r="CQ8" s="22">
        <f>IF($CF8="",CQ7,Case11!$O8)</f>
        <v>8.3012648799448193E-3</v>
      </c>
      <c r="CS8" t="str">
        <f>OutputSummary!A8</f>
        <v>AME 10 A6</v>
      </c>
      <c r="CT8" s="22">
        <f>IF($CS8="",CT7,Case1!$S8+Case1!$F8+Case1!$P8)</f>
        <v>3.6209971810649043E-3</v>
      </c>
      <c r="CU8" s="22">
        <f>IF($CS8="",CU7,Case2!$S8+Case2!$F8+Case2!$P8)</f>
        <v>3.6209971810649043E-3</v>
      </c>
      <c r="CV8" s="22">
        <f>IF($CS8="",CV7,Case3!$S8+Case3!$F8+Case3!$P8)</f>
        <v>3.6209971810649043E-3</v>
      </c>
      <c r="CW8" s="22">
        <f>IF($CS8="",CW7,Case4!$S8+Case4!$F8+Case4!$P8)</f>
        <v>3.6209971810649048E-3</v>
      </c>
      <c r="CX8" s="22">
        <f>IF($CS8="",CX7,Case5!$S8+Case5!$F8+Case5!$P8)</f>
        <v>3.6209971810649043E-3</v>
      </c>
      <c r="CY8" s="22">
        <f>IF($CS8="",CY7,Case6!$S8+Case6!$F8+Case6!$P8)</f>
        <v>3.6209971810649052E-3</v>
      </c>
      <c r="CZ8" s="22">
        <f>IF($CS8="",CZ7,Case7!$S8+Case7!$F8+Case7!$P8)</f>
        <v>3.6209971810649043E-3</v>
      </c>
      <c r="DA8" s="22">
        <f>IF($CS8="",DA7,Case8!$S8+Case8!$F8+Case8!$P8)</f>
        <v>1.8104985905324522E-3</v>
      </c>
      <c r="DB8" s="22">
        <f>IF($CS8="",DB7,Case9!$S8+Case9!$F8+Case9!$P8)</f>
        <v>7.2419943621298086E-3</v>
      </c>
      <c r="DC8" s="22">
        <f>IF($CS8="",DC7,Case10!$S8+Case10!$F8+Case10!$P8)</f>
        <v>2.0084328651502502E-3</v>
      </c>
      <c r="DD8" s="22">
        <f>IF($CS8="",DD7,Case11!$S8+Case11!$F8+Case11!$P8)</f>
        <v>1.0123493756030269E-2</v>
      </c>
      <c r="DF8" t="str">
        <f t="shared" si="7"/>
        <v>AME 10 A6</v>
      </c>
      <c r="DG8" s="22">
        <f t="shared" si="8"/>
        <v>1.8104985905324519E-3</v>
      </c>
      <c r="DH8" s="22">
        <f t="shared" si="9"/>
        <v>1.8104985905324522E-3</v>
      </c>
      <c r="DI8" s="22">
        <f t="shared" si="10"/>
        <v>1.8104985905324522E-3</v>
      </c>
      <c r="DJ8" s="22">
        <f t="shared" si="11"/>
        <v>1.8104985905324526E-3</v>
      </c>
      <c r="DK8" s="22">
        <f t="shared" si="12"/>
        <v>1.8104985905324522E-3</v>
      </c>
      <c r="DL8" s="22">
        <f t="shared" si="13"/>
        <v>1.810498590532453E-3</v>
      </c>
      <c r="DM8" s="22">
        <f t="shared" si="14"/>
        <v>1.8104985905324522E-3</v>
      </c>
      <c r="DN8" s="22">
        <f t="shared" si="15"/>
        <v>9.0524929526622597E-4</v>
      </c>
      <c r="DO8" s="22">
        <f t="shared" si="16"/>
        <v>3.6209971810649039E-3</v>
      </c>
      <c r="DP8" s="22">
        <f t="shared" si="17"/>
        <v>1.8075895786352251E-3</v>
      </c>
      <c r="DQ8" s="22">
        <f t="shared" si="18"/>
        <v>1.8222288760854494E-3</v>
      </c>
      <c r="DS8">
        <f t="shared" si="19"/>
        <v>49.999999999999993</v>
      </c>
      <c r="DT8">
        <f t="shared" si="20"/>
        <v>50</v>
      </c>
      <c r="DU8">
        <f t="shared" si="21"/>
        <v>50</v>
      </c>
      <c r="DV8">
        <f t="shared" si="22"/>
        <v>50</v>
      </c>
      <c r="DW8">
        <f t="shared" si="23"/>
        <v>50</v>
      </c>
      <c r="DX8">
        <f t="shared" si="24"/>
        <v>50.000000000000014</v>
      </c>
      <c r="DY8">
        <f t="shared" si="25"/>
        <v>50</v>
      </c>
      <c r="DZ8">
        <f t="shared" si="26"/>
        <v>49.999999999999993</v>
      </c>
      <c r="EA8">
        <f t="shared" si="27"/>
        <v>49.999999999999993</v>
      </c>
      <c r="EB8">
        <f t="shared" si="28"/>
        <v>90</v>
      </c>
      <c r="EC8">
        <f t="shared" si="29"/>
        <v>18.000000000000011</v>
      </c>
    </row>
    <row r="9" spans="1:133" x14ac:dyDescent="0.2">
      <c r="A9" t="str">
        <f>OutputSummary!A5</f>
        <v>AME 10 A3</v>
      </c>
      <c r="B9" s="13">
        <f>IF($A9="",B8,Case8!K5*100)</f>
        <v>4.4336719574517085</v>
      </c>
      <c r="C9" s="7">
        <f>IF($A9="",C8,Pi!$B5)</f>
        <v>4.4336719574517085</v>
      </c>
      <c r="D9" s="7">
        <f>IF($A9="",D8,Patm!B5)</f>
        <v>4.4402909679533362</v>
      </c>
      <c r="E9" s="13">
        <f>IF($A9="",E8,'Patm diff'!B5)</f>
        <v>4.4507441670729442</v>
      </c>
      <c r="F9" s="7">
        <f>IF($A9="",F8,'Patm nodiff'!B5)</f>
        <v>4.4394095632951025</v>
      </c>
      <c r="G9" s="7">
        <f>IF($A9="",G8,Case1!$B5)</f>
        <v>4.7313706577147858</v>
      </c>
      <c r="H9" s="7">
        <f>IF($A9="",H8,Case2!$B5)</f>
        <v>4.7364372706404332</v>
      </c>
      <c r="I9" s="7">
        <f>IF($A9="",I8,Case3!$B5)</f>
        <v>4.7263644004251608</v>
      </c>
      <c r="J9" s="7">
        <f>IF($A9="",J8,Case4!$B5)</f>
        <v>4.761184585984723</v>
      </c>
      <c r="K9" s="7">
        <f>IF($A9="",K8,Case5!$B5)</f>
        <v>4.7013440505813033</v>
      </c>
      <c r="L9" s="7">
        <f>IF($A9="",L8,Case6!$B5)</f>
        <v>4.7606189312690272</v>
      </c>
      <c r="M9" s="7">
        <f>IF($A9="",M8,Case7!$B5)</f>
        <v>4.7027403548057318</v>
      </c>
      <c r="N9" s="7">
        <f>IF($A9="",N8,Case8!$B5)</f>
        <v>4.5824277523975043</v>
      </c>
      <c r="O9" s="7">
        <f>IF($A9="",O8,Case9!$B5)</f>
        <v>5.0298192133670625</v>
      </c>
      <c r="P9" s="7">
        <f>IF($A9="",P8,Case10!$B5)</f>
        <v>4.5993206739791583</v>
      </c>
      <c r="Q9" s="7">
        <f>IF($A9="",Q8,Case11!$B5)</f>
        <v>5.2662657657217862</v>
      </c>
      <c r="S9" s="7">
        <f>IF($A9="",S8,Case1!E5*100)</f>
        <v>47.585625936456424</v>
      </c>
      <c r="T9" s="7">
        <f>IF($A9="",T8,Pi!$Q5)</f>
        <v>47.585625936456417</v>
      </c>
      <c r="U9" s="7">
        <f>IF($A9="",U8,Patm!Q5)</f>
        <v>2.8472398606853067E-2</v>
      </c>
      <c r="V9" s="7">
        <f>IF($A9="",V8,'Patm diff'!Q5)</f>
        <v>7.4209659625184318E-2</v>
      </c>
      <c r="W9" s="7">
        <f>IF($A9="",W8,'Patm nodiff'!Q5)</f>
        <v>2.4598039715585929E-2</v>
      </c>
      <c r="X9" s="7">
        <f>IF($A9="",X8,Case1!$Q5)</f>
        <v>1.1504454950356833</v>
      </c>
      <c r="Y9" s="7">
        <f>IF($A9="",Y8,Case2!$Q5)</f>
        <v>1.1004120942355993</v>
      </c>
      <c r="Z9" s="7">
        <f>IF($A9="",Z8,Case3!$Q5)</f>
        <v>1.2000002107371779</v>
      </c>
      <c r="AA9" s="7">
        <f>IF($A9="",AA8,Case4!$Q5)</f>
        <v>0.85774521893495326</v>
      </c>
      <c r="AB9" s="7">
        <f>IF($A9="",AB8,Case5!$Q5)</f>
        <v>1.449435240947478</v>
      </c>
      <c r="AC9" s="7">
        <f>IF($A9="",AC8,Case6!$Q5)</f>
        <v>0.86326065504049676</v>
      </c>
      <c r="AD9" s="7">
        <f>IF($A9="",AD8,Case7!$Q5)</f>
        <v>1.4354368475352051</v>
      </c>
      <c r="AE9" s="7">
        <f>IF($A9="",AE8,Case8!$Q5)</f>
        <v>0.60845739131012799</v>
      </c>
      <c r="AF9" s="7">
        <f>IF($A9="",AF8,Case9!$Q5)</f>
        <v>2.0700852505779812</v>
      </c>
      <c r="AG9" s="7">
        <f>IF($A9="",AG8,Case10!$Q5)</f>
        <v>0.66365414542584766</v>
      </c>
      <c r="AH9" s="7">
        <f>IF($A9="",AH8,Case11!$Q5)</f>
        <v>2.7011820069622816</v>
      </c>
      <c r="AJ9" s="25">
        <f t="shared" si="33"/>
        <v>1.0000000000000002</v>
      </c>
      <c r="AK9" s="25">
        <f t="shared" si="34"/>
        <v>1671.2896792967406</v>
      </c>
      <c r="AL9" s="25">
        <f t="shared" si="35"/>
        <v>641.23223549063994</v>
      </c>
      <c r="AM9" s="25">
        <f t="shared" si="36"/>
        <v>1934.5291936537931</v>
      </c>
      <c r="AN9" s="25">
        <f t="shared" si="37"/>
        <v>41.362781758713794</v>
      </c>
      <c r="AO9" s="25">
        <f t="shared" si="38"/>
        <v>43.243459596390345</v>
      </c>
      <c r="AP9" s="25">
        <f t="shared" si="39"/>
        <v>39.654681316450663</v>
      </c>
      <c r="AQ9" s="25">
        <f t="shared" si="40"/>
        <v>55.477576424783379</v>
      </c>
      <c r="AR9" s="25">
        <f t="shared" si="41"/>
        <v>32.830460162780561</v>
      </c>
      <c r="AS9" s="25">
        <f t="shared" si="42"/>
        <v>55.123126090142627</v>
      </c>
      <c r="AT9" s="25">
        <f t="shared" si="43"/>
        <v>33.150623113908431</v>
      </c>
      <c r="AU9" s="25">
        <f t="shared" si="44"/>
        <v>78.206997919764348</v>
      </c>
      <c r="AV9" s="25">
        <f t="shared" si="45"/>
        <v>22.987278385356454</v>
      </c>
      <c r="AW9" s="25">
        <f t="shared" si="46"/>
        <v>71.702446619876241</v>
      </c>
      <c r="AX9" s="25">
        <f t="shared" si="47"/>
        <v>17.61659370372109</v>
      </c>
      <c r="AZ9" s="7">
        <f t="shared" si="48"/>
        <v>32.560021580793098</v>
      </c>
      <c r="BA9" s="7">
        <f t="shared" si="49"/>
        <v>32.560021580793098</v>
      </c>
      <c r="BB9" s="7">
        <f t="shared" si="50"/>
        <v>73.958333333333329</v>
      </c>
      <c r="BC9" s="7">
        <f t="shared" si="51"/>
        <v>22.118380062305299</v>
      </c>
      <c r="BD9" s="7">
        <f t="shared" si="52"/>
        <v>50</v>
      </c>
      <c r="BE9" s="7">
        <f t="shared" si="53"/>
        <v>50</v>
      </c>
      <c r="BF9" s="7">
        <f t="shared" si="54"/>
        <v>50</v>
      </c>
      <c r="BG9" s="7">
        <f t="shared" si="55"/>
        <v>50</v>
      </c>
      <c r="BH9" s="7">
        <f t="shared" si="56"/>
        <v>50</v>
      </c>
      <c r="BI9" s="7">
        <f t="shared" si="57"/>
        <v>50</v>
      </c>
      <c r="BJ9" s="7">
        <f t="shared" si="58"/>
        <v>50</v>
      </c>
      <c r="BK9" s="7">
        <f t="shared" si="59"/>
        <v>50</v>
      </c>
      <c r="BL9" s="7">
        <f t="shared" si="60"/>
        <v>50</v>
      </c>
      <c r="BM9" s="7">
        <f t="shared" si="61"/>
        <v>10</v>
      </c>
      <c r="BN9" s="7">
        <f t="shared" si="62"/>
        <v>82</v>
      </c>
      <c r="BP9" s="7">
        <f t="shared" si="63"/>
        <v>0</v>
      </c>
      <c r="BQ9" s="7">
        <f t="shared" si="64"/>
        <v>0.14928958581392326</v>
      </c>
      <c r="BR9" s="7">
        <f t="shared" si="65"/>
        <v>0.38505802380219578</v>
      </c>
      <c r="BS9" s="7">
        <f t="shared" si="66"/>
        <v>0.12940979617923151</v>
      </c>
      <c r="BT9" s="7">
        <f t="shared" si="67"/>
        <v>6.7144954141844595</v>
      </c>
      <c r="BU9" s="7">
        <f t="shared" si="68"/>
        <v>6.8287711877254376</v>
      </c>
      <c r="BV9" s="7">
        <f t="shared" si="69"/>
        <v>6.6015809419892184</v>
      </c>
      <c r="BW9" s="7">
        <f t="shared" si="70"/>
        <v>7.3869386746703576</v>
      </c>
      <c r="BX9" s="7">
        <f t="shared" si="71"/>
        <v>6.03725525249373</v>
      </c>
      <c r="BY9" s="7">
        <f t="shared" si="72"/>
        <v>7.3741805202303308</v>
      </c>
      <c r="BZ9" s="7">
        <f t="shared" si="73"/>
        <v>6.068748431010957</v>
      </c>
      <c r="CA9" s="7">
        <f t="shared" si="74"/>
        <v>3.3551376009174687</v>
      </c>
      <c r="CB9" s="7">
        <f t="shared" si="75"/>
        <v>13.445903567885859</v>
      </c>
      <c r="CC9" s="7">
        <f t="shared" si="76"/>
        <v>3.7361518424709499</v>
      </c>
      <c r="CD9" s="7">
        <f t="shared" si="77"/>
        <v>18.778877108188631</v>
      </c>
      <c r="CF9" t="str">
        <f>OutputSummary!A9</f>
        <v>AME 10 B1</v>
      </c>
      <c r="CG9" s="22">
        <f>IF($CF9="",CG8,Case1!$O9)</f>
        <v>1.683687530468562E-3</v>
      </c>
      <c r="CH9" s="22">
        <f>IF($CF9="",CH8,Case2!$O9)</f>
        <v>1.6836875304685624E-3</v>
      </c>
      <c r="CI9" s="22">
        <f>IF($CF9="",CI8,Case3!$O9)</f>
        <v>1.683687530468562E-3</v>
      </c>
      <c r="CJ9" s="22">
        <f>IF($CF9="",CJ8,Case4!$O9)</f>
        <v>1.6836875304685622E-3</v>
      </c>
      <c r="CK9" s="22">
        <f>IF($CF9="",CK8,Case5!$O9)</f>
        <v>1.6836875304685624E-3</v>
      </c>
      <c r="CL9" s="22">
        <f>IF($CF9="",CL8,Case6!$O9)</f>
        <v>1.6836875304685622E-3</v>
      </c>
      <c r="CM9" s="22">
        <f>IF($CF9="",CM8,Case7!$O9)</f>
        <v>1.6836875304685624E-3</v>
      </c>
      <c r="CN9" s="22">
        <f>IF($CF9="",CN8,Case8!$O9)</f>
        <v>8.4184376523428121E-4</v>
      </c>
      <c r="CO9" s="22">
        <f>IF($CF9="",CO8,Case9!$O9)</f>
        <v>3.3673750609371248E-3</v>
      </c>
      <c r="CP9" s="22">
        <f>IF($CF9="",CP8,Case10!$O9)</f>
        <v>1.8679683005784074E-4</v>
      </c>
      <c r="CQ9" s="22">
        <f>IF($CF9="",CQ8,Case11!$O9)</f>
        <v>7.7163254376292215E-3</v>
      </c>
      <c r="CS9" t="str">
        <f>OutputSummary!A9</f>
        <v>AME 10 B1</v>
      </c>
      <c r="CT9" s="22">
        <f>IF($CS9="",CT8,Case1!$S9+Case1!$F9+Case1!$P9)</f>
        <v>3.367375060937124E-3</v>
      </c>
      <c r="CU9" s="22">
        <f>IF($CS9="",CU8,Case2!$S9+Case2!$F9+Case2!$P9)</f>
        <v>3.3673750609371248E-3</v>
      </c>
      <c r="CV9" s="22">
        <f>IF($CS9="",CV8,Case3!$S9+Case3!$F9+Case3!$P9)</f>
        <v>3.367375060937124E-3</v>
      </c>
      <c r="CW9" s="22">
        <f>IF($CS9="",CW8,Case4!$S9+Case4!$F9+Case4!$P9)</f>
        <v>3.3673750609371248E-3</v>
      </c>
      <c r="CX9" s="22">
        <f>IF($CS9="",CX8,Case5!$S9+Case5!$F9+Case5!$P9)</f>
        <v>3.3673750609371248E-3</v>
      </c>
      <c r="CY9" s="22">
        <f>IF($CS9="",CY8,Case6!$S9+Case6!$F9+Case6!$P9)</f>
        <v>3.3673750609371248E-3</v>
      </c>
      <c r="CZ9" s="22">
        <f>IF($CS9="",CZ8,Case7!$S9+Case7!$F9+Case7!$P9)</f>
        <v>3.3673750609371248E-3</v>
      </c>
      <c r="DA9" s="22">
        <f>IF($CS9="",DA8,Case8!$S9+Case8!$F9+Case8!$P9)</f>
        <v>1.6836875304685624E-3</v>
      </c>
      <c r="DB9" s="22">
        <f>IF($CS9="",DB8,Case9!$S9+Case9!$F9+Case9!$P9)</f>
        <v>6.7347501218742497E-3</v>
      </c>
      <c r="DC9" s="22">
        <f>IF($CS9="",DC8,Case10!$S9+Case10!$F9+Case10!$P9)</f>
        <v>1.8679683005784072E-3</v>
      </c>
      <c r="DD9" s="22">
        <f>IF($CS9="",DD8,Case11!$S9+Case11!$F9+Case11!$P9)</f>
        <v>9.4101529727185634E-3</v>
      </c>
      <c r="DF9" t="str">
        <f t="shared" si="7"/>
        <v>AME 10 B1</v>
      </c>
      <c r="DG9" s="22">
        <f t="shared" si="8"/>
        <v>1.683687530468562E-3</v>
      </c>
      <c r="DH9" s="22">
        <f t="shared" si="9"/>
        <v>1.6836875304685624E-3</v>
      </c>
      <c r="DI9" s="22">
        <f t="shared" si="10"/>
        <v>1.683687530468562E-3</v>
      </c>
      <c r="DJ9" s="22">
        <f t="shared" si="11"/>
        <v>1.6836875304685626E-3</v>
      </c>
      <c r="DK9" s="22">
        <f t="shared" si="12"/>
        <v>1.6836875304685624E-3</v>
      </c>
      <c r="DL9" s="22">
        <f t="shared" si="13"/>
        <v>1.6836875304685626E-3</v>
      </c>
      <c r="DM9" s="22">
        <f t="shared" si="14"/>
        <v>1.6836875304685624E-3</v>
      </c>
      <c r="DN9" s="22">
        <f t="shared" si="15"/>
        <v>8.4184376523428121E-4</v>
      </c>
      <c r="DO9" s="22">
        <f t="shared" si="16"/>
        <v>3.3673750609371248E-3</v>
      </c>
      <c r="DP9" s="22">
        <f t="shared" si="17"/>
        <v>1.6811714705205665E-3</v>
      </c>
      <c r="DQ9" s="22">
        <f t="shared" si="18"/>
        <v>1.6938275350893419E-3</v>
      </c>
      <c r="DS9">
        <f t="shared" si="19"/>
        <v>50</v>
      </c>
      <c r="DT9">
        <f t="shared" si="20"/>
        <v>50</v>
      </c>
      <c r="DU9">
        <f t="shared" si="21"/>
        <v>50</v>
      </c>
      <c r="DV9">
        <f t="shared" si="22"/>
        <v>50</v>
      </c>
      <c r="DW9">
        <f t="shared" si="23"/>
        <v>50</v>
      </c>
      <c r="DX9">
        <f t="shared" si="24"/>
        <v>50</v>
      </c>
      <c r="DY9">
        <f t="shared" si="25"/>
        <v>50</v>
      </c>
      <c r="DZ9">
        <f t="shared" si="26"/>
        <v>50</v>
      </c>
      <c r="EA9">
        <f t="shared" si="27"/>
        <v>50</v>
      </c>
      <c r="EB9">
        <f t="shared" si="28"/>
        <v>90</v>
      </c>
      <c r="EC9">
        <f t="shared" si="29"/>
        <v>18.000000000000007</v>
      </c>
    </row>
    <row r="10" spans="1:133" x14ac:dyDescent="0.2">
      <c r="A10" t="str">
        <f>OutputSummary!A6</f>
        <v>AME 10 A4</v>
      </c>
      <c r="B10" s="13">
        <f>IF($A10="",B9,Case8!K6*100)</f>
        <v>3.4219470549529252</v>
      </c>
      <c r="C10" s="7">
        <f>IF($A10="",C9,Pi!$B6)</f>
        <v>3.4219470549529252</v>
      </c>
      <c r="D10" s="7">
        <f>IF($A10="",D9,Patm!B6)</f>
        <v>3.4271713828170696</v>
      </c>
      <c r="E10" s="13">
        <f>IF($A10="",E9,'Patm diff'!B6)</f>
        <v>3.4354214147120121</v>
      </c>
      <c r="F10" s="7">
        <f>IF($A10="",F9,'Patm nodiff'!B6)</f>
        <v>3.4264757143893814</v>
      </c>
      <c r="G10" s="7">
        <f>IF($A10="",G9,Case1!$B6)</f>
        <v>3.6903767942664114</v>
      </c>
      <c r="H10" s="7">
        <f>IF($A10="",H9,Case2!$B6)</f>
        <v>3.6949468355933073</v>
      </c>
      <c r="I10" s="7">
        <f>IF($A10="",I9,Case3!$B6)</f>
        <v>3.6858612446548054</v>
      </c>
      <c r="J10" s="7">
        <f>IF($A10="",J9,Case4!$B6)</f>
        <v>3.7172694542153684</v>
      </c>
      <c r="K10" s="7">
        <f>IF($A10="",K9,Case5!$B6)</f>
        <v>3.6632941276909281</v>
      </c>
      <c r="L10" s="7">
        <f>IF($A10="",L9,Case6!$B6)</f>
        <v>3.7167592073578528</v>
      </c>
      <c r="M10" s="7">
        <f>IF($A10="",M9,Case7!$B6)</f>
        <v>3.6645534913264246</v>
      </c>
      <c r="N10" s="7">
        <f>IF($A10="",N9,Case8!$B6)</f>
        <v>3.5560866530148525</v>
      </c>
      <c r="O10" s="7">
        <f>IF($A10="",O9,Case9!$B6)</f>
        <v>3.9594097211937975</v>
      </c>
      <c r="P10" s="7">
        <f>IF($A10="",P9,Case10!$B6)</f>
        <v>3.571349925452675</v>
      </c>
      <c r="Q10" s="7">
        <f>IF($A10="",Q9,Case11!$B6)</f>
        <v>4.1718629319703746</v>
      </c>
      <c r="S10" s="7">
        <f>IF($A10="",S9,Case1!E6*100)</f>
        <v>41.488618091288927</v>
      </c>
      <c r="T10" s="7">
        <f>IF($A10="",T9,Pi!$Q6)</f>
        <v>41.48861809128892</v>
      </c>
      <c r="U10" s="7">
        <f>IF($A10="",U9,Patm!Q6)</f>
        <v>3.3989029432972377E-2</v>
      </c>
      <c r="V10" s="7">
        <f>IF($A10="",V9,'Patm diff'!Q6)</f>
        <v>8.8558465722327673E-2</v>
      </c>
      <c r="W10" s="7">
        <f>IF($A10="",W9,'Patm nodiff'!Q6)</f>
        <v>2.9364843815520129E-2</v>
      </c>
      <c r="X10" s="7">
        <f>IF($A10="",X9,Case1!$Q6)</f>
        <v>1.531342957358903</v>
      </c>
      <c r="Y10" s="7">
        <f>IF($A10="",Y9,Case2!$Q6)</f>
        <v>1.4645271684298589</v>
      </c>
      <c r="Z10" s="7">
        <f>IF($A10="",Z9,Case3!$Q6)</f>
        <v>1.597539127502962</v>
      </c>
      <c r="AA10" s="7">
        <f>IF($A10="",AA9,Case4!$Q6)</f>
        <v>1.1407376622988068</v>
      </c>
      <c r="AB10" s="7">
        <f>IF($A10="",AB9,Case5!$Q6)</f>
        <v>1.9310187647335717</v>
      </c>
      <c r="AC10" s="7">
        <f>IF($A10="",AC9,Case6!$Q6)</f>
        <v>1.1480914147981889</v>
      </c>
      <c r="AD10" s="7">
        <f>IF($A10="",AD9,Case7!$Q6)</f>
        <v>1.9122906901773207</v>
      </c>
      <c r="AE10" s="7">
        <f>IF($A10="",AE9,Case8!$Q6)</f>
        <v>0.81945879755571638</v>
      </c>
      <c r="AF10" s="7">
        <f>IF($A10="",AF9,Case9!$Q6)</f>
        <v>2.6991240089225457</v>
      </c>
      <c r="AG10" s="7">
        <f>IF($A10="",AG9,Case10!$Q6)</f>
        <v>0.89276299138002801</v>
      </c>
      <c r="AH10" s="7">
        <f>IF($A10="",AH9,Case11!$Q6)</f>
        <v>3.470113481310193</v>
      </c>
      <c r="AJ10" s="25">
        <f t="shared" si="33"/>
        <v>1.0000000000000002</v>
      </c>
      <c r="AK10" s="25">
        <f t="shared" si="34"/>
        <v>1220.6473319017837</v>
      </c>
      <c r="AL10" s="25">
        <f t="shared" si="35"/>
        <v>468.48844718443075</v>
      </c>
      <c r="AM10" s="25">
        <f t="shared" si="36"/>
        <v>1412.8669763045377</v>
      </c>
      <c r="AN10" s="25">
        <f t="shared" si="37"/>
        <v>27.092963004736752</v>
      </c>
      <c r="AO10" s="25">
        <f t="shared" si="38"/>
        <v>28.329019075671695</v>
      </c>
      <c r="AP10" s="25">
        <f t="shared" si="39"/>
        <v>25.970329851099063</v>
      </c>
      <c r="AQ10" s="25">
        <f t="shared" si="40"/>
        <v>36.369990631922633</v>
      </c>
      <c r="AR10" s="25">
        <f t="shared" si="41"/>
        <v>21.485352109984923</v>
      </c>
      <c r="AS10" s="25">
        <f t="shared" si="42"/>
        <v>36.13703365126355</v>
      </c>
      <c r="AT10" s="25">
        <f t="shared" si="43"/>
        <v>21.695769531483634</v>
      </c>
      <c r="AU10" s="25">
        <f t="shared" si="44"/>
        <v>50.629291204196321</v>
      </c>
      <c r="AV10" s="25">
        <f t="shared" si="45"/>
        <v>15.371141879416882</v>
      </c>
      <c r="AW10" s="25">
        <f t="shared" si="46"/>
        <v>46.472152734687235</v>
      </c>
      <c r="AX10" s="25">
        <f t="shared" si="47"/>
        <v>11.955983086646572</v>
      </c>
      <c r="AZ10" s="7">
        <f t="shared" si="48"/>
        <v>32.560021580793098</v>
      </c>
      <c r="BA10" s="7">
        <f t="shared" si="49"/>
        <v>32.560021580793098</v>
      </c>
      <c r="BB10" s="7">
        <f t="shared" si="50"/>
        <v>73.958333333333329</v>
      </c>
      <c r="BC10" s="7">
        <f t="shared" si="51"/>
        <v>22.118380062305299</v>
      </c>
      <c r="BD10" s="7">
        <f t="shared" si="52"/>
        <v>50</v>
      </c>
      <c r="BE10" s="7">
        <f t="shared" si="53"/>
        <v>50</v>
      </c>
      <c r="BF10" s="7">
        <f t="shared" si="54"/>
        <v>50</v>
      </c>
      <c r="BG10" s="7">
        <f t="shared" si="55"/>
        <v>50</v>
      </c>
      <c r="BH10" s="7">
        <f t="shared" si="56"/>
        <v>50</v>
      </c>
      <c r="BI10" s="7">
        <f t="shared" si="57"/>
        <v>50</v>
      </c>
      <c r="BJ10" s="7">
        <f t="shared" si="58"/>
        <v>50</v>
      </c>
      <c r="BK10" s="7">
        <f t="shared" si="59"/>
        <v>50</v>
      </c>
      <c r="BL10" s="7">
        <f t="shared" si="60"/>
        <v>50</v>
      </c>
      <c r="BM10" s="7">
        <f t="shared" si="61"/>
        <v>10</v>
      </c>
      <c r="BN10" s="7">
        <f t="shared" si="62"/>
        <v>82</v>
      </c>
      <c r="BP10" s="7">
        <f t="shared" si="63"/>
        <v>0</v>
      </c>
      <c r="BQ10" s="7">
        <f t="shared" si="64"/>
        <v>0.15267120677927221</v>
      </c>
      <c r="BR10" s="7">
        <f t="shared" si="65"/>
        <v>0.39376295257356969</v>
      </c>
      <c r="BS10" s="7">
        <f t="shared" si="66"/>
        <v>0.13234159862004335</v>
      </c>
      <c r="BT10" s="7">
        <f t="shared" si="67"/>
        <v>7.8443568822890208</v>
      </c>
      <c r="BU10" s="7">
        <f t="shared" si="68"/>
        <v>7.9779077892290093</v>
      </c>
      <c r="BV10" s="7">
        <f t="shared" si="69"/>
        <v>7.7123983937709051</v>
      </c>
      <c r="BW10" s="7">
        <f t="shared" si="70"/>
        <v>8.6302445514168209</v>
      </c>
      <c r="BX10" s="7">
        <f t="shared" si="71"/>
        <v>7.0529166250154942</v>
      </c>
      <c r="BY10" s="7">
        <f t="shared" si="72"/>
        <v>8.6153335417103154</v>
      </c>
      <c r="BZ10" s="7">
        <f t="shared" si="73"/>
        <v>7.0897191709132654</v>
      </c>
      <c r="CA10" s="7">
        <f t="shared" si="74"/>
        <v>3.919978769623969</v>
      </c>
      <c r="CB10" s="7">
        <f t="shared" si="75"/>
        <v>15.706340793991801</v>
      </c>
      <c r="CC10" s="7">
        <f t="shared" si="76"/>
        <v>4.3660193480639684</v>
      </c>
      <c r="CD10" s="7">
        <f t="shared" si="77"/>
        <v>21.914888365441584</v>
      </c>
      <c r="CF10" t="str">
        <f>OutputSummary!A10</f>
        <v>AME 10 B2</v>
      </c>
      <c r="CG10" s="22">
        <f>IF($CF10="",CG9,Case1!$O10)</f>
        <v>1.7705987386815779E-3</v>
      </c>
      <c r="CH10" s="22">
        <f>IF($CF10="",CH9,Case2!$O10)</f>
        <v>1.7705987386815781E-3</v>
      </c>
      <c r="CI10" s="22">
        <f>IF($CF10="",CI9,Case3!$O10)</f>
        <v>1.7705987386815781E-3</v>
      </c>
      <c r="CJ10" s="22">
        <f>IF($CF10="",CJ9,Case4!$O10)</f>
        <v>1.7705987386815777E-3</v>
      </c>
      <c r="CK10" s="22">
        <f>IF($CF10="",CK9,Case5!$O10)</f>
        <v>1.7705987386815781E-3</v>
      </c>
      <c r="CL10" s="22">
        <f>IF($CF10="",CL9,Case6!$O10)</f>
        <v>1.7705987386815777E-3</v>
      </c>
      <c r="CM10" s="22">
        <f>IF($CF10="",CM9,Case7!$O10)</f>
        <v>1.7705987386815781E-3</v>
      </c>
      <c r="CN10" s="22">
        <f>IF($CF10="",CN9,Case8!$O10)</f>
        <v>8.8529936934078873E-4</v>
      </c>
      <c r="CO10" s="22">
        <f>IF($CF10="",CO9,Case9!$O10)</f>
        <v>3.5411974773631549E-3</v>
      </c>
      <c r="CP10" s="22">
        <f>IF($CF10="",CP9,Case10!$O10)</f>
        <v>1.9642404814515974E-4</v>
      </c>
      <c r="CQ10" s="22">
        <f>IF($CF10="",CQ9,Case11!$O10)</f>
        <v>8.1171622083682921E-3</v>
      </c>
      <c r="CS10" t="str">
        <f>OutputSummary!A10</f>
        <v>AME 10 B2</v>
      </c>
      <c r="CT10" s="22">
        <f>IF($CS10="",CT9,Case1!$S10+Case1!$F10+Case1!$P10)</f>
        <v>3.5411974773631553E-3</v>
      </c>
      <c r="CU10" s="22">
        <f>IF($CS10="",CU9,Case2!$S10+Case2!$F10+Case2!$P10)</f>
        <v>3.5411974773631562E-3</v>
      </c>
      <c r="CV10" s="22">
        <f>IF($CS10="",CV9,Case3!$S10+Case3!$F10+Case3!$P10)</f>
        <v>3.5411974773631562E-3</v>
      </c>
      <c r="CW10" s="22">
        <f>IF($CS10="",CW9,Case4!$S10+Case4!$F10+Case4!$P10)</f>
        <v>3.5411974773631553E-3</v>
      </c>
      <c r="CX10" s="22">
        <f>IF($CS10="",CX9,Case5!$S10+Case5!$F10+Case5!$P10)</f>
        <v>3.5411974773631562E-3</v>
      </c>
      <c r="CY10" s="22">
        <f>IF($CS10="",CY9,Case6!$S10+Case6!$F10+Case6!$P10)</f>
        <v>3.5411974773631553E-3</v>
      </c>
      <c r="CZ10" s="22">
        <f>IF($CS10="",CZ9,Case7!$S10+Case7!$F10+Case7!$P10)</f>
        <v>3.5411974773631558E-3</v>
      </c>
      <c r="DA10" s="22">
        <f>IF($CS10="",DA9,Case8!$S10+Case8!$F10+Case8!$P10)</f>
        <v>1.7705987386815772E-3</v>
      </c>
      <c r="DB10" s="22">
        <f>IF($CS10="",DB9,Case9!$S10+Case9!$F10+Case9!$P10)</f>
        <v>7.082394954726309E-3</v>
      </c>
      <c r="DC10" s="22">
        <f>IF($CS10="",DC9,Case10!$S10+Case10!$F10+Case10!$P10)</f>
        <v>1.9642404814515972E-3</v>
      </c>
      <c r="DD10" s="22">
        <f>IF($CS10="",DD9,Case11!$S10+Case11!$F10+Case11!$P10)</f>
        <v>9.8989783028881617E-3</v>
      </c>
      <c r="DF10" t="str">
        <f t="shared" si="7"/>
        <v>AME 10 B2</v>
      </c>
      <c r="DG10" s="22">
        <f t="shared" si="8"/>
        <v>1.7705987386815775E-3</v>
      </c>
      <c r="DH10" s="22">
        <f t="shared" si="9"/>
        <v>1.7705987386815781E-3</v>
      </c>
      <c r="DI10" s="22">
        <f t="shared" si="10"/>
        <v>1.7705987386815781E-3</v>
      </c>
      <c r="DJ10" s="22">
        <f t="shared" si="11"/>
        <v>1.7705987386815777E-3</v>
      </c>
      <c r="DK10" s="22">
        <f t="shared" si="12"/>
        <v>1.7705987386815781E-3</v>
      </c>
      <c r="DL10" s="22">
        <f t="shared" si="13"/>
        <v>1.7705987386815777E-3</v>
      </c>
      <c r="DM10" s="22">
        <f t="shared" si="14"/>
        <v>1.7705987386815777E-3</v>
      </c>
      <c r="DN10" s="22">
        <f t="shared" si="15"/>
        <v>8.8529936934078851E-4</v>
      </c>
      <c r="DO10" s="22">
        <f t="shared" si="16"/>
        <v>3.541197477363154E-3</v>
      </c>
      <c r="DP10" s="22">
        <f t="shared" si="17"/>
        <v>1.7678164333064376E-3</v>
      </c>
      <c r="DQ10" s="22">
        <f t="shared" si="18"/>
        <v>1.7818160945198697E-3</v>
      </c>
      <c r="DS10">
        <f t="shared" si="19"/>
        <v>49.999999999999993</v>
      </c>
      <c r="DT10">
        <f t="shared" si="20"/>
        <v>50</v>
      </c>
      <c r="DU10">
        <f t="shared" si="21"/>
        <v>50</v>
      </c>
      <c r="DV10">
        <f t="shared" si="22"/>
        <v>50</v>
      </c>
      <c r="DW10">
        <f t="shared" si="23"/>
        <v>50</v>
      </c>
      <c r="DX10">
        <f t="shared" si="24"/>
        <v>50</v>
      </c>
      <c r="DY10">
        <f t="shared" si="25"/>
        <v>49.999999999999993</v>
      </c>
      <c r="DZ10">
        <f t="shared" si="26"/>
        <v>49.999999999999993</v>
      </c>
      <c r="EA10">
        <f t="shared" si="27"/>
        <v>49.999999999999993</v>
      </c>
      <c r="EB10">
        <f t="shared" si="28"/>
        <v>90</v>
      </c>
      <c r="EC10">
        <f t="shared" si="29"/>
        <v>18.000000000000007</v>
      </c>
    </row>
    <row r="11" spans="1:133" x14ac:dyDescent="0.2">
      <c r="A11" t="str">
        <f>OutputSummary!A7</f>
        <v>AME 10 A5</v>
      </c>
      <c r="B11" s="13">
        <f>IF($A11="",B10,Case8!K7*100)</f>
        <v>2.838365798264018</v>
      </c>
      <c r="C11" s="7">
        <f>IF($A11="",C10,Pi!$B7)</f>
        <v>2.838365798264018</v>
      </c>
      <c r="D11" s="7">
        <f>IF($A11="",D10,Patm!B7)</f>
        <v>2.8428267002165346</v>
      </c>
      <c r="E11" s="13">
        <f>IF($A11="",E10,'Patm diff'!B7)</f>
        <v>2.8498708922091613</v>
      </c>
      <c r="F11" s="7">
        <f>IF($A11="",F10,'Patm nodiff'!B7)</f>
        <v>2.8422326968100564</v>
      </c>
      <c r="G11" s="7">
        <f>IF($A11="",G10,Case1!$B7)</f>
        <v>3.0908250169787661</v>
      </c>
      <c r="H11" s="7">
        <f>IF($A11="",H10,Case2!$B7)</f>
        <v>3.0951239524034881</v>
      </c>
      <c r="I11" s="7">
        <f>IF($A11="",I10,Case3!$B7)</f>
        <v>3.0865773667934886</v>
      </c>
      <c r="J11" s="7">
        <f>IF($A11="",J10,Case4!$B7)</f>
        <v>3.1161227212900933</v>
      </c>
      <c r="K11" s="7">
        <f>IF($A11="",K10,Case5!$B7)</f>
        <v>3.0653495051119481</v>
      </c>
      <c r="L11" s="7">
        <f>IF($A11="",L10,Case6!$B7)</f>
        <v>3.1156427276968413</v>
      </c>
      <c r="M11" s="7">
        <f>IF($A11="",M10,Case7!$B7)</f>
        <v>3.0665341141962084</v>
      </c>
      <c r="N11" s="7">
        <f>IF($A11="",N10,Case8!$B7)</f>
        <v>2.9645292238016627</v>
      </c>
      <c r="O11" s="7">
        <f>IF($A11="",O10,Case9!$B7)</f>
        <v>3.3438145403882182</v>
      </c>
      <c r="P11" s="7">
        <f>IF($A11="",P10,Case10!$B7)</f>
        <v>2.9789002360593626</v>
      </c>
      <c r="Q11" s="7">
        <f>IF($A11="",Q10,Case11!$B7)</f>
        <v>3.5432496013133252</v>
      </c>
      <c r="S11" s="7">
        <f>IF($A11="",S10,Case1!E7*100)</f>
        <v>37.570882029801979</v>
      </c>
      <c r="T11" s="7">
        <f>IF($A11="",T10,Pi!$Q7)</f>
        <v>37.570882029801979</v>
      </c>
      <c r="U11" s="7">
        <f>IF($A11="",U10,Patm!Q7)</f>
        <v>3.948794030076027E-2</v>
      </c>
      <c r="V11" s="7">
        <f>IF($A11="",V10,'Patm diff'!Q7)</f>
        <v>0.1028536048926575</v>
      </c>
      <c r="W11" s="7">
        <f>IF($A11="",W10,'Patm nodiff'!Q7)</f>
        <v>3.4116529283990109E-2</v>
      </c>
      <c r="X11" s="7">
        <f>IF($A11="",X10,Case1!$Q7)</f>
        <v>1.9157576746793181</v>
      </c>
      <c r="Y11" s="7">
        <f>IF($A11="",Y10,Case2!$Q7)</f>
        <v>1.8319544033312987</v>
      </c>
      <c r="Z11" s="7">
        <f>IF($A11="",Z10,Case3!$Q7)</f>
        <v>1.9988053519738858</v>
      </c>
      <c r="AA11" s="7">
        <f>IF($A11="",AA10,Case4!$Q7)</f>
        <v>1.4261054920427003</v>
      </c>
      <c r="AB11" s="7">
        <f>IF($A11="",AB10,Case5!$Q7)</f>
        <v>2.4174443412405235</v>
      </c>
      <c r="AC11" s="7">
        <f>IF($A11="",AC10,Case6!$Q7)</f>
        <v>1.4353176117694371</v>
      </c>
      <c r="AD11" s="7">
        <f>IF($A11="",AD10,Case7!$Q7)</f>
        <v>2.3939226661809645</v>
      </c>
      <c r="AE11" s="7">
        <f>IF($A11="",AE10,Case8!$Q7)</f>
        <v>1.0363267648400052</v>
      </c>
      <c r="AF11" s="7">
        <f>IF($A11="",AF10,Case9!$Q7)</f>
        <v>3.3142014459366025</v>
      </c>
      <c r="AG11" s="7">
        <f>IF($A11="",AG10,Case10!$Q7)</f>
        <v>1.1277309974475498</v>
      </c>
      <c r="AH11" s="7">
        <f>IF($A11="",AH10,Case11!$Q7)</f>
        <v>4.2063871539772109</v>
      </c>
      <c r="AJ11" s="25">
        <f t="shared" si="33"/>
        <v>1</v>
      </c>
      <c r="AK11" s="25">
        <f t="shared" si="34"/>
        <v>951.4520571000412</v>
      </c>
      <c r="AL11" s="25">
        <f t="shared" si="35"/>
        <v>365.28502884281579</v>
      </c>
      <c r="AM11" s="25">
        <f t="shared" si="36"/>
        <v>1101.2515873774094</v>
      </c>
      <c r="AN11" s="25">
        <f t="shared" si="37"/>
        <v>19.611500205051264</v>
      </c>
      <c r="AO11" s="25">
        <f t="shared" si="38"/>
        <v>20.50863381833172</v>
      </c>
      <c r="AP11" s="25">
        <f t="shared" si="39"/>
        <v>18.796668716490828</v>
      </c>
      <c r="AQ11" s="25">
        <f t="shared" si="40"/>
        <v>26.345093150147573</v>
      </c>
      <c r="AR11" s="25">
        <f t="shared" si="41"/>
        <v>15.541570653296736</v>
      </c>
      <c r="AS11" s="25">
        <f t="shared" si="42"/>
        <v>26.176005729829502</v>
      </c>
      <c r="AT11" s="25">
        <f t="shared" si="43"/>
        <v>15.694275575634602</v>
      </c>
      <c r="AU11" s="25">
        <f t="shared" si="44"/>
        <v>36.253895300680007</v>
      </c>
      <c r="AV11" s="25">
        <f t="shared" si="45"/>
        <v>11.336330226958895</v>
      </c>
      <c r="AW11" s="25">
        <f t="shared" si="46"/>
        <v>33.315464516660484</v>
      </c>
      <c r="AX11" s="25">
        <f t="shared" si="47"/>
        <v>8.9318649602374496</v>
      </c>
      <c r="AZ11" s="7">
        <f t="shared" si="48"/>
        <v>32.560021580793098</v>
      </c>
      <c r="BA11" s="7">
        <f t="shared" si="49"/>
        <v>32.560021580793098</v>
      </c>
      <c r="BB11" s="7">
        <f t="shared" si="50"/>
        <v>73.958333333333329</v>
      </c>
      <c r="BC11" s="7">
        <f t="shared" si="51"/>
        <v>22.118380062305299</v>
      </c>
      <c r="BD11" s="7">
        <f t="shared" si="52"/>
        <v>50</v>
      </c>
      <c r="BE11" s="7">
        <f t="shared" si="53"/>
        <v>50</v>
      </c>
      <c r="BF11" s="7">
        <f t="shared" si="54"/>
        <v>50</v>
      </c>
      <c r="BG11" s="7">
        <f t="shared" si="55"/>
        <v>50</v>
      </c>
      <c r="BH11" s="7">
        <f t="shared" si="56"/>
        <v>50</v>
      </c>
      <c r="BI11" s="7">
        <f t="shared" si="57"/>
        <v>50</v>
      </c>
      <c r="BJ11" s="7">
        <f t="shared" si="58"/>
        <v>50</v>
      </c>
      <c r="BK11" s="7">
        <f t="shared" si="59"/>
        <v>50</v>
      </c>
      <c r="BL11" s="7">
        <f t="shared" si="60"/>
        <v>50</v>
      </c>
      <c r="BM11" s="7">
        <f t="shared" si="61"/>
        <v>10</v>
      </c>
      <c r="BN11" s="7">
        <f t="shared" si="62"/>
        <v>82</v>
      </c>
      <c r="BP11" s="7">
        <f t="shared" si="63"/>
        <v>0</v>
      </c>
      <c r="BQ11" s="7">
        <f t="shared" si="64"/>
        <v>0.15716444847401026</v>
      </c>
      <c r="BR11" s="7">
        <f t="shared" si="65"/>
        <v>0.4053421850058927</v>
      </c>
      <c r="BS11" s="7">
        <f t="shared" si="66"/>
        <v>0.13623679331266728</v>
      </c>
      <c r="BT11" s="7">
        <f t="shared" si="67"/>
        <v>8.8945272265172957</v>
      </c>
      <c r="BU11" s="7">
        <f t="shared" si="68"/>
        <v>9.0459853446834373</v>
      </c>
      <c r="BV11" s="7">
        <f t="shared" si="69"/>
        <v>8.7448759663493707</v>
      </c>
      <c r="BW11" s="7">
        <f t="shared" si="70"/>
        <v>9.7858043243036192</v>
      </c>
      <c r="BX11" s="7">
        <f t="shared" si="71"/>
        <v>7.9969856946118911</v>
      </c>
      <c r="BY11" s="7">
        <f t="shared" si="72"/>
        <v>9.7688934105114082</v>
      </c>
      <c r="BZ11" s="7">
        <f t="shared" si="73"/>
        <v>8.0387212977179026</v>
      </c>
      <c r="CA11" s="7">
        <f t="shared" si="74"/>
        <v>4.4449318553235075</v>
      </c>
      <c r="CB11" s="7">
        <f t="shared" si="75"/>
        <v>17.807737904442735</v>
      </c>
      <c r="CC11" s="7">
        <f t="shared" si="76"/>
        <v>4.9512447578566965</v>
      </c>
      <c r="CD11" s="7">
        <f t="shared" si="77"/>
        <v>24.834142360382984</v>
      </c>
      <c r="CF11" t="str">
        <f>OutputSummary!A11</f>
        <v>AME 10 B4</v>
      </c>
      <c r="CG11" s="22">
        <f>IF($CF11="",CG10,Case1!$O11)</f>
        <v>1.7937430387581031E-3</v>
      </c>
      <c r="CH11" s="22">
        <f>IF($CF11="",CH10,Case2!$O11)</f>
        <v>1.7937430387581028E-3</v>
      </c>
      <c r="CI11" s="22">
        <f>IF($CF11="",CI10,Case3!$O11)</f>
        <v>1.7937430387581026E-3</v>
      </c>
      <c r="CJ11" s="22">
        <f>IF($CF11="",CJ10,Case4!$O11)</f>
        <v>1.7937430387581028E-3</v>
      </c>
      <c r="CK11" s="22">
        <f>IF($CF11="",CK10,Case5!$O11)</f>
        <v>1.7937430387581026E-3</v>
      </c>
      <c r="CL11" s="22">
        <f>IF($CF11="",CL10,Case6!$O11)</f>
        <v>1.7937430387581028E-3</v>
      </c>
      <c r="CM11" s="22">
        <f>IF($CF11="",CM10,Case7!$O11)</f>
        <v>1.7937430387581026E-3</v>
      </c>
      <c r="CN11" s="22">
        <f>IF($CF11="",CN10,Case8!$O11)</f>
        <v>8.9687151937905131E-4</v>
      </c>
      <c r="CO11" s="22">
        <f>IF($CF11="",CO10,Case9!$O11)</f>
        <v>3.5874860775162052E-3</v>
      </c>
      <c r="CP11" s="22">
        <f>IF($CF11="",CP10,Case10!$O11)</f>
        <v>1.9898750878762246E-4</v>
      </c>
      <c r="CQ11" s="22">
        <f>IF($CF11="",CQ10,Case11!$O11)</f>
        <v>8.2239463642696797E-3</v>
      </c>
      <c r="CS11" t="str">
        <f>OutputSummary!A11</f>
        <v>AME 10 B4</v>
      </c>
      <c r="CT11" s="22">
        <f>IF($CS11="",CT10,Case1!$S11+Case1!$F11+Case1!$P11)</f>
        <v>3.5874860775162057E-3</v>
      </c>
      <c r="CU11" s="22">
        <f>IF($CS11="",CU10,Case2!$S11+Case2!$F11+Case2!$P11)</f>
        <v>3.5874860775162052E-3</v>
      </c>
      <c r="CV11" s="22">
        <f>IF($CS11="",CV10,Case3!$S11+Case3!$F11+Case3!$P11)</f>
        <v>3.5874860775162052E-3</v>
      </c>
      <c r="CW11" s="22">
        <f>IF($CS11="",CW10,Case4!$S11+Case4!$F11+Case4!$P11)</f>
        <v>3.5874860775162061E-3</v>
      </c>
      <c r="CX11" s="22">
        <f>IF($CS11="",CX10,Case5!$S11+Case5!$F11+Case5!$P11)</f>
        <v>3.5874860775162052E-3</v>
      </c>
      <c r="CY11" s="22">
        <f>IF($CS11="",CY10,Case6!$S11+Case6!$F11+Case6!$P11)</f>
        <v>3.5874860775162061E-3</v>
      </c>
      <c r="CZ11" s="22">
        <f>IF($CS11="",CZ10,Case7!$S11+Case7!$F11+Case7!$P11)</f>
        <v>3.5874860775162052E-3</v>
      </c>
      <c r="DA11" s="22">
        <f>IF($CS11="",DA10,Case8!$S11+Case8!$F11+Case8!$P11)</f>
        <v>1.7937430387581026E-3</v>
      </c>
      <c r="DB11" s="22">
        <f>IF($CS11="",DB10,Case9!$S11+Case9!$F11+Case9!$P11)</f>
        <v>7.1749721550324105E-3</v>
      </c>
      <c r="DC11" s="22">
        <f>IF($CS11="",DC10,Case10!$S11+Case10!$F11+Case10!$P11)</f>
        <v>1.9898750878762244E-3</v>
      </c>
      <c r="DD11" s="22">
        <f>IF($CS11="",DD10,Case11!$S11+Case11!$F11+Case11!$P11)</f>
        <v>1.0029202883255709E-2</v>
      </c>
      <c r="DF11" t="str">
        <f t="shared" si="7"/>
        <v>AME 10 B4</v>
      </c>
      <c r="DG11" s="22">
        <f t="shared" si="8"/>
        <v>1.7937430387581026E-3</v>
      </c>
      <c r="DH11" s="22">
        <f t="shared" si="9"/>
        <v>1.7937430387581024E-3</v>
      </c>
      <c r="DI11" s="22">
        <f t="shared" si="10"/>
        <v>1.7937430387581026E-3</v>
      </c>
      <c r="DJ11" s="22">
        <f t="shared" si="11"/>
        <v>1.7937430387581033E-3</v>
      </c>
      <c r="DK11" s="22">
        <f t="shared" si="12"/>
        <v>1.7937430387581026E-3</v>
      </c>
      <c r="DL11" s="22">
        <f t="shared" si="13"/>
        <v>1.7937430387581033E-3</v>
      </c>
      <c r="DM11" s="22">
        <f t="shared" si="14"/>
        <v>1.7937430387581026E-3</v>
      </c>
      <c r="DN11" s="22">
        <f t="shared" si="15"/>
        <v>8.9687151937905131E-4</v>
      </c>
      <c r="DO11" s="22">
        <f t="shared" si="16"/>
        <v>3.5874860775162052E-3</v>
      </c>
      <c r="DP11" s="22">
        <f t="shared" si="17"/>
        <v>1.7908875790886018E-3</v>
      </c>
      <c r="DQ11" s="22">
        <f t="shared" si="18"/>
        <v>1.8052565189860294E-3</v>
      </c>
      <c r="DS11">
        <f t="shared" si="19"/>
        <v>49.999999999999993</v>
      </c>
      <c r="DT11">
        <f t="shared" si="20"/>
        <v>49.999999999999993</v>
      </c>
      <c r="DU11">
        <f t="shared" si="21"/>
        <v>50</v>
      </c>
      <c r="DV11">
        <f t="shared" si="22"/>
        <v>50.000000000000007</v>
      </c>
      <c r="DW11">
        <f t="shared" si="23"/>
        <v>50</v>
      </c>
      <c r="DX11">
        <f t="shared" si="24"/>
        <v>50.000000000000007</v>
      </c>
      <c r="DY11">
        <f t="shared" si="25"/>
        <v>50</v>
      </c>
      <c r="DZ11">
        <f t="shared" si="26"/>
        <v>50</v>
      </c>
      <c r="EA11">
        <f t="shared" si="27"/>
        <v>50</v>
      </c>
      <c r="EB11">
        <f t="shared" si="28"/>
        <v>90</v>
      </c>
      <c r="EC11">
        <f t="shared" si="29"/>
        <v>18.000000000000014</v>
      </c>
    </row>
    <row r="12" spans="1:133" x14ac:dyDescent="0.2">
      <c r="A12" t="str">
        <f>OutputSummary!A8</f>
        <v>AME 10 A6</v>
      </c>
      <c r="B12" s="13">
        <f>IF($A12="",B11,Case8!K8*100)</f>
        <v>2.4445166204340043</v>
      </c>
      <c r="C12" s="7">
        <f>IF($A12="",C11,Pi!$B8)</f>
        <v>2.4445166204340043</v>
      </c>
      <c r="D12" s="7">
        <f>IF($A12="",D11,Patm!B8)</f>
        <v>2.4489241670007669</v>
      </c>
      <c r="E12" s="13">
        <f>IF($A12="",E11,'Patm diff'!B8)</f>
        <v>2.4558840817749026</v>
      </c>
      <c r="F12" s="7">
        <f>IF($A12="",F11,'Patm nodiff'!B8)</f>
        <v>2.4483372689530123</v>
      </c>
      <c r="G12" s="7">
        <f>IF($A12="",G11,Case1!$B8)</f>
        <v>2.6964184639351001</v>
      </c>
      <c r="H12" s="7">
        <f>IF($A12="",H11,Case2!$B8)</f>
        <v>2.7007079791138162</v>
      </c>
      <c r="I12" s="7">
        <f>IF($A12="",I11,Case3!$B8)</f>
        <v>2.6921801239455689</v>
      </c>
      <c r="J12" s="7">
        <f>IF($A12="",J11,Case4!$B8)</f>
        <v>2.7216607675617204</v>
      </c>
      <c r="K12" s="7">
        <f>IF($A12="",K11,Case5!$B8)</f>
        <v>2.6709988251943781</v>
      </c>
      <c r="L12" s="7">
        <f>IF($A12="",L11,Case6!$B8)</f>
        <v>2.7211818243651296</v>
      </c>
      <c r="M12" s="7">
        <f>IF($A12="",M11,Case7!$B8)</f>
        <v>2.6721808343355322</v>
      </c>
      <c r="N12" s="7">
        <f>IF($A12="",N11,Case8!$B8)</f>
        <v>2.5704019160842577</v>
      </c>
      <c r="O12" s="7">
        <f>IF($A12="",O11,Case9!$B8)</f>
        <v>2.9488461381830238</v>
      </c>
      <c r="P12" s="7">
        <f>IF($A12="",P11,Case10!$B8)</f>
        <v>2.5847426153585835</v>
      </c>
      <c r="Q12" s="7">
        <f>IF($A12="",Q11,Case11!$B8)</f>
        <v>3.1478071595931718</v>
      </c>
      <c r="S12" s="7">
        <f>IF($A12="",S11,Case1!E8*100)</f>
        <v>37.194525477625632</v>
      </c>
      <c r="T12" s="7">
        <f>IF($A12="",T11,Pi!$Q8)</f>
        <v>37.194525477625632</v>
      </c>
      <c r="U12" s="7">
        <f>IF($A12="",U11,Patm!Q8)</f>
        <v>5.0141150171438893E-2</v>
      </c>
      <c r="V12" s="7">
        <f>IF($A12="",V11,'Patm diff'!Q8)</f>
        <v>0.13048920390953855</v>
      </c>
      <c r="W12" s="7">
        <f>IF($A12="",W11,'Patm nodiff'!Q8)</f>
        <v>4.3323786385526815E-2</v>
      </c>
      <c r="X12" s="7">
        <f>IF($A12="",X11,Case1!$Q8)</f>
        <v>2.3875819515514629</v>
      </c>
      <c r="Y12" s="7">
        <f>IF($A12="",Y11,Case2!$Q8)</f>
        <v>2.2827821989399633</v>
      </c>
      <c r="Z12" s="7">
        <f>IF($A12="",Z11,Case3!$Q8)</f>
        <v>2.4914621915738584</v>
      </c>
      <c r="AA12" s="7">
        <f>IF($A12="",AA11,Case4!$Q8)</f>
        <v>1.775704149263412</v>
      </c>
      <c r="AB12" s="7">
        <f>IF($A12="",AB11,Case5!$Q8)</f>
        <v>3.0155833228399733</v>
      </c>
      <c r="AC12" s="7">
        <f>IF($A12="",AC11,Case6!$Q8)</f>
        <v>1.7872053458678854</v>
      </c>
      <c r="AD12" s="7">
        <f>IF($A12="",AD11,Case7!$Q8)</f>
        <v>2.9861152154885455</v>
      </c>
      <c r="AE12" s="7">
        <f>IF($A12="",AE11,Case8!$Q8)</f>
        <v>1.3092549354453624</v>
      </c>
      <c r="AF12" s="7">
        <f>IF($A12="",AF11,Case9!$Q8)</f>
        <v>4.0368442433485265</v>
      </c>
      <c r="AG12" s="7">
        <f>IF($A12="",AG11,Case10!$Q8)</f>
        <v>1.4224778383951617</v>
      </c>
      <c r="AH12" s="7">
        <f>IF($A12="",AH11,Case11!$Q8)</f>
        <v>5.0470295549488942</v>
      </c>
      <c r="AJ12" s="25">
        <f t="shared" si="33"/>
        <v>1</v>
      </c>
      <c r="AK12" s="25">
        <f t="shared" si="34"/>
        <v>741.79641572745891</v>
      </c>
      <c r="AL12" s="25">
        <f t="shared" si="35"/>
        <v>285.03910180500969</v>
      </c>
      <c r="AM12" s="25">
        <f t="shared" si="36"/>
        <v>858.52434841778313</v>
      </c>
      <c r="AN12" s="25">
        <f t="shared" si="37"/>
        <v>15.578324108814963</v>
      </c>
      <c r="AO12" s="25">
        <f t="shared" si="38"/>
        <v>16.293506009858209</v>
      </c>
      <c r="AP12" s="25">
        <f t="shared" si="39"/>
        <v>14.928793863867476</v>
      </c>
      <c r="AQ12" s="25">
        <f t="shared" si="40"/>
        <v>20.946352742969296</v>
      </c>
      <c r="AR12" s="25">
        <f t="shared" si="41"/>
        <v>12.334106372029243</v>
      </c>
      <c r="AS12" s="25">
        <f t="shared" si="42"/>
        <v>20.811556748988789</v>
      </c>
      <c r="AT12" s="25">
        <f t="shared" si="43"/>
        <v>12.455823969786241</v>
      </c>
      <c r="AU12" s="25">
        <f t="shared" si="44"/>
        <v>28.408925160914794</v>
      </c>
      <c r="AV12" s="25">
        <f t="shared" si="45"/>
        <v>9.2137628393542137</v>
      </c>
      <c r="AW12" s="25">
        <f t="shared" si="46"/>
        <v>26.147701196939884</v>
      </c>
      <c r="AX12" s="25">
        <f t="shared" si="47"/>
        <v>7.3695874122936971</v>
      </c>
      <c r="AZ12" s="7">
        <f t="shared" si="48"/>
        <v>32.560021580793098</v>
      </c>
      <c r="BA12" s="7">
        <f t="shared" si="49"/>
        <v>32.560021580793098</v>
      </c>
      <c r="BB12" s="7">
        <f t="shared" si="50"/>
        <v>73.958333333333329</v>
      </c>
      <c r="BC12" s="7">
        <f t="shared" si="51"/>
        <v>22.118380062305299</v>
      </c>
      <c r="BD12" s="7">
        <f t="shared" si="52"/>
        <v>50</v>
      </c>
      <c r="BE12" s="7">
        <f t="shared" si="53"/>
        <v>50</v>
      </c>
      <c r="BF12" s="7">
        <f t="shared" si="54"/>
        <v>50</v>
      </c>
      <c r="BG12" s="7">
        <f t="shared" si="55"/>
        <v>50</v>
      </c>
      <c r="BH12" s="7">
        <f t="shared" si="56"/>
        <v>50</v>
      </c>
      <c r="BI12" s="7">
        <f t="shared" si="57"/>
        <v>50</v>
      </c>
      <c r="BJ12" s="7">
        <f t="shared" si="58"/>
        <v>50</v>
      </c>
      <c r="BK12" s="7">
        <f t="shared" si="59"/>
        <v>50</v>
      </c>
      <c r="BL12" s="7">
        <f t="shared" si="60"/>
        <v>50</v>
      </c>
      <c r="BM12" s="7">
        <f t="shared" si="61"/>
        <v>10</v>
      </c>
      <c r="BN12" s="7">
        <f t="shared" si="62"/>
        <v>82</v>
      </c>
      <c r="BP12" s="7">
        <f t="shared" si="63"/>
        <v>0</v>
      </c>
      <c r="BQ12" s="7">
        <f t="shared" si="64"/>
        <v>0.18030339944999194</v>
      </c>
      <c r="BR12" s="7">
        <f t="shared" si="65"/>
        <v>0.46501877900425465</v>
      </c>
      <c r="BS12" s="7">
        <f t="shared" si="66"/>
        <v>0.15629464275557511</v>
      </c>
      <c r="BT12" s="7">
        <f t="shared" si="67"/>
        <v>10.30477115170412</v>
      </c>
      <c r="BU12" s="7">
        <f t="shared" si="68"/>
        <v>10.480246136936767</v>
      </c>
      <c r="BV12" s="7">
        <f t="shared" si="69"/>
        <v>10.131389635125243</v>
      </c>
      <c r="BW12" s="7">
        <f t="shared" si="70"/>
        <v>11.337380356142203</v>
      </c>
      <c r="BX12" s="7">
        <f t="shared" si="71"/>
        <v>9.2649075431593406</v>
      </c>
      <c r="BY12" s="7">
        <f t="shared" si="72"/>
        <v>11.317787803872882</v>
      </c>
      <c r="BZ12" s="7">
        <f t="shared" si="73"/>
        <v>9.3132610348588258</v>
      </c>
      <c r="CA12" s="7">
        <f t="shared" si="74"/>
        <v>5.1497009510167899</v>
      </c>
      <c r="CB12" s="7">
        <f t="shared" si="75"/>
        <v>20.631052926098732</v>
      </c>
      <c r="CC12" s="7">
        <f t="shared" si="76"/>
        <v>5.7363485996541606</v>
      </c>
      <c r="CD12" s="7">
        <f t="shared" si="77"/>
        <v>28.770127119622686</v>
      </c>
      <c r="CF12" t="str">
        <f>OutputSummary!A12</f>
        <v>AME 10 B5</v>
      </c>
      <c r="CG12" s="22">
        <f>IF($CF12="",CG11,Case1!$O12)</f>
        <v>1.5832103194678058E-3</v>
      </c>
      <c r="CH12" s="22">
        <f>IF($CF12="",CH11,Case2!$O12)</f>
        <v>1.5832103194678058E-3</v>
      </c>
      <c r="CI12" s="22">
        <f>IF($CF12="",CI11,Case3!$O12)</f>
        <v>1.583210319467806E-3</v>
      </c>
      <c r="CJ12" s="22">
        <f>IF($CF12="",CJ11,Case4!$O12)</f>
        <v>1.5832103194678056E-3</v>
      </c>
      <c r="CK12" s="22">
        <f>IF($CF12="",CK11,Case5!$O12)</f>
        <v>1.5832103194678056E-3</v>
      </c>
      <c r="CL12" s="22">
        <f>IF($CF12="",CL11,Case6!$O12)</f>
        <v>1.5832103194678056E-3</v>
      </c>
      <c r="CM12" s="22">
        <f>IF($CF12="",CM11,Case7!$O12)</f>
        <v>1.5832103194678056E-3</v>
      </c>
      <c r="CN12" s="22">
        <f>IF($CF12="",CN11,Case8!$O12)</f>
        <v>7.9160515973390288E-4</v>
      </c>
      <c r="CO12" s="22">
        <f>IF($CF12="",CO11,Case9!$O12)</f>
        <v>3.1664206389356115E-3</v>
      </c>
      <c r="CP12" s="22">
        <f>IF($CF12="",CP11,Case10!$O12)</f>
        <v>1.7566504464180361E-4</v>
      </c>
      <c r="CQ12" s="22">
        <f>IF($CF12="",CQ11,Case11!$O12)</f>
        <v>7.2532324060904764E-3</v>
      </c>
      <c r="CS12" t="str">
        <f>OutputSummary!A12</f>
        <v>AME 10 B5</v>
      </c>
      <c r="CT12" s="22">
        <f>IF($CS12="",CT11,Case1!$S12+Case1!$F12+Case1!$P12)</f>
        <v>3.1664206389356115E-3</v>
      </c>
      <c r="CU12" s="22">
        <f>IF($CS12="",CU11,Case2!$S12+Case2!$F12+Case2!$P12)</f>
        <v>3.1664206389356111E-3</v>
      </c>
      <c r="CV12" s="22">
        <f>IF($CS12="",CV11,Case3!$S12+Case3!$F12+Case3!$P12)</f>
        <v>3.1664206389356115E-3</v>
      </c>
      <c r="CW12" s="22">
        <f>IF($CS12="",CW11,Case4!$S12+Case4!$F12+Case4!$P12)</f>
        <v>3.1664206389356115E-3</v>
      </c>
      <c r="CX12" s="22">
        <f>IF($CS12="",CX11,Case5!$S12+Case5!$F12+Case5!$P12)</f>
        <v>3.1664206389356107E-3</v>
      </c>
      <c r="CY12" s="22">
        <f>IF($CS12="",CY11,Case6!$S12+Case6!$F12+Case6!$P12)</f>
        <v>3.1664206389356115E-3</v>
      </c>
      <c r="CZ12" s="22">
        <f>IF($CS12="",CZ11,Case7!$S12+Case7!$F12+Case7!$P12)</f>
        <v>3.1664206389356111E-3</v>
      </c>
      <c r="DA12" s="22">
        <f>IF($CS12="",DA11,Case8!$S12+Case8!$F12+Case8!$P12)</f>
        <v>1.5832103194678058E-3</v>
      </c>
      <c r="DB12" s="22">
        <f>IF($CS12="",DB11,Case9!$S12+Case9!$F12+Case9!$P12)</f>
        <v>6.3328412778712231E-3</v>
      </c>
      <c r="DC12" s="22">
        <f>IF($CS12="",DC11,Case10!$S12+Case10!$F12+Case10!$P12)</f>
        <v>1.756650446418036E-3</v>
      </c>
      <c r="DD12" s="22">
        <f>IF($CS12="",DD11,Case11!$S12+Case11!$F12+Case11!$P12)</f>
        <v>8.8454053732810681E-3</v>
      </c>
      <c r="DF12" t="str">
        <f t="shared" si="7"/>
        <v>AME 10 B5</v>
      </c>
      <c r="DG12" s="22">
        <f t="shared" si="8"/>
        <v>1.5832103194678058E-3</v>
      </c>
      <c r="DH12" s="22">
        <f t="shared" si="9"/>
        <v>1.5832103194678053E-3</v>
      </c>
      <c r="DI12" s="22">
        <f t="shared" si="10"/>
        <v>1.5832103194678056E-3</v>
      </c>
      <c r="DJ12" s="22">
        <f t="shared" si="11"/>
        <v>1.583210319467806E-3</v>
      </c>
      <c r="DK12" s="22">
        <f t="shared" si="12"/>
        <v>1.5832103194678051E-3</v>
      </c>
      <c r="DL12" s="22">
        <f t="shared" si="13"/>
        <v>1.583210319467806E-3</v>
      </c>
      <c r="DM12" s="22">
        <f t="shared" si="14"/>
        <v>1.5832103194678056E-3</v>
      </c>
      <c r="DN12" s="22">
        <f t="shared" si="15"/>
        <v>7.9160515973390288E-4</v>
      </c>
      <c r="DO12" s="22">
        <f t="shared" si="16"/>
        <v>3.1664206389356115E-3</v>
      </c>
      <c r="DP12" s="22">
        <f t="shared" si="17"/>
        <v>1.5809854017762323E-3</v>
      </c>
      <c r="DQ12" s="22">
        <f t="shared" si="18"/>
        <v>1.5921729671905917E-3</v>
      </c>
      <c r="DS12">
        <f t="shared" si="19"/>
        <v>50</v>
      </c>
      <c r="DT12">
        <f t="shared" si="20"/>
        <v>49.999999999999993</v>
      </c>
      <c r="DU12">
        <f t="shared" si="21"/>
        <v>49.999999999999993</v>
      </c>
      <c r="DV12">
        <f t="shared" si="22"/>
        <v>50.000000000000007</v>
      </c>
      <c r="DW12">
        <f t="shared" si="23"/>
        <v>49.999999999999993</v>
      </c>
      <c r="DX12">
        <f t="shared" si="24"/>
        <v>50.000000000000007</v>
      </c>
      <c r="DY12">
        <f t="shared" si="25"/>
        <v>49.999999999999993</v>
      </c>
      <c r="DZ12">
        <f t="shared" si="26"/>
        <v>50</v>
      </c>
      <c r="EA12">
        <f t="shared" si="27"/>
        <v>50</v>
      </c>
      <c r="EB12">
        <f t="shared" si="28"/>
        <v>90</v>
      </c>
      <c r="EC12">
        <f t="shared" si="29"/>
        <v>17.999999999999996</v>
      </c>
    </row>
    <row r="13" spans="1:133" x14ac:dyDescent="0.2">
      <c r="A13" t="str">
        <f>OutputSummary!A9</f>
        <v>AME 10 B1</v>
      </c>
      <c r="B13" s="13">
        <f>IF($A13="",B12,Case8!K9*100)</f>
        <v>4.6693212964058421</v>
      </c>
      <c r="C13" s="7">
        <f>IF($A13="",C12,Pi!$B9)</f>
        <v>4.6693212964058421</v>
      </c>
      <c r="D13" s="7">
        <f>IF($A13="",D12,Patm!B9)</f>
        <v>4.6728483209939746</v>
      </c>
      <c r="E13" s="13">
        <f>IF($A13="",E12,'Patm diff'!B9)</f>
        <v>4.6784175977882976</v>
      </c>
      <c r="F13" s="7">
        <f>IF($A13="",F12,'Patm nodiff'!B9)</f>
        <v>4.6723786771533629</v>
      </c>
      <c r="G13" s="7">
        <f>IF($A13="",G12,Case1!$B9)</f>
        <v>4.8982203175576435</v>
      </c>
      <c r="H13" s="7">
        <f>IF($A13="",H12,Case2!$B9)</f>
        <v>4.9021188482638385</v>
      </c>
      <c r="I13" s="7">
        <f>IF($A13="",I12,Case3!$B9)</f>
        <v>4.8943683211487317</v>
      </c>
      <c r="J13" s="7">
        <f>IF($A13="",J12,Case4!$B9)</f>
        <v>4.9211621600227611</v>
      </c>
      <c r="K13" s="7">
        <f>IF($A13="",K12,Case5!$B9)</f>
        <v>4.8751181447630971</v>
      </c>
      <c r="L13" s="7">
        <f>IF($A13="",L12,Case6!$B9)</f>
        <v>4.9207268576199121</v>
      </c>
      <c r="M13" s="7">
        <f>IF($A13="",M12,Case7!$B9)</f>
        <v>4.8761923733477097</v>
      </c>
      <c r="N13" s="7">
        <f>IF($A13="",N12,Case8!$B9)</f>
        <v>4.7837153525010478</v>
      </c>
      <c r="O13" s="7">
        <f>IF($A13="",O12,Case9!$B9)</f>
        <v>5.1275636203613928</v>
      </c>
      <c r="P13" s="7">
        <f>IF($A13="",P12,Case10!$B9)</f>
        <v>4.796760877035279</v>
      </c>
      <c r="Q13" s="7">
        <f>IF($A13="",Q12,Case11!$B9)</f>
        <v>5.3080139942441935</v>
      </c>
      <c r="S13" s="7">
        <f>IF($A13="",S12,Case1!E9*100)</f>
        <v>32.658415960627202</v>
      </c>
      <c r="T13" s="7">
        <f>IF($A13="",T12,Pi!$Q9)</f>
        <v>32.658415960627202</v>
      </c>
      <c r="U13" s="7">
        <f>IF($A13="",U12,Patm!Q9)</f>
        <v>1.401209491347508E-2</v>
      </c>
      <c r="V13" s="7">
        <f>IF($A13="",V12,'Patm diff'!Q9)</f>
        <v>3.6594673117956215E-2</v>
      </c>
      <c r="W13" s="7">
        <f>IF($A13="",W12,'Patm nodiff'!Q9)</f>
        <v>1.2103341549180564E-2</v>
      </c>
      <c r="X13" s="7">
        <f>IF($A13="",X12,Case1!$Q9)</f>
        <v>0.84159269335859699</v>
      </c>
      <c r="Y13" s="7">
        <f>IF($A13="",Y12,Case2!$Q9)</f>
        <v>0.80524700277647188</v>
      </c>
      <c r="Z13" s="7">
        <f>IF($A13="",Z12,Case3!$Q9)</f>
        <v>0.8775679166330882</v>
      </c>
      <c r="AA13" s="7">
        <f>IF($A13="",AA12,Case4!$Q9)</f>
        <v>0.62864419952752593</v>
      </c>
      <c r="AB13" s="7">
        <f>IF($A13="",AB12,Case5!$Q9)</f>
        <v>1.0583133642002576</v>
      </c>
      <c r="AC13" s="7">
        <f>IF($A13="",AC12,Case6!$Q9)</f>
        <v>0.63266377044423749</v>
      </c>
      <c r="AD13" s="7">
        <f>IF($A13="",AD12,Case7!$Q9)</f>
        <v>1.04818472503058</v>
      </c>
      <c r="AE13" s="7">
        <f>IF($A13="",AE12,Case8!$Q9)</f>
        <v>0.43856345147044917</v>
      </c>
      <c r="AF13" s="7">
        <f>IF($A13="",AF12,Case9!$Q9)</f>
        <v>1.5552656368936455</v>
      </c>
      <c r="AG13" s="7">
        <f>IF($A13="",AG12,Case10!$Q9)</f>
        <v>0.47937050381982138</v>
      </c>
      <c r="AH13" s="7">
        <f>IF($A13="",AH12,Case11!$Q9)</f>
        <v>2.064884789849966</v>
      </c>
      <c r="AJ13" s="25">
        <f t="shared" si="33"/>
        <v>1</v>
      </c>
      <c r="AK13" s="25">
        <f t="shared" si="34"/>
        <v>2330.7304269842211</v>
      </c>
      <c r="AL13" s="25">
        <f t="shared" si="35"/>
        <v>892.43633507420031</v>
      </c>
      <c r="AM13" s="25">
        <f t="shared" si="36"/>
        <v>2698.2974766037469</v>
      </c>
      <c r="AN13" s="25">
        <f t="shared" si="37"/>
        <v>38.805488947741694</v>
      </c>
      <c r="AO13" s="25">
        <f t="shared" si="38"/>
        <v>40.557016478200836</v>
      </c>
      <c r="AP13" s="25">
        <f t="shared" si="39"/>
        <v>37.214687708645698</v>
      </c>
      <c r="AQ13" s="25">
        <f t="shared" si="40"/>
        <v>51.9505564279007</v>
      </c>
      <c r="AR13" s="25">
        <f t="shared" si="41"/>
        <v>30.858928050394976</v>
      </c>
      <c r="AS13" s="25">
        <f t="shared" si="42"/>
        <v>51.620493358890208</v>
      </c>
      <c r="AT13" s="25">
        <f t="shared" si="43"/>
        <v>31.157118760411642</v>
      </c>
      <c r="AU13" s="25">
        <f t="shared" si="44"/>
        <v>74.466798022333052</v>
      </c>
      <c r="AV13" s="25">
        <f t="shared" si="45"/>
        <v>20.998609617490377</v>
      </c>
      <c r="AW13" s="25">
        <f t="shared" si="46"/>
        <v>68.127712699032401</v>
      </c>
      <c r="AX13" s="25">
        <f t="shared" si="47"/>
        <v>15.816095949353258</v>
      </c>
      <c r="AZ13" s="7">
        <f t="shared" si="48"/>
        <v>32.560021580793098</v>
      </c>
      <c r="BA13" s="7">
        <f t="shared" si="49"/>
        <v>32.560021580793098</v>
      </c>
      <c r="BB13" s="7">
        <f t="shared" si="50"/>
        <v>73.958333333333329</v>
      </c>
      <c r="BC13" s="7">
        <f t="shared" si="51"/>
        <v>22.118380062305299</v>
      </c>
      <c r="BD13" s="7">
        <f t="shared" si="52"/>
        <v>50</v>
      </c>
      <c r="BE13" s="7">
        <f t="shared" si="53"/>
        <v>50</v>
      </c>
      <c r="BF13" s="7">
        <f t="shared" si="54"/>
        <v>50</v>
      </c>
      <c r="BG13" s="7">
        <f t="shared" si="55"/>
        <v>50</v>
      </c>
      <c r="BH13" s="7">
        <f t="shared" si="56"/>
        <v>50</v>
      </c>
      <c r="BI13" s="7">
        <f t="shared" si="57"/>
        <v>50</v>
      </c>
      <c r="BJ13" s="7">
        <f t="shared" si="58"/>
        <v>50</v>
      </c>
      <c r="BK13" s="7">
        <f t="shared" si="59"/>
        <v>50</v>
      </c>
      <c r="BL13" s="7">
        <f t="shared" si="60"/>
        <v>50</v>
      </c>
      <c r="BM13" s="7">
        <f t="shared" si="61"/>
        <v>10</v>
      </c>
      <c r="BN13" s="7">
        <f t="shared" si="62"/>
        <v>82</v>
      </c>
      <c r="BP13" s="7">
        <f t="shared" si="63"/>
        <v>0</v>
      </c>
      <c r="BQ13" s="7">
        <f t="shared" si="64"/>
        <v>7.5536129647950437E-2</v>
      </c>
      <c r="BR13" s="7">
        <f t="shared" si="65"/>
        <v>0.19480992643314576</v>
      </c>
      <c r="BS13" s="7">
        <f t="shared" si="66"/>
        <v>6.5478054591661852E-2</v>
      </c>
      <c r="BT13" s="7">
        <f t="shared" si="67"/>
        <v>4.9021904174380513</v>
      </c>
      <c r="BU13" s="7">
        <f t="shared" si="68"/>
        <v>4.9856828665268687</v>
      </c>
      <c r="BV13" s="7">
        <f t="shared" si="69"/>
        <v>4.8196945649492342</v>
      </c>
      <c r="BW13" s="7">
        <f t="shared" si="70"/>
        <v>5.3935218339070099</v>
      </c>
      <c r="BX13" s="7">
        <f t="shared" si="71"/>
        <v>4.407425304308461</v>
      </c>
      <c r="BY13" s="7">
        <f t="shared" si="72"/>
        <v>5.384199228431477</v>
      </c>
      <c r="BZ13" s="7">
        <f t="shared" si="73"/>
        <v>4.4304314012639114</v>
      </c>
      <c r="CA13" s="7">
        <f t="shared" si="74"/>
        <v>2.4499075740035119</v>
      </c>
      <c r="CB13" s="7">
        <f t="shared" si="75"/>
        <v>9.8138957434408631</v>
      </c>
      <c r="CC13" s="7">
        <f t="shared" si="76"/>
        <v>2.7292955986458249</v>
      </c>
      <c r="CD13" s="7">
        <f t="shared" si="77"/>
        <v>13.678491097410193</v>
      </c>
      <c r="CF13" t="str">
        <f>OutputSummary!A13</f>
        <v>AME 10 C1</v>
      </c>
      <c r="CG13" s="22">
        <f>IF($CF13="",CG12,Case1!$O13)</f>
        <v>1.8738735498362693E-3</v>
      </c>
      <c r="CH13" s="22">
        <f>IF($CF13="",CH12,Case2!$O13)</f>
        <v>1.873873549836269E-3</v>
      </c>
      <c r="CI13" s="22">
        <f>IF($CF13="",CI12,Case3!$O13)</f>
        <v>1.8738735498362686E-3</v>
      </c>
      <c r="CJ13" s="22">
        <f>IF($CF13="",CJ12,Case4!$O13)</f>
        <v>1.873873549836269E-3</v>
      </c>
      <c r="CK13" s="22">
        <f>IF($CF13="",CK12,Case5!$O13)</f>
        <v>1.8738735498362688E-3</v>
      </c>
      <c r="CL13" s="22">
        <f>IF($CF13="",CL12,Case6!$O13)</f>
        <v>1.873873549836269E-3</v>
      </c>
      <c r="CM13" s="22">
        <f>IF($CF13="",CM12,Case7!$O13)</f>
        <v>1.8738735498362688E-3</v>
      </c>
      <c r="CN13" s="22">
        <f>IF($CF13="",CN12,Case8!$O13)</f>
        <v>9.3693677491813441E-4</v>
      </c>
      <c r="CO13" s="22">
        <f>IF($CF13="",CO12,Case9!$O13)</f>
        <v>3.7477470996725376E-3</v>
      </c>
      <c r="CP13" s="22">
        <f>IF($CF13="",CP12,Case10!$O13)</f>
        <v>2.078619437609799E-4</v>
      </c>
      <c r="CQ13" s="22">
        <f>IF($CF13="",CQ12,Case11!$O13)</f>
        <v>8.5937925914940389E-3</v>
      </c>
      <c r="CS13" t="str">
        <f>OutputSummary!A13</f>
        <v>AME 10 C1</v>
      </c>
      <c r="CT13" s="22">
        <f>IF($CS13="",CT12,Case1!$S13+Case1!$F13+Case1!$P13)</f>
        <v>3.7477470996725376E-3</v>
      </c>
      <c r="CU13" s="22">
        <f>IF($CS13="",CU12,Case2!$S13+Case2!$F13+Case2!$P13)</f>
        <v>3.7477470996725376E-3</v>
      </c>
      <c r="CV13" s="22">
        <f>IF($CS13="",CV12,Case3!$S13+Case3!$F13+Case3!$P13)</f>
        <v>3.7477470996725372E-3</v>
      </c>
      <c r="CW13" s="22">
        <f>IF($CS13="",CW12,Case4!$S13+Case4!$F13+Case4!$P13)</f>
        <v>3.7477470996725381E-3</v>
      </c>
      <c r="CX13" s="22">
        <f>IF($CS13="",CX12,Case5!$S13+Case5!$F13+Case5!$P13)</f>
        <v>3.7477470996725376E-3</v>
      </c>
      <c r="CY13" s="22">
        <f>IF($CS13="",CY12,Case6!$S13+Case6!$F13+Case6!$P13)</f>
        <v>3.7477470996725381E-3</v>
      </c>
      <c r="CZ13" s="22">
        <f>IF($CS13="",CZ12,Case7!$S13+Case7!$F13+Case7!$P13)</f>
        <v>3.7477470996725376E-3</v>
      </c>
      <c r="DA13" s="22">
        <f>IF($CS13="",DA12,Case8!$S13+Case8!$F13+Case8!$P13)</f>
        <v>1.8738735498362686E-3</v>
      </c>
      <c r="DB13" s="22">
        <f>IF($CS13="",DB12,Case9!$S13+Case9!$F13+Case9!$P13)</f>
        <v>7.4954941993450744E-3</v>
      </c>
      <c r="DC13" s="22">
        <f>IF($CS13="",DC12,Case10!$S13+Case10!$F13+Case10!$P13)</f>
        <v>2.0786194376097985E-3</v>
      </c>
      <c r="DD13" s="22">
        <f>IF($CS13="",DD12,Case11!$S13+Case11!$F13+Case11!$P13)</f>
        <v>1.0480234867675658E-2</v>
      </c>
      <c r="DF13" t="str">
        <f t="shared" si="7"/>
        <v>AME 10 C1</v>
      </c>
      <c r="DG13" s="22">
        <f t="shared" si="8"/>
        <v>1.8738735498362684E-3</v>
      </c>
      <c r="DH13" s="22">
        <f t="shared" si="9"/>
        <v>1.8738735498362686E-3</v>
      </c>
      <c r="DI13" s="22">
        <f t="shared" si="10"/>
        <v>1.8738735498362686E-3</v>
      </c>
      <c r="DJ13" s="22">
        <f t="shared" si="11"/>
        <v>1.873873549836269E-3</v>
      </c>
      <c r="DK13" s="22">
        <f t="shared" si="12"/>
        <v>1.8738735498362688E-3</v>
      </c>
      <c r="DL13" s="22">
        <f t="shared" si="13"/>
        <v>1.873873549836269E-3</v>
      </c>
      <c r="DM13" s="22">
        <f t="shared" si="14"/>
        <v>1.8738735498362688E-3</v>
      </c>
      <c r="DN13" s="22">
        <f t="shared" si="15"/>
        <v>9.3693677491813419E-4</v>
      </c>
      <c r="DO13" s="22">
        <f t="shared" si="16"/>
        <v>3.7477470996725368E-3</v>
      </c>
      <c r="DP13" s="22">
        <f t="shared" si="17"/>
        <v>1.8707574938488186E-3</v>
      </c>
      <c r="DQ13" s="22">
        <f t="shared" si="18"/>
        <v>1.8864422761816196E-3</v>
      </c>
      <c r="DS13">
        <f t="shared" si="19"/>
        <v>49.999999999999993</v>
      </c>
      <c r="DT13">
        <f t="shared" si="20"/>
        <v>49.999999999999993</v>
      </c>
      <c r="DU13">
        <f t="shared" si="21"/>
        <v>50</v>
      </c>
      <c r="DV13">
        <f t="shared" si="22"/>
        <v>50</v>
      </c>
      <c r="DW13">
        <f t="shared" si="23"/>
        <v>50</v>
      </c>
      <c r="DX13">
        <f t="shared" si="24"/>
        <v>50</v>
      </c>
      <c r="DY13">
        <f t="shared" si="25"/>
        <v>50</v>
      </c>
      <c r="DZ13">
        <f t="shared" si="26"/>
        <v>50</v>
      </c>
      <c r="EA13">
        <f t="shared" si="27"/>
        <v>50</v>
      </c>
      <c r="EB13">
        <f t="shared" si="28"/>
        <v>90</v>
      </c>
      <c r="EC13">
        <f t="shared" si="29"/>
        <v>18.000000000000011</v>
      </c>
    </row>
    <row r="14" spans="1:133" x14ac:dyDescent="0.2">
      <c r="A14" t="str">
        <f>OutputSummary!A10</f>
        <v>AME 10 B2</v>
      </c>
      <c r="B14" s="13">
        <f>IF($A14="",B13,Case8!K10*100)</f>
        <v>2.557676579803474</v>
      </c>
      <c r="C14" s="7">
        <f>IF($A14="",C13,Pi!$B10)</f>
        <v>2.557676579803474</v>
      </c>
      <c r="D14" s="7">
        <f>IF($A14="",D13,Patm!B10)</f>
        <v>2.561828156619776</v>
      </c>
      <c r="E14" s="13">
        <f>IF($A14="",E13,'Patm diff'!B10)</f>
        <v>2.568383792700466</v>
      </c>
      <c r="F14" s="7">
        <f>IF($A14="",F13,'Patm nodiff'!B10)</f>
        <v>2.5612753451212513</v>
      </c>
      <c r="G14" s="7">
        <f>IF($A14="",G13,Case1!$B10)</f>
        <v>2.8037355895850662</v>
      </c>
      <c r="H14" s="7">
        <f>IF($A14="",H13,Case2!$B10)</f>
        <v>2.8079258533327214</v>
      </c>
      <c r="I14" s="7">
        <f>IF($A14="",I13,Case3!$B10)</f>
        <v>2.7995953249324539</v>
      </c>
      <c r="J14" s="7">
        <f>IF($A14="",J13,Case4!$B10)</f>
        <v>2.8283939502265629</v>
      </c>
      <c r="K14" s="7">
        <f>IF($A14="",K13,Case5!$B10)</f>
        <v>2.7789042814263745</v>
      </c>
      <c r="L14" s="7">
        <f>IF($A14="",L13,Case6!$B10)</f>
        <v>2.8279260840385896</v>
      </c>
      <c r="M14" s="7">
        <f>IF($A14="",M13,Case7!$B10)</f>
        <v>2.7800589269445264</v>
      </c>
      <c r="N14" s="7">
        <f>IF($A14="",N13,Case8!$B10)</f>
        <v>2.680643394228492</v>
      </c>
      <c r="O14" s="7">
        <f>IF($A14="",O13,Case9!$B10)</f>
        <v>3.050296890930456</v>
      </c>
      <c r="P14" s="7">
        <f>IF($A14="",P13,Case10!$B10)</f>
        <v>2.6946563224163902</v>
      </c>
      <c r="Q14" s="7">
        <f>IF($A14="",Q13,Case11!$B10)</f>
        <v>3.2445272361926447</v>
      </c>
      <c r="S14" s="7">
        <f>IF($A14="",S13,Case1!E10*100)</f>
        <v>35.834599538701021</v>
      </c>
      <c r="T14" s="7">
        <f>IF($A14="",T13,Pi!$Q10)</f>
        <v>35.834599538701028</v>
      </c>
      <c r="U14" s="7">
        <f>IF($A14="",U13,Patm!Q10)</f>
        <v>4.3761586195902417E-2</v>
      </c>
      <c r="V14" s="7">
        <f>IF($A14="",V13,'Patm diff'!Q10)</f>
        <v>0.11395528053725051</v>
      </c>
      <c r="W14" s="7">
        <f>IF($A14="",W13,'Patm nodiff'!Q10)</f>
        <v>3.7809664170301058E-2</v>
      </c>
      <c r="X14" s="7">
        <f>IF($A14="",X13,Case1!$Q10)</f>
        <v>2.1892327900377015</v>
      </c>
      <c r="Y14" s="7">
        <f>IF($A14="",Y13,Case2!$Q10)</f>
        <v>2.0933125427523556</v>
      </c>
      <c r="Z14" s="7">
        <f>IF($A14="",Z13,Case3!$Q10)</f>
        <v>2.2842966773543902</v>
      </c>
      <c r="AA14" s="7">
        <f>IF($A14="",AA13,Case4!$Q10)</f>
        <v>1.6289802671725226</v>
      </c>
      <c r="AB14" s="7">
        <f>IF($A14="",AB13,Case5!$Q10)</f>
        <v>2.7637175293320451</v>
      </c>
      <c r="AC14" s="7">
        <f>IF($A14="",AC13,Case6!$Q10)</f>
        <v>1.639517189649407</v>
      </c>
      <c r="AD14" s="7">
        <f>IF($A14="",AD13,Case7!$Q10)</f>
        <v>2.7367724905055213</v>
      </c>
      <c r="AE14" s="7">
        <f>IF($A14="",AE13,Case8!$Q10)</f>
        <v>1.1930266235973159</v>
      </c>
      <c r="AF14" s="7">
        <f>IF($A14="",AF13,Case9!$Q10)</f>
        <v>3.7402519859491061</v>
      </c>
      <c r="AG14" s="7">
        <f>IF($A14="",AG13,Case10!$Q10)</f>
        <v>1.2971896369052542</v>
      </c>
      <c r="AH14" s="7">
        <f>IF($A14="",AH13,Case11!$Q10)</f>
        <v>4.7075547293202158</v>
      </c>
      <c r="AJ14" s="25">
        <f t="shared" si="33"/>
        <v>0.99999999999999978</v>
      </c>
      <c r="AK14" s="25">
        <f t="shared" si="34"/>
        <v>818.85970445139776</v>
      </c>
      <c r="AL14" s="25">
        <f t="shared" si="35"/>
        <v>314.46194831653412</v>
      </c>
      <c r="AM14" s="25">
        <f t="shared" si="36"/>
        <v>947.76296814740238</v>
      </c>
      <c r="AN14" s="25">
        <f t="shared" si="37"/>
        <v>16.368565143811818</v>
      </c>
      <c r="AO14" s="25">
        <f t="shared" si="38"/>
        <v>17.118609288789969</v>
      </c>
      <c r="AP14" s="25">
        <f t="shared" si="39"/>
        <v>15.687366660360277</v>
      </c>
      <c r="AQ14" s="25">
        <f t="shared" si="40"/>
        <v>21.998179020854792</v>
      </c>
      <c r="AR14" s="25">
        <f t="shared" si="41"/>
        <v>12.966086135207089</v>
      </c>
      <c r="AS14" s="25">
        <f t="shared" si="42"/>
        <v>21.856800139048168</v>
      </c>
      <c r="AT14" s="25">
        <f t="shared" si="43"/>
        <v>13.093744424507078</v>
      </c>
      <c r="AU14" s="25">
        <f t="shared" si="44"/>
        <v>30.036714043018982</v>
      </c>
      <c r="AV14" s="25">
        <f t="shared" si="45"/>
        <v>9.5807982118102739</v>
      </c>
      <c r="AW14" s="25">
        <f t="shared" si="46"/>
        <v>27.624796343727152</v>
      </c>
      <c r="AX14" s="25">
        <f t="shared" si="47"/>
        <v>7.6121471972510957</v>
      </c>
      <c r="AZ14" s="7">
        <f t="shared" si="48"/>
        <v>32.560021580793098</v>
      </c>
      <c r="BA14" s="7">
        <f t="shared" si="49"/>
        <v>32.560021580793098</v>
      </c>
      <c r="BB14" s="7">
        <f t="shared" si="50"/>
        <v>73.958333333333329</v>
      </c>
      <c r="BC14" s="7">
        <f t="shared" si="51"/>
        <v>22.118380062305299</v>
      </c>
      <c r="BD14" s="7">
        <f t="shared" si="52"/>
        <v>50</v>
      </c>
      <c r="BE14" s="7">
        <f t="shared" si="53"/>
        <v>50</v>
      </c>
      <c r="BF14" s="7">
        <f t="shared" si="54"/>
        <v>50</v>
      </c>
      <c r="BG14" s="7">
        <f t="shared" si="55"/>
        <v>50</v>
      </c>
      <c r="BH14" s="7">
        <f t="shared" si="56"/>
        <v>50</v>
      </c>
      <c r="BI14" s="7">
        <f t="shared" si="57"/>
        <v>50</v>
      </c>
      <c r="BJ14" s="7">
        <f t="shared" si="58"/>
        <v>50</v>
      </c>
      <c r="BK14" s="7">
        <f t="shared" si="59"/>
        <v>50</v>
      </c>
      <c r="BL14" s="7">
        <f t="shared" si="60"/>
        <v>50</v>
      </c>
      <c r="BM14" s="7">
        <f t="shared" si="61"/>
        <v>10</v>
      </c>
      <c r="BN14" s="7">
        <f t="shared" si="62"/>
        <v>82</v>
      </c>
      <c r="BP14" s="7">
        <f t="shared" si="63"/>
        <v>0</v>
      </c>
      <c r="BQ14" s="7">
        <f t="shared" si="64"/>
        <v>0.16231828719411698</v>
      </c>
      <c r="BR14" s="7">
        <f t="shared" si="65"/>
        <v>0.41863044692753043</v>
      </c>
      <c r="BS14" s="7">
        <f t="shared" si="66"/>
        <v>0.14070447163628033</v>
      </c>
      <c r="BT14" s="7">
        <f t="shared" si="67"/>
        <v>9.6204114204501519</v>
      </c>
      <c r="BU14" s="7">
        <f t="shared" si="68"/>
        <v>9.7842422886976586</v>
      </c>
      <c r="BV14" s="7">
        <f t="shared" si="69"/>
        <v>9.4585354160598527</v>
      </c>
      <c r="BW14" s="7">
        <f t="shared" si="70"/>
        <v>10.584503629614119</v>
      </c>
      <c r="BX14" s="7">
        <f t="shared" si="71"/>
        <v>8.6495573118904332</v>
      </c>
      <c r="BY14" s="7">
        <f t="shared" si="72"/>
        <v>10.566211004515708</v>
      </c>
      <c r="BZ14" s="7">
        <f t="shared" si="73"/>
        <v>8.6947016247902535</v>
      </c>
      <c r="CA14" s="7">
        <f t="shared" si="74"/>
        <v>4.8077546393479702</v>
      </c>
      <c r="CB14" s="7">
        <f t="shared" si="75"/>
        <v>19.260461428818878</v>
      </c>
      <c r="CC14" s="7">
        <f t="shared" si="76"/>
        <v>5.3556318924201687</v>
      </c>
      <c r="CD14" s="7">
        <f t="shared" si="77"/>
        <v>26.854476512505222</v>
      </c>
      <c r="CF14" t="str">
        <f>OutputSummary!A14</f>
        <v>AME 10 C2</v>
      </c>
      <c r="CG14" s="22">
        <f>IF($CF14="",CG13,Case1!$O14)</f>
        <v>1.690368497401816E-3</v>
      </c>
      <c r="CH14" s="22">
        <f>IF($CF14="",CH13,Case2!$O14)</f>
        <v>1.6903684974018164E-3</v>
      </c>
      <c r="CI14" s="22">
        <f>IF($CF14="",CI13,Case3!$O14)</f>
        <v>1.690368497401816E-3</v>
      </c>
      <c r="CJ14" s="22">
        <f>IF($CF14="",CJ13,Case4!$O14)</f>
        <v>1.6903684974018162E-3</v>
      </c>
      <c r="CK14" s="22">
        <f>IF($CF14="",CK13,Case5!$O14)</f>
        <v>1.6903684974018162E-3</v>
      </c>
      <c r="CL14" s="22">
        <f>IF($CF14="",CL13,Case6!$O14)</f>
        <v>1.6903684974018162E-3</v>
      </c>
      <c r="CM14" s="22">
        <f>IF($CF14="",CM13,Case7!$O14)</f>
        <v>1.6903684974018162E-3</v>
      </c>
      <c r="CN14" s="22">
        <f>IF($CF14="",CN13,Case8!$O14)</f>
        <v>8.4518424870090819E-4</v>
      </c>
      <c r="CO14" s="22">
        <f>IF($CF14="",CO13,Case9!$O14)</f>
        <v>3.3807369948036328E-3</v>
      </c>
      <c r="CP14" s="22">
        <f>IF($CF14="",CP13,Case10!$O14)</f>
        <v>1.8753693834892694E-4</v>
      </c>
      <c r="CQ14" s="22">
        <f>IF($CF14="",CQ13,Case11!$O14)</f>
        <v>7.7471293893730435E-3</v>
      </c>
      <c r="CS14" t="str">
        <f>OutputSummary!A14</f>
        <v>AME 10 C2</v>
      </c>
      <c r="CT14" s="22">
        <f>IF($CS14="",CT13,Case1!$S14+Case1!$F14+Case1!$P14)</f>
        <v>3.3807369948036323E-3</v>
      </c>
      <c r="CU14" s="22">
        <f>IF($CS14="",CU13,Case2!$S14+Case2!$F14+Case2!$P14)</f>
        <v>3.3807369948036323E-3</v>
      </c>
      <c r="CV14" s="22">
        <f>IF($CS14="",CV13,Case3!$S14+Case3!$F14+Case3!$P14)</f>
        <v>3.3807369948036319E-3</v>
      </c>
      <c r="CW14" s="22">
        <f>IF($CS14="",CW13,Case4!$S14+Case4!$F14+Case4!$P14)</f>
        <v>3.3807369948036323E-3</v>
      </c>
      <c r="CX14" s="22">
        <f>IF($CS14="",CX13,Case5!$S14+Case5!$F14+Case5!$P14)</f>
        <v>3.3807369948036323E-3</v>
      </c>
      <c r="CY14" s="22">
        <f>IF($CS14="",CY13,Case6!$S14+Case6!$F14+Case6!$P14)</f>
        <v>3.3807369948036323E-3</v>
      </c>
      <c r="CZ14" s="22">
        <f>IF($CS14="",CZ13,Case7!$S14+Case7!$F14+Case7!$P14)</f>
        <v>3.3807369948036323E-3</v>
      </c>
      <c r="DA14" s="22">
        <f>IF($CS14="",DA13,Case8!$S14+Case8!$F14+Case8!$P14)</f>
        <v>1.6903684974018164E-3</v>
      </c>
      <c r="DB14" s="22">
        <f>IF($CS14="",DB13,Case9!$S14+Case9!$F14+Case9!$P14)</f>
        <v>6.7614739896072655E-3</v>
      </c>
      <c r="DC14" s="22">
        <f>IF($CS14="",DC13,Case10!$S14+Case10!$F14+Case10!$P14)</f>
        <v>1.8753693834892694E-3</v>
      </c>
      <c r="DD14" s="22">
        <f>IF($CS14="",DD13,Case11!$S14+Case11!$F14+Case11!$P14)</f>
        <v>9.4477187675281026E-3</v>
      </c>
      <c r="DF14" t="str">
        <f t="shared" si="7"/>
        <v>AME 10 C2</v>
      </c>
      <c r="DG14" s="22">
        <f t="shared" si="8"/>
        <v>1.6903684974018164E-3</v>
      </c>
      <c r="DH14" s="22">
        <f t="shared" si="9"/>
        <v>1.690368497401816E-3</v>
      </c>
      <c r="DI14" s="22">
        <f t="shared" si="10"/>
        <v>1.690368497401816E-3</v>
      </c>
      <c r="DJ14" s="22">
        <f t="shared" si="11"/>
        <v>1.6903684974018162E-3</v>
      </c>
      <c r="DK14" s="22">
        <f t="shared" si="12"/>
        <v>1.6903684974018162E-3</v>
      </c>
      <c r="DL14" s="22">
        <f t="shared" si="13"/>
        <v>1.6903684974018162E-3</v>
      </c>
      <c r="DM14" s="22">
        <f t="shared" si="14"/>
        <v>1.6903684974018162E-3</v>
      </c>
      <c r="DN14" s="22">
        <f t="shared" si="15"/>
        <v>8.4518424870090819E-4</v>
      </c>
      <c r="DO14" s="22">
        <f t="shared" si="16"/>
        <v>3.3807369948036328E-3</v>
      </c>
      <c r="DP14" s="22">
        <f t="shared" si="17"/>
        <v>1.6878324451403426E-3</v>
      </c>
      <c r="DQ14" s="22">
        <f t="shared" si="18"/>
        <v>1.7005893781550591E-3</v>
      </c>
      <c r="DS14">
        <f t="shared" si="19"/>
        <v>50</v>
      </c>
      <c r="DT14">
        <f t="shared" si="20"/>
        <v>49.999999999999993</v>
      </c>
      <c r="DU14">
        <f t="shared" si="21"/>
        <v>50</v>
      </c>
      <c r="DV14">
        <f t="shared" si="22"/>
        <v>50</v>
      </c>
      <c r="DW14">
        <f t="shared" si="23"/>
        <v>50</v>
      </c>
      <c r="DX14">
        <f t="shared" si="24"/>
        <v>50</v>
      </c>
      <c r="DY14">
        <f t="shared" si="25"/>
        <v>50</v>
      </c>
      <c r="DZ14">
        <f t="shared" si="26"/>
        <v>50</v>
      </c>
      <c r="EA14">
        <f t="shared" si="27"/>
        <v>50</v>
      </c>
      <c r="EB14">
        <f t="shared" si="28"/>
        <v>90</v>
      </c>
      <c r="EC14">
        <f t="shared" si="29"/>
        <v>18.000000000000007</v>
      </c>
    </row>
    <row r="15" spans="1:133" x14ac:dyDescent="0.2">
      <c r="A15" t="str">
        <f>OutputSummary!A11</f>
        <v>AME 10 B4</v>
      </c>
      <c r="B15" s="13">
        <f>IF($A15="",B14,Case8!K11*100)</f>
        <v>6.6241426698370551</v>
      </c>
      <c r="C15" s="7">
        <f>IF($A15="",C14,Pi!$B11)</f>
        <v>6.6241426698370551</v>
      </c>
      <c r="D15" s="7">
        <f>IF($A15="",D14,Patm!B11)</f>
        <v>6.6282604325891032</v>
      </c>
      <c r="E15" s="13">
        <f>IF($A15="",E14,'Patm diff'!B11)</f>
        <v>6.63476271947318</v>
      </c>
      <c r="F15" s="7">
        <f>IF($A15="",F14,'Patm nodiff'!B11)</f>
        <v>6.6277121223767077</v>
      </c>
      <c r="G15" s="7">
        <f>IF($A15="",G14,Case1!$B11)</f>
        <v>6.8630184453418064</v>
      </c>
      <c r="H15" s="7">
        <f>IF($A15="",H14,Case2!$B11)</f>
        <v>6.8670862451006238</v>
      </c>
      <c r="I15" s="7">
        <f>IF($A15="",I14,Case3!$B11)</f>
        <v>6.8589991789047824</v>
      </c>
      <c r="J15" s="7">
        <f>IF($A15="",J14,Case4!$B11)</f>
        <v>6.88695607865579</v>
      </c>
      <c r="K15" s="7">
        <f>IF($A15="",K14,Case5!$B11)</f>
        <v>6.8389127589065568</v>
      </c>
      <c r="L15" s="7">
        <f>IF($A15="",L14,Case6!$B11)</f>
        <v>6.8865018889820417</v>
      </c>
      <c r="M15" s="7">
        <f>IF($A15="",M14,Case7!$B11)</f>
        <v>6.8400336668887203</v>
      </c>
      <c r="N15" s="7">
        <f>IF($A15="",N14,Case8!$B11)</f>
        <v>6.7435189013112442</v>
      </c>
      <c r="O15" s="7">
        <f>IF($A15="",O14,Case9!$B11)</f>
        <v>7.1023882361343986</v>
      </c>
      <c r="P15" s="7">
        <f>IF($A15="",P14,Case10!$B11)</f>
        <v>6.7571200114825176</v>
      </c>
      <c r="Q15" s="7">
        <f>IF($A15="",Q14,Case11!$B11)</f>
        <v>7.2910135914687517</v>
      </c>
      <c r="S15" s="7">
        <f>IF($A15="",S14,Case1!E11*100)</f>
        <v>36.630521808811935</v>
      </c>
      <c r="T15" s="7">
        <f>IF($A15="",T14,Pi!$Q11)</f>
        <v>36.630521808811935</v>
      </c>
      <c r="U15" s="7">
        <f>IF($A15="",U14,Patm!Q11)</f>
        <v>9.6454628776763991E-3</v>
      </c>
      <c r="V15" s="7">
        <f>IF($A15="",V14,'Patm diff'!Q11)</f>
        <v>2.5203008061658264E-2</v>
      </c>
      <c r="W15" s="7">
        <f>IF($A15="",W14,'Patm nodiff'!Q11)</f>
        <v>8.3311887262809674E-3</v>
      </c>
      <c r="X15" s="7">
        <f>IF($A15="",X14,Case1!$Q11)</f>
        <v>0.53097338480628253</v>
      </c>
      <c r="Y15" s="7">
        <f>IF($A15="",Y14,Case2!$Q11)</f>
        <v>0.50815547057036892</v>
      </c>
      <c r="Z15" s="7">
        <f>IF($A15="",Z14,Case3!$Q11)</f>
        <v>0.55354937314984021</v>
      </c>
      <c r="AA15" s="7">
        <f>IF($A15="",AA14,Case4!$Q11)</f>
        <v>0.39713955674364643</v>
      </c>
      <c r="AB15" s="7">
        <f>IF($A15="",AB14,Case5!$Q11)</f>
        <v>0.66682562781851584</v>
      </c>
      <c r="AC15" s="7">
        <f>IF($A15="",AC14,Case6!$Q11)</f>
        <v>0.39966906055545154</v>
      </c>
      <c r="AD15" s="7">
        <f>IF($A15="",AD14,Case7!$Q11)</f>
        <v>0.66048441922835832</v>
      </c>
      <c r="AE15" s="7">
        <f>IF($A15="",AE14,Case8!$Q11)</f>
        <v>0.27329479236450632</v>
      </c>
      <c r="AF15" s="7">
        <f>IF($A15="",AF14,Case9!$Q11)</f>
        <v>1.0040143879080872</v>
      </c>
      <c r="AG15" s="7">
        <f>IF($A15="",AG14,Case10!$Q11)</f>
        <v>0.29911893263703443</v>
      </c>
      <c r="AH15" s="7">
        <f>IF($A15="",AH14,Case11!$Q11)</f>
        <v>1.3557838013420158</v>
      </c>
      <c r="AJ15" s="25">
        <f t="shared" si="33"/>
        <v>1</v>
      </c>
      <c r="AK15" s="25">
        <f t="shared" si="34"/>
        <v>3797.694550625471</v>
      </c>
      <c r="AL15" s="25">
        <f t="shared" si="35"/>
        <v>1453.4186442823279</v>
      </c>
      <c r="AM15" s="25">
        <f t="shared" si="36"/>
        <v>4396.7941445450551</v>
      </c>
      <c r="AN15" s="25">
        <f t="shared" si="37"/>
        <v>68.987491382785635</v>
      </c>
      <c r="AO15" s="25">
        <f t="shared" si="38"/>
        <v>72.085265101439802</v>
      </c>
      <c r="AP15" s="25">
        <f t="shared" si="39"/>
        <v>66.173901707041452</v>
      </c>
      <c r="AQ15" s="25">
        <f t="shared" si="40"/>
        <v>92.235893369989668</v>
      </c>
      <c r="AR15" s="25">
        <f t="shared" si="41"/>
        <v>54.932684469021858</v>
      </c>
      <c r="AS15" s="25">
        <f t="shared" si="42"/>
        <v>91.652132786820218</v>
      </c>
      <c r="AT15" s="25">
        <f t="shared" si="43"/>
        <v>55.460084662719595</v>
      </c>
      <c r="AU15" s="25">
        <f t="shared" si="44"/>
        <v>134.03300330712506</v>
      </c>
      <c r="AV15" s="25">
        <f t="shared" si="45"/>
        <v>36.484060636953032</v>
      </c>
      <c r="AW15" s="25">
        <f t="shared" si="46"/>
        <v>122.46139515769536</v>
      </c>
      <c r="AX15" s="25">
        <f t="shared" si="47"/>
        <v>27.017966856185623</v>
      </c>
      <c r="AZ15" s="7">
        <f t="shared" si="48"/>
        <v>32.560021580793098</v>
      </c>
      <c r="BA15" s="7">
        <f t="shared" si="49"/>
        <v>32.560021580793098</v>
      </c>
      <c r="BB15" s="7">
        <f t="shared" si="50"/>
        <v>73.958333333333329</v>
      </c>
      <c r="BC15" s="7">
        <f t="shared" si="51"/>
        <v>22.118380062305299</v>
      </c>
      <c r="BD15" s="7">
        <f t="shared" si="52"/>
        <v>50</v>
      </c>
      <c r="BE15" s="7">
        <f t="shared" si="53"/>
        <v>50</v>
      </c>
      <c r="BF15" s="7">
        <f t="shared" si="54"/>
        <v>50</v>
      </c>
      <c r="BG15" s="7">
        <f t="shared" si="55"/>
        <v>50</v>
      </c>
      <c r="BH15" s="7">
        <f t="shared" si="56"/>
        <v>50</v>
      </c>
      <c r="BI15" s="7">
        <f t="shared" si="57"/>
        <v>50</v>
      </c>
      <c r="BJ15" s="7">
        <f t="shared" si="58"/>
        <v>50</v>
      </c>
      <c r="BK15" s="7">
        <f t="shared" si="59"/>
        <v>50</v>
      </c>
      <c r="BL15" s="7">
        <f t="shared" si="60"/>
        <v>50</v>
      </c>
      <c r="BM15" s="7">
        <f t="shared" si="61"/>
        <v>10</v>
      </c>
      <c r="BN15" s="7">
        <f t="shared" si="62"/>
        <v>82</v>
      </c>
      <c r="BP15" s="7">
        <f t="shared" si="63"/>
        <v>0</v>
      </c>
      <c r="BQ15" s="7">
        <f t="shared" si="64"/>
        <v>6.2162953868706551E-2</v>
      </c>
      <c r="BR15" s="7">
        <f t="shared" si="65"/>
        <v>0.16032338319769429</v>
      </c>
      <c r="BS15" s="7">
        <f t="shared" si="66"/>
        <v>5.3885502133068898E-2</v>
      </c>
      <c r="BT15" s="7">
        <f t="shared" si="67"/>
        <v>3.6061387474709581</v>
      </c>
      <c r="BU15" s="7">
        <f t="shared" si="68"/>
        <v>3.6675474453442707</v>
      </c>
      <c r="BV15" s="7">
        <f t="shared" si="69"/>
        <v>3.5454627228538302</v>
      </c>
      <c r="BW15" s="7">
        <f t="shared" si="70"/>
        <v>3.9675082787007616</v>
      </c>
      <c r="BX15" s="7">
        <f t="shared" si="71"/>
        <v>3.2422322370478884</v>
      </c>
      <c r="BY15" s="7">
        <f t="shared" si="72"/>
        <v>3.9606516982135029</v>
      </c>
      <c r="BZ15" s="7">
        <f t="shared" si="73"/>
        <v>3.2591537926065799</v>
      </c>
      <c r="CA15" s="7">
        <f t="shared" si="74"/>
        <v>1.8021385924818187</v>
      </c>
      <c r="CB15" s="7">
        <f t="shared" si="75"/>
        <v>7.2197352945767346</v>
      </c>
      <c r="CC15" s="7">
        <f t="shared" si="76"/>
        <v>2.0074649395909456</v>
      </c>
      <c r="CD15" s="7">
        <f t="shared" si="77"/>
        <v>10.067278965295909</v>
      </c>
      <c r="CF15" t="str">
        <f>OutputSummary!A15</f>
        <v>AME 10 C3</v>
      </c>
      <c r="CG15" s="22">
        <f>IF($CF15="",CG14,Case1!$O15)</f>
        <v>1.7496564903645366E-3</v>
      </c>
      <c r="CH15" s="22">
        <f>IF($CF15="",CH14,Case2!$O15)</f>
        <v>1.749656490364537E-3</v>
      </c>
      <c r="CI15" s="22">
        <f>IF($CF15="",CI14,Case3!$O15)</f>
        <v>1.7496564903645368E-3</v>
      </c>
      <c r="CJ15" s="22">
        <f>IF($CF15="",CJ14,Case4!$O15)</f>
        <v>1.7496564903645366E-3</v>
      </c>
      <c r="CK15" s="22">
        <f>IF($CF15="",CK14,Case5!$O15)</f>
        <v>1.7496564903645368E-3</v>
      </c>
      <c r="CL15" s="22">
        <f>IF($CF15="",CL14,Case6!$O15)</f>
        <v>1.7496564903645366E-3</v>
      </c>
      <c r="CM15" s="22">
        <f>IF($CF15="",CM14,Case7!$O15)</f>
        <v>1.7496564903645368E-3</v>
      </c>
      <c r="CN15" s="22">
        <f>IF($CF15="",CN14,Case8!$O15)</f>
        <v>8.7482824518226828E-4</v>
      </c>
      <c r="CO15" s="22">
        <f>IF($CF15="",CO14,Case9!$O15)</f>
        <v>3.4993129807290731E-3</v>
      </c>
      <c r="CP15" s="22">
        <f>IF($CF15="",CP14,Case10!$O15)</f>
        <v>1.9410439580412457E-4</v>
      </c>
      <c r="CQ15" s="22">
        <f>IF($CF15="",CQ14,Case11!$O15)</f>
        <v>8.0205532133890926E-3</v>
      </c>
      <c r="CS15" t="str">
        <f>OutputSummary!A15</f>
        <v>AME 10 C3</v>
      </c>
      <c r="CT15" s="22">
        <f>IF($CS15="",CT14,Case1!$S15+Case1!$F15+Case1!$P15)</f>
        <v>3.4993129807290736E-3</v>
      </c>
      <c r="CU15" s="22">
        <f>IF($CS15="",CU14,Case2!$S15+Case2!$F15+Case2!$P15)</f>
        <v>3.499312980729074E-3</v>
      </c>
      <c r="CV15" s="22">
        <f>IF($CS15="",CV14,Case3!$S15+Case3!$F15+Case3!$P15)</f>
        <v>3.4993129807290736E-3</v>
      </c>
      <c r="CW15" s="22">
        <f>IF($CS15="",CW14,Case4!$S15+Case4!$F15+Case4!$P15)</f>
        <v>3.4993129807290736E-3</v>
      </c>
      <c r="CX15" s="22">
        <f>IF($CS15="",CX14,Case5!$S15+Case5!$F15+Case5!$P15)</f>
        <v>3.4993129807290731E-3</v>
      </c>
      <c r="CY15" s="22">
        <f>IF($CS15="",CY14,Case6!$S15+Case6!$F15+Case6!$P15)</f>
        <v>3.499312980729074E-3</v>
      </c>
      <c r="CZ15" s="22">
        <f>IF($CS15="",CZ14,Case7!$S15+Case7!$F15+Case7!$P15)</f>
        <v>3.4993129807290736E-3</v>
      </c>
      <c r="DA15" s="22">
        <f>IF($CS15="",DA14,Case8!$S15+Case8!$F15+Case8!$P15)</f>
        <v>1.7496564903645368E-3</v>
      </c>
      <c r="DB15" s="22">
        <f>IF($CS15="",DB14,Case9!$S15+Case9!$F15+Case9!$P15)</f>
        <v>6.9986259614581471E-3</v>
      </c>
      <c r="DC15" s="22">
        <f>IF($CS15="",DC14,Case10!$S15+Case10!$F15+Case10!$P15)</f>
        <v>1.9410439580412452E-3</v>
      </c>
      <c r="DD15" s="22">
        <f>IF($CS15="",DD14,Case11!$S15+Case11!$F15+Case11!$P15)</f>
        <v>9.781162455352552E-3</v>
      </c>
      <c r="DF15" t="str">
        <f t="shared" si="7"/>
        <v>AME 10 C3</v>
      </c>
      <c r="DG15" s="22">
        <f t="shared" si="8"/>
        <v>1.749656490364537E-3</v>
      </c>
      <c r="DH15" s="22">
        <f t="shared" si="9"/>
        <v>1.749656490364537E-3</v>
      </c>
      <c r="DI15" s="22">
        <f t="shared" si="10"/>
        <v>1.7496564903645368E-3</v>
      </c>
      <c r="DJ15" s="22">
        <f t="shared" si="11"/>
        <v>1.749656490364537E-3</v>
      </c>
      <c r="DK15" s="22">
        <f t="shared" si="12"/>
        <v>1.7496564903645363E-3</v>
      </c>
      <c r="DL15" s="22">
        <f t="shared" si="13"/>
        <v>1.7496564903645374E-3</v>
      </c>
      <c r="DM15" s="22">
        <f t="shared" si="14"/>
        <v>1.7496564903645368E-3</v>
      </c>
      <c r="DN15" s="22">
        <f t="shared" si="15"/>
        <v>8.748282451822685E-4</v>
      </c>
      <c r="DO15" s="22">
        <f t="shared" si="16"/>
        <v>3.499312980729074E-3</v>
      </c>
      <c r="DP15" s="22">
        <f t="shared" si="17"/>
        <v>1.7469395622371207E-3</v>
      </c>
      <c r="DQ15" s="22">
        <f t="shared" si="18"/>
        <v>1.7606092419634595E-3</v>
      </c>
      <c r="DS15">
        <f t="shared" si="19"/>
        <v>50.000000000000007</v>
      </c>
      <c r="DT15">
        <f t="shared" si="20"/>
        <v>50</v>
      </c>
      <c r="DU15">
        <f t="shared" si="21"/>
        <v>50</v>
      </c>
      <c r="DV15">
        <f t="shared" si="22"/>
        <v>50.000000000000007</v>
      </c>
      <c r="DW15">
        <f t="shared" si="23"/>
        <v>50</v>
      </c>
      <c r="DX15">
        <f t="shared" si="24"/>
        <v>50.000000000000007</v>
      </c>
      <c r="DY15">
        <f t="shared" si="25"/>
        <v>50</v>
      </c>
      <c r="DZ15">
        <f t="shared" si="26"/>
        <v>50.000000000000007</v>
      </c>
      <c r="EA15">
        <f t="shared" si="27"/>
        <v>50.000000000000007</v>
      </c>
      <c r="EB15">
        <f t="shared" si="28"/>
        <v>90</v>
      </c>
      <c r="EC15">
        <f t="shared" si="29"/>
        <v>18</v>
      </c>
    </row>
    <row r="16" spans="1:133" x14ac:dyDescent="0.2">
      <c r="A16" t="str">
        <f>OutputSummary!A12</f>
        <v>AME 10 B5</v>
      </c>
      <c r="B16" s="13">
        <f>IF($A16="",B15,Case8!K12*100)</f>
        <v>6.4913099317022844</v>
      </c>
      <c r="C16" s="7">
        <f>IF($A16="",C15,Pi!$B12)</f>
        <v>6.4913099317022844</v>
      </c>
      <c r="D16" s="7">
        <f>IF($A16="",D15,Patm!B12)</f>
        <v>6.4941633299116148</v>
      </c>
      <c r="E16" s="13">
        <f>IF($A16="",E15,'Patm diff'!B12)</f>
        <v>6.4986687933610181</v>
      </c>
      <c r="F16" s="7">
        <f>IF($A16="",F15,'Patm nodiff'!B12)</f>
        <v>6.4937833872319048</v>
      </c>
      <c r="G16" s="7">
        <f>IF($A16="",G15,Case1!$B12)</f>
        <v>6.7024230463446326</v>
      </c>
      <c r="H16" s="7">
        <f>IF($A16="",H15,Case2!$B12)</f>
        <v>6.7060191792395649</v>
      </c>
      <c r="I16" s="7">
        <f>IF($A16="",I15,Case3!$B12)</f>
        <v>6.6988698555121475</v>
      </c>
      <c r="J16" s="7">
        <f>IF($A16="",J15,Case4!$B12)</f>
        <v>6.723585609209854</v>
      </c>
      <c r="K16" s="7">
        <f>IF($A16="",K15,Case5!$B12)</f>
        <v>6.6811132040160341</v>
      </c>
      <c r="L16" s="7">
        <f>IF($A16="",L15,Case6!$B12)</f>
        <v>6.7231840614831357</v>
      </c>
      <c r="M16" s="7">
        <f>IF($A16="",M15,Case7!$B12)</f>
        <v>6.6821040772667546</v>
      </c>
      <c r="N16" s="7">
        <f>IF($A16="",N15,Case8!$B12)</f>
        <v>6.5968183970632381</v>
      </c>
      <c r="O16" s="7">
        <f>IF($A16="",O15,Case9!$B12)</f>
        <v>6.9139214232494979</v>
      </c>
      <c r="P16" s="7">
        <f>IF($A16="",P15,Case10!$B12)</f>
        <v>6.6088607611877341</v>
      </c>
      <c r="Q16" s="7">
        <f>IF($A16="",Q15,Case11!$B12)</f>
        <v>7.0801006937536748</v>
      </c>
      <c r="S16" s="7">
        <f>IF($A16="",S15,Case1!E12*100)</f>
        <v>28.570778195564522</v>
      </c>
      <c r="T16" s="7">
        <f>IF($A16="",T15,Pi!$Q12)</f>
        <v>28.570778195564525</v>
      </c>
      <c r="U16" s="7">
        <f>IF($A16="",U15,Patm!Q12)</f>
        <v>6.8878037245348979E-3</v>
      </c>
      <c r="V16" s="7">
        <f>IF($A16="",V15,'Patm diff'!Q12)</f>
        <v>1.8005410183189668E-2</v>
      </c>
      <c r="W16" s="7">
        <f>IF($A16="",W15,'Patm nodiff'!Q12)</f>
        <v>5.9490629035313979E-3</v>
      </c>
      <c r="X16" s="7">
        <f>IF($A16="",X15,Case1!$Q12)</f>
        <v>0.48613528165955494</v>
      </c>
      <c r="Y16" s="7">
        <f>IF($A16="",Y15,Case2!$Q12)</f>
        <v>0.46527635298645498</v>
      </c>
      <c r="Z16" s="7">
        <f>IF($A16="",Z15,Case3!$Q12)</f>
        <v>0.5067702091614088</v>
      </c>
      <c r="AA16" s="7">
        <f>IF($A16="",AA15,Case4!$Q12)</f>
        <v>0.36375018620664196</v>
      </c>
      <c r="AB16" s="7">
        <f>IF($A16="",AB15,Case5!$Q12)</f>
        <v>0.61026548876132769</v>
      </c>
      <c r="AC16" s="7">
        <f>IF($A16="",AC15,Case6!$Q12)</f>
        <v>0.36606412849552905</v>
      </c>
      <c r="AD16" s="7">
        <f>IF($A16="",AD15,Case7!$Q12)</f>
        <v>0.60447404750869538</v>
      </c>
      <c r="AE16" s="7">
        <f>IF($A16="",AE15,Case8!$Q12)</f>
        <v>0.24955082450952046</v>
      </c>
      <c r="AF16" s="7">
        <f>IF($A16="",AF15,Case9!$Q12)</f>
        <v>0.92383825538133957</v>
      </c>
      <c r="AG16" s="7">
        <f>IF($A16="",AG15,Case10!$Q12)</f>
        <v>0.2732645927067191</v>
      </c>
      <c r="AH16" s="7">
        <f>IF($A16="",AH15,Case11!$Q12)</f>
        <v>1.2512797851005524</v>
      </c>
      <c r="AJ16" s="25">
        <f t="shared" si="33"/>
        <v>0.99999999999999989</v>
      </c>
      <c r="AK16" s="25">
        <f t="shared" si="34"/>
        <v>4148.0244412007805</v>
      </c>
      <c r="AL16" s="25">
        <f t="shared" si="35"/>
        <v>1586.7885210545753</v>
      </c>
      <c r="AM16" s="25">
        <f t="shared" si="36"/>
        <v>4802.5678428454239</v>
      </c>
      <c r="AN16" s="25">
        <f t="shared" si="37"/>
        <v>58.771250047991586</v>
      </c>
      <c r="AO16" s="25">
        <f t="shared" si="38"/>
        <v>61.406039684110631</v>
      </c>
      <c r="AP16" s="25">
        <f t="shared" si="39"/>
        <v>56.378172353190926</v>
      </c>
      <c r="AQ16" s="25">
        <f t="shared" si="40"/>
        <v>78.545054487845178</v>
      </c>
      <c r="AR16" s="25">
        <f t="shared" si="41"/>
        <v>46.816965274499466</v>
      </c>
      <c r="AS16" s="25">
        <f t="shared" si="42"/>
        <v>78.048560269989608</v>
      </c>
      <c r="AT16" s="25">
        <f t="shared" si="43"/>
        <v>47.265516713773437</v>
      </c>
      <c r="AU16" s="25">
        <f t="shared" si="44"/>
        <v>114.48881506089569</v>
      </c>
      <c r="AV16" s="25">
        <f t="shared" si="45"/>
        <v>30.926169195895824</v>
      </c>
      <c r="AW16" s="25">
        <f t="shared" si="46"/>
        <v>104.55353147865766</v>
      </c>
      <c r="AX16" s="25">
        <f t="shared" si="47"/>
        <v>22.833245238808509</v>
      </c>
      <c r="AZ16" s="7">
        <f t="shared" si="48"/>
        <v>32.560021580793098</v>
      </c>
      <c r="BA16" s="7">
        <f t="shared" si="49"/>
        <v>32.560021580793098</v>
      </c>
      <c r="BB16" s="7">
        <f t="shared" si="50"/>
        <v>73.958333333333329</v>
      </c>
      <c r="BC16" s="7">
        <f t="shared" si="51"/>
        <v>22.118380062305299</v>
      </c>
      <c r="BD16" s="7">
        <f t="shared" si="52"/>
        <v>50</v>
      </c>
      <c r="BE16" s="7">
        <f t="shared" si="53"/>
        <v>50</v>
      </c>
      <c r="BF16" s="7">
        <f t="shared" si="54"/>
        <v>50</v>
      </c>
      <c r="BG16" s="7">
        <f t="shared" si="55"/>
        <v>50</v>
      </c>
      <c r="BH16" s="7">
        <f t="shared" si="56"/>
        <v>50</v>
      </c>
      <c r="BI16" s="7">
        <f t="shared" si="57"/>
        <v>50</v>
      </c>
      <c r="BJ16" s="7">
        <f t="shared" si="58"/>
        <v>50</v>
      </c>
      <c r="BK16" s="7">
        <f t="shared" si="59"/>
        <v>50</v>
      </c>
      <c r="BL16" s="7">
        <f t="shared" si="60"/>
        <v>50</v>
      </c>
      <c r="BM16" s="7">
        <f t="shared" si="61"/>
        <v>10</v>
      </c>
      <c r="BN16" s="7">
        <f t="shared" si="62"/>
        <v>82</v>
      </c>
      <c r="BP16" s="7">
        <f t="shared" si="63"/>
        <v>0</v>
      </c>
      <c r="BQ16" s="7">
        <f t="shared" si="64"/>
        <v>4.3957201849120719E-2</v>
      </c>
      <c r="BR16" s="7">
        <f t="shared" si="65"/>
        <v>0.11336481752002683</v>
      </c>
      <c r="BS16" s="7">
        <f t="shared" si="66"/>
        <v>3.8104104651366974E-2</v>
      </c>
      <c r="BT16" s="7">
        <f t="shared" si="67"/>
        <v>3.2522421031125495</v>
      </c>
      <c r="BU16" s="7">
        <f t="shared" si="68"/>
        <v>3.3076412896060106</v>
      </c>
      <c r="BV16" s="7">
        <f t="shared" si="69"/>
        <v>3.197504448157392</v>
      </c>
      <c r="BW16" s="7">
        <f t="shared" si="70"/>
        <v>3.5782558520766474</v>
      </c>
      <c r="BX16" s="7">
        <f t="shared" si="71"/>
        <v>2.9239594829202002</v>
      </c>
      <c r="BY16" s="7">
        <f t="shared" si="72"/>
        <v>3.5720699245682841</v>
      </c>
      <c r="BZ16" s="7">
        <f t="shared" si="73"/>
        <v>2.9392240945493757</v>
      </c>
      <c r="CA16" s="7">
        <f t="shared" si="74"/>
        <v>1.6253801847554845</v>
      </c>
      <c r="CB16" s="7">
        <f t="shared" si="75"/>
        <v>6.5104192527191129</v>
      </c>
      <c r="CC16" s="7">
        <f t="shared" si="76"/>
        <v>1.8108953465825828</v>
      </c>
      <c r="CD16" s="7">
        <f t="shared" si="77"/>
        <v>9.0704460000569647</v>
      </c>
      <c r="CF16" t="str">
        <f>OutputSummary!A16</f>
        <v>AME 10 C4</v>
      </c>
      <c r="CG16" s="22">
        <f>IF($CF16="",CG15,Case1!$O16)</f>
        <v>1.7460284050673967E-3</v>
      </c>
      <c r="CH16" s="22">
        <f>IF($CF16="",CH15,Case2!$O16)</f>
        <v>1.7460284050673967E-3</v>
      </c>
      <c r="CI16" s="22">
        <f>IF($CF16="",CI15,Case3!$O16)</f>
        <v>1.7460284050673969E-3</v>
      </c>
      <c r="CJ16" s="22">
        <f>IF($CF16="",CJ15,Case4!$O16)</f>
        <v>1.7460284050673969E-3</v>
      </c>
      <c r="CK16" s="22">
        <f>IF($CF16="",CK15,Case5!$O16)</f>
        <v>1.7460284050673969E-3</v>
      </c>
      <c r="CL16" s="22">
        <f>IF($CF16="",CL15,Case6!$O16)</f>
        <v>1.7460284050673969E-3</v>
      </c>
      <c r="CM16" s="22">
        <f>IF($CF16="",CM15,Case7!$O16)</f>
        <v>1.7460284050673969E-3</v>
      </c>
      <c r="CN16" s="22">
        <f>IF($CF16="",CN15,Case8!$O16)</f>
        <v>8.7301420253369834E-4</v>
      </c>
      <c r="CO16" s="22">
        <f>IF($CF16="",CO15,Case9!$O16)</f>
        <v>3.4920568101347933E-3</v>
      </c>
      <c r="CP16" s="22">
        <f>IF($CF16="",CP15,Case10!$O16)</f>
        <v>1.9370252490915553E-4</v>
      </c>
      <c r="CQ16" s="22">
        <f>IF($CF16="",CQ15,Case11!$O16)</f>
        <v>8.0038179108048134E-3</v>
      </c>
      <c r="CS16" t="str">
        <f>OutputSummary!A16</f>
        <v>AME 10 C4</v>
      </c>
      <c r="CT16" s="22">
        <f>IF($CS16="",CT15,Case1!$S16+Case1!$F16+Case1!$P16)</f>
        <v>3.4920568101347938E-3</v>
      </c>
      <c r="CU16" s="22">
        <f>IF($CS16="",CU15,Case2!$S16+Case2!$F16+Case2!$P16)</f>
        <v>3.4920568101347933E-3</v>
      </c>
      <c r="CV16" s="22">
        <f>IF($CS16="",CV15,Case3!$S16+Case3!$F16+Case3!$P16)</f>
        <v>3.4920568101347938E-3</v>
      </c>
      <c r="CW16" s="22">
        <f>IF($CS16="",CW15,Case4!$S16+Case4!$F16+Case4!$P16)</f>
        <v>3.4920568101347938E-3</v>
      </c>
      <c r="CX16" s="22">
        <f>IF($CS16="",CX15,Case5!$S16+Case5!$F16+Case5!$P16)</f>
        <v>3.4920568101347938E-3</v>
      </c>
      <c r="CY16" s="22">
        <f>IF($CS16="",CY15,Case6!$S16+Case6!$F16+Case6!$P16)</f>
        <v>3.4920568101347938E-3</v>
      </c>
      <c r="CZ16" s="22">
        <f>IF($CS16="",CZ15,Case7!$S16+Case7!$F16+Case7!$P16)</f>
        <v>3.4920568101347933E-3</v>
      </c>
      <c r="DA16" s="22">
        <f>IF($CS16="",DA15,Case8!$S16+Case8!$F16+Case8!$P16)</f>
        <v>1.7460284050673969E-3</v>
      </c>
      <c r="DB16" s="22">
        <f>IF($CS16="",DB15,Case9!$S16+Case9!$F16+Case9!$P16)</f>
        <v>6.9841136202695876E-3</v>
      </c>
      <c r="DC16" s="22">
        <f>IF($CS16="",DC15,Case10!$S16+Case10!$F16+Case10!$P16)</f>
        <v>1.9370252490915549E-3</v>
      </c>
      <c r="DD16" s="22">
        <f>IF($CS16="",DD15,Case11!$S16+Case11!$F16+Case11!$P16)</f>
        <v>9.7607535497619691E-3</v>
      </c>
      <c r="DF16" t="str">
        <f t="shared" si="7"/>
        <v>AME 10 C4</v>
      </c>
      <c r="DG16" s="22">
        <f t="shared" si="8"/>
        <v>1.7460284050673971E-3</v>
      </c>
      <c r="DH16" s="22">
        <f t="shared" si="9"/>
        <v>1.7460284050673967E-3</v>
      </c>
      <c r="DI16" s="22">
        <f t="shared" si="10"/>
        <v>1.7460284050673969E-3</v>
      </c>
      <c r="DJ16" s="22">
        <f t="shared" si="11"/>
        <v>1.7460284050673969E-3</v>
      </c>
      <c r="DK16" s="22">
        <f t="shared" si="12"/>
        <v>1.7460284050673969E-3</v>
      </c>
      <c r="DL16" s="22">
        <f t="shared" si="13"/>
        <v>1.7460284050673969E-3</v>
      </c>
      <c r="DM16" s="22">
        <f t="shared" si="14"/>
        <v>1.7460284050673965E-3</v>
      </c>
      <c r="DN16" s="22">
        <f t="shared" si="15"/>
        <v>8.7301420253369855E-4</v>
      </c>
      <c r="DO16" s="22">
        <f t="shared" si="16"/>
        <v>3.4920568101347942E-3</v>
      </c>
      <c r="DP16" s="22">
        <f t="shared" si="17"/>
        <v>1.7433227241823994E-3</v>
      </c>
      <c r="DQ16" s="22">
        <f t="shared" si="18"/>
        <v>1.7569356389571557E-3</v>
      </c>
      <c r="DS16">
        <f t="shared" si="19"/>
        <v>50.000000000000007</v>
      </c>
      <c r="DT16">
        <f t="shared" si="20"/>
        <v>50</v>
      </c>
      <c r="DU16">
        <f t="shared" si="21"/>
        <v>50</v>
      </c>
      <c r="DV16">
        <f t="shared" si="22"/>
        <v>50</v>
      </c>
      <c r="DW16">
        <f t="shared" si="23"/>
        <v>50</v>
      </c>
      <c r="DX16">
        <f t="shared" si="24"/>
        <v>50</v>
      </c>
      <c r="DY16">
        <f t="shared" si="25"/>
        <v>49.999999999999993</v>
      </c>
      <c r="DZ16">
        <f t="shared" si="26"/>
        <v>50.000000000000007</v>
      </c>
      <c r="EA16">
        <f t="shared" si="27"/>
        <v>50.000000000000007</v>
      </c>
      <c r="EB16">
        <f t="shared" si="28"/>
        <v>90.000000000000014</v>
      </c>
      <c r="EC16">
        <f t="shared" si="29"/>
        <v>18.000000000000011</v>
      </c>
    </row>
    <row r="17" spans="1:133" x14ac:dyDescent="0.2">
      <c r="A17" t="str">
        <f>OutputSummary!A13</f>
        <v>AME 10 C1</v>
      </c>
      <c r="B17" s="13">
        <f>IF($A17="",B16,Case8!K13*100)</f>
        <v>4.6622419420497865</v>
      </c>
      <c r="C17" s="7">
        <f>IF($A17="",C16,Pi!$B13)</f>
        <v>4.6622419420497865</v>
      </c>
      <c r="D17" s="7">
        <f>IF($A17="",D16,Patm!B13)</f>
        <v>4.6669391352670413</v>
      </c>
      <c r="E17" s="13">
        <f>IF($A17="",E16,'Patm diff'!B13)</f>
        <v>4.6743565708191621</v>
      </c>
      <c r="F17" s="7">
        <f>IF($A17="",F16,'Patm nodiff'!B13)</f>
        <v>4.6663136645454628</v>
      </c>
      <c r="G17" s="7">
        <f>IF($A17="",G16,Case1!$B13)</f>
        <v>4.9170437681386998</v>
      </c>
      <c r="H17" s="7">
        <f>IF($A17="",H16,Case2!$B13)</f>
        <v>4.9213822654088837</v>
      </c>
      <c r="I17" s="7">
        <f>IF($A17="",I16,Case3!$B13)</f>
        <v>4.9127570172634192</v>
      </c>
      <c r="J17" s="7">
        <f>IF($A17="",J16,Case4!$B13)</f>
        <v>4.9425741216780033</v>
      </c>
      <c r="K17" s="7">
        <f>IF($A17="",K16,Case5!$B13)</f>
        <v>4.8913335867693224</v>
      </c>
      <c r="L17" s="7">
        <f>IF($A17="",L16,Case6!$B13)</f>
        <v>4.9420897173910525</v>
      </c>
      <c r="M17" s="7">
        <f>IF($A17="",M16,Case7!$B13)</f>
        <v>4.8925291165317137</v>
      </c>
      <c r="N17" s="7">
        <f>IF($A17="",N16,Case8!$B13)</f>
        <v>4.7895741485984002</v>
      </c>
      <c r="O17" s="7">
        <f>IF($A17="",O16,Case9!$B13)</f>
        <v>5.1723961369067712</v>
      </c>
      <c r="P17" s="7">
        <f>IF($A17="",P16,Case10!$B13)</f>
        <v>4.8040719504670157</v>
      </c>
      <c r="Q17" s="7">
        <f>IF($A17="",Q16,Case11!$B13)</f>
        <v>5.3738382420142372</v>
      </c>
      <c r="S17" s="7">
        <f>IF($A17="",S16,Case1!E13*100)</f>
        <v>39.239929120214519</v>
      </c>
      <c r="T17" s="7">
        <f>IF($A17="",T16,Pi!$Q13)</f>
        <v>39.239929120214519</v>
      </c>
      <c r="U17" s="7">
        <f>IF($A17="",U16,Patm!Q13)</f>
        <v>1.8696564067026286E-2</v>
      </c>
      <c r="V17" s="7">
        <f>IF($A17="",V16,'Patm diff'!Q13)</f>
        <v>4.8795843870877625E-2</v>
      </c>
      <c r="W17" s="7">
        <f>IF($A17="",W16,'Patm nodiff'!Q13)</f>
        <v>1.615061413029685E-2</v>
      </c>
      <c r="X17" s="7">
        <f>IF($A17="",X16,Case1!$Q13)</f>
        <v>0.93021527620252475</v>
      </c>
      <c r="Y17" s="7">
        <f>IF($A17="",Y16,Case2!$Q13)</f>
        <v>0.88995184244470449</v>
      </c>
      <c r="Z17" s="7">
        <f>IF($A17="",Z16,Case3!$Q13)</f>
        <v>0.97007671165980114</v>
      </c>
      <c r="AA17" s="7">
        <f>IF($A17="",AA16,Case4!$Q13)</f>
        <v>0.69442692783737459</v>
      </c>
      <c r="AB17" s="7">
        <f>IF($A17="",AB16,Case5!$Q13)</f>
        <v>1.1704660055380709</v>
      </c>
      <c r="AC17" s="7">
        <f>IF($A17="",AC16,Case6!$Q13)</f>
        <v>0.69887521361132654</v>
      </c>
      <c r="AD17" s="7">
        <f>IF($A17="",AD16,Case7!$Q13)</f>
        <v>1.1592310794269116</v>
      </c>
      <c r="AE17" s="7">
        <f>IF($A17="",AE16,Case8!$Q13)</f>
        <v>0.48693803578806727</v>
      </c>
      <c r="AF17" s="7">
        <f>IF($A17="",AF16,Case9!$Q13)</f>
        <v>1.7049944003100201</v>
      </c>
      <c r="AG17" s="7">
        <f>IF($A17="",AG16,Case10!$Q13)</f>
        <v>0.53188274001355018</v>
      </c>
      <c r="AH17" s="7">
        <f>IF($A17="",AH16,Case11!$Q13)</f>
        <v>2.2517844356458028</v>
      </c>
      <c r="AJ17" s="25">
        <f t="shared" si="33"/>
        <v>1</v>
      </c>
      <c r="AK17" s="25">
        <f t="shared" si="34"/>
        <v>2098.7775603870987</v>
      </c>
      <c r="AL17" s="25">
        <f t="shared" si="35"/>
        <v>804.16539621797017</v>
      </c>
      <c r="AM17" s="25">
        <f t="shared" si="36"/>
        <v>2429.6245829193917</v>
      </c>
      <c r="AN17" s="25">
        <f t="shared" si="37"/>
        <v>42.183707496619604</v>
      </c>
      <c r="AO17" s="25">
        <f t="shared" si="38"/>
        <v>44.092193811770912</v>
      </c>
      <c r="AP17" s="25">
        <f t="shared" si="39"/>
        <v>40.450336193593394</v>
      </c>
      <c r="AQ17" s="25">
        <f t="shared" si="40"/>
        <v>56.506923258891803</v>
      </c>
      <c r="AR17" s="25">
        <f t="shared" si="41"/>
        <v>33.525048087300632</v>
      </c>
      <c r="AS17" s="25">
        <f t="shared" si="42"/>
        <v>56.14726113614536</v>
      </c>
      <c r="AT17" s="25">
        <f t="shared" si="43"/>
        <v>33.849962976849739</v>
      </c>
      <c r="AU17" s="25">
        <f t="shared" si="44"/>
        <v>80.585056488158855</v>
      </c>
      <c r="AV17" s="25">
        <f t="shared" si="45"/>
        <v>23.014696771484704</v>
      </c>
      <c r="AW17" s="25">
        <f t="shared" si="46"/>
        <v>73.775526386163321</v>
      </c>
      <c r="AX17" s="25">
        <f t="shared" si="47"/>
        <v>17.426148124591982</v>
      </c>
      <c r="AZ17" s="7">
        <f t="shared" si="48"/>
        <v>32.560021580793098</v>
      </c>
      <c r="BA17" s="7">
        <f t="shared" si="49"/>
        <v>32.560021580793098</v>
      </c>
      <c r="BB17" s="7">
        <f t="shared" si="50"/>
        <v>73.958333333333329</v>
      </c>
      <c r="BC17" s="7">
        <f t="shared" si="51"/>
        <v>22.118380062305299</v>
      </c>
      <c r="BD17" s="7">
        <f t="shared" si="52"/>
        <v>50</v>
      </c>
      <c r="BE17" s="7">
        <f t="shared" si="53"/>
        <v>50</v>
      </c>
      <c r="BF17" s="7">
        <f t="shared" si="54"/>
        <v>50</v>
      </c>
      <c r="BG17" s="7">
        <f t="shared" si="55"/>
        <v>50</v>
      </c>
      <c r="BH17" s="7">
        <f t="shared" si="56"/>
        <v>50</v>
      </c>
      <c r="BI17" s="7">
        <f t="shared" si="57"/>
        <v>50</v>
      </c>
      <c r="BJ17" s="7">
        <f t="shared" si="58"/>
        <v>50</v>
      </c>
      <c r="BK17" s="7">
        <f t="shared" si="59"/>
        <v>50</v>
      </c>
      <c r="BL17" s="7">
        <f t="shared" si="60"/>
        <v>50</v>
      </c>
      <c r="BM17" s="7">
        <f t="shared" si="61"/>
        <v>10</v>
      </c>
      <c r="BN17" s="7">
        <f t="shared" si="62"/>
        <v>82</v>
      </c>
      <c r="BP17" s="7">
        <f t="shared" si="63"/>
        <v>0</v>
      </c>
      <c r="BQ17" s="7">
        <f t="shared" si="64"/>
        <v>0.10074966669768452</v>
      </c>
      <c r="BR17" s="7">
        <f t="shared" si="65"/>
        <v>0.25984556185536256</v>
      </c>
      <c r="BS17" s="7">
        <f t="shared" si="66"/>
        <v>8.7334002531112162E-2</v>
      </c>
      <c r="BT17" s="7">
        <f t="shared" si="67"/>
        <v>5.4652210086053143</v>
      </c>
      <c r="BU17" s="7">
        <f t="shared" si="68"/>
        <v>5.5582770388180327</v>
      </c>
      <c r="BV17" s="7">
        <f t="shared" si="69"/>
        <v>5.3732748820729803</v>
      </c>
      <c r="BW17" s="7">
        <f t="shared" si="70"/>
        <v>6.0128192211527915</v>
      </c>
      <c r="BX17" s="7">
        <f t="shared" si="71"/>
        <v>4.9137656854164504</v>
      </c>
      <c r="BY17" s="7">
        <f t="shared" si="72"/>
        <v>6.0024292780101636</v>
      </c>
      <c r="BZ17" s="7">
        <f t="shared" si="73"/>
        <v>4.9394084936887666</v>
      </c>
      <c r="CA17" s="7">
        <f t="shared" si="74"/>
        <v>2.7311368249720496</v>
      </c>
      <c r="CB17" s="7">
        <f t="shared" si="75"/>
        <v>10.942250556664417</v>
      </c>
      <c r="CC17" s="7">
        <f t="shared" si="76"/>
        <v>3.0420988481535716</v>
      </c>
      <c r="CD17" s="7">
        <f t="shared" si="77"/>
        <v>15.262963801736822</v>
      </c>
      <c r="CF17" t="str">
        <f>OutputSummary!A17</f>
        <v>AME 10 D1</v>
      </c>
      <c r="CG17" s="22">
        <f>IF($CF17="",CG16,Case1!$O17)</f>
        <v>1.9769555250421654E-3</v>
      </c>
      <c r="CH17" s="22">
        <f>IF($CF17="",CH16,Case2!$O17)</f>
        <v>1.9769555250421654E-3</v>
      </c>
      <c r="CI17" s="22">
        <f>IF($CF17="",CI16,Case3!$O17)</f>
        <v>1.9769555250421654E-3</v>
      </c>
      <c r="CJ17" s="22">
        <f>IF($CF17="",CJ16,Case4!$O17)</f>
        <v>1.9769555250421654E-3</v>
      </c>
      <c r="CK17" s="22">
        <f>IF($CF17="",CK16,Case5!$O17)</f>
        <v>1.9769555250421654E-3</v>
      </c>
      <c r="CL17" s="22">
        <f>IF($CF17="",CL16,Case6!$O17)</f>
        <v>1.9769555250421654E-3</v>
      </c>
      <c r="CM17" s="22">
        <f>IF($CF17="",CM16,Case7!$O17)</f>
        <v>1.9769555250421654E-3</v>
      </c>
      <c r="CN17" s="22">
        <f>IF($CF17="",CN16,Case8!$O17)</f>
        <v>9.8847776252108271E-4</v>
      </c>
      <c r="CO17" s="22">
        <f>IF($CF17="",CO16,Case9!$O17)</f>
        <v>3.9539110500843308E-3</v>
      </c>
      <c r="CP17" s="22">
        <f>IF($CF17="",CP16,Case10!$O17)</f>
        <v>2.1927639196059809E-4</v>
      </c>
      <c r="CQ17" s="22">
        <f>IF($CF17="",CQ16,Case11!$O17)</f>
        <v>9.0698845326169803E-3</v>
      </c>
      <c r="CS17" t="str">
        <f>OutputSummary!A17</f>
        <v>AME 10 D1</v>
      </c>
      <c r="CT17" s="22">
        <f>IF($CS17="",CT16,Case1!$S17+Case1!$F17+Case1!$P17)</f>
        <v>3.9539110500843308E-3</v>
      </c>
      <c r="CU17" s="22">
        <f>IF($CS17="",CU16,Case2!$S17+Case2!$F17+Case2!$P17)</f>
        <v>3.95391105008433E-3</v>
      </c>
      <c r="CV17" s="22">
        <f>IF($CS17="",CV16,Case3!$S17+Case3!$F17+Case3!$P17)</f>
        <v>3.9539110500843308E-3</v>
      </c>
      <c r="CW17" s="22">
        <f>IF($CS17="",CW16,Case4!$S17+Case4!$F17+Case4!$P17)</f>
        <v>3.9539110500843308E-3</v>
      </c>
      <c r="CX17" s="22">
        <f>IF($CS17="",CX16,Case5!$S17+Case5!$F17+Case5!$P17)</f>
        <v>3.9539110500843317E-3</v>
      </c>
      <c r="CY17" s="22">
        <f>IF($CS17="",CY16,Case6!$S17+Case6!$F17+Case6!$P17)</f>
        <v>3.9539110500843317E-3</v>
      </c>
      <c r="CZ17" s="22">
        <f>IF($CS17="",CZ16,Case7!$S17+Case7!$F17+Case7!$P17)</f>
        <v>3.9539110500843308E-3</v>
      </c>
      <c r="DA17" s="22">
        <f>IF($CS17="",DA16,Case8!$S17+Case8!$F17+Case8!$P17)</f>
        <v>1.9769555250421654E-3</v>
      </c>
      <c r="DB17" s="22">
        <f>IF($CS17="",DB16,Case9!$S17+Case9!$F17+Case9!$P17)</f>
        <v>7.9078221001686617E-3</v>
      </c>
      <c r="DC17" s="22">
        <f>IF($CS17="",DC16,Case10!$S17+Case10!$F17+Case10!$P17)</f>
        <v>2.1927639196059807E-3</v>
      </c>
      <c r="DD17" s="22">
        <f>IF($CS17="",DD16,Case11!$S17+Case11!$F17+Case11!$P17)</f>
        <v>1.1060834795874365E-2</v>
      </c>
      <c r="DF17" t="str">
        <f t="shared" si="7"/>
        <v>AME 10 D1</v>
      </c>
      <c r="DG17" s="22">
        <f t="shared" si="8"/>
        <v>1.9769555250421654E-3</v>
      </c>
      <c r="DH17" s="22">
        <f t="shared" si="9"/>
        <v>1.9769555250421646E-3</v>
      </c>
      <c r="DI17" s="22">
        <f t="shared" si="10"/>
        <v>1.9769555250421654E-3</v>
      </c>
      <c r="DJ17" s="22">
        <f t="shared" si="11"/>
        <v>1.9769555250421654E-3</v>
      </c>
      <c r="DK17" s="22">
        <f t="shared" si="12"/>
        <v>1.9769555250421663E-3</v>
      </c>
      <c r="DL17" s="22">
        <f t="shared" si="13"/>
        <v>1.9769555250421663E-3</v>
      </c>
      <c r="DM17" s="22">
        <f t="shared" si="14"/>
        <v>1.9769555250421654E-3</v>
      </c>
      <c r="DN17" s="22">
        <f t="shared" si="15"/>
        <v>9.8847776252108271E-4</v>
      </c>
      <c r="DO17" s="22">
        <f t="shared" si="16"/>
        <v>3.9539110500843308E-3</v>
      </c>
      <c r="DP17" s="22">
        <f t="shared" si="17"/>
        <v>1.9734875276453826E-3</v>
      </c>
      <c r="DQ17" s="22">
        <f t="shared" si="18"/>
        <v>1.9909502632573847E-3</v>
      </c>
      <c r="DS17">
        <f t="shared" si="19"/>
        <v>50</v>
      </c>
      <c r="DT17">
        <f t="shared" si="20"/>
        <v>49.999999999999986</v>
      </c>
      <c r="DU17">
        <f t="shared" si="21"/>
        <v>50</v>
      </c>
      <c r="DV17">
        <f t="shared" si="22"/>
        <v>50</v>
      </c>
      <c r="DW17">
        <f t="shared" si="23"/>
        <v>50.000000000000014</v>
      </c>
      <c r="DX17">
        <f t="shared" si="24"/>
        <v>50.000000000000014</v>
      </c>
      <c r="DY17">
        <f t="shared" si="25"/>
        <v>50</v>
      </c>
      <c r="DZ17">
        <f t="shared" si="26"/>
        <v>50</v>
      </c>
      <c r="EA17">
        <f t="shared" si="27"/>
        <v>50</v>
      </c>
      <c r="EB17">
        <f t="shared" si="28"/>
        <v>90</v>
      </c>
      <c r="EC17">
        <f t="shared" si="29"/>
        <v>17.999999999999993</v>
      </c>
    </row>
    <row r="18" spans="1:133" x14ac:dyDescent="0.2">
      <c r="A18" t="str">
        <f>OutputSummary!A14</f>
        <v>AME 10 C2</v>
      </c>
      <c r="B18" s="13">
        <f>IF($A18="",B17,Case8!K14*100)</f>
        <v>4.3052770841903838</v>
      </c>
      <c r="C18" s="7">
        <f>IF($A18="",C17,Pi!$B14)</f>
        <v>4.3052770841903838</v>
      </c>
      <c r="D18" s="7">
        <f>IF($A18="",D17,Patm!B14)</f>
        <v>4.3088588287053406</v>
      </c>
      <c r="E18" s="13">
        <f>IF($A18="",E17,'Patm diff'!B14)</f>
        <v>4.3145145213480003</v>
      </c>
      <c r="F18" s="7">
        <f>IF($A18="",F17,'Patm nodiff'!B14)</f>
        <v>4.3083818982634803</v>
      </c>
      <c r="G18" s="7">
        <f>IF($A18="",G17,Case1!$B14)</f>
        <v>4.5359628541228423</v>
      </c>
      <c r="H18" s="7">
        <f>IF($A18="",H17,Case2!$B14)</f>
        <v>4.5398917779295287</v>
      </c>
      <c r="I18" s="7">
        <f>IF($A18="",I17,Case3!$B14)</f>
        <v>4.53208082614006</v>
      </c>
      <c r="J18" s="7">
        <f>IF($A18="",J17,Case4!$B14)</f>
        <v>4.5590835337157163</v>
      </c>
      <c r="K18" s="7">
        <f>IF($A18="",K17,Case5!$B14)</f>
        <v>4.5126805496150189</v>
      </c>
      <c r="L18" s="7">
        <f>IF($A18="",L17,Case6!$B14)</f>
        <v>4.5586448384392959</v>
      </c>
      <c r="M18" s="7">
        <f>IF($A18="",M17,Case7!$B14)</f>
        <v>4.5137631551452406</v>
      </c>
      <c r="N18" s="7">
        <f>IF($A18="",N17,Case8!$B14)</f>
        <v>4.4205638599351724</v>
      </c>
      <c r="O18" s="7">
        <f>IF($A18="",O17,Case9!$B14)</f>
        <v>4.7670981538560362</v>
      </c>
      <c r="P18" s="7">
        <f>IF($A18="",P17,Case10!$B14)</f>
        <v>4.4337104527035693</v>
      </c>
      <c r="Q18" s="7">
        <f>IF($A18="",Q17,Case11!$B14)</f>
        <v>4.9489752513810714</v>
      </c>
      <c r="S18" s="7">
        <f>IF($A18="",S17,Case1!E14*100)</f>
        <v>32.913687353920054</v>
      </c>
      <c r="T18" s="7">
        <f>IF($A18="",T17,Pi!$Q14)</f>
        <v>32.913687353920047</v>
      </c>
      <c r="U18" s="7">
        <f>IF($A18="",U17,Patm!Q14)</f>
        <v>1.6154469992595132E-2</v>
      </c>
      <c r="V18" s="7">
        <f>IF($A18="",V17,'Patm diff'!Q14)</f>
        <v>4.2179407387167404E-2</v>
      </c>
      <c r="W18" s="7">
        <f>IF($A18="",W17,'Patm nodiff'!Q14)</f>
        <v>1.3954166871644313E-2</v>
      </c>
      <c r="X18" s="7">
        <f>IF($A18="",X17,Case1!$Q14)</f>
        <v>0.95455252601810658</v>
      </c>
      <c r="Y18" s="7">
        <f>IF($A18="",Y17,Case2!$Q14)</f>
        <v>0.91326064341150104</v>
      </c>
      <c r="Z18" s="7">
        <f>IF($A18="",Z17,Case3!$Q14)</f>
        <v>0.99543048667257084</v>
      </c>
      <c r="AA18" s="7">
        <f>IF($A18="",AA17,Case4!$Q14)</f>
        <v>0.71270952110364483</v>
      </c>
      <c r="AB18" s="7">
        <f>IF($A18="",AB17,Case5!$Q14)</f>
        <v>1.200893016786422</v>
      </c>
      <c r="AC18" s="7">
        <f>IF($A18="",AC17,Case6!$Q14)</f>
        <v>0.71727280590058518</v>
      </c>
      <c r="AD18" s="7">
        <f>IF($A18="",AD17,Case7!$Q14)</f>
        <v>1.1893757514943362</v>
      </c>
      <c r="AE18" s="7">
        <f>IF($A18="",AE17,Case8!$Q14)</f>
        <v>0.49956609402555446</v>
      </c>
      <c r="AF18" s="7">
        <f>IF($A18="",AF17,Case9!$Q14)</f>
        <v>1.7502723651392269</v>
      </c>
      <c r="AG18" s="7">
        <f>IF($A18="",AG17,Case10!$Q14)</f>
        <v>0.54577652029195367</v>
      </c>
      <c r="AH18" s="7">
        <f>IF($A18="",AH17,Case11!$Q14)</f>
        <v>2.3109553221444692</v>
      </c>
      <c r="AJ18" s="25">
        <f t="shared" si="33"/>
        <v>1.0000000000000002</v>
      </c>
      <c r="AK18" s="25">
        <f t="shared" si="34"/>
        <v>2037.4352961754234</v>
      </c>
      <c r="AL18" s="25">
        <f t="shared" si="35"/>
        <v>780.32597878398974</v>
      </c>
      <c r="AM18" s="25">
        <f t="shared" si="36"/>
        <v>2358.6995667081064</v>
      </c>
      <c r="AN18" s="25">
        <f t="shared" si="37"/>
        <v>34.480750358724343</v>
      </c>
      <c r="AO18" s="25">
        <f t="shared" si="38"/>
        <v>36.039752278134316</v>
      </c>
      <c r="AP18" s="25">
        <f t="shared" si="39"/>
        <v>33.064777294435451</v>
      </c>
      <c r="AQ18" s="25">
        <f t="shared" si="40"/>
        <v>46.181068695353694</v>
      </c>
      <c r="AR18" s="25">
        <f t="shared" si="41"/>
        <v>27.40767653224994</v>
      </c>
      <c r="AS18" s="25">
        <f t="shared" si="42"/>
        <v>45.887265044984751</v>
      </c>
      <c r="AT18" s="25">
        <f t="shared" si="43"/>
        <v>27.673077505209918</v>
      </c>
      <c r="AU18" s="25">
        <f t="shared" si="44"/>
        <v>65.884550107670862</v>
      </c>
      <c r="AV18" s="25">
        <f t="shared" si="45"/>
        <v>18.804894603533267</v>
      </c>
      <c r="AW18" s="25">
        <f t="shared" si="46"/>
        <v>60.306162193114226</v>
      </c>
      <c r="AX18" s="25">
        <f t="shared" si="47"/>
        <v>14.242459401325656</v>
      </c>
      <c r="AZ18" s="7">
        <f t="shared" si="48"/>
        <v>32.560021580793098</v>
      </c>
      <c r="BA18" s="7">
        <f t="shared" si="49"/>
        <v>32.560021580793098</v>
      </c>
      <c r="BB18" s="7">
        <f t="shared" si="50"/>
        <v>73.958333333333329</v>
      </c>
      <c r="BC18" s="7">
        <f t="shared" si="51"/>
        <v>22.118380062305299</v>
      </c>
      <c r="BD18" s="7">
        <f t="shared" si="52"/>
        <v>50</v>
      </c>
      <c r="BE18" s="7">
        <f t="shared" si="53"/>
        <v>50</v>
      </c>
      <c r="BF18" s="7">
        <f t="shared" si="54"/>
        <v>50</v>
      </c>
      <c r="BG18" s="7">
        <f t="shared" si="55"/>
        <v>50</v>
      </c>
      <c r="BH18" s="7">
        <f t="shared" si="56"/>
        <v>50</v>
      </c>
      <c r="BI18" s="7">
        <f t="shared" si="57"/>
        <v>50</v>
      </c>
      <c r="BJ18" s="7">
        <f t="shared" si="58"/>
        <v>50</v>
      </c>
      <c r="BK18" s="7">
        <f t="shared" si="59"/>
        <v>50</v>
      </c>
      <c r="BL18" s="7">
        <f t="shared" si="60"/>
        <v>50</v>
      </c>
      <c r="BM18" s="7">
        <f t="shared" si="61"/>
        <v>10</v>
      </c>
      <c r="BN18" s="7">
        <f t="shared" si="62"/>
        <v>82</v>
      </c>
      <c r="BP18" s="7">
        <f t="shared" si="63"/>
        <v>0</v>
      </c>
      <c r="BQ18" s="7">
        <f t="shared" si="64"/>
        <v>8.3194285638653775E-2</v>
      </c>
      <c r="BR18" s="7">
        <f t="shared" si="65"/>
        <v>0.21456080472817254</v>
      </c>
      <c r="BS18" s="7">
        <f t="shared" si="66"/>
        <v>7.2116475023125057E-2</v>
      </c>
      <c r="BT18" s="7">
        <f t="shared" si="67"/>
        <v>5.3582095976951365</v>
      </c>
      <c r="BU18" s="7">
        <f t="shared" si="68"/>
        <v>5.4494679239272399</v>
      </c>
      <c r="BV18" s="7">
        <f t="shared" si="69"/>
        <v>5.2680405352429744</v>
      </c>
      <c r="BW18" s="7">
        <f t="shared" si="70"/>
        <v>5.8952407606318165</v>
      </c>
      <c r="BX18" s="7">
        <f t="shared" si="71"/>
        <v>4.8174243229605676</v>
      </c>
      <c r="BY18" s="7">
        <f t="shared" si="72"/>
        <v>5.8850510500082818</v>
      </c>
      <c r="BZ18" s="7">
        <f t="shared" si="73"/>
        <v>4.8425703358431589</v>
      </c>
      <c r="CA18" s="7">
        <f t="shared" si="74"/>
        <v>2.6778015326386022</v>
      </c>
      <c r="CB18" s="7">
        <f t="shared" si="75"/>
        <v>10.726860562855011</v>
      </c>
      <c r="CC18" s="7">
        <f t="shared" si="76"/>
        <v>2.9831615016095463</v>
      </c>
      <c r="CD18" s="7">
        <f t="shared" si="77"/>
        <v>14.951376057871927</v>
      </c>
      <c r="CF18" t="str">
        <f>OutputSummary!A18</f>
        <v>AME 10 D2</v>
      </c>
      <c r="CG18" s="22">
        <f>IF($CF18="",CG17,Case1!$O18)</f>
        <v>1.6626775745944094E-3</v>
      </c>
      <c r="CH18" s="22">
        <f>IF($CF18="",CH17,Case2!$O18)</f>
        <v>1.6626775745944096E-3</v>
      </c>
      <c r="CI18" s="22">
        <f>IF($CF18="",CI17,Case3!$O18)</f>
        <v>1.6626775745944092E-3</v>
      </c>
      <c r="CJ18" s="22">
        <f>IF($CF18="",CJ17,Case4!$O18)</f>
        <v>1.6626775745944094E-3</v>
      </c>
      <c r="CK18" s="22">
        <f>IF($CF18="",CK17,Case5!$O18)</f>
        <v>1.6626775745944094E-3</v>
      </c>
      <c r="CL18" s="22">
        <f>IF($CF18="",CL17,Case6!$O18)</f>
        <v>1.6626775745944094E-3</v>
      </c>
      <c r="CM18" s="22">
        <f>IF($CF18="",CM17,Case7!$O18)</f>
        <v>1.6626775745944094E-3</v>
      </c>
      <c r="CN18" s="22">
        <f>IF($CF18="",CN17,Case8!$O18)</f>
        <v>8.3133878729720479E-4</v>
      </c>
      <c r="CO18" s="22">
        <f>IF($CF18="",CO17,Case9!$O18)</f>
        <v>3.3253551491888192E-3</v>
      </c>
      <c r="CP18" s="22">
        <f>IF($CF18="",CP17,Case10!$O18)</f>
        <v>1.8446931895508786E-4</v>
      </c>
      <c r="CQ18" s="22">
        <f>IF($CF18="",CQ17,Case11!$O18)</f>
        <v>7.6194643733084712E-3</v>
      </c>
      <c r="CS18" t="str">
        <f>OutputSummary!A18</f>
        <v>AME 10 D2</v>
      </c>
      <c r="CT18" s="22">
        <f>IF($CS18="",CT17,Case1!$S18+Case1!$F18+Case1!$P18)</f>
        <v>3.3253551491888183E-3</v>
      </c>
      <c r="CU18" s="22">
        <f>IF($CS18="",CU17,Case2!$S18+Case2!$F18+Case2!$P18)</f>
        <v>3.3253551491888192E-3</v>
      </c>
      <c r="CV18" s="22">
        <f>IF($CS18="",CV17,Case3!$S18+Case3!$F18+Case3!$P18)</f>
        <v>3.3253551491888187E-3</v>
      </c>
      <c r="CW18" s="22">
        <f>IF($CS18="",CW17,Case4!$S18+Case4!$F18+Case4!$P18)</f>
        <v>3.3253551491888187E-3</v>
      </c>
      <c r="CX18" s="22">
        <f>IF($CS18="",CX17,Case5!$S18+Case5!$F18+Case5!$P18)</f>
        <v>3.3253551491888187E-3</v>
      </c>
      <c r="CY18" s="22">
        <f>IF($CS18="",CY17,Case6!$S18+Case6!$F18+Case6!$P18)</f>
        <v>3.3253551491888192E-3</v>
      </c>
      <c r="CZ18" s="22">
        <f>IF($CS18="",CZ17,Case7!$S18+Case7!$F18+Case7!$P18)</f>
        <v>3.3253551491888187E-3</v>
      </c>
      <c r="DA18" s="22">
        <f>IF($CS18="",DA17,Case8!$S18+Case8!$F18+Case8!$P18)</f>
        <v>1.6626775745944094E-3</v>
      </c>
      <c r="DB18" s="22">
        <f>IF($CS18="",DB17,Case9!$S18+Case9!$F18+Case9!$P18)</f>
        <v>6.6507102983776375E-3</v>
      </c>
      <c r="DC18" s="22">
        <f>IF($CS18="",DC17,Case10!$S18+Case10!$F18+Case10!$P18)</f>
        <v>1.8446931895508784E-3</v>
      </c>
      <c r="DD18" s="22">
        <f>IF($CS18="",DD17,Case11!$S18+Case11!$F18+Case11!$P18)</f>
        <v>9.2920297235469171E-3</v>
      </c>
      <c r="DF18" t="str">
        <f t="shared" si="7"/>
        <v>AME 10 D2</v>
      </c>
      <c r="DG18" s="22">
        <f t="shared" si="8"/>
        <v>1.6626775745944089E-3</v>
      </c>
      <c r="DH18" s="22">
        <f t="shared" si="9"/>
        <v>1.6626775745944096E-3</v>
      </c>
      <c r="DI18" s="22">
        <f t="shared" si="10"/>
        <v>1.6626775745944096E-3</v>
      </c>
      <c r="DJ18" s="22">
        <f t="shared" si="11"/>
        <v>1.6626775745944094E-3</v>
      </c>
      <c r="DK18" s="22">
        <f t="shared" si="12"/>
        <v>1.6626775745944094E-3</v>
      </c>
      <c r="DL18" s="22">
        <f t="shared" si="13"/>
        <v>1.6626775745944098E-3</v>
      </c>
      <c r="DM18" s="22">
        <f t="shared" si="14"/>
        <v>1.6626775745944094E-3</v>
      </c>
      <c r="DN18" s="22">
        <f t="shared" si="15"/>
        <v>8.3133878729720458E-4</v>
      </c>
      <c r="DO18" s="22">
        <f t="shared" si="16"/>
        <v>3.3253551491888183E-3</v>
      </c>
      <c r="DP18" s="22">
        <f t="shared" si="17"/>
        <v>1.6602238705957905E-3</v>
      </c>
      <c r="DQ18" s="22">
        <f t="shared" si="18"/>
        <v>1.6725653502384459E-3</v>
      </c>
      <c r="DS18">
        <f t="shared" si="19"/>
        <v>49.999999999999993</v>
      </c>
      <c r="DT18">
        <f t="shared" si="20"/>
        <v>49.999999999999993</v>
      </c>
      <c r="DU18">
        <f t="shared" si="21"/>
        <v>50</v>
      </c>
      <c r="DV18">
        <f t="shared" si="22"/>
        <v>50</v>
      </c>
      <c r="DW18">
        <f t="shared" si="23"/>
        <v>50</v>
      </c>
      <c r="DX18">
        <f t="shared" si="24"/>
        <v>50.000000000000007</v>
      </c>
      <c r="DY18">
        <f t="shared" si="25"/>
        <v>50</v>
      </c>
      <c r="DZ18">
        <f t="shared" si="26"/>
        <v>49.999999999999993</v>
      </c>
      <c r="EA18">
        <f t="shared" si="27"/>
        <v>49.999999999999993</v>
      </c>
      <c r="EB18">
        <f t="shared" si="28"/>
        <v>90</v>
      </c>
      <c r="EC18">
        <f t="shared" si="29"/>
        <v>18.000000000000007</v>
      </c>
    </row>
    <row r="19" spans="1:133" x14ac:dyDescent="0.2">
      <c r="A19" t="str">
        <f>OutputSummary!A15</f>
        <v>AME 10 C3</v>
      </c>
      <c r="B19" s="13">
        <f>IF($A19="",B18,Case8!K15*100)</f>
        <v>2.3558193079259309</v>
      </c>
      <c r="C19" s="7">
        <f>IF($A19="",C18,Pi!$B15)</f>
        <v>2.3558193079259309</v>
      </c>
      <c r="D19" s="7">
        <f>IF($A19="",D18,Patm!B15)</f>
        <v>2.359847544666557</v>
      </c>
      <c r="E19" s="13">
        <f>IF($A19="",E18,'Patm diff'!B15)</f>
        <v>2.3662083775799614</v>
      </c>
      <c r="F19" s="7">
        <f>IF($A19="",F18,'Patm nodiff'!B15)</f>
        <v>2.3593111579066539</v>
      </c>
      <c r="G19" s="7">
        <f>IF($A19="",G18,Case1!$B15)</f>
        <v>2.5994687442339424</v>
      </c>
      <c r="H19" s="7">
        <f>IF($A19="",H18,Case2!$B15)</f>
        <v>2.6036181006149084</v>
      </c>
      <c r="I19" s="7">
        <f>IF($A19="",I18,Case3!$B15)</f>
        <v>2.5953689029932039</v>
      </c>
      <c r="J19" s="7">
        <f>IF($A19="",J18,Case4!$B15)</f>
        <v>2.6238864389987837</v>
      </c>
      <c r="K19" s="7">
        <f>IF($A19="",K18,Case5!$B15)</f>
        <v>2.574879938154389</v>
      </c>
      <c r="L19" s="7">
        <f>IF($A19="",L18,Case6!$B15)</f>
        <v>2.6234231378248474</v>
      </c>
      <c r="M19" s="7">
        <f>IF($A19="",M18,Case7!$B15)</f>
        <v>2.5760233041289697</v>
      </c>
      <c r="N19" s="7">
        <f>IF($A19="",N18,Case8!$B15)</f>
        <v>2.4775826841183393</v>
      </c>
      <c r="O19" s="7">
        <f>IF($A19="",O18,Case9!$B15)</f>
        <v>2.843609658651344</v>
      </c>
      <c r="P19" s="7">
        <f>IF($A19="",P18,Case10!$B15)</f>
        <v>2.4914609142808035</v>
      </c>
      <c r="Q19" s="7">
        <f>IF($A19="",Q18,Case11!$B15)</f>
        <v>3.0358778076883661</v>
      </c>
      <c r="S19" s="7">
        <f>IF($A19="",S18,Case1!E15*100)</f>
        <v>35.096976092195604</v>
      </c>
      <c r="T19" s="7">
        <f>IF($A19="",T18,Pi!$Q15)</f>
        <v>35.096976092195604</v>
      </c>
      <c r="U19" s="7">
        <f>IF($A19="",U18,Patm!Q15)</f>
        <v>4.880889787420184E-2</v>
      </c>
      <c r="V19" s="7">
        <f>IF($A19="",V18,'Patm diff'!Q15)</f>
        <v>0.12705322895097915</v>
      </c>
      <c r="W19" s="7">
        <f>IF($A19="",W18,'Patm nodiff'!Q15)</f>
        <v>4.2171741816615704E-2</v>
      </c>
      <c r="X19" s="7">
        <f>IF($A19="",X18,Case1!$Q15)</f>
        <v>2.4546078456133755</v>
      </c>
      <c r="Y19" s="7">
        <f>IF($A19="",Y18,Case2!$Q15)</f>
        <v>2.3468963146295714</v>
      </c>
      <c r="Z19" s="7">
        <f>IF($A19="",Z18,Case3!$Q15)</f>
        <v>2.5613741036725637</v>
      </c>
      <c r="AA19" s="7">
        <f>IF($A19="",AA18,Case4!$Q15)</f>
        <v>1.8256877743377826</v>
      </c>
      <c r="AB19" s="7">
        <f>IF($A19="",AB18,Case5!$Q15)</f>
        <v>3.1000036103154867</v>
      </c>
      <c r="AC19" s="7">
        <f>IF($A19="",AC18,Case6!$Q15)</f>
        <v>1.8375095393801082</v>
      </c>
      <c r="AD19" s="7">
        <f>IF($A19="",AD18,Case7!$Q15)</f>
        <v>3.0697255659481031</v>
      </c>
      <c r="AE19" s="7">
        <f>IF($A19="",AE18,Case8!$Q15)</f>
        <v>1.3472280483524801</v>
      </c>
      <c r="AF19" s="7">
        <f>IF($A19="",AF18,Case9!$Q15)</f>
        <v>4.143879760353256</v>
      </c>
      <c r="AG19" s="7">
        <f>IF($A19="",AG18,Case10!$Q15)</f>
        <v>1.4636540596835008</v>
      </c>
      <c r="AH19" s="7">
        <f>IF($A19="",AH18,Case11!$Q15)</f>
        <v>5.174968559058299</v>
      </c>
      <c r="AJ19" s="25">
        <f t="shared" si="33"/>
        <v>1</v>
      </c>
      <c r="AK19" s="25">
        <f t="shared" si="34"/>
        <v>719.0692193594125</v>
      </c>
      <c r="AL19" s="25">
        <f t="shared" si="35"/>
        <v>276.23836388870563</v>
      </c>
      <c r="AM19" s="25">
        <f t="shared" si="36"/>
        <v>832.23918624976886</v>
      </c>
      <c r="AN19" s="25">
        <f t="shared" si="37"/>
        <v>14.298404592374027</v>
      </c>
      <c r="AO19" s="25">
        <f t="shared" si="38"/>
        <v>14.954634285893123</v>
      </c>
      <c r="AP19" s="25">
        <f t="shared" si="39"/>
        <v>13.702401395357539</v>
      </c>
      <c r="AQ19" s="25">
        <f t="shared" si="40"/>
        <v>19.223974978375509</v>
      </c>
      <c r="AR19" s="25">
        <f t="shared" si="41"/>
        <v>11.321592005702145</v>
      </c>
      <c r="AS19" s="25">
        <f t="shared" si="42"/>
        <v>19.100295993040515</v>
      </c>
      <c r="AT19" s="25">
        <f t="shared" si="43"/>
        <v>11.433261813863707</v>
      </c>
      <c r="AU19" s="25">
        <f t="shared" si="44"/>
        <v>26.051251037354483</v>
      </c>
      <c r="AV19" s="25">
        <f t="shared" si="45"/>
        <v>8.4695932608825668</v>
      </c>
      <c r="AW19" s="25">
        <f t="shared" si="46"/>
        <v>23.979010518226513</v>
      </c>
      <c r="AX19" s="25">
        <f t="shared" si="47"/>
        <v>6.7820655703814134</v>
      </c>
      <c r="AZ19" s="7">
        <f t="shared" si="48"/>
        <v>32.560021580793098</v>
      </c>
      <c r="BA19" s="7">
        <f t="shared" si="49"/>
        <v>32.560021580793098</v>
      </c>
      <c r="BB19" s="7">
        <f t="shared" si="50"/>
        <v>73.958333333333329</v>
      </c>
      <c r="BC19" s="7">
        <f t="shared" si="51"/>
        <v>22.118380062305299</v>
      </c>
      <c r="BD19" s="7">
        <f t="shared" si="52"/>
        <v>50</v>
      </c>
      <c r="BE19" s="7">
        <f t="shared" si="53"/>
        <v>50</v>
      </c>
      <c r="BF19" s="7">
        <f t="shared" si="54"/>
        <v>50</v>
      </c>
      <c r="BG19" s="7">
        <f t="shared" si="55"/>
        <v>50</v>
      </c>
      <c r="BH19" s="7">
        <f t="shared" si="56"/>
        <v>50</v>
      </c>
      <c r="BI19" s="7">
        <f t="shared" si="57"/>
        <v>50</v>
      </c>
      <c r="BJ19" s="7">
        <f t="shared" si="58"/>
        <v>50</v>
      </c>
      <c r="BK19" s="7">
        <f t="shared" si="59"/>
        <v>50</v>
      </c>
      <c r="BL19" s="7">
        <f t="shared" si="60"/>
        <v>50</v>
      </c>
      <c r="BM19" s="7">
        <f t="shared" si="61"/>
        <v>10</v>
      </c>
      <c r="BN19" s="7">
        <f t="shared" si="62"/>
        <v>82</v>
      </c>
      <c r="BP19" s="7">
        <f t="shared" si="63"/>
        <v>0</v>
      </c>
      <c r="BQ19" s="7">
        <f t="shared" si="64"/>
        <v>0.17099090439888634</v>
      </c>
      <c r="BR19" s="7">
        <f t="shared" si="65"/>
        <v>0.44099603136274013</v>
      </c>
      <c r="BS19" s="7">
        <f t="shared" si="66"/>
        <v>0.14822231777178543</v>
      </c>
      <c r="BT19" s="7">
        <f t="shared" si="67"/>
        <v>10.342450097436423</v>
      </c>
      <c r="BU19" s="7">
        <f t="shared" si="68"/>
        <v>10.518582297686498</v>
      </c>
      <c r="BV19" s="7">
        <f t="shared" si="69"/>
        <v>10.168419719684405</v>
      </c>
      <c r="BW19" s="7">
        <f t="shared" si="70"/>
        <v>11.378934291393502</v>
      </c>
      <c r="BX19" s="7">
        <f t="shared" si="71"/>
        <v>9.2987025571719109</v>
      </c>
      <c r="BY19" s="7">
        <f t="shared" si="72"/>
        <v>11.359268047366315</v>
      </c>
      <c r="BZ19" s="7">
        <f t="shared" si="73"/>
        <v>9.3472362444005537</v>
      </c>
      <c r="CA19" s="7">
        <f t="shared" si="74"/>
        <v>5.1686212003928764</v>
      </c>
      <c r="CB19" s="7">
        <f t="shared" si="75"/>
        <v>20.705762495633206</v>
      </c>
      <c r="CC19" s="7">
        <f t="shared" si="76"/>
        <v>5.7577253865998692</v>
      </c>
      <c r="CD19" s="7">
        <f t="shared" si="77"/>
        <v>28.867175741129333</v>
      </c>
      <c r="CF19" t="str">
        <f>OutputSummary!A19</f>
        <v>AME 10 D3</v>
      </c>
      <c r="CG19" s="22">
        <f>IF($CF19="",CG18,Case1!$O19)</f>
        <v>1.6629099173952157E-3</v>
      </c>
      <c r="CH19" s="22">
        <f>IF($CF19="",CH18,Case2!$O19)</f>
        <v>1.6629099173952162E-3</v>
      </c>
      <c r="CI19" s="22">
        <f>IF($CF19="",CI18,Case3!$O19)</f>
        <v>1.662909917395216E-3</v>
      </c>
      <c r="CJ19" s="22">
        <f>IF($CF19="",CJ18,Case4!$O19)</f>
        <v>1.6629099173952157E-3</v>
      </c>
      <c r="CK19" s="22">
        <f>IF($CF19="",CK18,Case5!$O19)</f>
        <v>1.662909917395216E-3</v>
      </c>
      <c r="CL19" s="22">
        <f>IF($CF19="",CL18,Case6!$O19)</f>
        <v>1.6629099173952157E-3</v>
      </c>
      <c r="CM19" s="22">
        <f>IF($CF19="",CM18,Case7!$O19)</f>
        <v>1.662909917395216E-3</v>
      </c>
      <c r="CN19" s="22">
        <f>IF($CF19="",CN18,Case8!$O19)</f>
        <v>8.3145495869760809E-4</v>
      </c>
      <c r="CO19" s="22">
        <f>IF($CF19="",CO18,Case9!$O19)</f>
        <v>3.3258198347904324E-3</v>
      </c>
      <c r="CP19" s="22">
        <f>IF($CF19="",CP18,Case10!$O19)</f>
        <v>1.8449505867699343E-4</v>
      </c>
      <c r="CQ19" s="22">
        <f>IF($CF19="",CQ18,Case11!$O19)</f>
        <v>7.6205354511652418E-3</v>
      </c>
      <c r="CS19" t="str">
        <f>OutputSummary!A19</f>
        <v>AME 10 D3</v>
      </c>
      <c r="CT19" s="22">
        <f>IF($CS19="",CT18,Case1!$S19+Case1!$F19+Case1!$P19)</f>
        <v>3.3258198347904315E-3</v>
      </c>
      <c r="CU19" s="22">
        <f>IF($CS19="",CU18,Case2!$S19+Case2!$F19+Case2!$P19)</f>
        <v>3.3258198347904328E-3</v>
      </c>
      <c r="CV19" s="22">
        <f>IF($CS19="",CV18,Case3!$S19+Case3!$F19+Case3!$P19)</f>
        <v>3.3258198347904319E-3</v>
      </c>
      <c r="CW19" s="22">
        <f>IF($CS19="",CW18,Case4!$S19+Case4!$F19+Case4!$P19)</f>
        <v>3.3258198347904315E-3</v>
      </c>
      <c r="CX19" s="22">
        <f>IF($CS19="",CX18,Case5!$S19+Case5!$F19+Case5!$P19)</f>
        <v>3.3258198347904319E-3</v>
      </c>
      <c r="CY19" s="22">
        <f>IF($CS19="",CY18,Case6!$S19+Case6!$F19+Case6!$P19)</f>
        <v>3.3258198347904324E-3</v>
      </c>
      <c r="CZ19" s="22">
        <f>IF($CS19="",CZ18,Case7!$S19+Case7!$F19+Case7!$P19)</f>
        <v>3.3258198347904319E-3</v>
      </c>
      <c r="DA19" s="22">
        <f>IF($CS19="",DA18,Case8!$S19+Case8!$F19+Case8!$P19)</f>
        <v>1.6629099173952162E-3</v>
      </c>
      <c r="DB19" s="22">
        <f>IF($CS19="",DB18,Case9!$S19+Case9!$F19+Case9!$P19)</f>
        <v>6.6516396695808647E-3</v>
      </c>
      <c r="DC19" s="22">
        <f>IF($CS19="",DC18,Case10!$S19+Case10!$F19+Case10!$P19)</f>
        <v>1.844950586769934E-3</v>
      </c>
      <c r="DD19" s="22">
        <f>IF($CS19="",DD18,Case11!$S19+Case11!$F19+Case11!$P19)</f>
        <v>9.2933359160551742E-3</v>
      </c>
      <c r="DF19" t="str">
        <f t="shared" si="7"/>
        <v>AME 10 D3</v>
      </c>
      <c r="DG19" s="22">
        <f t="shared" si="8"/>
        <v>1.6629099173952157E-3</v>
      </c>
      <c r="DH19" s="22">
        <f t="shared" si="9"/>
        <v>1.6629099173952166E-3</v>
      </c>
      <c r="DI19" s="22">
        <f t="shared" si="10"/>
        <v>1.662909917395216E-3</v>
      </c>
      <c r="DJ19" s="22">
        <f t="shared" si="11"/>
        <v>1.6629099173952157E-3</v>
      </c>
      <c r="DK19" s="22">
        <f t="shared" si="12"/>
        <v>1.662909917395216E-3</v>
      </c>
      <c r="DL19" s="22">
        <f t="shared" si="13"/>
        <v>1.6629099173952166E-3</v>
      </c>
      <c r="DM19" s="22">
        <f t="shared" si="14"/>
        <v>1.662909917395216E-3</v>
      </c>
      <c r="DN19" s="22">
        <f t="shared" si="15"/>
        <v>8.3145495869760809E-4</v>
      </c>
      <c r="DO19" s="22">
        <f t="shared" si="16"/>
        <v>3.3258198347904324E-3</v>
      </c>
      <c r="DP19" s="22">
        <f t="shared" si="17"/>
        <v>1.6604555280929406E-3</v>
      </c>
      <c r="DQ19" s="22">
        <f t="shared" si="18"/>
        <v>1.6728004648899324E-3</v>
      </c>
      <c r="DS19">
        <f t="shared" si="19"/>
        <v>50</v>
      </c>
      <c r="DT19">
        <f t="shared" si="20"/>
        <v>50.000000000000007</v>
      </c>
      <c r="DU19">
        <f t="shared" si="21"/>
        <v>50.000000000000007</v>
      </c>
      <c r="DV19">
        <f t="shared" si="22"/>
        <v>50</v>
      </c>
      <c r="DW19">
        <f t="shared" si="23"/>
        <v>50.000000000000007</v>
      </c>
      <c r="DX19">
        <f t="shared" si="24"/>
        <v>50.000000000000014</v>
      </c>
      <c r="DY19">
        <f t="shared" si="25"/>
        <v>50.000000000000007</v>
      </c>
      <c r="DZ19">
        <f t="shared" si="26"/>
        <v>50</v>
      </c>
      <c r="EA19">
        <f t="shared" si="27"/>
        <v>50</v>
      </c>
      <c r="EB19">
        <f t="shared" si="28"/>
        <v>90</v>
      </c>
      <c r="EC19">
        <f t="shared" si="29"/>
        <v>18.000000000000011</v>
      </c>
    </row>
    <row r="20" spans="1:133" x14ac:dyDescent="0.2">
      <c r="A20" t="str">
        <f>OutputSummary!A16</f>
        <v>AME 10 C4</v>
      </c>
      <c r="B20" s="13">
        <f>IF($A20="",B19,Case8!K16*100)</f>
        <v>2.8819137575378626</v>
      </c>
      <c r="C20" s="7">
        <f>IF($A20="",C19,Pi!$B16)</f>
        <v>2.8819137575378626</v>
      </c>
      <c r="D20" s="7">
        <f>IF($A20="",D19,Patm!B16)</f>
        <v>2.8858975561471594</v>
      </c>
      <c r="E20" s="13">
        <f>IF($A20="",E19,'Patm diff'!B16)</f>
        <v>2.8921882116060362</v>
      </c>
      <c r="F20" s="7">
        <f>IF($A20="",F19,'Patm nodiff'!B16)</f>
        <v>2.8853670868188264</v>
      </c>
      <c r="G20" s="7">
        <f>IF($A20="",G19,Case1!$B16)</f>
        <v>3.1237474273417885</v>
      </c>
      <c r="H20" s="7">
        <f>IF($A20="",H19,Case2!$B16)</f>
        <v>3.1278658829194845</v>
      </c>
      <c r="I20" s="7">
        <f>IF($A20="",I19,Case3!$B16)</f>
        <v>3.1196781188739222</v>
      </c>
      <c r="J20" s="7">
        <f>IF($A20="",J19,Case4!$B16)</f>
        <v>3.1479832907872143</v>
      </c>
      <c r="K20" s="7">
        <f>IF($A20="",K19,Case5!$B16)</f>
        <v>3.0993417522852962</v>
      </c>
      <c r="L20" s="7">
        <f>IF($A20="",L19,Case6!$B16)</f>
        <v>3.1475234394447442</v>
      </c>
      <c r="M20" s="7">
        <f>IF($A20="",M19,Case7!$B16)</f>
        <v>3.1004766022008918</v>
      </c>
      <c r="N20" s="7">
        <f>IF($A20="",N19,Case8!$B16)</f>
        <v>3.0027698339355267</v>
      </c>
      <c r="O20" s="7">
        <f>IF($A20="",O19,Case9!$B16)</f>
        <v>3.3660678990072772</v>
      </c>
      <c r="P20" s="7">
        <f>IF($A20="",P19,Case10!$B16)</f>
        <v>3.0165450726873302</v>
      </c>
      <c r="Q20" s="7">
        <f>IF($A20="",Q19,Case11!$B16)</f>
        <v>3.5568928502947634</v>
      </c>
      <c r="S20" s="7">
        <f>IF($A20="",S19,Case1!E16*100)</f>
        <v>34.967461501867867</v>
      </c>
      <c r="T20" s="7">
        <f>IF($A20="",T19,Pi!$Q16)</f>
        <v>34.967461501867874</v>
      </c>
      <c r="U20" s="7">
        <f>IF($A20="",U19,Patm!Q16)</f>
        <v>3.4394120603407789E-2</v>
      </c>
      <c r="V20" s="7">
        <f>IF($A20="",V19,'Patm diff'!Q16)</f>
        <v>8.9637590487417401E-2</v>
      </c>
      <c r="W20" s="7">
        <f>IF($A20="",W19,'Patm nodiff'!Q16)</f>
        <v>2.9714145621729252E-2</v>
      </c>
      <c r="X20" s="7">
        <f>IF($A20="",X19,Case1!$Q16)</f>
        <v>1.8055737892687576</v>
      </c>
      <c r="Y20" s="7">
        <f>IF($A20="",Y19,Case2!$Q16)</f>
        <v>1.7267174708153887</v>
      </c>
      <c r="Z20" s="7">
        <f>IF($A20="",Z19,Case3!$Q16)</f>
        <v>1.8837037467104405</v>
      </c>
      <c r="AA20" s="7">
        <f>IF($A20="",AA19,Case4!$Q16)</f>
        <v>1.3446733460835087</v>
      </c>
      <c r="AB20" s="7">
        <f>IF($A20="",AB19,Case5!$Q16)</f>
        <v>2.277394120589324</v>
      </c>
      <c r="AC20" s="7">
        <f>IF($A20="",AC19,Case6!$Q16)</f>
        <v>1.3533489349506582</v>
      </c>
      <c r="AD20" s="7">
        <f>IF($A20="",AD19,Case7!$Q16)</f>
        <v>2.2552821676370063</v>
      </c>
      <c r="AE20" s="7">
        <f>IF($A20="",AE19,Case8!$Q16)</f>
        <v>0.97254619264082942</v>
      </c>
      <c r="AF20" s="7">
        <f>IF($A20="",AF19,Case9!$Q16)</f>
        <v>3.1465286429758237</v>
      </c>
      <c r="AG20" s="7">
        <f>IF($A20="",AG19,Case10!$Q16)</f>
        <v>1.058922771755763</v>
      </c>
      <c r="AH20" s="7">
        <f>IF($A20="",AH19,Case11!$Q16)</f>
        <v>4.0122879586119637</v>
      </c>
      <c r="AJ20" s="25">
        <f t="shared" si="33"/>
        <v>0.99999999999999978</v>
      </c>
      <c r="AK20" s="25">
        <f t="shared" si="34"/>
        <v>1016.669735652531</v>
      </c>
      <c r="AL20" s="25">
        <f t="shared" si="35"/>
        <v>390.09818661710142</v>
      </c>
      <c r="AM20" s="25">
        <f t="shared" si="36"/>
        <v>1176.7951179554357</v>
      </c>
      <c r="AN20" s="25">
        <f t="shared" si="37"/>
        <v>19.366398487668231</v>
      </c>
      <c r="AO20" s="25">
        <f t="shared" si="38"/>
        <v>20.250829734962704</v>
      </c>
      <c r="AP20" s="25">
        <f t="shared" si="39"/>
        <v>18.563142725034353</v>
      </c>
      <c r="AQ20" s="25">
        <f t="shared" si="40"/>
        <v>26.004428215755137</v>
      </c>
      <c r="AR20" s="25">
        <f t="shared" si="41"/>
        <v>15.354154639171236</v>
      </c>
      <c r="AS20" s="25">
        <f t="shared" si="42"/>
        <v>25.837727875511089</v>
      </c>
      <c r="AT20" s="25">
        <f t="shared" si="43"/>
        <v>15.504694713435953</v>
      </c>
      <c r="AU20" s="25">
        <f t="shared" si="44"/>
        <v>35.95455081358967</v>
      </c>
      <c r="AV20" s="25">
        <f t="shared" si="45"/>
        <v>11.113028187405106</v>
      </c>
      <c r="AW20" s="25">
        <f t="shared" si="46"/>
        <v>33.021729662012589</v>
      </c>
      <c r="AX20" s="25">
        <f t="shared" si="47"/>
        <v>8.7150927008650516</v>
      </c>
      <c r="AZ20" s="7">
        <f t="shared" si="48"/>
        <v>32.560021580793098</v>
      </c>
      <c r="BA20" s="7">
        <f t="shared" si="49"/>
        <v>32.560021580793098</v>
      </c>
      <c r="BB20" s="7">
        <f t="shared" si="50"/>
        <v>73.958333333333329</v>
      </c>
      <c r="BC20" s="7">
        <f t="shared" si="51"/>
        <v>22.118380062305299</v>
      </c>
      <c r="BD20" s="7">
        <f t="shared" si="52"/>
        <v>50</v>
      </c>
      <c r="BE20" s="7">
        <f t="shared" si="53"/>
        <v>50</v>
      </c>
      <c r="BF20" s="7">
        <f t="shared" si="54"/>
        <v>50</v>
      </c>
      <c r="BG20" s="7">
        <f t="shared" si="55"/>
        <v>50</v>
      </c>
      <c r="BH20" s="7">
        <f t="shared" si="56"/>
        <v>50</v>
      </c>
      <c r="BI20" s="7">
        <f t="shared" si="57"/>
        <v>50</v>
      </c>
      <c r="BJ20" s="7">
        <f t="shared" si="58"/>
        <v>50</v>
      </c>
      <c r="BK20" s="7">
        <f t="shared" si="59"/>
        <v>50</v>
      </c>
      <c r="BL20" s="7">
        <f t="shared" si="60"/>
        <v>50</v>
      </c>
      <c r="BM20" s="7">
        <f t="shared" si="61"/>
        <v>10</v>
      </c>
      <c r="BN20" s="7">
        <f t="shared" si="62"/>
        <v>82</v>
      </c>
      <c r="BP20" s="7">
        <f t="shared" si="63"/>
        <v>0</v>
      </c>
      <c r="BQ20" s="7">
        <f t="shared" si="64"/>
        <v>0.13823448390420556</v>
      </c>
      <c r="BR20" s="7">
        <f t="shared" si="65"/>
        <v>0.35651497347205524</v>
      </c>
      <c r="BS20" s="7">
        <f t="shared" si="66"/>
        <v>0.11982764133490512</v>
      </c>
      <c r="BT20" s="7">
        <f t="shared" si="67"/>
        <v>8.3914263281262897</v>
      </c>
      <c r="BU20" s="7">
        <f t="shared" si="68"/>
        <v>8.5343332963491925</v>
      </c>
      <c r="BV20" s="7">
        <f t="shared" si="69"/>
        <v>8.2502247235597874</v>
      </c>
      <c r="BW20" s="7">
        <f t="shared" si="70"/>
        <v>9.2323905444230174</v>
      </c>
      <c r="BX20" s="7">
        <f t="shared" si="71"/>
        <v>7.544569790776503</v>
      </c>
      <c r="BY20" s="7">
        <f t="shared" si="72"/>
        <v>9.2164340869729173</v>
      </c>
      <c r="BZ20" s="7">
        <f t="shared" si="73"/>
        <v>7.5839481348587077</v>
      </c>
      <c r="CA20" s="7">
        <f t="shared" si="74"/>
        <v>4.1936048947181668</v>
      </c>
      <c r="CB20" s="7">
        <f t="shared" si="75"/>
        <v>16.799744274202272</v>
      </c>
      <c r="CC20" s="7">
        <f t="shared" si="76"/>
        <v>4.6715941723561025</v>
      </c>
      <c r="CD20" s="7">
        <f t="shared" si="77"/>
        <v>23.421210679585471</v>
      </c>
      <c r="CF20" t="str">
        <f>OutputSummary!A20</f>
        <v>AME 10 D4</v>
      </c>
      <c r="CG20" s="22">
        <f>IF($CF20="",CG19,Case1!$O20)</f>
        <v>1.6222389554138349E-3</v>
      </c>
      <c r="CH20" s="22">
        <f>IF($CF20="",CH19,Case2!$O20)</f>
        <v>1.6222389554138347E-3</v>
      </c>
      <c r="CI20" s="22">
        <f>IF($CF20="",CI19,Case3!$O20)</f>
        <v>1.6222389554138349E-3</v>
      </c>
      <c r="CJ20" s="22">
        <f>IF($CF20="",CJ19,Case4!$O20)</f>
        <v>1.6222389554138349E-3</v>
      </c>
      <c r="CK20" s="22">
        <f>IF($CF20="",CK19,Case5!$O20)</f>
        <v>1.6222389554138347E-3</v>
      </c>
      <c r="CL20" s="22">
        <f>IF($CF20="",CL19,Case6!$O20)</f>
        <v>1.6222389554138349E-3</v>
      </c>
      <c r="CM20" s="22">
        <f>IF($CF20="",CM19,Case7!$O20)</f>
        <v>1.6222389554138347E-3</v>
      </c>
      <c r="CN20" s="22">
        <f>IF($CF20="",CN19,Case8!$O20)</f>
        <v>8.1111947770691744E-4</v>
      </c>
      <c r="CO20" s="22">
        <f>IF($CF20="",CO19,Case9!$O20)</f>
        <v>3.2444779108276697E-3</v>
      </c>
      <c r="CP20" s="22">
        <f>IF($CF20="",CP19,Case10!$O20)</f>
        <v>1.7998923012095308E-4</v>
      </c>
      <c r="CQ20" s="22">
        <f>IF($CF20="",CQ19,Case11!$O20)</f>
        <v>7.4330733610264224E-3</v>
      </c>
      <c r="CS20" t="str">
        <f>OutputSummary!A20</f>
        <v>AME 10 D4</v>
      </c>
      <c r="CT20" s="22">
        <f>IF($CS20="",CT19,Case1!$S20+Case1!$F20+Case1!$P20)</f>
        <v>3.2444779108276693E-3</v>
      </c>
      <c r="CU20" s="22">
        <f>IF($CS20="",CU19,Case2!$S20+Case2!$F20+Case2!$P20)</f>
        <v>3.2444779108276693E-3</v>
      </c>
      <c r="CV20" s="22">
        <f>IF($CS20="",CV19,Case3!$S20+Case3!$F20+Case3!$P20)</f>
        <v>3.2444779108276702E-3</v>
      </c>
      <c r="CW20" s="22">
        <f>IF($CS20="",CW19,Case4!$S20+Case4!$F20+Case4!$P20)</f>
        <v>3.2444779108276693E-3</v>
      </c>
      <c r="CX20" s="22">
        <f>IF($CS20="",CX19,Case5!$S20+Case5!$F20+Case5!$P20)</f>
        <v>3.2444779108276693E-3</v>
      </c>
      <c r="CY20" s="22">
        <f>IF($CS20="",CY19,Case6!$S20+Case6!$F20+Case6!$P20)</f>
        <v>3.2444779108276697E-3</v>
      </c>
      <c r="CZ20" s="22">
        <f>IF($CS20="",CZ19,Case7!$S20+Case7!$F20+Case7!$P20)</f>
        <v>3.2444779108276693E-3</v>
      </c>
      <c r="DA20" s="22">
        <f>IF($CS20="",DA19,Case8!$S20+Case8!$F20+Case8!$P20)</f>
        <v>1.6222389554138347E-3</v>
      </c>
      <c r="DB20" s="22">
        <f>IF($CS20="",DB19,Case9!$S20+Case9!$F20+Case9!$P20)</f>
        <v>6.4889558216553386E-3</v>
      </c>
      <c r="DC20" s="22">
        <f>IF($CS20="",DC19,Case10!$S20+Case10!$F20+Case10!$P20)</f>
        <v>1.7998923012095306E-3</v>
      </c>
      <c r="DD20" s="22">
        <f>IF($CS20="",DD19,Case11!$S20+Case11!$F20+Case11!$P20)</f>
        <v>9.0647236110078314E-3</v>
      </c>
      <c r="DF20" t="str">
        <f t="shared" si="7"/>
        <v>AME 10 D4</v>
      </c>
      <c r="DG20" s="22">
        <f t="shared" si="8"/>
        <v>1.6222389554138344E-3</v>
      </c>
      <c r="DH20" s="22">
        <f t="shared" si="9"/>
        <v>1.6222389554138347E-3</v>
      </c>
      <c r="DI20" s="22">
        <f t="shared" si="10"/>
        <v>1.6222389554138353E-3</v>
      </c>
      <c r="DJ20" s="22">
        <f t="shared" si="11"/>
        <v>1.6222389554138344E-3</v>
      </c>
      <c r="DK20" s="22">
        <f t="shared" si="12"/>
        <v>1.6222389554138347E-3</v>
      </c>
      <c r="DL20" s="22">
        <f t="shared" si="13"/>
        <v>1.6222389554138349E-3</v>
      </c>
      <c r="DM20" s="22">
        <f t="shared" si="14"/>
        <v>1.6222389554138347E-3</v>
      </c>
      <c r="DN20" s="22">
        <f t="shared" si="15"/>
        <v>8.1111947770691722E-4</v>
      </c>
      <c r="DO20" s="22">
        <f t="shared" si="16"/>
        <v>3.2444779108276689E-3</v>
      </c>
      <c r="DP20" s="22">
        <f t="shared" si="17"/>
        <v>1.6199030710885775E-3</v>
      </c>
      <c r="DQ20" s="22">
        <f t="shared" si="18"/>
        <v>1.631650249981409E-3</v>
      </c>
      <c r="DS20">
        <f t="shared" si="19"/>
        <v>49.999999999999993</v>
      </c>
      <c r="DT20">
        <f t="shared" si="20"/>
        <v>50</v>
      </c>
      <c r="DU20">
        <f t="shared" si="21"/>
        <v>50.000000000000007</v>
      </c>
      <c r="DV20">
        <f t="shared" si="22"/>
        <v>49.999999999999993</v>
      </c>
      <c r="DW20">
        <f t="shared" si="23"/>
        <v>50</v>
      </c>
      <c r="DX20">
        <f t="shared" si="24"/>
        <v>50.000000000000007</v>
      </c>
      <c r="DY20">
        <f t="shared" si="25"/>
        <v>50</v>
      </c>
      <c r="DZ20">
        <f t="shared" si="26"/>
        <v>49.999999999999993</v>
      </c>
      <c r="EA20">
        <f t="shared" si="27"/>
        <v>49.999999999999993</v>
      </c>
      <c r="EB20">
        <f t="shared" si="28"/>
        <v>90</v>
      </c>
      <c r="EC20">
        <f t="shared" si="29"/>
        <v>17.999999999999993</v>
      </c>
    </row>
    <row r="21" spans="1:133" x14ac:dyDescent="0.2">
      <c r="A21" t="str">
        <f>OutputSummary!A17</f>
        <v>AME 10 D1</v>
      </c>
      <c r="B21" s="13">
        <f>IF($A21="",B20,Case8!K17*100)</f>
        <v>3.5431176862735709</v>
      </c>
      <c r="C21" s="7">
        <f>IF($A21="",C20,Pi!$B17)</f>
        <v>3.5431176862735709</v>
      </c>
      <c r="D21" s="7">
        <f>IF($A21="",D20,Patm!B17)</f>
        <v>3.5485115563890095</v>
      </c>
      <c r="E21" s="13">
        <f>IF($A21="",E20,'Patm diff'!B17)</f>
        <v>3.5570293951195691</v>
      </c>
      <c r="F21" s="7">
        <f>IF($A21="",F20,'Patm nodiff'!B17)</f>
        <v>3.5477933097440082</v>
      </c>
      <c r="G21" s="7">
        <f>IF($A21="",G20,Case1!$B17)</f>
        <v>3.8151078651307615</v>
      </c>
      <c r="H21" s="7">
        <f>IF($A21="",H20,Case2!$B17)</f>
        <v>3.8197383324610832</v>
      </c>
      <c r="I21" s="7">
        <f>IF($A21="",I20,Case3!$B17)</f>
        <v>3.8105326037417715</v>
      </c>
      <c r="J21" s="7">
        <f>IF($A21="",J20,Case4!$B17)</f>
        <v>3.8423560134174188</v>
      </c>
      <c r="K21" s="7">
        <f>IF($A21="",K20,Case5!$B17)</f>
        <v>3.7876669750016938</v>
      </c>
      <c r="L21" s="7">
        <f>IF($A21="",L20,Case6!$B17)</f>
        <v>3.8418390237742055</v>
      </c>
      <c r="M21" s="7">
        <f>IF($A21="",M20,Case7!$B17)</f>
        <v>3.7889430012658143</v>
      </c>
      <c r="N21" s="7">
        <f>IF($A21="",N20,Case8!$B17)</f>
        <v>3.679035397615237</v>
      </c>
      <c r="O21" s="7">
        <f>IF($A21="",O20,Case9!$B17)</f>
        <v>4.0877181271226375</v>
      </c>
      <c r="P21" s="7">
        <f>IF($A21="",P20,Case10!$B17)</f>
        <v>3.694497312961555</v>
      </c>
      <c r="Q21" s="7">
        <f>IF($A21="",Q20,Case11!$B17)</f>
        <v>4.3030802563397055</v>
      </c>
      <c r="S21" s="7">
        <f>IF($A21="",S20,Case1!E17*100)</f>
        <v>42.296595174014882</v>
      </c>
      <c r="T21" s="7">
        <f>IF($A21="",T20,Pi!$Q17)</f>
        <v>42.29659517401489</v>
      </c>
      <c r="U21" s="7">
        <f>IF($A21="",U20,Patm!Q17)</f>
        <v>3.3165255825533382E-2</v>
      </c>
      <c r="V21" s="7">
        <f>IF($A21="",V20,'Patm diff'!Q17)</f>
        <v>8.6415988119395257E-2</v>
      </c>
      <c r="W21" s="7">
        <f>IF($A21="",W20,'Patm nodiff'!Q17)</f>
        <v>2.8653039522334722E-2</v>
      </c>
      <c r="X21" s="7">
        <f>IF($A21="",X20,Case1!$Q17)</f>
        <v>1.4717876079295102</v>
      </c>
      <c r="Y21" s="7">
        <f>IF($A21="",Y20,Case2!$Q17)</f>
        <v>1.4075993775043389</v>
      </c>
      <c r="Z21" s="7">
        <f>IF($A21="",Z20,Case3!$Q17)</f>
        <v>1.5353780641811874</v>
      </c>
      <c r="AA21" s="7">
        <f>IF($A21="",AA20,Case4!$Q17)</f>
        <v>1.0965041132717095</v>
      </c>
      <c r="AB21" s="7">
        <f>IF($A21="",AB20,Case5!$Q17)</f>
        <v>1.8556939400103065</v>
      </c>
      <c r="AC21" s="7">
        <f>IF($A21="",AC20,Case6!$Q17)</f>
        <v>1.1035707358034432</v>
      </c>
      <c r="AD21" s="7">
        <f>IF($A21="",AD20,Case7!$Q17)</f>
        <v>1.8377083947374642</v>
      </c>
      <c r="AE21" s="7">
        <f>IF($A21="",AE20,Case8!$Q17)</f>
        <v>0.78621601246220285</v>
      </c>
      <c r="AF21" s="7">
        <f>IF($A21="",AF20,Case9!$Q17)</f>
        <v>2.6020658178616185</v>
      </c>
      <c r="AG21" s="7">
        <f>IF($A21="",AG20,Case10!$Q17)</f>
        <v>0.85669960328247874</v>
      </c>
      <c r="AH21" s="7">
        <f>IF($A21="",AH20,Case11!$Q17)</f>
        <v>3.3525262371525266</v>
      </c>
      <c r="AJ21" s="25">
        <f t="shared" si="33"/>
        <v>0.99999999999999978</v>
      </c>
      <c r="AK21" s="25">
        <f t="shared" si="34"/>
        <v>1275.3284761775133</v>
      </c>
      <c r="AL21" s="25">
        <f t="shared" si="35"/>
        <v>489.45335341854189</v>
      </c>
      <c r="AM21" s="25">
        <f t="shared" si="36"/>
        <v>1476.1643399488269</v>
      </c>
      <c r="AN21" s="25">
        <f t="shared" si="37"/>
        <v>28.738246569093707</v>
      </c>
      <c r="AO21" s="25">
        <f t="shared" si="38"/>
        <v>30.04874529641123</v>
      </c>
      <c r="AP21" s="25">
        <f t="shared" si="39"/>
        <v>27.548000170610443</v>
      </c>
      <c r="AQ21" s="25">
        <f t="shared" si="40"/>
        <v>38.574041503421107</v>
      </c>
      <c r="AR21" s="25">
        <f t="shared" si="41"/>
        <v>22.792872392405382</v>
      </c>
      <c r="AS21" s="25">
        <f t="shared" si="42"/>
        <v>38.327035868001055</v>
      </c>
      <c r="AT21" s="25">
        <f t="shared" si="43"/>
        <v>23.015944910050539</v>
      </c>
      <c r="AU21" s="25">
        <f t="shared" si="44"/>
        <v>53.797677106008166</v>
      </c>
      <c r="AV21" s="25">
        <f t="shared" si="45"/>
        <v>16.255005881739873</v>
      </c>
      <c r="AW21" s="25">
        <f t="shared" si="46"/>
        <v>49.371559192923385</v>
      </c>
      <c r="AX21" s="25">
        <f t="shared" si="47"/>
        <v>12.61633531910538</v>
      </c>
      <c r="AZ21" s="7">
        <f t="shared" si="48"/>
        <v>32.560021580793098</v>
      </c>
      <c r="BA21" s="7">
        <f t="shared" si="49"/>
        <v>32.560021580793098</v>
      </c>
      <c r="BB21" s="7">
        <f t="shared" si="50"/>
        <v>73.958333333333329</v>
      </c>
      <c r="BC21" s="7">
        <f t="shared" si="51"/>
        <v>22.118380062305299</v>
      </c>
      <c r="BD21" s="7">
        <f t="shared" si="52"/>
        <v>50</v>
      </c>
      <c r="BE21" s="7">
        <f t="shared" si="53"/>
        <v>50</v>
      </c>
      <c r="BF21" s="7">
        <f t="shared" si="54"/>
        <v>50</v>
      </c>
      <c r="BG21" s="7">
        <f t="shared" si="55"/>
        <v>50</v>
      </c>
      <c r="BH21" s="7">
        <f t="shared" si="56"/>
        <v>50</v>
      </c>
      <c r="BI21" s="7">
        <f t="shared" si="57"/>
        <v>50</v>
      </c>
      <c r="BJ21" s="7">
        <f t="shared" si="58"/>
        <v>50</v>
      </c>
      <c r="BK21" s="7">
        <f t="shared" si="59"/>
        <v>50</v>
      </c>
      <c r="BL21" s="7">
        <f t="shared" si="60"/>
        <v>50</v>
      </c>
      <c r="BM21" s="7">
        <f t="shared" si="61"/>
        <v>10</v>
      </c>
      <c r="BN21" s="7">
        <f t="shared" si="62"/>
        <v>82</v>
      </c>
      <c r="BP21" s="7">
        <f t="shared" si="63"/>
        <v>0</v>
      </c>
      <c r="BQ21" s="7">
        <f t="shared" si="64"/>
        <v>0.15223513845828546</v>
      </c>
      <c r="BR21" s="7">
        <f t="shared" si="65"/>
        <v>0.39264032634009371</v>
      </c>
      <c r="BS21" s="7">
        <f t="shared" si="66"/>
        <v>0.13196353845516179</v>
      </c>
      <c r="BT21" s="7">
        <f t="shared" si="67"/>
        <v>7.6765776059573341</v>
      </c>
      <c r="BU21" s="7">
        <f t="shared" si="68"/>
        <v>7.8072666696669764</v>
      </c>
      <c r="BV21" s="7">
        <f t="shared" si="69"/>
        <v>7.5474466598779788</v>
      </c>
      <c r="BW21" s="7">
        <f t="shared" si="70"/>
        <v>8.4456220097664332</v>
      </c>
      <c r="BX21" s="7">
        <f t="shared" si="71"/>
        <v>6.9020933082616427</v>
      </c>
      <c r="BY21" s="7">
        <f t="shared" si="72"/>
        <v>8.4310306332164462</v>
      </c>
      <c r="BZ21" s="7">
        <f t="shared" si="73"/>
        <v>6.9381075301167048</v>
      </c>
      <c r="CA21" s="7">
        <f t="shared" si="74"/>
        <v>3.8361049046783373</v>
      </c>
      <c r="CB21" s="7">
        <f t="shared" si="75"/>
        <v>15.370656271421883</v>
      </c>
      <c r="CC21" s="7">
        <f t="shared" si="76"/>
        <v>4.2724978420684554</v>
      </c>
      <c r="CD21" s="7">
        <f t="shared" si="77"/>
        <v>21.44897904493304</v>
      </c>
      <c r="CF21" t="str">
        <f>OutputSummary!A21</f>
        <v>AME 10 E1</v>
      </c>
      <c r="CG21" s="22">
        <f>IF($CF21="",CG20,Case1!$O21)</f>
        <v>1.5422522040917847E-3</v>
      </c>
      <c r="CH21" s="22">
        <f>IF($CF21="",CH20,Case2!$O21)</f>
        <v>1.542252204091785E-3</v>
      </c>
      <c r="CI21" s="22">
        <f>IF($CF21="",CI20,Case3!$O21)</f>
        <v>1.5422522040917852E-3</v>
      </c>
      <c r="CJ21" s="22">
        <f>IF($CF21="",CJ20,Case4!$O21)</f>
        <v>1.542252204091785E-3</v>
      </c>
      <c r="CK21" s="22">
        <f>IF($CF21="",CK20,Case5!$O21)</f>
        <v>1.542252204091785E-3</v>
      </c>
      <c r="CL21" s="22">
        <f>IF($CF21="",CL20,Case6!$O21)</f>
        <v>1.542252204091785E-3</v>
      </c>
      <c r="CM21" s="22">
        <f>IF($CF21="",CM20,Case7!$O21)</f>
        <v>1.542252204091785E-3</v>
      </c>
      <c r="CN21" s="22">
        <f>IF($CF21="",CN20,Case8!$O21)</f>
        <v>7.7112610204589259E-4</v>
      </c>
      <c r="CO21" s="22">
        <f>IF($CF21="",CO20,Case9!$O21)</f>
        <v>3.0845044081835703E-3</v>
      </c>
      <c r="CP21" s="22">
        <f>IF($CF21="",CP20,Case10!$O21)</f>
        <v>1.7112675990118794E-4</v>
      </c>
      <c r="CQ21" s="22">
        <f>IF($CF21="",CQ20,Case11!$O21)</f>
        <v>7.0645545290165387E-3</v>
      </c>
      <c r="CS21" t="str">
        <f>OutputSummary!A21</f>
        <v>AME 10 E1</v>
      </c>
      <c r="CT21" s="22">
        <f>IF($CS21="",CT20,Case1!$S21+Case1!$F21+Case1!$P21)</f>
        <v>3.0845044081835695E-3</v>
      </c>
      <c r="CU21" s="22">
        <f>IF($CS21="",CU20,Case2!$S21+Case2!$F21+Case2!$P21)</f>
        <v>3.0845044081835703E-3</v>
      </c>
      <c r="CV21" s="22">
        <f>IF($CS21="",CV20,Case3!$S21+Case3!$F21+Case3!$P21)</f>
        <v>3.0845044081835699E-3</v>
      </c>
      <c r="CW21" s="22">
        <f>IF($CS21="",CW20,Case4!$S21+Case4!$F21+Case4!$P21)</f>
        <v>3.0845044081835695E-3</v>
      </c>
      <c r="CX21" s="22">
        <f>IF($CS21="",CX20,Case5!$S21+Case5!$F21+Case5!$P21)</f>
        <v>3.0845044081835695E-3</v>
      </c>
      <c r="CY21" s="22">
        <f>IF($CS21="",CY20,Case6!$S21+Case6!$F21+Case6!$P21)</f>
        <v>3.0845044081835703E-3</v>
      </c>
      <c r="CZ21" s="22">
        <f>IF($CS21="",CZ20,Case7!$S21+Case7!$F21+Case7!$P21)</f>
        <v>3.0845044081835695E-3</v>
      </c>
      <c r="DA21" s="22">
        <f>IF($CS21="",DA20,Case8!$S21+Case8!$F21+Case8!$P21)</f>
        <v>1.5422522040917852E-3</v>
      </c>
      <c r="DB21" s="22">
        <f>IF($CS21="",DB20,Case9!$S21+Case9!$F21+Case9!$P21)</f>
        <v>6.1690088163671407E-3</v>
      </c>
      <c r="DC21" s="22">
        <f>IF($CS21="",DC20,Case10!$S21+Case10!$F21+Case10!$P21)</f>
        <v>1.7112675990118792E-3</v>
      </c>
      <c r="DD21" s="22">
        <f>IF($CS21="",DD20,Case11!$S21+Case11!$F21+Case11!$P21)</f>
        <v>8.6153104012396814E-3</v>
      </c>
      <c r="DF21" t="str">
        <f t="shared" si="7"/>
        <v>AME 10 E1</v>
      </c>
      <c r="DG21" s="22">
        <f t="shared" si="8"/>
        <v>1.5422522040917847E-3</v>
      </c>
      <c r="DH21" s="22">
        <f t="shared" si="9"/>
        <v>1.5422522040917854E-3</v>
      </c>
      <c r="DI21" s="22">
        <f t="shared" si="10"/>
        <v>1.5422522040917847E-3</v>
      </c>
      <c r="DJ21" s="22">
        <f t="shared" si="11"/>
        <v>1.5422522040917845E-3</v>
      </c>
      <c r="DK21" s="22">
        <f t="shared" si="12"/>
        <v>1.5422522040917845E-3</v>
      </c>
      <c r="DL21" s="22">
        <f t="shared" si="13"/>
        <v>1.5422522040917854E-3</v>
      </c>
      <c r="DM21" s="22">
        <f t="shared" si="14"/>
        <v>1.5422522040917845E-3</v>
      </c>
      <c r="DN21" s="22">
        <f t="shared" si="15"/>
        <v>7.7112610204589259E-4</v>
      </c>
      <c r="DO21" s="22">
        <f t="shared" si="16"/>
        <v>3.0845044081835703E-3</v>
      </c>
      <c r="DP21" s="22">
        <f t="shared" si="17"/>
        <v>1.5401408391106913E-3</v>
      </c>
      <c r="DQ21" s="22">
        <f t="shared" si="18"/>
        <v>1.5507558722231427E-3</v>
      </c>
      <c r="DS21">
        <f t="shared" si="19"/>
        <v>50</v>
      </c>
      <c r="DT21">
        <f t="shared" si="20"/>
        <v>50.000000000000007</v>
      </c>
      <c r="DU21">
        <f t="shared" si="21"/>
        <v>49.999999999999993</v>
      </c>
      <c r="DV21">
        <f t="shared" si="22"/>
        <v>50</v>
      </c>
      <c r="DW21">
        <f t="shared" si="23"/>
        <v>50</v>
      </c>
      <c r="DX21">
        <f t="shared" si="24"/>
        <v>50.000000000000007</v>
      </c>
      <c r="DY21">
        <f t="shared" si="25"/>
        <v>50</v>
      </c>
      <c r="DZ21">
        <f t="shared" si="26"/>
        <v>50</v>
      </c>
      <c r="EA21">
        <f t="shared" si="27"/>
        <v>50</v>
      </c>
      <c r="EB21">
        <f t="shared" si="28"/>
        <v>90</v>
      </c>
      <c r="EC21">
        <f t="shared" si="29"/>
        <v>18</v>
      </c>
    </row>
    <row r="22" spans="1:133" x14ac:dyDescent="0.2">
      <c r="A22" t="str">
        <f>OutputSummary!A18</f>
        <v>AME 10 D2</v>
      </c>
      <c r="B22" s="13">
        <f>IF($A22="",B21,Case8!K18*100)</f>
        <v>3.0960744156620663</v>
      </c>
      <c r="C22" s="7">
        <f>IF($A22="",C21,Pi!$B18)</f>
        <v>3.0960744156620663</v>
      </c>
      <c r="D22" s="7">
        <f>IF($A22="",D21,Patm!B18)</f>
        <v>3.0995282833988571</v>
      </c>
      <c r="E22" s="13">
        <f>IF($A22="",E21,'Patm diff'!B18)</f>
        <v>3.1049820086098405</v>
      </c>
      <c r="F22" s="7">
        <f>IF($A22="",F21,'Patm nodiff'!B18)</f>
        <v>3.0990683818031526</v>
      </c>
      <c r="G22" s="7">
        <f>IF($A22="",G21,Case1!$B18)</f>
        <v>3.3258447259759154</v>
      </c>
      <c r="H22" s="7">
        <f>IF($A22="",H21,Case2!$B18)</f>
        <v>3.3297582158364736</v>
      </c>
      <c r="I22" s="7">
        <f>IF($A22="",I21,Case3!$B18)</f>
        <v>3.3219779529067535</v>
      </c>
      <c r="J22" s="7">
        <f>IF($A22="",J21,Case4!$B18)</f>
        <v>3.3488746567865824</v>
      </c>
      <c r="K22" s="7">
        <f>IF($A22="",K21,Case5!$B18)</f>
        <v>3.3026539894680682</v>
      </c>
      <c r="L22" s="7">
        <f>IF($A22="",L21,Case6!$B18)</f>
        <v>3.3484376816888677</v>
      </c>
      <c r="M22" s="7">
        <f>IF($A22="",M21,Case7!$B18)</f>
        <v>3.3037323330595201</v>
      </c>
      <c r="N22" s="7">
        <f>IF($A22="",N21,Case8!$B18)</f>
        <v>3.2109046002115713</v>
      </c>
      <c r="O22" s="7">
        <f>IF($A22="",O21,Case9!$B18)</f>
        <v>3.5560554333167551</v>
      </c>
      <c r="P22" s="7">
        <f>IF($A22="",P21,Case10!$B18)</f>
        <v>3.224002171728741</v>
      </c>
      <c r="Q22" s="7">
        <f>IF($A22="",Q21,Case11!$B18)</f>
        <v>3.7371358154458556</v>
      </c>
      <c r="S22" s="7">
        <f>IF($A22="",S21,Case1!E18*100)</f>
        <v>31.84283787812322</v>
      </c>
      <c r="T22" s="7">
        <f>IF($A22="",T21,Pi!$Q18)</f>
        <v>31.84283787812322</v>
      </c>
      <c r="U22" s="7">
        <f>IF($A22="",U21,Patm!Q18)</f>
        <v>2.6493886362913714E-2</v>
      </c>
      <c r="V22" s="7">
        <f>IF($A22="",V21,'Patm diff'!Q18)</f>
        <v>6.9106434051980942E-2</v>
      </c>
      <c r="W22" s="7">
        <f>IF($A22="",W21,'Patm nodiff'!Q18)</f>
        <v>2.2887273315005324E-2</v>
      </c>
      <c r="X22" s="7">
        <f>IF($A22="",X21,Case1!$Q18)</f>
        <v>1.5520153068158271</v>
      </c>
      <c r="Y22" s="7">
        <f>IF($A22="",Y21,Case2!$Q18)</f>
        <v>1.4844367297771828</v>
      </c>
      <c r="Z22" s="7">
        <f>IF($A22="",Z21,Case3!$Q18)</f>
        <v>1.6189545677828181</v>
      </c>
      <c r="AA22" s="7">
        <f>IF($A22="",AA21,Case4!$Q18)</f>
        <v>1.1567704609638114</v>
      </c>
      <c r="AB22" s="7">
        <f>IF($A22="",AB21,Case5!$Q18)</f>
        <v>1.9559913211996538</v>
      </c>
      <c r="AC22" s="7">
        <f>IF($A22="",AC21,Case6!$Q18)</f>
        <v>1.1642160423999917</v>
      </c>
      <c r="AD22" s="7">
        <f>IF($A22="",AD21,Case7!$Q18)</f>
        <v>1.9370727040767983</v>
      </c>
      <c r="AE22" s="7">
        <f>IF($A22="",AE21,Case8!$Q18)</f>
        <v>0.82864330808250009</v>
      </c>
      <c r="AF22" s="7">
        <f>IF($A22="",AF21,Case9!$Q18)</f>
        <v>2.746207225837511</v>
      </c>
      <c r="AG22" s="7">
        <f>IF($A22="",AG21,Case10!$Q18)</f>
        <v>0.90322733197725713</v>
      </c>
      <c r="AH22" s="7">
        <f>IF($A22="",AH21,Case11!$Q18)</f>
        <v>3.5371859983702345</v>
      </c>
      <c r="AJ22" s="25">
        <f t="shared" si="33"/>
        <v>1</v>
      </c>
      <c r="AK22" s="25">
        <f t="shared" si="34"/>
        <v>1201.893804553227</v>
      </c>
      <c r="AL22" s="25">
        <f t="shared" si="35"/>
        <v>460.77964107034461</v>
      </c>
      <c r="AM22" s="25">
        <f t="shared" si="36"/>
        <v>1391.2901480162977</v>
      </c>
      <c r="AN22" s="25">
        <f t="shared" si="37"/>
        <v>20.517090094590099</v>
      </c>
      <c r="AO22" s="25">
        <f t="shared" si="38"/>
        <v>21.451125022285659</v>
      </c>
      <c r="AP22" s="25">
        <f t="shared" si="39"/>
        <v>19.668765579834925</v>
      </c>
      <c r="AQ22" s="25">
        <f t="shared" si="40"/>
        <v>27.527360831458331</v>
      </c>
      <c r="AR22" s="25">
        <f t="shared" si="41"/>
        <v>16.279641700349305</v>
      </c>
      <c r="AS22" s="25">
        <f t="shared" si="42"/>
        <v>27.351313431895591</v>
      </c>
      <c r="AT22" s="25">
        <f t="shared" si="43"/>
        <v>16.438638472942294</v>
      </c>
      <c r="AU22" s="25">
        <f t="shared" si="44"/>
        <v>38.427677587607974</v>
      </c>
      <c r="AV22" s="25">
        <f t="shared" si="45"/>
        <v>11.595205772722453</v>
      </c>
      <c r="AW22" s="25">
        <f t="shared" si="46"/>
        <v>35.25451096394081</v>
      </c>
      <c r="AX22" s="25">
        <f t="shared" si="47"/>
        <v>9.002308019084909</v>
      </c>
      <c r="AZ22" s="7">
        <f t="shared" si="48"/>
        <v>32.560021580793098</v>
      </c>
      <c r="BA22" s="7">
        <f t="shared" si="49"/>
        <v>32.560021580793098</v>
      </c>
      <c r="BB22" s="7">
        <f t="shared" si="50"/>
        <v>73.958333333333329</v>
      </c>
      <c r="BC22" s="7">
        <f t="shared" si="51"/>
        <v>22.118380062305299</v>
      </c>
      <c r="BD22" s="7">
        <f t="shared" si="52"/>
        <v>50</v>
      </c>
      <c r="BE22" s="7">
        <f t="shared" si="53"/>
        <v>50</v>
      </c>
      <c r="BF22" s="7">
        <f t="shared" si="54"/>
        <v>50</v>
      </c>
      <c r="BG22" s="7">
        <f t="shared" si="55"/>
        <v>50</v>
      </c>
      <c r="BH22" s="7">
        <f t="shared" si="56"/>
        <v>50</v>
      </c>
      <c r="BI22" s="7">
        <f t="shared" si="57"/>
        <v>50</v>
      </c>
      <c r="BJ22" s="7">
        <f t="shared" si="58"/>
        <v>50</v>
      </c>
      <c r="BK22" s="7">
        <f t="shared" si="59"/>
        <v>50</v>
      </c>
      <c r="BL22" s="7">
        <f t="shared" si="60"/>
        <v>50</v>
      </c>
      <c r="BM22" s="7">
        <f t="shared" si="61"/>
        <v>10</v>
      </c>
      <c r="BN22" s="7">
        <f t="shared" si="62"/>
        <v>82</v>
      </c>
      <c r="BP22" s="7">
        <f t="shared" si="63"/>
        <v>0</v>
      </c>
      <c r="BQ22" s="7">
        <f t="shared" si="64"/>
        <v>0.11155635405010823</v>
      </c>
      <c r="BR22" s="7">
        <f t="shared" si="65"/>
        <v>0.28770603518809179</v>
      </c>
      <c r="BS22" s="7">
        <f t="shared" si="66"/>
        <v>9.6702008386514729E-2</v>
      </c>
      <c r="BT22" s="7">
        <f t="shared" si="67"/>
        <v>7.4213432710632992</v>
      </c>
      <c r="BU22" s="7">
        <f t="shared" si="68"/>
        <v>7.547744944122611</v>
      </c>
      <c r="BV22" s="7">
        <f t="shared" si="69"/>
        <v>7.2964505020264436</v>
      </c>
      <c r="BW22" s="7">
        <f t="shared" si="70"/>
        <v>8.1651862063030265</v>
      </c>
      <c r="BX22" s="7">
        <f t="shared" si="71"/>
        <v>6.6723064781964156</v>
      </c>
      <c r="BY22" s="7">
        <f t="shared" si="72"/>
        <v>8.1510723628015853</v>
      </c>
      <c r="BZ22" s="7">
        <f t="shared" si="73"/>
        <v>6.7071358603972078</v>
      </c>
      <c r="CA22" s="7">
        <f t="shared" si="74"/>
        <v>3.7088961417921746</v>
      </c>
      <c r="CB22" s="7">
        <f t="shared" si="75"/>
        <v>14.856910910402849</v>
      </c>
      <c r="CC22" s="7">
        <f t="shared" si="76"/>
        <v>4.1319341492416477</v>
      </c>
      <c r="CD22" s="7">
        <f t="shared" si="77"/>
        <v>20.705619882418247</v>
      </c>
      <c r="CF22" t="str">
        <f>OutputSummary!A22</f>
        <v>AME 10 E2</v>
      </c>
      <c r="CG22" s="22">
        <f>IF($CF22="",CG21,Case1!$O22)</f>
        <v>2.360346862280217E-3</v>
      </c>
      <c r="CH22" s="22">
        <f>IF($CF22="",CH21,Case2!$O22)</f>
        <v>2.360346862280217E-3</v>
      </c>
      <c r="CI22" s="22">
        <f>IF($CF22="",CI21,Case3!$O22)</f>
        <v>2.360346862280217E-3</v>
      </c>
      <c r="CJ22" s="22">
        <f>IF($CF22="",CJ21,Case4!$O22)</f>
        <v>2.360346862280217E-3</v>
      </c>
      <c r="CK22" s="22">
        <f>IF($CF22="",CK21,Case5!$O22)</f>
        <v>2.360346862280217E-3</v>
      </c>
      <c r="CL22" s="22">
        <f>IF($CF22="",CL21,Case6!$O22)</f>
        <v>2.360346862280217E-3</v>
      </c>
      <c r="CM22" s="22">
        <f>IF($CF22="",CM21,Case7!$O22)</f>
        <v>2.360346862280217E-3</v>
      </c>
      <c r="CN22" s="22">
        <f>IF($CF22="",CN21,Case8!$O22)</f>
        <v>1.1801734311401085E-3</v>
      </c>
      <c r="CO22" s="22">
        <f>IF($CF22="",CO21,Case9!$O22)</f>
        <v>4.720693724560434E-3</v>
      </c>
      <c r="CP22" s="22">
        <f>IF($CF22="",CP21,Case10!$O22)</f>
        <v>2.6171166886098578E-4</v>
      </c>
      <c r="CQ22" s="22">
        <f>IF($CF22="",CQ21,Case11!$O22)</f>
        <v>1.0843695286906667E-2</v>
      </c>
      <c r="CS22" t="str">
        <f>OutputSummary!A22</f>
        <v>AME 10 E2</v>
      </c>
      <c r="CT22" s="22">
        <f>IF($CS22="",CT21,Case1!$S22+Case1!$F22+Case1!$P22)</f>
        <v>4.7206937245604331E-3</v>
      </c>
      <c r="CU22" s="22">
        <f>IF($CS22="",CU21,Case2!$S22+Case2!$F22+Case2!$P22)</f>
        <v>4.720693724560434E-3</v>
      </c>
      <c r="CV22" s="22">
        <f>IF($CS22="",CV21,Case3!$S22+Case3!$F22+Case3!$P22)</f>
        <v>4.720693724560434E-3</v>
      </c>
      <c r="CW22" s="22">
        <f>IF($CS22="",CW21,Case4!$S22+Case4!$F22+Case4!$P22)</f>
        <v>4.720693724560434E-3</v>
      </c>
      <c r="CX22" s="22">
        <f>IF($CS22="",CX21,Case5!$S22+Case5!$F22+Case5!$P22)</f>
        <v>4.720693724560434E-3</v>
      </c>
      <c r="CY22" s="22">
        <f>IF($CS22="",CY21,Case6!$S22+Case6!$F22+Case6!$P22)</f>
        <v>4.720693724560434E-3</v>
      </c>
      <c r="CZ22" s="22">
        <f>IF($CS22="",CZ21,Case7!$S22+Case7!$F22+Case7!$P22)</f>
        <v>4.720693724560434E-3</v>
      </c>
      <c r="DA22" s="22">
        <f>IF($CS22="",DA21,Case8!$S22+Case8!$F22+Case8!$P22)</f>
        <v>2.3603468622802166E-3</v>
      </c>
      <c r="DB22" s="22">
        <f>IF($CS22="",DB21,Case9!$S22+Case9!$F22+Case9!$P22)</f>
        <v>9.4413874491208662E-3</v>
      </c>
      <c r="DC22" s="22">
        <f>IF($CS22="",DC21,Case10!$S22+Case10!$F22+Case10!$P22)</f>
        <v>2.6171166886098571E-3</v>
      </c>
      <c r="DD22" s="22">
        <f>IF($CS22="",DD21,Case11!$S22+Case11!$F22+Case11!$P22)</f>
        <v>1.3224018642569106E-2</v>
      </c>
      <c r="DF22" t="str">
        <f t="shared" si="7"/>
        <v>AME 10 E2</v>
      </c>
      <c r="DG22" s="22">
        <f t="shared" si="8"/>
        <v>2.3603468622802161E-3</v>
      </c>
      <c r="DH22" s="22">
        <f t="shared" si="9"/>
        <v>2.360346862280217E-3</v>
      </c>
      <c r="DI22" s="22">
        <f t="shared" si="10"/>
        <v>2.360346862280217E-3</v>
      </c>
      <c r="DJ22" s="22">
        <f t="shared" si="11"/>
        <v>2.360346862280217E-3</v>
      </c>
      <c r="DK22" s="22">
        <f t="shared" si="12"/>
        <v>2.360346862280217E-3</v>
      </c>
      <c r="DL22" s="22">
        <f t="shared" si="13"/>
        <v>2.360346862280217E-3</v>
      </c>
      <c r="DM22" s="22">
        <f t="shared" si="14"/>
        <v>2.360346862280217E-3</v>
      </c>
      <c r="DN22" s="22">
        <f t="shared" si="15"/>
        <v>1.1801734311401081E-3</v>
      </c>
      <c r="DO22" s="22">
        <f t="shared" si="16"/>
        <v>4.7206937245604323E-3</v>
      </c>
      <c r="DP22" s="22">
        <f t="shared" si="17"/>
        <v>2.3554050197488715E-3</v>
      </c>
      <c r="DQ22" s="22">
        <f t="shared" si="18"/>
        <v>2.3803233556624389E-3</v>
      </c>
      <c r="DS22">
        <f t="shared" si="19"/>
        <v>49.999999999999993</v>
      </c>
      <c r="DT22">
        <f t="shared" si="20"/>
        <v>50</v>
      </c>
      <c r="DU22">
        <f t="shared" si="21"/>
        <v>50</v>
      </c>
      <c r="DV22">
        <f t="shared" si="22"/>
        <v>50</v>
      </c>
      <c r="DW22">
        <f t="shared" si="23"/>
        <v>50</v>
      </c>
      <c r="DX22">
        <f t="shared" si="24"/>
        <v>50</v>
      </c>
      <c r="DY22">
        <f t="shared" si="25"/>
        <v>50</v>
      </c>
      <c r="DZ22">
        <f t="shared" si="26"/>
        <v>49.999999999999993</v>
      </c>
      <c r="EA22">
        <f t="shared" si="27"/>
        <v>49.999999999999993</v>
      </c>
      <c r="EB22">
        <f t="shared" si="28"/>
        <v>90</v>
      </c>
      <c r="EC22">
        <f t="shared" si="29"/>
        <v>18</v>
      </c>
    </row>
    <row r="23" spans="1:133" x14ac:dyDescent="0.2">
      <c r="A23" t="str">
        <f>OutputSummary!A19</f>
        <v>AME 10 D3</v>
      </c>
      <c r="B23" s="13">
        <f>IF($A23="",B22,Case8!K19*100)</f>
        <v>2.6031834749273859</v>
      </c>
      <c r="C23" s="7">
        <f>IF($A23="",C22,Pi!$B19)</f>
        <v>2.6031834749273859</v>
      </c>
      <c r="D23" s="7">
        <f>IF($A23="",D22,Patm!B19)</f>
        <v>2.6066563704736474</v>
      </c>
      <c r="E23" s="13">
        <f>IF($A23="",E22,'Patm diff'!B19)</f>
        <v>2.612140141356976</v>
      </c>
      <c r="F23" s="7">
        <f>IF($A23="",F22,'Patm nodiff'!B19)</f>
        <v>2.6061939352089021</v>
      </c>
      <c r="G23" s="7">
        <f>IF($A23="",G22,Case1!$B19)</f>
        <v>2.8341547884866998</v>
      </c>
      <c r="H23" s="7">
        <f>IF($A23="",H22,Case2!$B19)</f>
        <v>2.8380887327236319</v>
      </c>
      <c r="I23" s="7">
        <f>IF($A23="",I22,Case3!$B19)</f>
        <v>2.8302678051689454</v>
      </c>
      <c r="J23" s="7">
        <f>IF($A23="",J22,Case4!$B19)</f>
        <v>2.8573050876600323</v>
      </c>
      <c r="K23" s="7">
        <f>IF($A23="",K22,Case5!$B19)</f>
        <v>2.8108428415892655</v>
      </c>
      <c r="L23" s="7">
        <f>IF($A23="",L22,Case6!$B19)</f>
        <v>2.8568658286802342</v>
      </c>
      <c r="M23" s="7">
        <f>IF($A23="",M22,Case7!$B19)</f>
        <v>2.8119268213644162</v>
      </c>
      <c r="N23" s="7">
        <f>IF($A23="",N22,Case8!$B19)</f>
        <v>2.7186138660442856</v>
      </c>
      <c r="O23" s="7">
        <f>IF($A23="",O22,Case9!$B19)</f>
        <v>3.0655688629978499</v>
      </c>
      <c r="P23" s="7">
        <f>IF($A23="",P22,Case10!$B19)</f>
        <v>2.7317798716468498</v>
      </c>
      <c r="Q23" s="7">
        <f>IF($A23="",Q22,Case11!$B19)</f>
        <v>3.2475963794831246</v>
      </c>
      <c r="S23" s="7">
        <f>IF($A23="",S22,Case1!E19*100)</f>
        <v>31.8519651216216</v>
      </c>
      <c r="T23" s="7">
        <f>IF($A23="",T22,Pi!$Q19)</f>
        <v>31.851965121621603</v>
      </c>
      <c r="U23" s="7">
        <f>IF($A23="",U22,Patm!Q19)</f>
        <v>3.5554966584619749E-2</v>
      </c>
      <c r="V23" s="7">
        <f>IF($A23="",V22,'Patm diff'!Q19)</f>
        <v>9.2668206830526248E-2</v>
      </c>
      <c r="W23" s="7">
        <f>IF($A23="",W22,'Patm nodiff'!Q19)</f>
        <v>3.0716904490808133E-2</v>
      </c>
      <c r="X23" s="7">
        <f>IF($A23="",X22,Case1!$Q19)</f>
        <v>2.0220722455299445</v>
      </c>
      <c r="Y23" s="7">
        <f>IF($A23="",Y22,Case2!$Q19)</f>
        <v>1.9336830650773169</v>
      </c>
      <c r="Z23" s="7">
        <f>IF($A23="",Z22,Case3!$Q19)</f>
        <v>2.1096534711088282</v>
      </c>
      <c r="AA23" s="7">
        <f>IF($A23="",AA22,Case4!$Q19)</f>
        <v>1.5055483913922818</v>
      </c>
      <c r="AB23" s="7">
        <f>IF($A23="",AB22,Case5!$Q19)</f>
        <v>2.551063760445472</v>
      </c>
      <c r="AC23" s="7">
        <f>IF($A23="",AC22,Case6!$Q19)</f>
        <v>1.5152681844156739</v>
      </c>
      <c r="AD23" s="7">
        <f>IF($A23="",AD22,Case7!$Q19)</f>
        <v>2.5262675317649328</v>
      </c>
      <c r="AE23" s="7">
        <f>IF($A23="",AE22,Case8!$Q19)</f>
        <v>1.0949534293053729</v>
      </c>
      <c r="AF23" s="7">
        <f>IF($A23="",AF22,Case9!$Q19)</f>
        <v>3.4919096042462487</v>
      </c>
      <c r="AG23" s="7">
        <f>IF($A23="",AG22,Case10!$Q19)</f>
        <v>1.1915475702113196</v>
      </c>
      <c r="AH23" s="7">
        <f>IF($A23="",AH22,Case11!$Q19)</f>
        <v>4.424860913423613</v>
      </c>
      <c r="AJ23" s="25">
        <f t="shared" si="33"/>
        <v>0.99999999999999989</v>
      </c>
      <c r="AK23" s="25">
        <f t="shared" si="34"/>
        <v>895.85135865097448</v>
      </c>
      <c r="AL23" s="25">
        <f t="shared" si="35"/>
        <v>343.72052952177233</v>
      </c>
      <c r="AM23" s="25">
        <f t="shared" si="36"/>
        <v>1036.9523117524141</v>
      </c>
      <c r="AN23" s="25">
        <f t="shared" si="37"/>
        <v>15.752140009851052</v>
      </c>
      <c r="AO23" s="25">
        <f t="shared" si="38"/>
        <v>16.472174627204495</v>
      </c>
      <c r="AP23" s="25">
        <f t="shared" si="39"/>
        <v>15.098197669819344</v>
      </c>
      <c r="AQ23" s="25">
        <f t="shared" si="40"/>
        <v>21.156387468997888</v>
      </c>
      <c r="AR23" s="25">
        <f t="shared" si="41"/>
        <v>12.485758143520311</v>
      </c>
      <c r="AS23" s="25">
        <f t="shared" si="42"/>
        <v>21.020678352000463</v>
      </c>
      <c r="AT23" s="25">
        <f t="shared" si="43"/>
        <v>12.608310371375742</v>
      </c>
      <c r="AU23" s="25">
        <f t="shared" si="44"/>
        <v>29.089789820401911</v>
      </c>
      <c r="AV23" s="25">
        <f t="shared" si="45"/>
        <v>9.1216465291337503</v>
      </c>
      <c r="AW23" s="25">
        <f t="shared" si="46"/>
        <v>26.731593364730447</v>
      </c>
      <c r="AX23" s="25">
        <f t="shared" si="47"/>
        <v>7.1984104686755064</v>
      </c>
      <c r="AZ23" s="7">
        <f t="shared" si="48"/>
        <v>32.560021580793098</v>
      </c>
      <c r="BA23" s="7">
        <f t="shared" si="49"/>
        <v>32.560021580793098</v>
      </c>
      <c r="BB23" s="7">
        <f t="shared" si="50"/>
        <v>73.958333333333329</v>
      </c>
      <c r="BC23" s="7">
        <f t="shared" si="51"/>
        <v>22.118380062305299</v>
      </c>
      <c r="BD23" s="7">
        <f t="shared" si="52"/>
        <v>50</v>
      </c>
      <c r="BE23" s="7">
        <f t="shared" si="53"/>
        <v>50</v>
      </c>
      <c r="BF23" s="7">
        <f t="shared" si="54"/>
        <v>50</v>
      </c>
      <c r="BG23" s="7">
        <f t="shared" si="55"/>
        <v>50</v>
      </c>
      <c r="BH23" s="7">
        <f t="shared" si="56"/>
        <v>50</v>
      </c>
      <c r="BI23" s="7">
        <f t="shared" si="57"/>
        <v>50</v>
      </c>
      <c r="BJ23" s="7">
        <f t="shared" si="58"/>
        <v>50</v>
      </c>
      <c r="BK23" s="7">
        <f t="shared" si="59"/>
        <v>50</v>
      </c>
      <c r="BL23" s="7">
        <f t="shared" si="60"/>
        <v>50</v>
      </c>
      <c r="BM23" s="7">
        <f t="shared" si="61"/>
        <v>10</v>
      </c>
      <c r="BN23" s="7">
        <f t="shared" si="62"/>
        <v>82</v>
      </c>
      <c r="BP23" s="7">
        <f t="shared" si="63"/>
        <v>0</v>
      </c>
      <c r="BQ23" s="7">
        <f t="shared" si="64"/>
        <v>0.13340955717147007</v>
      </c>
      <c r="BR23" s="7">
        <f t="shared" si="65"/>
        <v>0.34406589146928968</v>
      </c>
      <c r="BS23" s="7">
        <f t="shared" si="66"/>
        <v>0.11564533620128972</v>
      </c>
      <c r="BT23" s="7">
        <f t="shared" si="67"/>
        <v>8.8726482702398339</v>
      </c>
      <c r="BU23" s="7">
        <f t="shared" si="68"/>
        <v>9.0237687838272169</v>
      </c>
      <c r="BV23" s="7">
        <f t="shared" si="69"/>
        <v>8.7233317370337833</v>
      </c>
      <c r="BW23" s="7">
        <f t="shared" si="70"/>
        <v>9.7619555125569857</v>
      </c>
      <c r="BX23" s="7">
        <f t="shared" si="71"/>
        <v>7.9771314109034162</v>
      </c>
      <c r="BY23" s="7">
        <f t="shared" si="72"/>
        <v>9.7450815970597162</v>
      </c>
      <c r="BZ23" s="7">
        <f t="shared" si="73"/>
        <v>8.018771955474751</v>
      </c>
      <c r="CA23" s="7">
        <f t="shared" si="74"/>
        <v>4.4342011321395445</v>
      </c>
      <c r="CB23" s="7">
        <f t="shared" si="75"/>
        <v>17.762304982493099</v>
      </c>
      <c r="CC23" s="7">
        <f t="shared" si="76"/>
        <v>4.9399666968557021</v>
      </c>
      <c r="CD23" s="7">
        <f t="shared" si="77"/>
        <v>24.754801602054357</v>
      </c>
      <c r="CF23" t="str">
        <f>OutputSummary!A23</f>
        <v>AME 10 E3</v>
      </c>
      <c r="CG23" s="22">
        <f>IF($CF23="",CG22,Case1!$O23)</f>
        <v>1.5565595607671308E-3</v>
      </c>
      <c r="CH23" s="22">
        <f>IF($CF23="",CH22,Case2!$O23)</f>
        <v>1.5565595607671312E-3</v>
      </c>
      <c r="CI23" s="22">
        <f>IF($CF23="",CI22,Case3!$O23)</f>
        <v>1.556559560767131E-3</v>
      </c>
      <c r="CJ23" s="22">
        <f>IF($CF23="",CJ22,Case4!$O23)</f>
        <v>1.5565595607671312E-3</v>
      </c>
      <c r="CK23" s="22">
        <f>IF($CF23="",CK22,Case5!$O23)</f>
        <v>1.5565595607671312E-3</v>
      </c>
      <c r="CL23" s="22">
        <f>IF($CF23="",CL22,Case6!$O23)</f>
        <v>1.5565595607671312E-3</v>
      </c>
      <c r="CM23" s="22">
        <f>IF($CF23="",CM22,Case7!$O23)</f>
        <v>1.5565595607671312E-3</v>
      </c>
      <c r="CN23" s="22">
        <f>IF($CF23="",CN22,Case8!$O23)</f>
        <v>7.782797803835656E-4</v>
      </c>
      <c r="CO23" s="22">
        <f>IF($CF23="",CO22,Case9!$O23)</f>
        <v>3.1131191215342624E-3</v>
      </c>
      <c r="CP23" s="22">
        <f>IF($CF23="",CP22,Case10!$O23)</f>
        <v>1.7271209638311652E-4</v>
      </c>
      <c r="CQ23" s="22">
        <f>IF($CF23="",CQ22,Case11!$O23)</f>
        <v>7.1304565959822127E-3</v>
      </c>
      <c r="CS23" t="str">
        <f>OutputSummary!A23</f>
        <v>AME 10 E3</v>
      </c>
      <c r="CT23" s="22">
        <f>IF($CS23="",CT22,Case1!$S23+Case1!$F23+Case1!$P23)</f>
        <v>3.1131191215342615E-3</v>
      </c>
      <c r="CU23" s="22">
        <f>IF($CS23="",CU22,Case2!$S23+Case2!$F23+Case2!$P23)</f>
        <v>3.1131191215342624E-3</v>
      </c>
      <c r="CV23" s="22">
        <f>IF($CS23="",CV22,Case3!$S23+Case3!$F23+Case3!$P23)</f>
        <v>3.113119121534262E-3</v>
      </c>
      <c r="CW23" s="22">
        <f>IF($CS23="",CW22,Case4!$S23+Case4!$F23+Case4!$P23)</f>
        <v>3.1131191215342624E-3</v>
      </c>
      <c r="CX23" s="22">
        <f>IF($CS23="",CX22,Case5!$S23+Case5!$F23+Case5!$P23)</f>
        <v>3.113119121534262E-3</v>
      </c>
      <c r="CY23" s="22">
        <f>IF($CS23="",CY22,Case6!$S23+Case6!$F23+Case6!$P23)</f>
        <v>3.1131191215342628E-3</v>
      </c>
      <c r="CZ23" s="22">
        <f>IF($CS23="",CZ22,Case7!$S23+Case7!$F23+Case7!$P23)</f>
        <v>3.113119121534262E-3</v>
      </c>
      <c r="DA23" s="22">
        <f>IF($CS23="",DA22,Case8!$S23+Case8!$F23+Case8!$P23)</f>
        <v>1.5565595607671312E-3</v>
      </c>
      <c r="DB23" s="22">
        <f>IF($CS23="",DB22,Case9!$S23+Case9!$F23+Case9!$P23)</f>
        <v>6.2262382430685248E-3</v>
      </c>
      <c r="DC23" s="22">
        <f>IF($CS23="",DC22,Case10!$S23+Case10!$F23+Case10!$P23)</f>
        <v>1.727120963831165E-3</v>
      </c>
      <c r="DD23" s="22">
        <f>IF($CS23="",DD22,Case11!$S23+Case11!$F23+Case11!$P23)</f>
        <v>8.6956787755880643E-3</v>
      </c>
      <c r="DF23" t="str">
        <f t="shared" si="7"/>
        <v>AME 10 E3</v>
      </c>
      <c r="DG23" s="22">
        <f t="shared" si="8"/>
        <v>1.5565595607671308E-3</v>
      </c>
      <c r="DH23" s="22">
        <f t="shared" si="9"/>
        <v>1.5565595607671312E-3</v>
      </c>
      <c r="DI23" s="22">
        <f t="shared" si="10"/>
        <v>1.556559560767131E-3</v>
      </c>
      <c r="DJ23" s="22">
        <f t="shared" si="11"/>
        <v>1.5565595607671312E-3</v>
      </c>
      <c r="DK23" s="22">
        <f t="shared" si="12"/>
        <v>1.5565595607671308E-3</v>
      </c>
      <c r="DL23" s="22">
        <f t="shared" si="13"/>
        <v>1.5565595607671316E-3</v>
      </c>
      <c r="DM23" s="22">
        <f t="shared" si="14"/>
        <v>1.5565595607671308E-3</v>
      </c>
      <c r="DN23" s="22">
        <f t="shared" si="15"/>
        <v>7.782797803835656E-4</v>
      </c>
      <c r="DO23" s="22">
        <f t="shared" si="16"/>
        <v>3.1131191215342624E-3</v>
      </c>
      <c r="DP23" s="22">
        <f t="shared" si="17"/>
        <v>1.5544088674480485E-3</v>
      </c>
      <c r="DQ23" s="22">
        <f t="shared" si="18"/>
        <v>1.5652221796058517E-3</v>
      </c>
      <c r="DS23">
        <f t="shared" si="19"/>
        <v>49.999999999999993</v>
      </c>
      <c r="DT23">
        <f t="shared" si="20"/>
        <v>50</v>
      </c>
      <c r="DU23">
        <f t="shared" si="21"/>
        <v>50</v>
      </c>
      <c r="DV23">
        <f t="shared" si="22"/>
        <v>50</v>
      </c>
      <c r="DW23">
        <f t="shared" si="23"/>
        <v>49.999999999999993</v>
      </c>
      <c r="DX23">
        <f t="shared" si="24"/>
        <v>50.000000000000014</v>
      </c>
      <c r="DY23">
        <f t="shared" si="25"/>
        <v>49.999999999999993</v>
      </c>
      <c r="DZ23">
        <f t="shared" si="26"/>
        <v>50</v>
      </c>
      <c r="EA23">
        <f t="shared" si="27"/>
        <v>50</v>
      </c>
      <c r="EB23">
        <f t="shared" si="28"/>
        <v>90</v>
      </c>
      <c r="EC23">
        <f t="shared" si="29"/>
        <v>18</v>
      </c>
    </row>
    <row r="24" spans="1:133" x14ac:dyDescent="0.2">
      <c r="A24" t="str">
        <f>OutputSummary!A20</f>
        <v>AME 10 D4</v>
      </c>
      <c r="B24" s="13">
        <f>IF($A24="",B23,Case8!K20*100)</f>
        <v>2.6245588440753238</v>
      </c>
      <c r="C24" s="7">
        <f>IF($A24="",C23,Pi!$B20)</f>
        <v>2.6245588440753238</v>
      </c>
      <c r="D24" s="7">
        <f>IF($A24="",D23,Patm!B20)</f>
        <v>2.627775447211961</v>
      </c>
      <c r="E24" s="13">
        <f>IF($A24="",E23,'Patm diff'!B20)</f>
        <v>2.6328544646768832</v>
      </c>
      <c r="F24" s="7">
        <f>IF($A24="",F23,'Patm nodiff'!B20)</f>
        <v>2.627347140475206</v>
      </c>
      <c r="G24" s="7">
        <f>IF($A24="",G23,Case1!$B20)</f>
        <v>2.8498264026787137</v>
      </c>
      <c r="H24" s="7">
        <f>IF($A24="",H23,Case2!$B20)</f>
        <v>2.8536634266282155</v>
      </c>
      <c r="I24" s="7">
        <f>IF($A24="",I23,Case3!$B20)</f>
        <v>2.8460351901461762</v>
      </c>
      <c r="J24" s="7">
        <f>IF($A24="",J23,Case4!$B20)</f>
        <v>2.8724064589986349</v>
      </c>
      <c r="K24" s="7">
        <f>IF($A24="",K23,Case5!$B20)</f>
        <v>2.8270889465399005</v>
      </c>
      <c r="L24" s="7">
        <f>IF($A24="",L23,Case6!$B20)</f>
        <v>2.8719780174833813</v>
      </c>
      <c r="M24" s="7">
        <f>IF($A24="",M23,Case7!$B20)</f>
        <v>2.828146207208563</v>
      </c>
      <c r="N24" s="7">
        <f>IF($A24="",N23,Case8!$B20)</f>
        <v>2.7371400413879927</v>
      </c>
      <c r="O24" s="7">
        <f>IF($A24="",O23,Case9!$B20)</f>
        <v>3.0755152071579861</v>
      </c>
      <c r="P24" s="7">
        <f>IF($A24="",P23,Case10!$B20)</f>
        <v>2.7499854533360875</v>
      </c>
      <c r="Q24" s="7">
        <f>IF($A24="",Q23,Case11!$B20)</f>
        <v>3.252939735045369</v>
      </c>
      <c r="S24" s="7">
        <f>IF($A24="",S23,Case1!E20*100)</f>
        <v>30.21613429229734</v>
      </c>
      <c r="T24" s="7">
        <f>IF($A24="",T23,Pi!$Q20)</f>
        <v>30.216134292297337</v>
      </c>
      <c r="U24" s="7">
        <f>IF($A24="",U23,Patm!Q20)</f>
        <v>3.2487570138303938E-2</v>
      </c>
      <c r="V24" s="7">
        <f>IF($A24="",V23,'Patm diff'!Q20)</f>
        <v>8.470200390394414E-2</v>
      </c>
      <c r="W24" s="7">
        <f>IF($A24="",W23,'Patm nodiff'!Q20)</f>
        <v>2.8066103201725003E-2</v>
      </c>
      <c r="X24" s="7">
        <f>IF($A24="",X23,Case1!$Q20)</f>
        <v>1.9555278317866978</v>
      </c>
      <c r="Y24" s="7">
        <f>IF($A24="",Y23,Case2!$Q20)</f>
        <v>1.8701248702047142</v>
      </c>
      <c r="Z24" s="7">
        <f>IF($A24="",Z23,Case3!$Q20)</f>
        <v>2.0401419411511794</v>
      </c>
      <c r="AA24" s="7">
        <f>IF($A24="",AA23,Case4!$Q20)</f>
        <v>1.4563614768708348</v>
      </c>
      <c r="AB24" s="7">
        <f>IF($A24="",AB23,Case5!$Q20)</f>
        <v>2.4664992844767455</v>
      </c>
      <c r="AC24" s="7">
        <f>IF($A24="",AC23,Case6!$Q20)</f>
        <v>1.465755968916892</v>
      </c>
      <c r="AD24" s="7">
        <f>IF($A24="",AD23,Case7!$Q20)</f>
        <v>2.4425538804350815</v>
      </c>
      <c r="AE24" s="7">
        <f>IF($A24="",AE23,Case8!$Q20)</f>
        <v>1.0562824163500555</v>
      </c>
      <c r="AF24" s="7">
        <f>IF($A24="",AF23,Case9!$Q20)</f>
        <v>3.3913581893913403</v>
      </c>
      <c r="AG24" s="7">
        <f>IF($A24="",AG23,Case10!$Q20)</f>
        <v>1.1498406677882862</v>
      </c>
      <c r="AH24" s="7">
        <f>IF($A24="",AH23,Case11!$Q20)</f>
        <v>4.3090871150554459</v>
      </c>
      <c r="AJ24" s="25">
        <f t="shared" si="33"/>
        <v>1.0000000000000002</v>
      </c>
      <c r="AK24" s="25">
        <f t="shared" si="34"/>
        <v>930.08292598255912</v>
      </c>
      <c r="AL24" s="25">
        <f t="shared" si="35"/>
        <v>356.73458595576778</v>
      </c>
      <c r="AM24" s="25">
        <f t="shared" si="36"/>
        <v>1076.6059710932793</v>
      </c>
      <c r="AN24" s="25">
        <f t="shared" si="37"/>
        <v>15.451651365498547</v>
      </c>
      <c r="AO24" s="25">
        <f t="shared" si="38"/>
        <v>16.157281673383508</v>
      </c>
      <c r="AP24" s="25">
        <f t="shared" si="39"/>
        <v>14.810800014849679</v>
      </c>
      <c r="AQ24" s="25">
        <f t="shared" si="40"/>
        <v>20.747688518389186</v>
      </c>
      <c r="AR24" s="25">
        <f t="shared" si="41"/>
        <v>12.250615470463243</v>
      </c>
      <c r="AS24" s="25">
        <f t="shared" si="42"/>
        <v>20.614710042508165</v>
      </c>
      <c r="AT24" s="25">
        <f t="shared" si="43"/>
        <v>12.370713511922641</v>
      </c>
      <c r="AU24" s="25">
        <f t="shared" si="44"/>
        <v>28.60611312333312</v>
      </c>
      <c r="AV24" s="25">
        <f t="shared" si="45"/>
        <v>8.9097442985579605</v>
      </c>
      <c r="AW24" s="25">
        <f t="shared" si="46"/>
        <v>26.27854026977316</v>
      </c>
      <c r="AX24" s="25">
        <f t="shared" si="47"/>
        <v>7.012189237652148</v>
      </c>
      <c r="AZ24" s="7">
        <f t="shared" si="48"/>
        <v>32.560021580793098</v>
      </c>
      <c r="BA24" s="7">
        <f t="shared" si="49"/>
        <v>32.560021580793098</v>
      </c>
      <c r="BB24" s="7">
        <f t="shared" si="50"/>
        <v>73.958333333333329</v>
      </c>
      <c r="BC24" s="7">
        <f t="shared" si="51"/>
        <v>22.118380062305299</v>
      </c>
      <c r="BD24" s="7">
        <f t="shared" si="52"/>
        <v>50</v>
      </c>
      <c r="BE24" s="7">
        <f t="shared" si="53"/>
        <v>50</v>
      </c>
      <c r="BF24" s="7">
        <f t="shared" si="54"/>
        <v>50</v>
      </c>
      <c r="BG24" s="7">
        <f t="shared" si="55"/>
        <v>50</v>
      </c>
      <c r="BH24" s="7">
        <f t="shared" si="56"/>
        <v>50</v>
      </c>
      <c r="BI24" s="7">
        <f t="shared" si="57"/>
        <v>50</v>
      </c>
      <c r="BJ24" s="7">
        <f t="shared" si="58"/>
        <v>50</v>
      </c>
      <c r="BK24" s="7">
        <f t="shared" si="59"/>
        <v>50</v>
      </c>
      <c r="BL24" s="7">
        <f t="shared" si="60"/>
        <v>50</v>
      </c>
      <c r="BM24" s="7">
        <f t="shared" si="61"/>
        <v>10</v>
      </c>
      <c r="BN24" s="7">
        <f t="shared" si="62"/>
        <v>82</v>
      </c>
      <c r="BP24" s="7">
        <f t="shared" si="63"/>
        <v>0</v>
      </c>
      <c r="BQ24" s="7">
        <f t="shared" si="64"/>
        <v>0.12255785934837553</v>
      </c>
      <c r="BR24" s="7">
        <f t="shared" si="65"/>
        <v>0.31607676163504361</v>
      </c>
      <c r="BS24" s="7">
        <f t="shared" si="66"/>
        <v>0.10623866964067137</v>
      </c>
      <c r="BT24" s="7">
        <f t="shared" si="67"/>
        <v>8.5830637446711702</v>
      </c>
      <c r="BU24" s="7">
        <f t="shared" si="68"/>
        <v>8.7292606553696483</v>
      </c>
      <c r="BV24" s="7">
        <f t="shared" si="69"/>
        <v>8.4386123241554625</v>
      </c>
      <c r="BW24" s="7">
        <f t="shared" si="70"/>
        <v>9.4434009541375694</v>
      </c>
      <c r="BX24" s="7">
        <f t="shared" si="71"/>
        <v>7.7167293437435376</v>
      </c>
      <c r="BY24" s="7">
        <f t="shared" si="72"/>
        <v>9.4270766291478392</v>
      </c>
      <c r="BZ24" s="7">
        <f t="shared" si="73"/>
        <v>7.7570127106434335</v>
      </c>
      <c r="CA24" s="7">
        <f t="shared" si="74"/>
        <v>4.2895284122438166</v>
      </c>
      <c r="CB24" s="7">
        <f t="shared" si="75"/>
        <v>17.182177648660868</v>
      </c>
      <c r="CC24" s="7">
        <f t="shared" si="76"/>
        <v>4.7789596923651203</v>
      </c>
      <c r="CD24" s="7">
        <f t="shared" si="77"/>
        <v>23.942343391863801</v>
      </c>
      <c r="CF24" t="str">
        <f>OutputSummary!A24</f>
        <v>AME 10 E4</v>
      </c>
      <c r="CG24" s="22">
        <f>IF($CF24="",CG23,Case1!$O24)</f>
        <v>1.8070884426775909E-3</v>
      </c>
      <c r="CH24" s="22">
        <f>IF($CF24="",CH23,Case2!$O24)</f>
        <v>1.8070884426775911E-3</v>
      </c>
      <c r="CI24" s="22">
        <f>IF($CF24="",CI23,Case3!$O24)</f>
        <v>1.8070884426775906E-3</v>
      </c>
      <c r="CJ24" s="22">
        <f>IF($CF24="",CJ23,Case4!$O24)</f>
        <v>1.8070884426775904E-3</v>
      </c>
      <c r="CK24" s="22">
        <f>IF($CF24="",CK23,Case5!$O24)</f>
        <v>1.8070884426775909E-3</v>
      </c>
      <c r="CL24" s="22">
        <f>IF($CF24="",CL23,Case6!$O24)</f>
        <v>1.8070884426775904E-3</v>
      </c>
      <c r="CM24" s="22">
        <f>IF($CF24="",CM23,Case7!$O24)</f>
        <v>1.8070884426775909E-3</v>
      </c>
      <c r="CN24" s="22">
        <f>IF($CF24="",CN23,Case8!$O24)</f>
        <v>9.0354422133879521E-4</v>
      </c>
      <c r="CO24" s="22">
        <f>IF($CF24="",CO23,Case9!$O24)</f>
        <v>3.6141768853551809E-3</v>
      </c>
      <c r="CP24" s="22">
        <f>IF($CF24="",CP23,Case10!$O24)</f>
        <v>2.0046559668602054E-4</v>
      </c>
      <c r="CQ24" s="22">
        <f>IF($CF24="",CQ23,Case11!$O24)</f>
        <v>8.2855279966753282E-3</v>
      </c>
      <c r="CS24" t="str">
        <f>OutputSummary!A24</f>
        <v>AME 10 E4</v>
      </c>
      <c r="CT24" s="22">
        <f>IF($CS24="",CT23,Case1!$S24+Case1!$F24+Case1!$P24)</f>
        <v>3.6141768853551817E-3</v>
      </c>
      <c r="CU24" s="22">
        <f>IF($CS24="",CU23,Case2!$S24+Case2!$F24+Case2!$P24)</f>
        <v>3.6141768853551817E-3</v>
      </c>
      <c r="CV24" s="22">
        <f>IF($CS24="",CV23,Case3!$S24+Case3!$F24+Case3!$P24)</f>
        <v>3.6141768853551813E-3</v>
      </c>
      <c r="CW24" s="22">
        <f>IF($CS24="",CW23,Case4!$S24+Case4!$F24+Case4!$P24)</f>
        <v>3.6141768853551813E-3</v>
      </c>
      <c r="CX24" s="22">
        <f>IF($CS24="",CX23,Case5!$S24+Case5!$F24+Case5!$P24)</f>
        <v>3.6141768853551817E-3</v>
      </c>
      <c r="CY24" s="22">
        <f>IF($CS24="",CY23,Case6!$S24+Case6!$F24+Case6!$P24)</f>
        <v>3.6141768853551813E-3</v>
      </c>
      <c r="CZ24" s="22">
        <f>IF($CS24="",CZ23,Case7!$S24+Case7!$F24+Case7!$P24)</f>
        <v>3.6141768853551817E-3</v>
      </c>
      <c r="DA24" s="22">
        <f>IF($CS24="",DA23,Case8!$S24+Case8!$F24+Case8!$P24)</f>
        <v>1.8070884426775904E-3</v>
      </c>
      <c r="DB24" s="22">
        <f>IF($CS24="",DB23,Case9!$S24+Case9!$F24+Case9!$P24)</f>
        <v>7.2283537707103617E-3</v>
      </c>
      <c r="DC24" s="22">
        <f>IF($CS24="",DC23,Case10!$S24+Case10!$F24+Case10!$P24)</f>
        <v>2.0046559668602049E-3</v>
      </c>
      <c r="DD24" s="22">
        <f>IF($CS24="",DD23,Case11!$S24+Case11!$F24+Case11!$P24)</f>
        <v>1.0104302434969913E-2</v>
      </c>
      <c r="DF24" t="str">
        <f t="shared" si="7"/>
        <v>AME 10 E4</v>
      </c>
      <c r="DG24" s="22">
        <f t="shared" si="8"/>
        <v>1.8070884426775909E-3</v>
      </c>
      <c r="DH24" s="22">
        <f t="shared" si="9"/>
        <v>1.8070884426775906E-3</v>
      </c>
      <c r="DI24" s="22">
        <f t="shared" si="10"/>
        <v>1.8070884426775906E-3</v>
      </c>
      <c r="DJ24" s="22">
        <f t="shared" si="11"/>
        <v>1.8070884426775909E-3</v>
      </c>
      <c r="DK24" s="22">
        <f t="shared" si="12"/>
        <v>1.8070884426775909E-3</v>
      </c>
      <c r="DL24" s="22">
        <f t="shared" si="13"/>
        <v>1.8070884426775909E-3</v>
      </c>
      <c r="DM24" s="22">
        <f t="shared" si="14"/>
        <v>1.8070884426775909E-3</v>
      </c>
      <c r="DN24" s="22">
        <f t="shared" si="15"/>
        <v>9.0354422133879521E-4</v>
      </c>
      <c r="DO24" s="22">
        <f t="shared" si="16"/>
        <v>3.6141768853551809E-3</v>
      </c>
      <c r="DP24" s="22">
        <f t="shared" si="17"/>
        <v>1.8041903701741843E-3</v>
      </c>
      <c r="DQ24" s="22">
        <f t="shared" si="18"/>
        <v>1.8187744382945851E-3</v>
      </c>
      <c r="DS24">
        <f t="shared" si="19"/>
        <v>49.999999999999993</v>
      </c>
      <c r="DT24">
        <f t="shared" si="20"/>
        <v>49.999999999999993</v>
      </c>
      <c r="DU24">
        <f t="shared" si="21"/>
        <v>50</v>
      </c>
      <c r="DV24">
        <f t="shared" si="22"/>
        <v>50</v>
      </c>
      <c r="DW24">
        <f t="shared" si="23"/>
        <v>49.999999999999993</v>
      </c>
      <c r="DX24">
        <f t="shared" si="24"/>
        <v>50</v>
      </c>
      <c r="DY24">
        <f t="shared" si="25"/>
        <v>49.999999999999993</v>
      </c>
      <c r="DZ24">
        <f t="shared" si="26"/>
        <v>50</v>
      </c>
      <c r="EA24">
        <f t="shared" si="27"/>
        <v>50</v>
      </c>
      <c r="EB24">
        <f t="shared" si="28"/>
        <v>90</v>
      </c>
      <c r="EC24">
        <f t="shared" si="29"/>
        <v>18.000000000000007</v>
      </c>
    </row>
    <row r="25" spans="1:133" x14ac:dyDescent="0.2">
      <c r="A25" t="str">
        <f>OutputSummary!A21</f>
        <v>AME 10 E1</v>
      </c>
      <c r="B25" s="13">
        <f>IF($A25="",B24,Case8!K21*100)</f>
        <v>2.8637187661522443</v>
      </c>
      <c r="C25" s="7">
        <f>IF($A25="",C24,Pi!$B21)</f>
        <v>2.8637187661522443</v>
      </c>
      <c r="D25" s="7">
        <f>IF($A25="",D24,Patm!B21)</f>
        <v>2.8664261569695544</v>
      </c>
      <c r="E25" s="13">
        <f>IF($A25="",E24,'Patm diff'!B21)</f>
        <v>2.8707010243425595</v>
      </c>
      <c r="F25" s="7">
        <f>IF($A25="",F24,'Patm nodiff'!B21)</f>
        <v>2.8660656573289636</v>
      </c>
      <c r="G25" s="7">
        <f>IF($A25="",G24,Case1!$B21)</f>
        <v>3.0773433640446566</v>
      </c>
      <c r="H25" s="7">
        <f>IF($A25="",H24,Case2!$B21)</f>
        <v>3.0809824947671651</v>
      </c>
      <c r="I25" s="7">
        <f>IF($A25="",I24,Case3!$B21)</f>
        <v>3.0737476959637653</v>
      </c>
      <c r="J25" s="7">
        <f>IF($A25="",J24,Case4!$B21)</f>
        <v>3.0987590654116803</v>
      </c>
      <c r="K25" s="7">
        <f>IF($A25="",K24,Case5!$B21)</f>
        <v>3.0557788757073645</v>
      </c>
      <c r="L25" s="7">
        <f>IF($A25="",L24,Case6!$B21)</f>
        <v>3.0983527121829142</v>
      </c>
      <c r="M25" s="7">
        <f>IF($A25="",M24,Case7!$B21)</f>
        <v>3.0567815839317301</v>
      </c>
      <c r="N25" s="7">
        <f>IF($A25="",N24,Case8!$B21)</f>
        <v>2.9704836605304585</v>
      </c>
      <c r="O25" s="7">
        <f>IF($A25="",O24,Case9!$B21)</f>
        <v>3.2913477040832424</v>
      </c>
      <c r="P25" s="7">
        <f>IF($A25="",P24,Case10!$B21)</f>
        <v>2.9826736179630702</v>
      </c>
      <c r="Q25" s="7">
        <f>IF($A25="",Q24,Case11!$B21)</f>
        <v>3.4594009698836468</v>
      </c>
      <c r="S25" s="7">
        <f>IF($A25="",S24,Case1!E21*100)</f>
        <v>26.758526336205239</v>
      </c>
      <c r="T25" s="7">
        <f>IF($A25="",T24,Pi!$Q21)</f>
        <v>26.758526336205239</v>
      </c>
      <c r="U25" s="7">
        <f>IF($A25="",U24,Patm!Q21)</f>
        <v>2.3642079642795463E-2</v>
      </c>
      <c r="V25" s="7">
        <f>IF($A25="",V24,'Patm diff'!Q21)</f>
        <v>6.1695662928241114E-2</v>
      </c>
      <c r="W25" s="7">
        <f>IF($A25="",W24,'Patm nodiff'!Q21)</f>
        <v>2.0422892479616404E-2</v>
      </c>
      <c r="X25" s="7">
        <f>IF($A25="",X24,Case1!$Q21)</f>
        <v>1.638079239316764</v>
      </c>
      <c r="Y25" s="7">
        <f>IF($A25="",Y24,Case2!$Q21)</f>
        <v>1.5667776629849954</v>
      </c>
      <c r="Z25" s="7">
        <f>IF($A25="",Z24,Case3!$Q21)</f>
        <v>1.7087065683976004</v>
      </c>
      <c r="AA25" s="7">
        <f>IF($A25="",AA24,Case4!$Q21)</f>
        <v>1.22102248742549</v>
      </c>
      <c r="AB25" s="7">
        <f>IF($A25="",AB24,Case5!$Q21)</f>
        <v>2.0642744428425437</v>
      </c>
      <c r="AC25" s="7">
        <f>IF($A25="",AC24,Case6!$Q21)</f>
        <v>1.2288786594486922</v>
      </c>
      <c r="AD25" s="7">
        <f>IF($A25="",AD24,Case7!$Q21)</f>
        <v>2.0443172471749667</v>
      </c>
      <c r="AE25" s="7">
        <f>IF($A25="",AE24,Case8!$Q21)</f>
        <v>0.87566487044415919</v>
      </c>
      <c r="AF25" s="7">
        <f>IF($A25="",AF24,Case9!$Q21)</f>
        <v>2.8922399744177265</v>
      </c>
      <c r="AG25" s="7">
        <f>IF($A25="",AG24,Case10!$Q21)</f>
        <v>0.954444517754239</v>
      </c>
      <c r="AH25" s="7">
        <f>IF($A25="",AH24,Case11!$Q21)</f>
        <v>3.7185836181471048</v>
      </c>
      <c r="AJ25" s="25">
        <f t="shared" si="33"/>
        <v>1</v>
      </c>
      <c r="AK25" s="25">
        <f t="shared" si="34"/>
        <v>1131.8177901646425</v>
      </c>
      <c r="AL25" s="25">
        <f t="shared" si="35"/>
        <v>433.71811025563284</v>
      </c>
      <c r="AM25" s="25">
        <f t="shared" si="36"/>
        <v>1310.2221618662625</v>
      </c>
      <c r="AN25" s="25">
        <f t="shared" si="37"/>
        <v>16.335306433262719</v>
      </c>
      <c r="AO25" s="25">
        <f t="shared" si="38"/>
        <v>17.078700423406215</v>
      </c>
      <c r="AP25" s="25">
        <f t="shared" si="39"/>
        <v>15.660106206122324</v>
      </c>
      <c r="AQ25" s="25">
        <f t="shared" si="40"/>
        <v>21.914851373970386</v>
      </c>
      <c r="AR25" s="25">
        <f t="shared" si="41"/>
        <v>12.962678692741193</v>
      </c>
      <c r="AS25" s="25">
        <f t="shared" si="42"/>
        <v>21.77475060736251</v>
      </c>
      <c r="AT25" s="25">
        <f t="shared" si="43"/>
        <v>13.089223980858517</v>
      </c>
      <c r="AU25" s="25">
        <f t="shared" si="44"/>
        <v>30.55795343557935</v>
      </c>
      <c r="AV25" s="25">
        <f t="shared" si="45"/>
        <v>9.2518347622908905</v>
      </c>
      <c r="AW25" s="25">
        <f t="shared" si="46"/>
        <v>28.035706464286406</v>
      </c>
      <c r="AX25" s="25">
        <f t="shared" si="47"/>
        <v>7.1958920610580419</v>
      </c>
      <c r="AZ25" s="7">
        <f t="shared" si="48"/>
        <v>32.560021580793098</v>
      </c>
      <c r="BA25" s="7">
        <f t="shared" si="49"/>
        <v>32.560021580793098</v>
      </c>
      <c r="BB25" s="7">
        <f t="shared" si="50"/>
        <v>73.958333333333329</v>
      </c>
      <c r="BC25" s="7">
        <f t="shared" si="51"/>
        <v>22.118380062305299</v>
      </c>
      <c r="BD25" s="7">
        <f t="shared" si="52"/>
        <v>50</v>
      </c>
      <c r="BE25" s="7">
        <f t="shared" si="53"/>
        <v>50</v>
      </c>
      <c r="BF25" s="7">
        <f t="shared" si="54"/>
        <v>50</v>
      </c>
      <c r="BG25" s="7">
        <f t="shared" si="55"/>
        <v>50</v>
      </c>
      <c r="BH25" s="7">
        <f t="shared" si="56"/>
        <v>50</v>
      </c>
      <c r="BI25" s="7">
        <f t="shared" si="57"/>
        <v>50</v>
      </c>
      <c r="BJ25" s="7">
        <f t="shared" si="58"/>
        <v>50</v>
      </c>
      <c r="BK25" s="7">
        <f t="shared" si="59"/>
        <v>50</v>
      </c>
      <c r="BL25" s="7">
        <f t="shared" si="60"/>
        <v>50</v>
      </c>
      <c r="BM25" s="7">
        <f t="shared" si="61"/>
        <v>10</v>
      </c>
      <c r="BN25" s="7">
        <f t="shared" si="62"/>
        <v>82</v>
      </c>
      <c r="BP25" s="7">
        <f t="shared" si="63"/>
        <v>0</v>
      </c>
      <c r="BQ25" s="7">
        <f t="shared" si="64"/>
        <v>9.4541085853475579E-2</v>
      </c>
      <c r="BR25" s="7">
        <f t="shared" si="65"/>
        <v>0.2438178732088517</v>
      </c>
      <c r="BS25" s="7">
        <f t="shared" si="66"/>
        <v>8.1952571755941062E-2</v>
      </c>
      <c r="BT25" s="7">
        <f t="shared" si="67"/>
        <v>7.4596919368392802</v>
      </c>
      <c r="BU25" s="7">
        <f t="shared" si="68"/>
        <v>7.5867690355237345</v>
      </c>
      <c r="BV25" s="7">
        <f t="shared" si="69"/>
        <v>7.3341325375228976</v>
      </c>
      <c r="BW25" s="7">
        <f t="shared" si="70"/>
        <v>8.2075203067248594</v>
      </c>
      <c r="BX25" s="7">
        <f t="shared" si="71"/>
        <v>6.7066679809895025</v>
      </c>
      <c r="BY25" s="7">
        <f t="shared" si="72"/>
        <v>8.1933306022898762</v>
      </c>
      <c r="BZ25" s="7">
        <f t="shared" si="73"/>
        <v>6.7416821812740091</v>
      </c>
      <c r="CA25" s="7">
        <f t="shared" si="74"/>
        <v>3.7281906184407174</v>
      </c>
      <c r="CB25" s="7">
        <f t="shared" si="75"/>
        <v>14.932644328953074</v>
      </c>
      <c r="CC25" s="7">
        <f t="shared" si="76"/>
        <v>4.1538594228181225</v>
      </c>
      <c r="CD25" s="7">
        <f t="shared" si="77"/>
        <v>20.801002206364497</v>
      </c>
      <c r="CF25" t="str">
        <f>OutputSummary!A25</f>
        <v>AME 10 E5</v>
      </c>
      <c r="CG25" s="22">
        <f>IF($CF25="",CG24,Case1!$O25)</f>
        <v>1.5613025671866885E-3</v>
      </c>
      <c r="CH25" s="22">
        <f>IF($CF25="",CH24,Case2!$O25)</f>
        <v>1.5613025671866888E-3</v>
      </c>
      <c r="CI25" s="22">
        <f>IF($CF25="",CI24,Case3!$O25)</f>
        <v>1.5613025671866885E-3</v>
      </c>
      <c r="CJ25" s="22">
        <f>IF($CF25="",CJ24,Case4!$O25)</f>
        <v>1.5613025671866885E-3</v>
      </c>
      <c r="CK25" s="22">
        <f>IF($CF25="",CK24,Case5!$O25)</f>
        <v>1.5613025671866885E-3</v>
      </c>
      <c r="CL25" s="22">
        <f>IF($CF25="",CL24,Case6!$O25)</f>
        <v>1.5613025671866885E-3</v>
      </c>
      <c r="CM25" s="22">
        <f>IF($CF25="",CM24,Case7!$O25)</f>
        <v>1.5613025671866885E-3</v>
      </c>
      <c r="CN25" s="22">
        <f>IF($CF25="",CN24,Case8!$O25)</f>
        <v>7.8065128359334427E-4</v>
      </c>
      <c r="CO25" s="22">
        <f>IF($CF25="",CO24,Case9!$O25)</f>
        <v>3.1226051343733771E-3</v>
      </c>
      <c r="CP25" s="22">
        <f>IF($CF25="",CP24,Case10!$O25)</f>
        <v>1.732376395794909E-4</v>
      </c>
      <c r="CQ25" s="22">
        <f>IF($CF25="",CQ24,Case11!$O25)</f>
        <v>7.1523051613070071E-3</v>
      </c>
      <c r="CS25" t="str">
        <f>OutputSummary!A25</f>
        <v>AME 10 E5</v>
      </c>
      <c r="CT25" s="22">
        <f>IF($CS25="",CT24,Case1!$S25+Case1!$F25+Case1!$P25)</f>
        <v>3.1226051343733771E-3</v>
      </c>
      <c r="CU25" s="22">
        <f>IF($CS25="",CU24,Case2!$S25+Case2!$F25+Case2!$P25)</f>
        <v>3.1226051343733775E-3</v>
      </c>
      <c r="CV25" s="22">
        <f>IF($CS25="",CV24,Case3!$S25+Case3!$F25+Case3!$P25)</f>
        <v>3.1226051343733767E-3</v>
      </c>
      <c r="CW25" s="22">
        <f>IF($CS25="",CW24,Case4!$S25+Case4!$F25+Case4!$P25)</f>
        <v>3.1226051343733775E-3</v>
      </c>
      <c r="CX25" s="22">
        <f>IF($CS25="",CX24,Case5!$S25+Case5!$F25+Case5!$P25)</f>
        <v>3.1226051343733767E-3</v>
      </c>
      <c r="CY25" s="22">
        <f>IF($CS25="",CY24,Case6!$S25+Case6!$F25+Case6!$P25)</f>
        <v>3.1226051343733775E-3</v>
      </c>
      <c r="CZ25" s="22">
        <f>IF($CS25="",CZ24,Case7!$S25+Case7!$F25+Case7!$P25)</f>
        <v>3.1226051343733775E-3</v>
      </c>
      <c r="DA25" s="22">
        <f>IF($CS25="",DA24,Case8!$S25+Case8!$F25+Case8!$P25)</f>
        <v>1.5613025671866885E-3</v>
      </c>
      <c r="DB25" s="22">
        <f>IF($CS25="",DB24,Case9!$S25+Case9!$F25+Case9!$P25)</f>
        <v>6.2452102687467542E-3</v>
      </c>
      <c r="DC25" s="22">
        <f>IF($CS25="",DC24,Case10!$S25+Case10!$F25+Case10!$P25)</f>
        <v>1.7323763957949089E-3</v>
      </c>
      <c r="DD25" s="22">
        <f>IF($CS25="",DD24,Case11!$S25+Case11!$F25+Case11!$P25)</f>
        <v>8.7223233674475695E-3</v>
      </c>
      <c r="DF25" t="str">
        <f t="shared" si="7"/>
        <v>AME 10 E5</v>
      </c>
      <c r="DG25" s="22">
        <f t="shared" si="8"/>
        <v>1.5613025671866885E-3</v>
      </c>
      <c r="DH25" s="22">
        <f t="shared" si="9"/>
        <v>1.5613025671866888E-3</v>
      </c>
      <c r="DI25" s="22">
        <f t="shared" si="10"/>
        <v>1.5613025671866881E-3</v>
      </c>
      <c r="DJ25" s="22">
        <f t="shared" si="11"/>
        <v>1.561302567186689E-3</v>
      </c>
      <c r="DK25" s="22">
        <f t="shared" si="12"/>
        <v>1.5613025671866881E-3</v>
      </c>
      <c r="DL25" s="22">
        <f t="shared" si="13"/>
        <v>1.561302567186689E-3</v>
      </c>
      <c r="DM25" s="22">
        <f t="shared" si="14"/>
        <v>1.561302567186689E-3</v>
      </c>
      <c r="DN25" s="22">
        <f t="shared" si="15"/>
        <v>7.8065128359334427E-4</v>
      </c>
      <c r="DO25" s="22">
        <f t="shared" si="16"/>
        <v>3.1226051343733771E-3</v>
      </c>
      <c r="DP25" s="22">
        <f t="shared" si="17"/>
        <v>1.559138756215418E-3</v>
      </c>
      <c r="DQ25" s="22">
        <f t="shared" si="18"/>
        <v>1.5700182061405624E-3</v>
      </c>
      <c r="DS25">
        <f t="shared" si="19"/>
        <v>49.999999999999993</v>
      </c>
      <c r="DT25">
        <f t="shared" si="20"/>
        <v>50</v>
      </c>
      <c r="DU25">
        <f t="shared" si="21"/>
        <v>49.999999999999993</v>
      </c>
      <c r="DV25">
        <f t="shared" si="22"/>
        <v>50.000000000000007</v>
      </c>
      <c r="DW25">
        <f t="shared" si="23"/>
        <v>49.999999999999993</v>
      </c>
      <c r="DX25">
        <f t="shared" si="24"/>
        <v>50.000000000000007</v>
      </c>
      <c r="DY25">
        <f t="shared" si="25"/>
        <v>50.000000000000007</v>
      </c>
      <c r="DZ25">
        <f t="shared" si="26"/>
        <v>49.999999999999993</v>
      </c>
      <c r="EA25">
        <f t="shared" si="27"/>
        <v>49.999999999999993</v>
      </c>
      <c r="EB25">
        <f t="shared" si="28"/>
        <v>90</v>
      </c>
      <c r="EC25">
        <f t="shared" si="29"/>
        <v>18</v>
      </c>
    </row>
    <row r="26" spans="1:133" x14ac:dyDescent="0.2">
      <c r="A26" t="str">
        <f>OutputSummary!A22</f>
        <v>AME 10 E2</v>
      </c>
      <c r="B26" s="13">
        <f>IF($A26="",B25,Case8!K22*100)</f>
        <v>5.3849067494274889</v>
      </c>
      <c r="C26" s="7">
        <f>IF($A26="",C25,Pi!$B22)</f>
        <v>5.3849067494274889</v>
      </c>
      <c r="D26" s="7">
        <f>IF($A26="",D25,Patm!B22)</f>
        <v>5.3925381257905451</v>
      </c>
      <c r="E26" s="13">
        <f>IF($A26="",E25,'Patm diff'!B22)</f>
        <v>5.4045907684773322</v>
      </c>
      <c r="F26" s="7">
        <f>IF($A26="",F25,'Patm nodiff'!B22)</f>
        <v>5.3915218935721674</v>
      </c>
      <c r="G26" s="7">
        <f>IF($A26="",G25,Case1!$B22)</f>
        <v>5.703513710615125</v>
      </c>
      <c r="H26" s="7">
        <f>IF($A26="",H25,Case2!$B22)</f>
        <v>5.7089347710489342</v>
      </c>
      <c r="I26" s="7">
        <f>IF($A26="",I25,Case3!$B22)</f>
        <v>5.6981571822756996</v>
      </c>
      <c r="J26" s="7">
        <f>IF($A26="",J25,Case4!$B22)</f>
        <v>5.7354126752674697</v>
      </c>
      <c r="K26" s="7">
        <f>IF($A26="",K25,Case5!$B22)</f>
        <v>5.6713855589765263</v>
      </c>
      <c r="L26" s="7">
        <f>IF($A26="",L25,Case6!$B22)</f>
        <v>5.7348074765508983</v>
      </c>
      <c r="M26" s="7">
        <f>IF($A26="",M25,Case7!$B22)</f>
        <v>5.6728796260749723</v>
      </c>
      <c r="N26" s="7">
        <f>IF($A26="",N25,Case8!$B22)</f>
        <v>5.544102000215517</v>
      </c>
      <c r="O26" s="7">
        <f>IF($A26="",O25,Case9!$B22)</f>
        <v>6.0229882785892404</v>
      </c>
      <c r="P26" s="7">
        <f>IF($A26="",P25,Case10!$B22)</f>
        <v>5.5621535281417316</v>
      </c>
      <c r="Q26" s="7">
        <f>IF($A26="",Q25,Case11!$B22)</f>
        <v>6.2767085188264904</v>
      </c>
      <c r="S26" s="7">
        <f>IF($A26="",S25,Case1!E22*100)</f>
        <v>51.391558735778716</v>
      </c>
      <c r="T26" s="7">
        <f>IF($A26="",T25,Pi!$Q22)</f>
        <v>51.391558735778716</v>
      </c>
      <c r="U26" s="7">
        <f>IF($A26="",U25,Patm!Q22)</f>
        <v>2.4321163232841829E-2</v>
      </c>
      <c r="V26" s="7">
        <f>IF($A26="",V25,'Patm diff'!Q22)</f>
        <v>6.3413748891045146E-2</v>
      </c>
      <c r="W26" s="7">
        <f>IF($A26="",W25,'Patm nodiff'!Q22)</f>
        <v>2.1011022134990221E-2</v>
      </c>
      <c r="X26" s="7">
        <f>IF($A26="",X25,Case1!$Q22)</f>
        <v>0.92711319847305029</v>
      </c>
      <c r="Y26" s="7">
        <f>IF($A26="",Y25,Case2!$Q22)</f>
        <v>0.88690131967636976</v>
      </c>
      <c r="Z26" s="7">
        <f>IF($A26="",Z25,Case3!$Q22)</f>
        <v>0.96693180340382257</v>
      </c>
      <c r="AA26" s="7">
        <f>IF($A26="",AA25,Case4!$Q22)</f>
        <v>0.69173081568505579</v>
      </c>
      <c r="AB26" s="7">
        <f>IF($A26="",AB25,Case5!$Q22)</f>
        <v>1.16721618475528</v>
      </c>
      <c r="AC26" s="7">
        <f>IF($A26="",AC25,Case6!$Q22)</f>
        <v>0.69616907291455987</v>
      </c>
      <c r="AD26" s="7">
        <f>IF($A26="",AD25,Case7!$Q22)</f>
        <v>1.1559822611257564</v>
      </c>
      <c r="AE26" s="7">
        <f>IF($A26="",AE25,Case8!$Q22)</f>
        <v>0.48645971061146387</v>
      </c>
      <c r="AF26" s="7">
        <f>IF($A26="",AF25,Case9!$Q22)</f>
        <v>1.6921784152796837</v>
      </c>
      <c r="AG26" s="7">
        <f>IF($A26="",AG25,Case10!$Q22)</f>
        <v>0.53099483815848392</v>
      </c>
      <c r="AH26" s="7">
        <f>IF($A26="",AH25,Case11!$Q22)</f>
        <v>2.2313781888962594</v>
      </c>
      <c r="AJ26" s="25">
        <f t="shared" si="33"/>
        <v>1</v>
      </c>
      <c r="AK26" s="25">
        <f t="shared" si="34"/>
        <v>2113.038683379365</v>
      </c>
      <c r="AL26" s="25">
        <f t="shared" si="35"/>
        <v>810.41666254549227</v>
      </c>
      <c r="AM26" s="25">
        <f t="shared" si="36"/>
        <v>2445.9333013692358</v>
      </c>
      <c r="AN26" s="25">
        <f t="shared" si="37"/>
        <v>55.43180576052665</v>
      </c>
      <c r="AO26" s="25">
        <f t="shared" si="38"/>
        <v>57.945069643747395</v>
      </c>
      <c r="AP26" s="25">
        <f t="shared" si="39"/>
        <v>53.14910374740866</v>
      </c>
      <c r="AQ26" s="25">
        <f t="shared" si="40"/>
        <v>74.294158320651178</v>
      </c>
      <c r="AR26" s="25">
        <f t="shared" si="41"/>
        <v>44.02916906652861</v>
      </c>
      <c r="AS26" s="25">
        <f t="shared" si="42"/>
        <v>73.820513917150052</v>
      </c>
      <c r="AT26" s="25">
        <f t="shared" si="43"/>
        <v>44.457047883875752</v>
      </c>
      <c r="AU26" s="25">
        <f t="shared" si="44"/>
        <v>105.64401864068293</v>
      </c>
      <c r="AV26" s="25">
        <f t="shared" si="45"/>
        <v>30.370059251278597</v>
      </c>
      <c r="AW26" s="25">
        <f t="shared" si="46"/>
        <v>96.78353732026315</v>
      </c>
      <c r="AX26" s="25">
        <f t="shared" si="47"/>
        <v>23.031308180528242</v>
      </c>
      <c r="AZ26" s="7">
        <f t="shared" si="48"/>
        <v>32.560021580793098</v>
      </c>
      <c r="BA26" s="7">
        <f t="shared" si="49"/>
        <v>32.560021580793098</v>
      </c>
      <c r="BB26" s="7">
        <f t="shared" si="50"/>
        <v>73.958333333333329</v>
      </c>
      <c r="BC26" s="7">
        <f t="shared" si="51"/>
        <v>22.118380062305299</v>
      </c>
      <c r="BD26" s="7">
        <f t="shared" si="52"/>
        <v>50</v>
      </c>
      <c r="BE26" s="7">
        <f t="shared" si="53"/>
        <v>50</v>
      </c>
      <c r="BF26" s="7">
        <f t="shared" si="54"/>
        <v>50</v>
      </c>
      <c r="BG26" s="7">
        <f t="shared" si="55"/>
        <v>50</v>
      </c>
      <c r="BH26" s="7">
        <f t="shared" si="56"/>
        <v>50</v>
      </c>
      <c r="BI26" s="7">
        <f t="shared" si="57"/>
        <v>50</v>
      </c>
      <c r="BJ26" s="7">
        <f t="shared" si="58"/>
        <v>50</v>
      </c>
      <c r="BK26" s="7">
        <f t="shared" si="59"/>
        <v>50</v>
      </c>
      <c r="BL26" s="7">
        <f t="shared" si="60"/>
        <v>50</v>
      </c>
      <c r="BM26" s="7">
        <f t="shared" si="61"/>
        <v>10</v>
      </c>
      <c r="BN26" s="7">
        <f t="shared" si="62"/>
        <v>82</v>
      </c>
      <c r="BP26" s="7">
        <f t="shared" si="63"/>
        <v>0</v>
      </c>
      <c r="BQ26" s="7">
        <f t="shared" si="64"/>
        <v>0.14171789258685993</v>
      </c>
      <c r="BR26" s="7">
        <f t="shared" si="65"/>
        <v>0.36554057416010133</v>
      </c>
      <c r="BS26" s="7">
        <f t="shared" si="66"/>
        <v>0.12284602969924707</v>
      </c>
      <c r="BT26" s="7">
        <f t="shared" si="67"/>
        <v>5.9166662676472468</v>
      </c>
      <c r="BU26" s="7">
        <f t="shared" si="68"/>
        <v>6.0173376568850552</v>
      </c>
      <c r="BV26" s="7">
        <f t="shared" si="69"/>
        <v>5.8171932667453286</v>
      </c>
      <c r="BW26" s="7">
        <f t="shared" si="70"/>
        <v>6.509043557295505</v>
      </c>
      <c r="BX26" s="7">
        <f t="shared" si="71"/>
        <v>5.3200328785543993</v>
      </c>
      <c r="BY26" s="7">
        <f t="shared" si="72"/>
        <v>6.4978047606972948</v>
      </c>
      <c r="BZ26" s="7">
        <f t="shared" si="73"/>
        <v>5.3477783376304524</v>
      </c>
      <c r="CA26" s="7">
        <f t="shared" si="74"/>
        <v>2.956323260471565</v>
      </c>
      <c r="CB26" s="7">
        <f t="shared" si="75"/>
        <v>11.849444360936999</v>
      </c>
      <c r="CC26" s="7">
        <f t="shared" si="76"/>
        <v>3.291547782755702</v>
      </c>
      <c r="CD26" s="7">
        <f t="shared" si="77"/>
        <v>16.561136727090322</v>
      </c>
      <c r="CF26" t="str">
        <f>OutputSummary!A26</f>
        <v>AME 10 F1</v>
      </c>
      <c r="CG26" s="22">
        <f>IF($CF26="",CG25,Case1!$O26)</f>
        <v>9.4379409528184716E-4</v>
      </c>
      <c r="CH26" s="22">
        <f>IF($CF26="",CH25,Case2!$O26)</f>
        <v>9.4883409281047216E-4</v>
      </c>
      <c r="CI26" s="22">
        <f>IF($CF26="",CI25,Case3!$O26)</f>
        <v>9.3888775646582662E-4</v>
      </c>
      <c r="CJ26" s="22">
        <f>IF($CF26="",CJ25,Case4!$O26)</f>
        <v>9.7447163709302176E-4</v>
      </c>
      <c r="CK26" s="22">
        <f>IF($CF26="",CK25,Case5!$O26)</f>
        <v>9.152908426597905E-4</v>
      </c>
      <c r="CL26" s="22">
        <f>IF($CF26="",CL25,Case6!$O26)</f>
        <v>9.73863793282991E-4</v>
      </c>
      <c r="CM26" s="22">
        <f>IF($CF26="",CM25,Case7!$O26)</f>
        <v>9.1656683561159701E-4</v>
      </c>
      <c r="CN26" s="22">
        <f>IF($CF26="",CN25,Case8!$O26)</f>
        <v>6.2671320838953641E-4</v>
      </c>
      <c r="CO26" s="22">
        <f>IF($CF26="",CO25,Case9!$O26)</f>
        <v>9.4379409528184716E-4</v>
      </c>
      <c r="CP26" s="22">
        <f>IF($CF26="",CP25,Case10!$O26)</f>
        <v>9.2486961853615929E-5</v>
      </c>
      <c r="CQ26" s="22">
        <f>IF($CF26="",CQ25,Case11!$O26)</f>
        <v>5.7356151753795064E-3</v>
      </c>
      <c r="CS26" t="str">
        <f>OutputSummary!A26</f>
        <v>AME 10 F1</v>
      </c>
      <c r="CT26" s="22">
        <f>IF($CS26="",CT25,Case1!$S26+Case1!$F26+Case1!$P26)</f>
        <v>1.8875881905636941E-3</v>
      </c>
      <c r="CU26" s="22">
        <f>IF($CS26="",CU25,Case2!$S26+Case2!$F26+Case2!$P26)</f>
        <v>1.8976681856209443E-3</v>
      </c>
      <c r="CV26" s="22">
        <f>IF($CS26="",CV25,Case3!$S26+Case3!$F26+Case3!$P26)</f>
        <v>1.8777755129316528E-3</v>
      </c>
      <c r="CW26" s="22">
        <f>IF($CS26="",CW25,Case4!$S26+Case4!$F26+Case4!$P26)</f>
        <v>1.9489432741860433E-3</v>
      </c>
      <c r="CX26" s="22">
        <f>IF($CS26="",CX25,Case5!$S26+Case5!$F26+Case5!$P26)</f>
        <v>1.8305816853195806E-3</v>
      </c>
      <c r="CY26" s="22">
        <f>IF($CS26="",CY25,Case6!$S26+Case6!$F26+Case6!$P26)</f>
        <v>1.947727586565982E-3</v>
      </c>
      <c r="CZ26" s="22">
        <f>IF($CS26="",CZ25,Case7!$S26+Case7!$F26+Case7!$P26)</f>
        <v>1.833133671223194E-3</v>
      </c>
      <c r="DA26" s="22">
        <f>IF($CS26="",DA25,Case8!$S26+Case8!$F26+Case8!$P26)</f>
        <v>1.2534264167790728E-3</v>
      </c>
      <c r="DB26" s="22">
        <f>IF($CS26="",DB25,Case9!$S26+Case9!$F26+Case9!$P26)</f>
        <v>1.8875881905636941E-3</v>
      </c>
      <c r="DC26" s="22">
        <f>IF($CS26="",DC25,Case10!$S26+Case10!$F26+Case10!$P26)</f>
        <v>9.2486961853615929E-4</v>
      </c>
      <c r="DD26" s="22">
        <f>IF($CS26="",DD25,Case11!$S26+Case11!$F26+Case11!$P26)</f>
        <v>6.9946526529018373E-3</v>
      </c>
      <c r="DF26" t="str">
        <f t="shared" si="7"/>
        <v>AME 10 F1</v>
      </c>
      <c r="DG26" s="22">
        <f t="shared" si="8"/>
        <v>9.4379409528184694E-4</v>
      </c>
      <c r="DH26" s="22">
        <f t="shared" si="9"/>
        <v>9.4883409281047216E-4</v>
      </c>
      <c r="DI26" s="22">
        <f t="shared" si="10"/>
        <v>9.3888775646582619E-4</v>
      </c>
      <c r="DJ26" s="22">
        <f t="shared" si="11"/>
        <v>9.7447163709302154E-4</v>
      </c>
      <c r="DK26" s="22">
        <f t="shared" si="12"/>
        <v>9.1529084265979006E-4</v>
      </c>
      <c r="DL26" s="22">
        <f t="shared" si="13"/>
        <v>9.73863793282991E-4</v>
      </c>
      <c r="DM26" s="22">
        <f t="shared" si="14"/>
        <v>9.1656683561159701E-4</v>
      </c>
      <c r="DN26" s="22">
        <f t="shared" si="15"/>
        <v>6.2671320838953641E-4</v>
      </c>
      <c r="DO26" s="22">
        <f t="shared" si="16"/>
        <v>9.4379409528184694E-4</v>
      </c>
      <c r="DP26" s="22">
        <f t="shared" si="17"/>
        <v>8.3238265668254341E-4</v>
      </c>
      <c r="DQ26" s="22">
        <f t="shared" si="18"/>
        <v>1.2590374775223309E-3</v>
      </c>
      <c r="DS26">
        <f t="shared" si="19"/>
        <v>49.999999999999993</v>
      </c>
      <c r="DT26">
        <f t="shared" si="20"/>
        <v>50</v>
      </c>
      <c r="DU26">
        <f t="shared" si="21"/>
        <v>49.999999999999986</v>
      </c>
      <c r="DV26">
        <f t="shared" si="22"/>
        <v>49.999999999999993</v>
      </c>
      <c r="DW26">
        <f t="shared" si="23"/>
        <v>49.999999999999986</v>
      </c>
      <c r="DX26">
        <f t="shared" si="24"/>
        <v>50</v>
      </c>
      <c r="DY26">
        <f t="shared" si="25"/>
        <v>50</v>
      </c>
      <c r="DZ26">
        <f t="shared" si="26"/>
        <v>50</v>
      </c>
      <c r="EA26">
        <f t="shared" si="27"/>
        <v>49.999999999999993</v>
      </c>
      <c r="EB26">
        <f t="shared" si="28"/>
        <v>90.000000000000014</v>
      </c>
      <c r="EC26">
        <f t="shared" si="29"/>
        <v>18.000000000000004</v>
      </c>
    </row>
    <row r="27" spans="1:133" x14ac:dyDescent="0.2">
      <c r="A27" t="str">
        <f>OutputSummary!A23</f>
        <v>AME 10 E3</v>
      </c>
      <c r="B27" s="13">
        <f>IF($A27="",B26,Case8!K23*100)</f>
        <v>2.4829986231469245</v>
      </c>
      <c r="C27" s="7">
        <f>IF($A27="",C26,Pi!$B23)</f>
        <v>2.4829986231469245</v>
      </c>
      <c r="D27" s="7">
        <f>IF($A27="",D26,Patm!B23)</f>
        <v>2.4858066474186531</v>
      </c>
      <c r="E27" s="13">
        <f>IF($A27="",E26,'Patm diff'!B23)</f>
        <v>2.4902404304292869</v>
      </c>
      <c r="F27" s="7">
        <f>IF($A27="",F26,'Patm nodiff'!B23)</f>
        <v>2.4854327474962248</v>
      </c>
      <c r="G27" s="7">
        <f>IF($A27="",G26,Case1!$B23)</f>
        <v>2.699451840344401</v>
      </c>
      <c r="H27" s="7">
        <f>IF($A27="",H26,Case2!$B23)</f>
        <v>2.7031390803217592</v>
      </c>
      <c r="I27" s="7">
        <f>IF($A27="",I26,Case3!$B23)</f>
        <v>2.6958086350590516</v>
      </c>
      <c r="J27" s="7">
        <f>IF($A27="",J26,Case4!$B23)</f>
        <v>2.7211506200167186</v>
      </c>
      <c r="K27" s="7">
        <f>IF($A27="",K26,Case5!$B23)</f>
        <v>2.6776022170308287</v>
      </c>
      <c r="L27" s="7">
        <f>IF($A27="",L26,Case6!$B23)</f>
        <v>2.7207388963340668</v>
      </c>
      <c r="M27" s="7">
        <f>IF($A27="",M26,Case7!$B23)</f>
        <v>2.6786181854975872</v>
      </c>
      <c r="N27" s="7">
        <f>IF($A27="",N26,Case8!$B23)</f>
        <v>2.5911767536990515</v>
      </c>
      <c r="O27" s="7">
        <f>IF($A27="",O26,Case9!$B23)</f>
        <v>2.9162934037716499</v>
      </c>
      <c r="P27" s="7">
        <f>IF($A27="",P26,Case10!$B23)</f>
        <v>2.6035265857171059</v>
      </c>
      <c r="Q27" s="7">
        <f>IF($A27="",Q26,Case11!$B23)</f>
        <v>3.0866083039500949</v>
      </c>
      <c r="S27" s="7">
        <f>IF($A27="",S26,Case1!E23*100)</f>
        <v>27.401935319362323</v>
      </c>
      <c r="T27" s="7">
        <f>IF($A27="",T26,Pi!$Q23)</f>
        <v>27.401935319362327</v>
      </c>
      <c r="U27" s="7">
        <f>IF($A27="",U26,Patm!Q23)</f>
        <v>3.1151236215691148E-2</v>
      </c>
      <c r="V27" s="7">
        <f>IF($A27="",V26,'Patm diff'!Q23)</f>
        <v>8.1237932257836418E-2</v>
      </c>
      <c r="W27" s="7">
        <f>IF($A27="",W26,'Patm nodiff'!Q23)</f>
        <v>2.6911067187997351E-2</v>
      </c>
      <c r="X27" s="7">
        <f>IF($A27="",X26,Case1!$Q23)</f>
        <v>2.0554375059529773</v>
      </c>
      <c r="Y27" s="7">
        <f>IF($A27="",Y26,Case2!$Q23)</f>
        <v>1.9656749210465421</v>
      </c>
      <c r="Z27" s="7">
        <f>IF($A27="",Z26,Case3!$Q23)</f>
        <v>2.1443744483967526</v>
      </c>
      <c r="AA27" s="7">
        <f>IF($A27="",AA26,Case4!$Q23)</f>
        <v>1.5307727049035207</v>
      </c>
      <c r="AB27" s="7">
        <f>IF($A27="",AB26,Case5!$Q23)</f>
        <v>2.5925008718506657</v>
      </c>
      <c r="AC27" s="7">
        <f>IF($A27="",AC26,Case6!$Q23)</f>
        <v>1.540649314869672</v>
      </c>
      <c r="AD27" s="7">
        <f>IF($A27="",AD26,Case7!$Q23)</f>
        <v>2.5673321596310279</v>
      </c>
      <c r="AE27" s="7">
        <f>IF($A27="",AE26,Case8!$Q23)</f>
        <v>1.1123326244522416</v>
      </c>
      <c r="AF27" s="7">
        <f>IF($A27="",AF26,Case9!$Q23)</f>
        <v>3.5531916605684732</v>
      </c>
      <c r="AG27" s="7">
        <f>IF($A27="",AG26,Case10!$Q23)</f>
        <v>1.2106589150181977</v>
      </c>
      <c r="AH27" s="7">
        <f>IF($A27="",AH26,Case11!$Q23)</f>
        <v>4.5043190400030406</v>
      </c>
      <c r="AJ27" s="25">
        <f t="shared" si="33"/>
        <v>0.99999999999999989</v>
      </c>
      <c r="AK27" s="25">
        <f t="shared" si="34"/>
        <v>879.64198690643718</v>
      </c>
      <c r="AL27" s="25">
        <f t="shared" si="35"/>
        <v>337.30468708131184</v>
      </c>
      <c r="AM27" s="25">
        <f t="shared" si="36"/>
        <v>1018.2403814733852</v>
      </c>
      <c r="AN27" s="25">
        <f t="shared" si="37"/>
        <v>13.331436854684505</v>
      </c>
      <c r="AO27" s="25">
        <f t="shared" si="38"/>
        <v>13.940217187475383</v>
      </c>
      <c r="AP27" s="25">
        <f t="shared" si="39"/>
        <v>12.778521652246628</v>
      </c>
      <c r="AQ27" s="25">
        <f t="shared" si="40"/>
        <v>17.900721140105102</v>
      </c>
      <c r="AR27" s="25">
        <f t="shared" si="41"/>
        <v>10.56969184345977</v>
      </c>
      <c r="AS27" s="25">
        <f t="shared" si="42"/>
        <v>17.785965342593446</v>
      </c>
      <c r="AT27" s="25">
        <f t="shared" si="43"/>
        <v>10.673311287971588</v>
      </c>
      <c r="AU27" s="25">
        <f t="shared" si="44"/>
        <v>24.634659378849168</v>
      </c>
      <c r="AV27" s="25">
        <f t="shared" si="45"/>
        <v>7.7119215446369429</v>
      </c>
      <c r="AW27" s="25">
        <f t="shared" si="46"/>
        <v>22.633902067247767</v>
      </c>
      <c r="AX27" s="25">
        <f t="shared" si="47"/>
        <v>6.0834801167511943</v>
      </c>
      <c r="AZ27" s="7">
        <f t="shared" si="48"/>
        <v>32.560021580793098</v>
      </c>
      <c r="BA27" s="7">
        <f t="shared" si="49"/>
        <v>32.560021580793098</v>
      </c>
      <c r="BB27" s="7">
        <f t="shared" si="50"/>
        <v>73.958333333333329</v>
      </c>
      <c r="BC27" s="7">
        <f t="shared" si="51"/>
        <v>22.118380062305299</v>
      </c>
      <c r="BD27" s="7">
        <f t="shared" si="52"/>
        <v>50</v>
      </c>
      <c r="BE27" s="7">
        <f t="shared" si="53"/>
        <v>50</v>
      </c>
      <c r="BF27" s="7">
        <f t="shared" si="54"/>
        <v>50</v>
      </c>
      <c r="BG27" s="7">
        <f t="shared" si="55"/>
        <v>50</v>
      </c>
      <c r="BH27" s="7">
        <f t="shared" si="56"/>
        <v>50</v>
      </c>
      <c r="BI27" s="7">
        <f t="shared" si="57"/>
        <v>50</v>
      </c>
      <c r="BJ27" s="7">
        <f t="shared" si="58"/>
        <v>50</v>
      </c>
      <c r="BK27" s="7">
        <f t="shared" si="59"/>
        <v>50</v>
      </c>
      <c r="BL27" s="7">
        <f t="shared" si="60"/>
        <v>50</v>
      </c>
      <c r="BM27" s="7">
        <f t="shared" si="61"/>
        <v>10</v>
      </c>
      <c r="BN27" s="7">
        <f t="shared" si="62"/>
        <v>82</v>
      </c>
      <c r="BP27" s="7">
        <f t="shared" si="63"/>
        <v>0</v>
      </c>
      <c r="BQ27" s="7">
        <f t="shared" si="64"/>
        <v>0.1130900454616318</v>
      </c>
      <c r="BR27" s="7">
        <f t="shared" si="65"/>
        <v>0.29165571075444896</v>
      </c>
      <c r="BS27" s="7">
        <f t="shared" si="66"/>
        <v>9.8031643135397931E-2</v>
      </c>
      <c r="BT27" s="7">
        <f t="shared" si="67"/>
        <v>8.7174118897877637</v>
      </c>
      <c r="BU27" s="7">
        <f t="shared" si="68"/>
        <v>8.8659113671126857</v>
      </c>
      <c r="BV27" s="7">
        <f t="shared" si="69"/>
        <v>8.5706858605670106</v>
      </c>
      <c r="BW27" s="7">
        <f t="shared" si="70"/>
        <v>9.5913060381790665</v>
      </c>
      <c r="BX27" s="7">
        <f t="shared" si="71"/>
        <v>7.837442681996567</v>
      </c>
      <c r="BY27" s="7">
        <f t="shared" si="72"/>
        <v>9.5747243260986181</v>
      </c>
      <c r="BZ27" s="7">
        <f t="shared" si="73"/>
        <v>7.8783596787797112</v>
      </c>
      <c r="CA27" s="7">
        <f t="shared" si="74"/>
        <v>4.3567535456392337</v>
      </c>
      <c r="CB27" s="7">
        <f t="shared" si="75"/>
        <v>17.450463990816573</v>
      </c>
      <c r="CC27" s="7">
        <f t="shared" si="76"/>
        <v>4.854129255111129</v>
      </c>
      <c r="CD27" s="7">
        <f t="shared" si="77"/>
        <v>24.309706625538208</v>
      </c>
      <c r="CF27" t="str">
        <f>OutputSummary!A27</f>
        <v>AME 10 GA</v>
      </c>
      <c r="CG27" s="22">
        <f>IF($CF27="",CG26,Case1!$O27)</f>
        <v>1.5003638905200089E-3</v>
      </c>
      <c r="CH27" s="22">
        <f>IF($CF27="",CH26,Case2!$O27)</f>
        <v>1.5003638905200089E-3</v>
      </c>
      <c r="CI27" s="22">
        <f>IF($CF27="",CI26,Case3!$O27)</f>
        <v>1.5003638905200091E-3</v>
      </c>
      <c r="CJ27" s="22">
        <f>IF($CF27="",CJ26,Case4!$O27)</f>
        <v>1.5003638905200089E-3</v>
      </c>
      <c r="CK27" s="22">
        <f>IF($CF27="",CK26,Case5!$O27)</f>
        <v>1.5003638905200089E-3</v>
      </c>
      <c r="CL27" s="22">
        <f>IF($CF27="",CL26,Case6!$O27)</f>
        <v>1.5003638905200089E-3</v>
      </c>
      <c r="CM27" s="22">
        <f>IF($CF27="",CM26,Case7!$O27)</f>
        <v>1.5003638905200089E-3</v>
      </c>
      <c r="CN27" s="22">
        <f>IF($CF27="",CN26,Case8!$O27)</f>
        <v>7.5018194526000454E-4</v>
      </c>
      <c r="CO27" s="22">
        <f>IF($CF27="",CO26,Case9!$O27)</f>
        <v>3.0007277810400182E-3</v>
      </c>
      <c r="CP27" s="22">
        <f>IF($CF27="",CP26,Case10!$O27)</f>
        <v>1.6648506500902287E-4</v>
      </c>
      <c r="CQ27" s="22">
        <f>IF($CF27="",CQ26,Case11!$O27)</f>
        <v>6.8716487408636093E-3</v>
      </c>
      <c r="CS27" t="str">
        <f>OutputSummary!A27</f>
        <v>AME 10 GA</v>
      </c>
      <c r="CT27" s="22">
        <f>IF($CS27="",CT26,Case1!$S27+Case1!$F27+Case1!$P27)</f>
        <v>3.0007277810400173E-3</v>
      </c>
      <c r="CU27" s="22">
        <f>IF($CS27="",CU26,Case2!$S27+Case2!$F27+Case2!$P27)</f>
        <v>3.0007277810400182E-3</v>
      </c>
      <c r="CV27" s="22">
        <f>IF($CS27="",CV26,Case3!$S27+Case3!$F27+Case3!$P27)</f>
        <v>3.0007277810400182E-3</v>
      </c>
      <c r="CW27" s="22">
        <f>IF($CS27="",CW26,Case4!$S27+Case4!$F27+Case4!$P27)</f>
        <v>3.0007277810400182E-3</v>
      </c>
      <c r="CX27" s="22">
        <f>IF($CS27="",CX26,Case5!$S27+Case5!$F27+Case5!$P27)</f>
        <v>3.0007277810400182E-3</v>
      </c>
      <c r="CY27" s="22">
        <f>IF($CS27="",CY26,Case6!$S27+Case6!$F27+Case6!$P27)</f>
        <v>3.0007277810400182E-3</v>
      </c>
      <c r="CZ27" s="22">
        <f>IF($CS27="",CZ26,Case7!$S27+Case7!$F27+Case7!$P27)</f>
        <v>3.0007277810400173E-3</v>
      </c>
      <c r="DA27" s="22">
        <f>IF($CS27="",DA26,Case8!$S27+Case8!$F27+Case8!$P27)</f>
        <v>1.5003638905200089E-3</v>
      </c>
      <c r="DB27" s="22">
        <f>IF($CS27="",DB26,Case9!$S27+Case9!$F27+Case9!$P27)</f>
        <v>6.0014555620800355E-3</v>
      </c>
      <c r="DC27" s="22">
        <f>IF($CS27="",DC26,Case10!$S27+Case10!$F27+Case10!$P27)</f>
        <v>1.6648506500902282E-3</v>
      </c>
      <c r="DD27" s="22">
        <f>IF($CS27="",DD26,Case11!$S27+Case11!$F27+Case11!$P27)</f>
        <v>8.3800594400775721E-3</v>
      </c>
      <c r="DF27" t="str">
        <f t="shared" si="7"/>
        <v>AME 10 GA</v>
      </c>
      <c r="DG27" s="22">
        <f t="shared" si="8"/>
        <v>1.5003638905200084E-3</v>
      </c>
      <c r="DH27" s="22">
        <f t="shared" si="9"/>
        <v>1.5003638905200093E-3</v>
      </c>
      <c r="DI27" s="22">
        <f t="shared" si="10"/>
        <v>1.5003638905200091E-3</v>
      </c>
      <c r="DJ27" s="22">
        <f t="shared" si="11"/>
        <v>1.5003638905200093E-3</v>
      </c>
      <c r="DK27" s="22">
        <f t="shared" si="12"/>
        <v>1.5003638905200093E-3</v>
      </c>
      <c r="DL27" s="22">
        <f t="shared" si="13"/>
        <v>1.5003638905200093E-3</v>
      </c>
      <c r="DM27" s="22">
        <f t="shared" si="14"/>
        <v>1.5003638905200084E-3</v>
      </c>
      <c r="DN27" s="22">
        <f t="shared" si="15"/>
        <v>7.5018194526000432E-4</v>
      </c>
      <c r="DO27" s="22">
        <f t="shared" si="16"/>
        <v>3.0007277810400173E-3</v>
      </c>
      <c r="DP27" s="22">
        <f t="shared" si="17"/>
        <v>1.4983655850812055E-3</v>
      </c>
      <c r="DQ27" s="22">
        <f t="shared" si="18"/>
        <v>1.5084106992139627E-3</v>
      </c>
      <c r="DS27">
        <f t="shared" si="19"/>
        <v>49.999999999999993</v>
      </c>
      <c r="DT27">
        <f t="shared" si="20"/>
        <v>50.000000000000007</v>
      </c>
      <c r="DU27">
        <f t="shared" si="21"/>
        <v>49.999999999999993</v>
      </c>
      <c r="DV27">
        <f t="shared" si="22"/>
        <v>50.000000000000007</v>
      </c>
      <c r="DW27">
        <f t="shared" si="23"/>
        <v>50.000000000000007</v>
      </c>
      <c r="DX27">
        <f t="shared" si="24"/>
        <v>50.000000000000007</v>
      </c>
      <c r="DY27">
        <f t="shared" si="25"/>
        <v>49.999999999999993</v>
      </c>
      <c r="DZ27">
        <f t="shared" si="26"/>
        <v>49.999999999999993</v>
      </c>
      <c r="EA27">
        <f t="shared" si="27"/>
        <v>49.999999999999993</v>
      </c>
      <c r="EB27">
        <f t="shared" si="28"/>
        <v>90.000000000000014</v>
      </c>
      <c r="EC27">
        <f t="shared" si="29"/>
        <v>18</v>
      </c>
    </row>
    <row r="28" spans="1:133" x14ac:dyDescent="0.2">
      <c r="A28" t="str">
        <f>OutputSummary!A24</f>
        <v>AME 10 E4</v>
      </c>
      <c r="B28" s="13">
        <f>IF($A28="",B27,Case8!K24*100)</f>
        <v>2.9042698231130437</v>
      </c>
      <c r="C28" s="7">
        <f>IF($A28="",C27,Pi!$B24)</f>
        <v>2.9042698231130437</v>
      </c>
      <c r="D28" s="7">
        <f>IF($A28="",D27,Patm!B24)</f>
        <v>2.908635234160251</v>
      </c>
      <c r="E28" s="13">
        <f>IF($A28="",E27,'Patm diff'!B24)</f>
        <v>2.9155286060103163</v>
      </c>
      <c r="F28" s="7">
        <f>IF($A28="",F27,'Patm nodiff'!B24)</f>
        <v>2.9080539469765134</v>
      </c>
      <c r="G28" s="7">
        <f>IF($A28="",G27,Case1!$B24)</f>
        <v>3.1545117970392336</v>
      </c>
      <c r="H28" s="7">
        <f>IF($A28="",H27,Case2!$B24)</f>
        <v>3.1587730682526796</v>
      </c>
      <c r="I28" s="7">
        <f>IF($A28="",I27,Case3!$B24)</f>
        <v>3.1503013647518521</v>
      </c>
      <c r="J28" s="7">
        <f>IF($A28="",J27,Case4!$B24)</f>
        <v>3.1795879049433142</v>
      </c>
      <c r="K28" s="7">
        <f>IF($A28="",K27,Case5!$B24)</f>
        <v>3.1292595463884219</v>
      </c>
      <c r="L28" s="7">
        <f>IF($A28="",L27,Case6!$B24)</f>
        <v>3.1791121148879236</v>
      </c>
      <c r="M28" s="7">
        <f>IF($A28="",M27,Case7!$B24)</f>
        <v>3.1304337714586405</v>
      </c>
      <c r="N28" s="7">
        <f>IF($A28="",N27,Case8!$B24)</f>
        <v>3.0293257392680193</v>
      </c>
      <c r="O28" s="7">
        <f>IF($A28="",O27,Case9!$B24)</f>
        <v>3.4052751508817427</v>
      </c>
      <c r="P28" s="7">
        <f>IF($A28="",P27,Case10!$B24)</f>
        <v>3.0435723650462743</v>
      </c>
      <c r="Q28" s="7">
        <f>IF($A28="",Q27,Case11!$B24)</f>
        <v>3.6029150810105808</v>
      </c>
      <c r="S28" s="7">
        <f>IF($A28="",S27,Case1!E24*100)</f>
        <v>37.080552689764637</v>
      </c>
      <c r="T28" s="7">
        <f>IF($A28="",T27,Pi!$Q24)</f>
        <v>37.080552689764644</v>
      </c>
      <c r="U28" s="7">
        <f>IF($A28="",U27,Patm!Q24)</f>
        <v>3.719875815759098E-2</v>
      </c>
      <c r="V28" s="7">
        <f>IF($A28="",V27,'Patm diff'!Q24)</f>
        <v>9.6912963008958936E-2</v>
      </c>
      <c r="W28" s="7">
        <f>IF($A28="",W27,'Patm nodiff'!Q24)</f>
        <v>3.2138103822279405E-2</v>
      </c>
      <c r="X28" s="7">
        <f>IF($A28="",X27,Case1!$Q24)</f>
        <v>1.8376846152496156</v>
      </c>
      <c r="Y28" s="7">
        <f>IF($A28="",Y27,Case2!$Q24)</f>
        <v>1.7573602446056344</v>
      </c>
      <c r="Z28" s="7">
        <f>IF($A28="",Z27,Case3!$Q24)</f>
        <v>1.9172773667890197</v>
      </c>
      <c r="AA28" s="7">
        <f>IF($A28="",AA27,Case4!$Q24)</f>
        <v>1.3682810098416025</v>
      </c>
      <c r="AB28" s="7">
        <f>IF($A28="",AB27,Case5!$Q24)</f>
        <v>2.3184226385016866</v>
      </c>
      <c r="AC28" s="7">
        <f>IF($A28="",AC27,Case6!$Q24)</f>
        <v>1.3771136414058931</v>
      </c>
      <c r="AD28" s="7">
        <f>IF($A28="",AD27,Case7!$Q24)</f>
        <v>2.2958892941748452</v>
      </c>
      <c r="AE28" s="7">
        <f>IF($A28="",AE27,Case8!$Q24)</f>
        <v>0.99155112093231823</v>
      </c>
      <c r="AF28" s="7">
        <f>IF($A28="",AF27,Case9!$Q24)</f>
        <v>3.1930686577495102</v>
      </c>
      <c r="AG28" s="7">
        <f>IF($A28="",AG27,Case10!$Q24)</f>
        <v>1.0793420011825909</v>
      </c>
      <c r="AH28" s="7">
        <f>IF($A28="",AH27,Case11!$Q24)</f>
        <v>4.0642936452787506</v>
      </c>
      <c r="AJ28" s="25">
        <f t="shared" si="33"/>
        <v>0.99999999999999978</v>
      </c>
      <c r="AK28" s="25">
        <f t="shared" si="34"/>
        <v>996.82232758078726</v>
      </c>
      <c r="AL28" s="25">
        <f t="shared" si="35"/>
        <v>382.61705698067237</v>
      </c>
      <c r="AM28" s="25">
        <f t="shared" si="36"/>
        <v>1153.7878181866763</v>
      </c>
      <c r="AN28" s="25">
        <f t="shared" si="37"/>
        <v>20.177865332309988</v>
      </c>
      <c r="AO28" s="25">
        <f t="shared" si="38"/>
        <v>21.100143128642248</v>
      </c>
      <c r="AP28" s="25">
        <f t="shared" si="39"/>
        <v>19.340213018769255</v>
      </c>
      <c r="AQ28" s="25">
        <f t="shared" si="40"/>
        <v>27.100100361735798</v>
      </c>
      <c r="AR28" s="25">
        <f t="shared" si="41"/>
        <v>15.993871037132585</v>
      </c>
      <c r="AS28" s="25">
        <f t="shared" si="42"/>
        <v>26.926283768352743</v>
      </c>
      <c r="AT28" s="25">
        <f t="shared" si="43"/>
        <v>16.15084524495402</v>
      </c>
      <c r="AU28" s="25">
        <f t="shared" si="44"/>
        <v>37.39651129121733</v>
      </c>
      <c r="AV28" s="25">
        <f t="shared" si="45"/>
        <v>11.612826614226073</v>
      </c>
      <c r="AW28" s="25">
        <f t="shared" si="46"/>
        <v>34.354776010881622</v>
      </c>
      <c r="AX28" s="25">
        <f t="shared" si="47"/>
        <v>9.1234925244239964</v>
      </c>
      <c r="AZ28" s="7">
        <f t="shared" si="48"/>
        <v>32.560021580793098</v>
      </c>
      <c r="BA28" s="7">
        <f t="shared" si="49"/>
        <v>32.560021580793098</v>
      </c>
      <c r="BB28" s="7">
        <f t="shared" si="50"/>
        <v>73.958333333333329</v>
      </c>
      <c r="BC28" s="7">
        <f t="shared" si="51"/>
        <v>22.118380062305299</v>
      </c>
      <c r="BD28" s="7">
        <f t="shared" si="52"/>
        <v>50</v>
      </c>
      <c r="BE28" s="7">
        <f t="shared" si="53"/>
        <v>50</v>
      </c>
      <c r="BF28" s="7">
        <f t="shared" si="54"/>
        <v>50</v>
      </c>
      <c r="BG28" s="7">
        <f t="shared" si="55"/>
        <v>50</v>
      </c>
      <c r="BH28" s="7">
        <f t="shared" si="56"/>
        <v>50</v>
      </c>
      <c r="BI28" s="7">
        <f t="shared" si="57"/>
        <v>50</v>
      </c>
      <c r="BJ28" s="7">
        <f t="shared" si="58"/>
        <v>50</v>
      </c>
      <c r="BK28" s="7">
        <f t="shared" si="59"/>
        <v>50</v>
      </c>
      <c r="BL28" s="7">
        <f t="shared" si="60"/>
        <v>50</v>
      </c>
      <c r="BM28" s="7">
        <f t="shared" si="61"/>
        <v>10</v>
      </c>
      <c r="BN28" s="7">
        <f t="shared" si="62"/>
        <v>82</v>
      </c>
      <c r="BP28" s="7">
        <f t="shared" si="63"/>
        <v>0</v>
      </c>
      <c r="BQ28" s="7">
        <f t="shared" si="64"/>
        <v>0.15031010591598942</v>
      </c>
      <c r="BR28" s="7">
        <f t="shared" si="65"/>
        <v>0.3876631161358291</v>
      </c>
      <c r="BS28" s="7">
        <f t="shared" si="66"/>
        <v>0.13029518928835498</v>
      </c>
      <c r="BT28" s="7">
        <f t="shared" si="67"/>
        <v>8.6163472806379691</v>
      </c>
      <c r="BU28" s="7">
        <f t="shared" si="68"/>
        <v>8.7630716372915245</v>
      </c>
      <c r="BV28" s="7">
        <f t="shared" si="69"/>
        <v>8.4713734130629366</v>
      </c>
      <c r="BW28" s="7">
        <f t="shared" si="70"/>
        <v>9.4797693946756354</v>
      </c>
      <c r="BX28" s="7">
        <f t="shared" si="71"/>
        <v>7.7468602085399558</v>
      </c>
      <c r="BY28" s="7">
        <f t="shared" si="72"/>
        <v>9.4633869617624047</v>
      </c>
      <c r="BZ28" s="7">
        <f t="shared" si="73"/>
        <v>7.7872911995199905</v>
      </c>
      <c r="CA28" s="7">
        <f t="shared" si="74"/>
        <v>4.3059331181883778</v>
      </c>
      <c r="CB28" s="7">
        <f t="shared" si="75"/>
        <v>17.250646747128982</v>
      </c>
      <c r="CC28" s="7">
        <f t="shared" si="76"/>
        <v>4.7964738270741742</v>
      </c>
      <c r="CD28" s="7">
        <f t="shared" si="77"/>
        <v>24.055797169309486</v>
      </c>
      <c r="CF28" t="str">
        <f>OutputSummary!A28</f>
        <v>AME 10 GB</v>
      </c>
      <c r="CG28" s="22">
        <f>IF($CF28="",CG27,Case1!$O28)</f>
        <v>1.4875041698357491E-3</v>
      </c>
      <c r="CH28" s="22">
        <f>IF($CF28="",CH27,Case2!$O28)</f>
        <v>1.4875041698357494E-3</v>
      </c>
      <c r="CI28" s="22">
        <f>IF($CF28="",CI27,Case3!$O28)</f>
        <v>1.4875041698357494E-3</v>
      </c>
      <c r="CJ28" s="22">
        <f>IF($CF28="",CJ27,Case4!$O28)</f>
        <v>1.4875041698357491E-3</v>
      </c>
      <c r="CK28" s="22">
        <f>IF($CF28="",CK27,Case5!$O28)</f>
        <v>1.4875041698357494E-3</v>
      </c>
      <c r="CL28" s="22">
        <f>IF($CF28="",CL27,Case6!$O28)</f>
        <v>1.4875041698357491E-3</v>
      </c>
      <c r="CM28" s="22">
        <f>IF($CF28="",CM27,Case7!$O28)</f>
        <v>1.4875041698357494E-3</v>
      </c>
      <c r="CN28" s="22">
        <f>IF($CF28="",CN27,Case8!$O28)</f>
        <v>7.4375208491787468E-4</v>
      </c>
      <c r="CO28" s="22">
        <f>IF($CF28="",CO27,Case9!$O28)</f>
        <v>2.9750083396714987E-3</v>
      </c>
      <c r="CP28" s="22">
        <f>IF($CF28="",CP27,Case10!$O28)</f>
        <v>1.6505999448835037E-4</v>
      </c>
      <c r="CQ28" s="22">
        <f>IF($CF28="",CQ27,Case11!$O28)</f>
        <v>6.8124382145884517E-3</v>
      </c>
      <c r="CS28" t="str">
        <f>OutputSummary!A28</f>
        <v>AME 10 GB</v>
      </c>
      <c r="CT28" s="22">
        <f>IF($CS28="",CT27,Case1!$S28+Case1!$F28+Case1!$P28)</f>
        <v>2.9750083396714983E-3</v>
      </c>
      <c r="CU28" s="22">
        <f>IF($CS28="",CU27,Case2!$S28+Case2!$F28+Case2!$P28)</f>
        <v>2.9750083396714987E-3</v>
      </c>
      <c r="CV28" s="22">
        <f>IF($CS28="",CV27,Case3!$S28+Case3!$F28+Case3!$P28)</f>
        <v>2.9750083396714987E-3</v>
      </c>
      <c r="CW28" s="22">
        <f>IF($CS28="",CW27,Case4!$S28+Case4!$F28+Case4!$P28)</f>
        <v>2.9750083396714983E-3</v>
      </c>
      <c r="CX28" s="22">
        <f>IF($CS28="",CX27,Case5!$S28+Case5!$F28+Case5!$P28)</f>
        <v>2.9750083396714983E-3</v>
      </c>
      <c r="CY28" s="22">
        <f>IF($CS28="",CY27,Case6!$S28+Case6!$F28+Case6!$P28)</f>
        <v>2.9750083396714987E-3</v>
      </c>
      <c r="CZ28" s="22">
        <f>IF($CS28="",CZ27,Case7!$S28+Case7!$F28+Case7!$P28)</f>
        <v>2.9750083396714983E-3</v>
      </c>
      <c r="DA28" s="22">
        <f>IF($CS28="",DA27,Case8!$S28+Case8!$F28+Case8!$P28)</f>
        <v>1.4875041698357494E-3</v>
      </c>
      <c r="DB28" s="22">
        <f>IF($CS28="",DB27,Case9!$S28+Case9!$F28+Case9!$P28)</f>
        <v>5.9500166793429975E-3</v>
      </c>
      <c r="DC28" s="22">
        <f>IF($CS28="",DC27,Case10!$S28+Case10!$F28+Case10!$P28)</f>
        <v>1.6505999448835035E-3</v>
      </c>
      <c r="DD28" s="22">
        <f>IF($CS28="",DD27,Case11!$S28+Case11!$F28+Case11!$P28)</f>
        <v>8.3078514812054294E-3</v>
      </c>
      <c r="DF28" t="str">
        <f t="shared" si="7"/>
        <v>AME 10 GB</v>
      </c>
      <c r="DG28" s="22">
        <f t="shared" si="8"/>
        <v>1.4875041698357491E-3</v>
      </c>
      <c r="DH28" s="22">
        <f t="shared" si="9"/>
        <v>1.4875041698357494E-3</v>
      </c>
      <c r="DI28" s="22">
        <f t="shared" si="10"/>
        <v>1.4875041698357494E-3</v>
      </c>
      <c r="DJ28" s="22">
        <f t="shared" si="11"/>
        <v>1.4875041698357491E-3</v>
      </c>
      <c r="DK28" s="22">
        <f t="shared" si="12"/>
        <v>1.4875041698357489E-3</v>
      </c>
      <c r="DL28" s="22">
        <f t="shared" si="13"/>
        <v>1.4875041698357496E-3</v>
      </c>
      <c r="DM28" s="22">
        <f t="shared" si="14"/>
        <v>1.4875041698357489E-3</v>
      </c>
      <c r="DN28" s="22">
        <f t="shared" si="15"/>
        <v>7.4375208491787468E-4</v>
      </c>
      <c r="DO28" s="22">
        <f t="shared" si="16"/>
        <v>2.9750083396714987E-3</v>
      </c>
      <c r="DP28" s="22">
        <f t="shared" si="17"/>
        <v>1.4855399503951531E-3</v>
      </c>
      <c r="DQ28" s="22">
        <f t="shared" si="18"/>
        <v>1.4954132666169778E-3</v>
      </c>
      <c r="DS28">
        <f t="shared" si="19"/>
        <v>50</v>
      </c>
      <c r="DT28">
        <f t="shared" si="20"/>
        <v>50</v>
      </c>
      <c r="DU28">
        <f t="shared" si="21"/>
        <v>50</v>
      </c>
      <c r="DV28">
        <f t="shared" si="22"/>
        <v>50</v>
      </c>
      <c r="DW28">
        <f t="shared" si="23"/>
        <v>49.999999999999993</v>
      </c>
      <c r="DX28">
        <f t="shared" si="24"/>
        <v>50.000000000000007</v>
      </c>
      <c r="DY28">
        <f t="shared" si="25"/>
        <v>49.999999999999993</v>
      </c>
      <c r="DZ28">
        <f t="shared" si="26"/>
        <v>50</v>
      </c>
      <c r="EA28">
        <f t="shared" si="27"/>
        <v>50</v>
      </c>
      <c r="EB28">
        <f t="shared" si="28"/>
        <v>90</v>
      </c>
      <c r="EC28">
        <f t="shared" si="29"/>
        <v>18.000000000000007</v>
      </c>
    </row>
    <row r="29" spans="1:133" x14ac:dyDescent="0.2">
      <c r="A29" t="str">
        <f>OutputSummary!A25</f>
        <v>AME 10 E5</v>
      </c>
      <c r="B29" s="13">
        <f>IF($A29="",B28,Case8!K25*100)</f>
        <v>5.9340075590088359</v>
      </c>
      <c r="C29" s="7">
        <f>IF($A29="",C28,Pi!$B25)</f>
        <v>5.9340075590088359</v>
      </c>
      <c r="D29" s="7">
        <f>IF($A29="",D28,Patm!B25)</f>
        <v>5.9367449976100577</v>
      </c>
      <c r="E29" s="13">
        <f>IF($A29="",E28,'Patm diff'!B25)</f>
        <v>5.941067334256946</v>
      </c>
      <c r="F29" s="7">
        <f>IF($A29="",F28,'Patm nodiff'!B25)</f>
        <v>5.9363804962823297</v>
      </c>
      <c r="G29" s="7">
        <f>IF($A29="",G28,Case1!$B25)</f>
        <v>6.1434375457588937</v>
      </c>
      <c r="H29" s="7">
        <f>IF($A29="",H28,Case2!$B25)</f>
        <v>6.1470051217049777</v>
      </c>
      <c r="I29" s="7">
        <f>IF($A29="",I28,Case3!$B25)</f>
        <v>6.1399125746127536</v>
      </c>
      <c r="J29" s="7">
        <f>IF($A29="",J28,Case4!$B25)</f>
        <v>6.1644321111220437</v>
      </c>
      <c r="K29" s="7">
        <f>IF($A29="",K28,Case5!$B25)</f>
        <v>6.1222970033917274</v>
      </c>
      <c r="L29" s="7">
        <f>IF($A29="",L28,Case6!$B25)</f>
        <v>6.1640337498256956</v>
      </c>
      <c r="M29" s="7">
        <f>IF($A29="",M28,Case7!$B25)</f>
        <v>6.1232800015026188</v>
      </c>
      <c r="N29" s="7">
        <f>IF($A29="",N28,Case8!$B25)</f>
        <v>6.0386755043092464</v>
      </c>
      <c r="O29" s="7">
        <f>IF($A29="",O28,Case9!$B25)</f>
        <v>6.353244425115423</v>
      </c>
      <c r="P29" s="7">
        <f>IF($A29="",P28,Case10!$B25)</f>
        <v>6.0506241309909106</v>
      </c>
      <c r="Q29" s="7">
        <f>IF($A29="",Q28,Case11!$B25)</f>
        <v>6.5180448247983183</v>
      </c>
      <c r="S29" s="7">
        <f>IF($A29="",S28,Case1!E25*100)</f>
        <v>27.612743020729919</v>
      </c>
      <c r="T29" s="7">
        <f>IF($A29="",T28,Pi!$Q25)</f>
        <v>27.612743020729916</v>
      </c>
      <c r="U29" s="7">
        <f>IF($A29="",U28,Patm!Q25)</f>
        <v>7.5487942259708941E-3</v>
      </c>
      <c r="V29" s="7">
        <f>IF($A29="",V28,'Patm diff'!Q25)</f>
        <v>1.9731723648787901E-2</v>
      </c>
      <c r="W29" s="7">
        <f>IF($A29="",W28,'Patm nodiff'!Q25)</f>
        <v>6.5200106931483865E-3</v>
      </c>
      <c r="X29" s="7">
        <f>IF($A29="",X28,Case1!$Q25)</f>
        <v>0.54802666592248139</v>
      </c>
      <c r="Y29" s="7">
        <f>IF($A29="",Y28,Case2!$Q25)</f>
        <v>0.52448593522100906</v>
      </c>
      <c r="Z29" s="7">
        <f>IF($A29="",Z28,Case3!$Q25)</f>
        <v>0.57131677609496678</v>
      </c>
      <c r="AA29" s="7">
        <f>IF($A29="",AA28,Case4!$Q25)</f>
        <v>0.40994058428211733</v>
      </c>
      <c r="AB29" s="7">
        <f>IF($A29="",AB28,Case5!$Q25)</f>
        <v>0.68816413185326886</v>
      </c>
      <c r="AC29" s="7">
        <f>IF($A29="",AC28,Case6!$Q25)</f>
        <v>0.41255064326058355</v>
      </c>
      <c r="AD29" s="7">
        <f>IF($A29="",AD28,Case7!$Q25)</f>
        <v>0.6816234954728233</v>
      </c>
      <c r="AE29" s="7">
        <f>IF($A29="",AE28,Case8!$Q25)</f>
        <v>0.28205878179102539</v>
      </c>
      <c r="AF29" s="7">
        <f>IF($A29="",AF28,Case9!$Q25)</f>
        <v>1.0363378610481466</v>
      </c>
      <c r="AG29" s="7">
        <f>IF($A29="",AG28,Case10!$Q25)</f>
        <v>0.30877525537007139</v>
      </c>
      <c r="AH29" s="7">
        <f>IF($A29="",AH28,Case11!$Q25)</f>
        <v>1.3984862702912393</v>
      </c>
      <c r="AJ29" s="25">
        <f t="shared" si="33"/>
        <v>1.0000000000000002</v>
      </c>
      <c r="AK29" s="25">
        <f t="shared" si="34"/>
        <v>3657.9011421096839</v>
      </c>
      <c r="AL29" s="25">
        <f t="shared" si="35"/>
        <v>1399.4085621823585</v>
      </c>
      <c r="AM29" s="25">
        <f t="shared" si="36"/>
        <v>4235.0763396365328</v>
      </c>
      <c r="AN29" s="25">
        <f t="shared" si="37"/>
        <v>50.38576539747384</v>
      </c>
      <c r="AO29" s="25">
        <f t="shared" si="38"/>
        <v>52.647251654316335</v>
      </c>
      <c r="AP29" s="25">
        <f t="shared" si="39"/>
        <v>48.331755999652295</v>
      </c>
      <c r="AQ29" s="25">
        <f t="shared" si="40"/>
        <v>67.357914974642</v>
      </c>
      <c r="AR29" s="25">
        <f t="shared" si="41"/>
        <v>40.125228477641059</v>
      </c>
      <c r="AS29" s="25">
        <f t="shared" si="42"/>
        <v>66.931765764545432</v>
      </c>
      <c r="AT29" s="25">
        <f t="shared" si="43"/>
        <v>40.510257061452563</v>
      </c>
      <c r="AU29" s="25">
        <f t="shared" si="44"/>
        <v>97.897122172171663</v>
      </c>
      <c r="AV29" s="25">
        <f t="shared" si="45"/>
        <v>26.644537518683855</v>
      </c>
      <c r="AW29" s="25">
        <f t="shared" si="46"/>
        <v>89.426670500638622</v>
      </c>
      <c r="AX29" s="25">
        <f t="shared" si="47"/>
        <v>19.744736582204325</v>
      </c>
      <c r="AZ29" s="7">
        <f t="shared" si="48"/>
        <v>32.560021580793098</v>
      </c>
      <c r="BA29" s="7">
        <f t="shared" si="49"/>
        <v>32.560021580793098</v>
      </c>
      <c r="BB29" s="7">
        <f t="shared" si="50"/>
        <v>73.958333333333329</v>
      </c>
      <c r="BC29" s="7">
        <f t="shared" si="51"/>
        <v>22.118380062305299</v>
      </c>
      <c r="BD29" s="7">
        <f t="shared" si="52"/>
        <v>50</v>
      </c>
      <c r="BE29" s="7">
        <f t="shared" si="53"/>
        <v>50</v>
      </c>
      <c r="BF29" s="7">
        <f t="shared" si="54"/>
        <v>50</v>
      </c>
      <c r="BG29" s="7">
        <f t="shared" si="55"/>
        <v>50</v>
      </c>
      <c r="BH29" s="7">
        <f t="shared" si="56"/>
        <v>50</v>
      </c>
      <c r="BI29" s="7">
        <f t="shared" si="57"/>
        <v>50</v>
      </c>
      <c r="BJ29" s="7">
        <f t="shared" si="58"/>
        <v>50</v>
      </c>
      <c r="BK29" s="7">
        <f t="shared" si="59"/>
        <v>50</v>
      </c>
      <c r="BL29" s="7">
        <f t="shared" si="60"/>
        <v>50</v>
      </c>
      <c r="BM29" s="7">
        <f t="shared" si="61"/>
        <v>10</v>
      </c>
      <c r="BN29" s="7">
        <f t="shared" si="62"/>
        <v>82</v>
      </c>
      <c r="BP29" s="7">
        <f t="shared" si="63"/>
        <v>0</v>
      </c>
      <c r="BQ29" s="7">
        <f t="shared" si="64"/>
        <v>4.6131363568384348E-2</v>
      </c>
      <c r="BR29" s="7">
        <f t="shared" si="65"/>
        <v>0.11897145694383444</v>
      </c>
      <c r="BS29" s="7">
        <f t="shared" si="66"/>
        <v>3.9988780767412802E-2</v>
      </c>
      <c r="BT29" s="7">
        <f t="shared" si="67"/>
        <v>3.5293178289283995</v>
      </c>
      <c r="BU29" s="7">
        <f t="shared" si="68"/>
        <v>3.5894386816675881</v>
      </c>
      <c r="BV29" s="7">
        <f t="shared" si="69"/>
        <v>3.4699149530289826</v>
      </c>
      <c r="BW29" s="7">
        <f t="shared" si="70"/>
        <v>3.8831186145589585</v>
      </c>
      <c r="BX29" s="7">
        <f t="shared" si="71"/>
        <v>3.1730570362526085</v>
      </c>
      <c r="BY29" s="7">
        <f t="shared" si="72"/>
        <v>3.8764054229698561</v>
      </c>
      <c r="BZ29" s="7">
        <f t="shared" si="73"/>
        <v>3.1896225377474448</v>
      </c>
      <c r="CA29" s="7">
        <f t="shared" si="74"/>
        <v>1.7638660594812803</v>
      </c>
      <c r="CB29" s="7">
        <f t="shared" si="75"/>
        <v>7.0649870587056123</v>
      </c>
      <c r="CC29" s="7">
        <f t="shared" si="76"/>
        <v>1.96522452697302</v>
      </c>
      <c r="CD29" s="7">
        <f t="shared" si="77"/>
        <v>9.8422062995658663</v>
      </c>
      <c r="CF29" t="str">
        <f>OutputSummary!A29</f>
        <v>AME 10 G1</v>
      </c>
      <c r="CG29" s="22">
        <f>IF($CF29="",CG28,Case1!$O29)</f>
        <v>1.5426557438914653E-3</v>
      </c>
      <c r="CH29" s="22">
        <f>IF($CF29="",CH28,Case2!$O29)</f>
        <v>1.5426557438914658E-3</v>
      </c>
      <c r="CI29" s="22">
        <f>IF($CF29="",CI28,Case3!$O29)</f>
        <v>1.5426557438914656E-3</v>
      </c>
      <c r="CJ29" s="22">
        <f>IF($CF29="",CJ28,Case4!$O29)</f>
        <v>1.5426557438914656E-3</v>
      </c>
      <c r="CK29" s="22">
        <f>IF($CF29="",CK28,Case5!$O29)</f>
        <v>1.5426557438914658E-3</v>
      </c>
      <c r="CL29" s="22">
        <f>IF($CF29="",CL28,Case6!$O29)</f>
        <v>1.5426557438914656E-3</v>
      </c>
      <c r="CM29" s="22">
        <f>IF($CF29="",CM28,Case7!$O29)</f>
        <v>1.5426557438914658E-3</v>
      </c>
      <c r="CN29" s="22">
        <f>IF($CF29="",CN28,Case8!$O29)</f>
        <v>7.7132787194573288E-4</v>
      </c>
      <c r="CO29" s="22">
        <f>IF($CF29="",CO28,Case9!$O29)</f>
        <v>3.0853114877829315E-3</v>
      </c>
      <c r="CP29" s="22">
        <f>IF($CF29="",CP28,Case10!$O29)</f>
        <v>1.7117147495768832E-4</v>
      </c>
      <c r="CQ29" s="22">
        <f>IF($CF29="",CQ28,Case11!$O29)</f>
        <v>7.0664132081250291E-3</v>
      </c>
      <c r="CS29" t="str">
        <f>OutputSummary!A29</f>
        <v>AME 10 G1</v>
      </c>
      <c r="CT29" s="22">
        <f>IF($CS29="",CT28,Case1!$S29+Case1!$F29+Case1!$P29)</f>
        <v>3.0853114877829307E-3</v>
      </c>
      <c r="CU29" s="22">
        <f>IF($CS29="",CU28,Case2!$S29+Case2!$F29+Case2!$P29)</f>
        <v>3.0853114877829315E-3</v>
      </c>
      <c r="CV29" s="22">
        <f>IF($CS29="",CV28,Case3!$S29+Case3!$F29+Case3!$P29)</f>
        <v>3.0853114877829311E-3</v>
      </c>
      <c r="CW29" s="22">
        <f>IF($CS29="",CW28,Case4!$S29+Case4!$F29+Case4!$P29)</f>
        <v>3.0853114877829315E-3</v>
      </c>
      <c r="CX29" s="22">
        <f>IF($CS29="",CX28,Case5!$S29+Case5!$F29+Case5!$P29)</f>
        <v>3.0853114877829311E-3</v>
      </c>
      <c r="CY29" s="22">
        <f>IF($CS29="",CY28,Case6!$S29+Case6!$F29+Case6!$P29)</f>
        <v>3.0853114877829315E-3</v>
      </c>
      <c r="CZ29" s="22">
        <f>IF($CS29="",CZ28,Case7!$S29+Case7!$F29+Case7!$P29)</f>
        <v>3.0853114877829315E-3</v>
      </c>
      <c r="DA29" s="22">
        <f>IF($CS29="",DA28,Case8!$S29+Case8!$F29+Case8!$P29)</f>
        <v>1.5426557438914658E-3</v>
      </c>
      <c r="DB29" s="22">
        <f>IF($CS29="",DB28,Case9!$S29+Case9!$F29+Case9!$P29)</f>
        <v>6.1706229755658631E-3</v>
      </c>
      <c r="DC29" s="22">
        <f>IF($CS29="",DC28,Case10!$S29+Case10!$F29+Case10!$P29)</f>
        <v>1.7117147495768828E-3</v>
      </c>
      <c r="DD29" s="22">
        <f>IF($CS29="",DD28,Case11!$S29+Case11!$F29+Case11!$P29)</f>
        <v>8.6175770830793034E-3</v>
      </c>
      <c r="DF29" t="str">
        <f t="shared" si="7"/>
        <v>AME 10 G1</v>
      </c>
      <c r="DG29" s="22">
        <f t="shared" si="8"/>
        <v>1.5426557438914653E-3</v>
      </c>
      <c r="DH29" s="22">
        <f t="shared" si="9"/>
        <v>1.5426557438914658E-3</v>
      </c>
      <c r="DI29" s="22">
        <f t="shared" si="10"/>
        <v>1.5426557438914656E-3</v>
      </c>
      <c r="DJ29" s="22">
        <f t="shared" si="11"/>
        <v>1.542655743891466E-3</v>
      </c>
      <c r="DK29" s="22">
        <f t="shared" si="12"/>
        <v>1.5426557438914653E-3</v>
      </c>
      <c r="DL29" s="22">
        <f t="shared" si="13"/>
        <v>1.542655743891466E-3</v>
      </c>
      <c r="DM29" s="22">
        <f t="shared" si="14"/>
        <v>1.5426557438914658E-3</v>
      </c>
      <c r="DN29" s="22">
        <f t="shared" si="15"/>
        <v>7.7132787194573288E-4</v>
      </c>
      <c r="DO29" s="22">
        <f t="shared" si="16"/>
        <v>3.0853114877829315E-3</v>
      </c>
      <c r="DP29" s="22">
        <f t="shared" si="17"/>
        <v>1.5405432746191945E-3</v>
      </c>
      <c r="DQ29" s="22">
        <f t="shared" si="18"/>
        <v>1.5511638749542743E-3</v>
      </c>
      <c r="DS29">
        <f t="shared" si="19"/>
        <v>50</v>
      </c>
      <c r="DT29">
        <f t="shared" si="20"/>
        <v>49.999999999999993</v>
      </c>
      <c r="DU29">
        <f t="shared" si="21"/>
        <v>50</v>
      </c>
      <c r="DV29">
        <f t="shared" si="22"/>
        <v>50.000000000000007</v>
      </c>
      <c r="DW29">
        <f t="shared" si="23"/>
        <v>49.999999999999993</v>
      </c>
      <c r="DX29">
        <f t="shared" si="24"/>
        <v>50.000000000000007</v>
      </c>
      <c r="DY29">
        <f t="shared" si="25"/>
        <v>49.999999999999993</v>
      </c>
      <c r="DZ29">
        <f t="shared" si="26"/>
        <v>49.999999999999993</v>
      </c>
      <c r="EA29">
        <f t="shared" si="27"/>
        <v>49.999999999999993</v>
      </c>
      <c r="EB29">
        <f t="shared" si="28"/>
        <v>89.999999999999986</v>
      </c>
      <c r="EC29">
        <f t="shared" si="29"/>
        <v>17.999999999999996</v>
      </c>
    </row>
    <row r="30" spans="1:133" x14ac:dyDescent="0.2">
      <c r="A30" t="str">
        <f>OutputSummary!A26</f>
        <v>AME 10 F1</v>
      </c>
      <c r="B30" s="13">
        <f>IF($A30="",B29,Case8!K26*100)</f>
        <v>0.9060491895745777</v>
      </c>
      <c r="C30" s="7">
        <f>IF($A30="",C29,Pi!$B26)</f>
        <v>0.9060491895745777</v>
      </c>
      <c r="D30" s="7">
        <f>IF($A30="",D29,Patm!B26)</f>
        <v>0.90696446001360842</v>
      </c>
      <c r="E30" s="13">
        <f>IF($A30="",E29,'Patm diff'!B26)</f>
        <v>0.90840951077241294</v>
      </c>
      <c r="F30" s="7">
        <f>IF($A30="",F29,'Patm nodiff'!B26)</f>
        <v>0.90684259177386983</v>
      </c>
      <c r="G30" s="7">
        <f>IF($A30="",G29,Case1!$B26)</f>
        <v>1.0393673027621446</v>
      </c>
      <c r="H30" s="7">
        <f>IF($A30="",H29,Case2!$B26)</f>
        <v>1.0423648310408828</v>
      </c>
      <c r="I30" s="7">
        <f>IF($A30="",I29,Case3!$B26)</f>
        <v>1.036439676311778</v>
      </c>
      <c r="J30" s="7">
        <f>IF($A30="",J29,Case4!$B26)</f>
        <v>1.0575152036124003</v>
      </c>
      <c r="K30" s="7">
        <f>IF($A30="",K29,Case5!$B26)</f>
        <v>1.0222771211098867</v>
      </c>
      <c r="L30" s="7">
        <f>IF($A30="",L29,Case6!$B26)</f>
        <v>1.0571587495527803</v>
      </c>
      <c r="M30" s="7">
        <f>IF($A30="",M29,Case7!$B26)</f>
        <v>1.0230474006320238</v>
      </c>
      <c r="N30" s="7">
        <f>IF($A30="",N29,Case8!$B26)</f>
        <v>0.99456105517458027</v>
      </c>
      <c r="O30" s="7">
        <f>IF($A30="",O29,Case9!$B26)</f>
        <v>1.0393673027621446</v>
      </c>
      <c r="P30" s="7">
        <f>IF($A30="",P29,Case10!$B26)</f>
        <v>0.97162039049389226</v>
      </c>
      <c r="Q30" s="7">
        <f>IF($A30="",Q29,Case11!$B26)</f>
        <v>1.3991900206876386</v>
      </c>
      <c r="S30" s="7">
        <f>IF($A30="",S29,Case1!E26*100)</f>
        <v>10.799519152525779</v>
      </c>
      <c r="T30" s="7">
        <f>IF($A30="",T29,Pi!$Q26)</f>
        <v>10.799519152525779</v>
      </c>
      <c r="U30" s="7">
        <f>IF($A30="",U29,Patm!Q26)</f>
        <v>6.119642313434849E-2</v>
      </c>
      <c r="V30" s="7">
        <f>IF($A30="",V29,'Patm diff'!Q26)</f>
        <v>0.15952121768154778</v>
      </c>
      <c r="W30" s="7">
        <f>IF($A30="",W29,'Patm nodiff'!Q26)</f>
        <v>5.2868668393993623E-2</v>
      </c>
      <c r="X30" s="7">
        <f>IF($A30="",X29,Case1!$Q26)</f>
        <v>6.514739486514129</v>
      </c>
      <c r="Y30" s="7">
        <f>IF($A30="",Y29,Case2!$Q26)</f>
        <v>6.2563920063904419</v>
      </c>
      <c r="Z30" s="7">
        <f>IF($A30="",Z29,Case3!$Q26)</f>
        <v>6.7685967569441008</v>
      </c>
      <c r="AA30" s="7">
        <f>IF($A30="",AA29,Case4!$Q26)</f>
        <v>4.9734542324896651</v>
      </c>
      <c r="AB30" s="7">
        <f>IF($A30="",AB29,Case5!$Q26)</f>
        <v>8.0166780364215064</v>
      </c>
      <c r="AC30" s="7">
        <f>IF($A30="",AC29,Case6!$Q26)</f>
        <v>5.0031755113352601</v>
      </c>
      <c r="AD30" s="7">
        <f>IF($A30="",AD29,Case7!$Q26)</f>
        <v>7.9479194426046487</v>
      </c>
      <c r="AE30" s="7">
        <f>IF($A30="",AE29,Case8!$Q26)</f>
        <v>4.7799612680638139</v>
      </c>
      <c r="AF30" s="7">
        <f>IF($A30="",AF29,Case9!$Q26)</f>
        <v>6.514739486514129</v>
      </c>
      <c r="AG30" s="7">
        <f>IF($A30="",AG29,Case10!$Q26)</f>
        <v>3.6872445427852223</v>
      </c>
      <c r="AH30" s="7">
        <f>IF($A30="",AH29,Case11!$Q26)</f>
        <v>13.142670894025072</v>
      </c>
      <c r="AJ30" s="25">
        <f t="shared" si="33"/>
        <v>1</v>
      </c>
      <c r="AK30" s="25">
        <f t="shared" si="34"/>
        <v>176.47304530882289</v>
      </c>
      <c r="AL30" s="25">
        <f t="shared" si="35"/>
        <v>67.699578209620114</v>
      </c>
      <c r="AM30" s="25">
        <f t="shared" si="36"/>
        <v>204.27068584448602</v>
      </c>
      <c r="AN30" s="25">
        <f t="shared" si="37"/>
        <v>1.6577054500615689</v>
      </c>
      <c r="AO30" s="25">
        <f t="shared" si="38"/>
        <v>1.7261576866498884</v>
      </c>
      <c r="AP30" s="25">
        <f t="shared" si="39"/>
        <v>1.5955329502302287</v>
      </c>
      <c r="AQ30" s="25">
        <f t="shared" si="40"/>
        <v>2.1714322978940213</v>
      </c>
      <c r="AR30" s="25">
        <f t="shared" si="41"/>
        <v>1.3471314556305269</v>
      </c>
      <c r="AS30" s="25">
        <f t="shared" si="42"/>
        <v>2.1585329413406038</v>
      </c>
      <c r="AT30" s="25">
        <f t="shared" si="43"/>
        <v>1.3587856835381587</v>
      </c>
      <c r="AU30" s="25">
        <f t="shared" si="44"/>
        <v>2.2593319374113392</v>
      </c>
      <c r="AV30" s="25">
        <f t="shared" si="45"/>
        <v>1.6577054500615689</v>
      </c>
      <c r="AW30" s="25">
        <f t="shared" si="46"/>
        <v>2.928886063078469</v>
      </c>
      <c r="AX30" s="25">
        <f t="shared" si="47"/>
        <v>0.82171418881343683</v>
      </c>
      <c r="AZ30" s="7">
        <f t="shared" si="48"/>
        <v>32.560021580793098</v>
      </c>
      <c r="BA30" s="7">
        <f t="shared" si="49"/>
        <v>32.560021580793098</v>
      </c>
      <c r="BB30" s="7">
        <f t="shared" si="50"/>
        <v>73.958333333333329</v>
      </c>
      <c r="BC30" s="7">
        <f t="shared" si="51"/>
        <v>22.118380062305299</v>
      </c>
      <c r="BD30" s="7">
        <f t="shared" si="52"/>
        <v>50</v>
      </c>
      <c r="BE30" s="7">
        <f t="shared" si="53"/>
        <v>50</v>
      </c>
      <c r="BF30" s="7">
        <f t="shared" si="54"/>
        <v>50</v>
      </c>
      <c r="BG30" s="7">
        <f t="shared" si="55"/>
        <v>50</v>
      </c>
      <c r="BH30" s="7">
        <f t="shared" si="56"/>
        <v>50</v>
      </c>
      <c r="BI30" s="7">
        <f t="shared" si="57"/>
        <v>50</v>
      </c>
      <c r="BJ30" s="7">
        <f t="shared" si="58"/>
        <v>50</v>
      </c>
      <c r="BK30" s="7">
        <f t="shared" si="59"/>
        <v>50</v>
      </c>
      <c r="BL30" s="7">
        <f t="shared" si="60"/>
        <v>50</v>
      </c>
      <c r="BM30" s="7">
        <f t="shared" si="61"/>
        <v>10</v>
      </c>
      <c r="BN30" s="7">
        <f t="shared" si="62"/>
        <v>82</v>
      </c>
      <c r="BP30" s="7">
        <f t="shared" si="63"/>
        <v>0</v>
      </c>
      <c r="BQ30" s="7">
        <f t="shared" si="64"/>
        <v>0.10101774269678186</v>
      </c>
      <c r="BR30" s="7">
        <f t="shared" si="65"/>
        <v>0.26050695977593685</v>
      </c>
      <c r="BS30" s="7">
        <f t="shared" si="66"/>
        <v>8.7567232377821283E-2</v>
      </c>
      <c r="BT30" s="7">
        <f t="shared" si="67"/>
        <v>14.714224649344317</v>
      </c>
      <c r="BU30" s="7">
        <f t="shared" si="68"/>
        <v>15.0450596981727</v>
      </c>
      <c r="BV30" s="7">
        <f t="shared" si="69"/>
        <v>14.391104615238747</v>
      </c>
      <c r="BW30" s="7">
        <f t="shared" si="70"/>
        <v>16.717195465837925</v>
      </c>
      <c r="BX30" s="7">
        <f t="shared" si="71"/>
        <v>12.827993543030717</v>
      </c>
      <c r="BY30" s="7">
        <f t="shared" si="72"/>
        <v>16.67785388662551</v>
      </c>
      <c r="BZ30" s="7">
        <f t="shared" si="73"/>
        <v>12.913008742095</v>
      </c>
      <c r="CA30" s="7">
        <f t="shared" si="74"/>
        <v>9.7689912003080153</v>
      </c>
      <c r="CB30" s="7">
        <f t="shared" si="75"/>
        <v>14.714224649344317</v>
      </c>
      <c r="CC30" s="7">
        <f t="shared" si="76"/>
        <v>7.2370464731724526</v>
      </c>
      <c r="CD30" s="7">
        <f t="shared" si="77"/>
        <v>54.427600265787788</v>
      </c>
      <c r="CF30" t="str">
        <f>OutputSummary!A30</f>
        <v>AME 10 G2</v>
      </c>
      <c r="CG30" s="22">
        <f>IF($CF30="",CG29,Case1!$O30)</f>
        <v>1.485316135237719E-3</v>
      </c>
      <c r="CH30" s="22">
        <f>IF($CF30="",CH29,Case2!$O30)</f>
        <v>1.4853161352377194E-3</v>
      </c>
      <c r="CI30" s="22">
        <f>IF($CF30="",CI29,Case3!$O30)</f>
        <v>1.485316135237719E-3</v>
      </c>
      <c r="CJ30" s="22">
        <f>IF($CF30="",CJ29,Case4!$O30)</f>
        <v>1.4853161352377188E-3</v>
      </c>
      <c r="CK30" s="22">
        <f>IF($CF30="",CK29,Case5!$O30)</f>
        <v>1.4853161352377192E-3</v>
      </c>
      <c r="CL30" s="22">
        <f>IF($CF30="",CL29,Case6!$O30)</f>
        <v>1.4853161352377188E-3</v>
      </c>
      <c r="CM30" s="22">
        <f>IF($CF30="",CM29,Case7!$O30)</f>
        <v>1.4853161352377192E-3</v>
      </c>
      <c r="CN30" s="22">
        <f>IF($CF30="",CN29,Case8!$O30)</f>
        <v>7.4265806761885961E-4</v>
      </c>
      <c r="CO30" s="22">
        <f>IF($CF30="",CO29,Case9!$O30)</f>
        <v>2.9706322704754384E-3</v>
      </c>
      <c r="CP30" s="22">
        <f>IF($CF30="",CP29,Case10!$O30)</f>
        <v>1.6481752069498378E-4</v>
      </c>
      <c r="CQ30" s="22">
        <f>IF($CF30="",CQ29,Case11!$O30)</f>
        <v>6.8023643012542047E-3</v>
      </c>
      <c r="CS30" t="str">
        <f>OutputSummary!A30</f>
        <v>AME 10 G2</v>
      </c>
      <c r="CT30" s="22">
        <f>IF($CS30="",CT29,Case1!$S30+Case1!$F30+Case1!$P30)</f>
        <v>2.970632270475438E-3</v>
      </c>
      <c r="CU30" s="22">
        <f>IF($CS30="",CU29,Case2!$S30+Case2!$F30+Case2!$P30)</f>
        <v>2.9706322704754389E-3</v>
      </c>
      <c r="CV30" s="22">
        <f>IF($CS30="",CV29,Case3!$S30+Case3!$F30+Case3!$P30)</f>
        <v>2.970632270475438E-3</v>
      </c>
      <c r="CW30" s="22">
        <f>IF($CS30="",CW29,Case4!$S30+Case4!$F30+Case4!$P30)</f>
        <v>2.970632270475438E-3</v>
      </c>
      <c r="CX30" s="22">
        <f>IF($CS30="",CX29,Case5!$S30+Case5!$F30+Case5!$P30)</f>
        <v>2.970632270475438E-3</v>
      </c>
      <c r="CY30" s="22">
        <f>IF($CS30="",CY29,Case6!$S30+Case6!$F30+Case6!$P30)</f>
        <v>2.9706322704754384E-3</v>
      </c>
      <c r="CZ30" s="22">
        <f>IF($CS30="",CZ29,Case7!$S30+Case7!$F30+Case7!$P30)</f>
        <v>2.9706322704754384E-3</v>
      </c>
      <c r="DA30" s="22">
        <f>IF($CS30="",DA29,Case8!$S30+Case8!$F30+Case8!$P30)</f>
        <v>1.4853161352377192E-3</v>
      </c>
      <c r="DB30" s="22">
        <f>IF($CS30="",DB29,Case9!$S30+Case9!$F30+Case9!$P30)</f>
        <v>5.9412645409508769E-3</v>
      </c>
      <c r="DC30" s="22">
        <f>IF($CS30="",DC29,Case10!$S30+Case10!$F30+Case10!$P30)</f>
        <v>1.6481752069498375E-3</v>
      </c>
      <c r="DD30" s="22">
        <f>IF($CS30="",DD29,Case11!$S30+Case11!$F30+Case11!$P30)</f>
        <v>8.2955662210417135E-3</v>
      </c>
      <c r="DF30" t="str">
        <f t="shared" si="7"/>
        <v>AME 10 G2</v>
      </c>
      <c r="DG30" s="22">
        <f t="shared" si="8"/>
        <v>1.485316135237719E-3</v>
      </c>
      <c r="DH30" s="22">
        <f t="shared" si="9"/>
        <v>1.4853161352377194E-3</v>
      </c>
      <c r="DI30" s="22">
        <f t="shared" si="10"/>
        <v>1.485316135237719E-3</v>
      </c>
      <c r="DJ30" s="22">
        <f t="shared" si="11"/>
        <v>1.4853161352377192E-3</v>
      </c>
      <c r="DK30" s="22">
        <f t="shared" si="12"/>
        <v>1.4853161352377188E-3</v>
      </c>
      <c r="DL30" s="22">
        <f t="shared" si="13"/>
        <v>1.4853161352377197E-3</v>
      </c>
      <c r="DM30" s="22">
        <f t="shared" si="14"/>
        <v>1.4853161352377192E-3</v>
      </c>
      <c r="DN30" s="22">
        <f t="shared" si="15"/>
        <v>7.4265806761885961E-4</v>
      </c>
      <c r="DO30" s="22">
        <f t="shared" si="16"/>
        <v>2.9706322704754384E-3</v>
      </c>
      <c r="DP30" s="22">
        <f t="shared" si="17"/>
        <v>1.4833576862548538E-3</v>
      </c>
      <c r="DQ30" s="22">
        <f t="shared" si="18"/>
        <v>1.4932019197875087E-3</v>
      </c>
      <c r="DS30">
        <f t="shared" si="19"/>
        <v>50</v>
      </c>
      <c r="DT30">
        <f t="shared" si="20"/>
        <v>50</v>
      </c>
      <c r="DU30">
        <f t="shared" si="21"/>
        <v>50</v>
      </c>
      <c r="DV30">
        <f t="shared" si="22"/>
        <v>50.000000000000007</v>
      </c>
      <c r="DW30">
        <f t="shared" si="23"/>
        <v>49.999999999999986</v>
      </c>
      <c r="DX30">
        <f t="shared" si="24"/>
        <v>50.000000000000021</v>
      </c>
      <c r="DY30">
        <f t="shared" si="25"/>
        <v>50</v>
      </c>
      <c r="DZ30">
        <f t="shared" si="26"/>
        <v>50</v>
      </c>
      <c r="EA30">
        <f t="shared" si="27"/>
        <v>50</v>
      </c>
      <c r="EB30">
        <f t="shared" si="28"/>
        <v>90</v>
      </c>
      <c r="EC30">
        <f t="shared" si="29"/>
        <v>18.000000000000004</v>
      </c>
    </row>
    <row r="31" spans="1:133" x14ac:dyDescent="0.2">
      <c r="A31" t="str">
        <f>OutputSummary!A27</f>
        <v>AME 10 GA</v>
      </c>
      <c r="B31" s="13">
        <f>IF($A31="",B30,Case8!K27*100)</f>
        <v>3.3418229501069612</v>
      </c>
      <c r="C31" s="7">
        <f>IF($A31="",C30,Pi!$B27)</f>
        <v>3.3418229501069612</v>
      </c>
      <c r="D31" s="7">
        <f>IF($A31="",D30,Patm!B27)</f>
        <v>3.3442557746762245</v>
      </c>
      <c r="E31" s="13">
        <f>IF($A31="",E30,'Patm diff'!B27)</f>
        <v>3.3480970635804348</v>
      </c>
      <c r="F31" s="7">
        <f>IF($A31="",F30,'Patm nodiff'!B27)</f>
        <v>3.3439318359845265</v>
      </c>
      <c r="G31" s="7">
        <f>IF($A31="",G30,Case1!$B27)</f>
        <v>3.5486175123935628</v>
      </c>
      <c r="H31" s="7">
        <f>IF($A31="",H30,Case2!$B27)</f>
        <v>3.5521405069827718</v>
      </c>
      <c r="I31" s="7">
        <f>IF($A31="",I30,Case3!$B27)</f>
        <v>3.5451366004793563</v>
      </c>
      <c r="J31" s="7">
        <f>IF($A31="",J30,Case4!$B27)</f>
        <v>3.5693498745870005</v>
      </c>
      <c r="K31" s="7">
        <f>IF($A31="",K30,Case5!$B27)</f>
        <v>3.5277413624296745</v>
      </c>
      <c r="L31" s="7">
        <f>IF($A31="",L30,Case6!$B27)</f>
        <v>3.5689564850913449</v>
      </c>
      <c r="M31" s="7">
        <f>IF($A31="",M30,Case7!$B27)</f>
        <v>3.5287120586139258</v>
      </c>
      <c r="N31" s="7">
        <f>IF($A31="",N30,Case8!$B27)</f>
        <v>3.445175589211694</v>
      </c>
      <c r="O31" s="7">
        <f>IF($A31="",O30,Case9!$B27)</f>
        <v>3.755769674172166</v>
      </c>
      <c r="P31" s="7">
        <f>IF($A31="",P30,Case10!$B27)</f>
        <v>3.4569800973234903</v>
      </c>
      <c r="Q31" s="7">
        <f>IF($A31="",Q30,Case11!$B27)</f>
        <v>3.9183480552085888</v>
      </c>
      <c r="S31" s="7">
        <f>IF($A31="",S30,Case1!E27*100)</f>
        <v>24.807467961174773</v>
      </c>
      <c r="T31" s="7">
        <f>IF($A31="",T30,Pi!$Q27)</f>
        <v>24.807467961174773</v>
      </c>
      <c r="U31" s="7">
        <f>IF($A31="",U30,Patm!Q27)</f>
        <v>1.647569191996151E-2</v>
      </c>
      <c r="V31" s="7">
        <f>IF($A31="",V30,'Patm diff'!Q27)</f>
        <v>4.3025432381247813E-2</v>
      </c>
      <c r="W31" s="7">
        <f>IF($A31="",W30,'Patm nodiff'!Q27)</f>
        <v>1.4231430194658575E-2</v>
      </c>
      <c r="X31" s="7">
        <f>IF($A31="",X30,Case1!$Q27)</f>
        <v>1.2610231580089231</v>
      </c>
      <c r="Y31" s="7">
        <f>IF($A31="",Y30,Case2!$Q27)</f>
        <v>1.2063442372743491</v>
      </c>
      <c r="Z31" s="7">
        <f>IF($A31="",Z30,Case3!$Q27)</f>
        <v>1.3151655884245108</v>
      </c>
      <c r="AA31" s="7">
        <f>IF($A31="",AA30,Case4!$Q27)</f>
        <v>0.94093336682300199</v>
      </c>
      <c r="AB31" s="7">
        <f>IF($A31="",AB30,Case5!$Q27)</f>
        <v>1.5874702284644284</v>
      </c>
      <c r="AC31" s="7">
        <f>IF($A31="",AC30,Case6!$Q27)</f>
        <v>0.94696952915761634</v>
      </c>
      <c r="AD31" s="7">
        <f>IF($A31="",AD30,Case7!$Q27)</f>
        <v>1.5721986282725318</v>
      </c>
      <c r="AE31" s="7">
        <f>IF($A31="",AE30,Case8!$Q27)</f>
        <v>0.66593038591054732</v>
      </c>
      <c r="AF31" s="7">
        <f>IF($A31="",AF30,Case9!$Q27)</f>
        <v>2.2749347047390858</v>
      </c>
      <c r="AG31" s="7">
        <f>IF($A31="",AG30,Case10!$Q27)</f>
        <v>0.72689352936837581</v>
      </c>
      <c r="AH31" s="7">
        <f>IF($A31="",AH30,Case11!$Q27)</f>
        <v>2.9680241123128006</v>
      </c>
      <c r="AJ31" s="25">
        <f t="shared" si="33"/>
        <v>1</v>
      </c>
      <c r="AK31" s="25">
        <f t="shared" si="34"/>
        <v>1505.7011311991519</v>
      </c>
      <c r="AL31" s="25">
        <f t="shared" si="35"/>
        <v>576.57684276955342</v>
      </c>
      <c r="AM31" s="25">
        <f t="shared" si="36"/>
        <v>1743.1465159760021</v>
      </c>
      <c r="AN31" s="25">
        <f t="shared" si="37"/>
        <v>19.672491978929411</v>
      </c>
      <c r="AO31" s="25">
        <f t="shared" si="38"/>
        <v>20.564169989509395</v>
      </c>
      <c r="AP31" s="25">
        <f t="shared" si="39"/>
        <v>18.862619414253857</v>
      </c>
      <c r="AQ31" s="25">
        <f t="shared" si="40"/>
        <v>26.364744662988745</v>
      </c>
      <c r="AR31" s="25">
        <f t="shared" si="41"/>
        <v>15.627044536873752</v>
      </c>
      <c r="AS31" s="25">
        <f t="shared" si="42"/>
        <v>26.196690809304538</v>
      </c>
      <c r="AT31" s="25">
        <f t="shared" si="43"/>
        <v>15.778838319196485</v>
      </c>
      <c r="AU31" s="25">
        <f t="shared" si="44"/>
        <v>37.252344218014244</v>
      </c>
      <c r="AV31" s="25">
        <f t="shared" si="45"/>
        <v>10.904694499361449</v>
      </c>
      <c r="AW31" s="25">
        <f t="shared" si="46"/>
        <v>34.128062720177027</v>
      </c>
      <c r="AX31" s="25">
        <f t="shared" si="47"/>
        <v>8.3582434045132548</v>
      </c>
      <c r="AZ31" s="7">
        <f t="shared" si="48"/>
        <v>32.560021580793098</v>
      </c>
      <c r="BA31" s="7">
        <f t="shared" si="49"/>
        <v>32.560021580793098</v>
      </c>
      <c r="BB31" s="7">
        <f t="shared" si="50"/>
        <v>73.958333333333329</v>
      </c>
      <c r="BC31" s="7">
        <f t="shared" si="51"/>
        <v>22.118380062305299</v>
      </c>
      <c r="BD31" s="7">
        <f t="shared" si="52"/>
        <v>50</v>
      </c>
      <c r="BE31" s="7">
        <f t="shared" si="53"/>
        <v>50</v>
      </c>
      <c r="BF31" s="7">
        <f t="shared" si="54"/>
        <v>50</v>
      </c>
      <c r="BG31" s="7">
        <f t="shared" si="55"/>
        <v>50</v>
      </c>
      <c r="BH31" s="7">
        <f t="shared" si="56"/>
        <v>50</v>
      </c>
      <c r="BI31" s="7">
        <f t="shared" si="57"/>
        <v>50</v>
      </c>
      <c r="BJ31" s="7">
        <f t="shared" si="58"/>
        <v>50</v>
      </c>
      <c r="BK31" s="7">
        <f t="shared" si="59"/>
        <v>50</v>
      </c>
      <c r="BL31" s="7">
        <f t="shared" si="60"/>
        <v>50</v>
      </c>
      <c r="BM31" s="7">
        <f t="shared" si="61"/>
        <v>10</v>
      </c>
      <c r="BN31" s="7">
        <f t="shared" si="62"/>
        <v>82</v>
      </c>
      <c r="BP31" s="7">
        <f t="shared" si="63"/>
        <v>0</v>
      </c>
      <c r="BQ31" s="7">
        <f t="shared" si="64"/>
        <v>7.2799325565270787E-2</v>
      </c>
      <c r="BR31" s="7">
        <f t="shared" si="65"/>
        <v>0.18774523866600429</v>
      </c>
      <c r="BS31" s="7">
        <f t="shared" si="66"/>
        <v>6.3105852974580962E-2</v>
      </c>
      <c r="BT31" s="7">
        <f t="shared" si="67"/>
        <v>6.1880765490578371</v>
      </c>
      <c r="BU31" s="7">
        <f t="shared" si="68"/>
        <v>6.2934978906970249</v>
      </c>
      <c r="BV31" s="7">
        <f t="shared" si="69"/>
        <v>6.0839144804451033</v>
      </c>
      <c r="BW31" s="7">
        <f t="shared" si="70"/>
        <v>6.8084673508139293</v>
      </c>
      <c r="BX31" s="7">
        <f t="shared" si="71"/>
        <v>5.5633830726060065</v>
      </c>
      <c r="BY31" s="7">
        <f t="shared" si="72"/>
        <v>6.7966956471202016</v>
      </c>
      <c r="BZ31" s="7">
        <f t="shared" si="73"/>
        <v>5.5924299790024143</v>
      </c>
      <c r="CA31" s="7">
        <f t="shared" si="74"/>
        <v>3.0927024156508596</v>
      </c>
      <c r="CB31" s="7">
        <f t="shared" si="75"/>
        <v>12.386853829343524</v>
      </c>
      <c r="CC31" s="7">
        <f t="shared" si="76"/>
        <v>3.4459380085603675</v>
      </c>
      <c r="CD31" s="7">
        <f t="shared" si="77"/>
        <v>17.251814764249399</v>
      </c>
      <c r="CF31" t="str">
        <f>OutputSummary!A31</f>
        <v>AME 10 G3</v>
      </c>
      <c r="CG31" s="22">
        <f>IF($CF31="",CG30,Case1!$O31)</f>
        <v>1.4501012827689748E-3</v>
      </c>
      <c r="CH31" s="22">
        <f>IF($CF31="",CH30,Case2!$O31)</f>
        <v>1.4501012827689748E-3</v>
      </c>
      <c r="CI31" s="22">
        <f>IF($CF31="",CI30,Case3!$O31)</f>
        <v>1.450101282768975E-3</v>
      </c>
      <c r="CJ31" s="22">
        <f>IF($CF31="",CJ30,Case4!$O31)</f>
        <v>1.450101282768975E-3</v>
      </c>
      <c r="CK31" s="22">
        <f>IF($CF31="",CK30,Case5!$O31)</f>
        <v>1.4501012827689748E-3</v>
      </c>
      <c r="CL31" s="22">
        <f>IF($CF31="",CL30,Case6!$O31)</f>
        <v>1.450101282768975E-3</v>
      </c>
      <c r="CM31" s="22">
        <f>IF($CF31="",CM30,Case7!$O31)</f>
        <v>1.4501012827689748E-3</v>
      </c>
      <c r="CN31" s="22">
        <f>IF($CF31="",CN30,Case8!$O31)</f>
        <v>7.2505064138448738E-4</v>
      </c>
      <c r="CO31" s="22">
        <f>IF($CF31="",CO30,Case9!$O31)</f>
        <v>2.9002025655379495E-3</v>
      </c>
      <c r="CP31" s="22">
        <f>IF($CF31="",CP30,Case10!$O31)</f>
        <v>1.609149487755429E-4</v>
      </c>
      <c r="CQ31" s="22">
        <f>IF($CF31="",CQ30,Case11!$O31)</f>
        <v>6.6402535421408657E-3</v>
      </c>
      <c r="CS31" t="str">
        <f>OutputSummary!A31</f>
        <v>AME 10 G3</v>
      </c>
      <c r="CT31" s="22">
        <f>IF($CS31="",CT30,Case1!$S31+Case1!$F31+Case1!$P31)</f>
        <v>2.9002025655379495E-3</v>
      </c>
      <c r="CU31" s="22">
        <f>IF($CS31="",CU30,Case2!$S31+Case2!$F31+Case2!$P31)</f>
        <v>2.9002025655379495E-3</v>
      </c>
      <c r="CV31" s="22">
        <f>IF($CS31="",CV30,Case3!$S31+Case3!$F31+Case3!$P31)</f>
        <v>2.90020256553795E-3</v>
      </c>
      <c r="CW31" s="22">
        <f>IF($CS31="",CW30,Case4!$S31+Case4!$F31+Case4!$P31)</f>
        <v>2.90020256553795E-3</v>
      </c>
      <c r="CX31" s="22">
        <f>IF($CS31="",CX30,Case5!$S31+Case5!$F31+Case5!$P31)</f>
        <v>2.9002025655379495E-3</v>
      </c>
      <c r="CY31" s="22">
        <f>IF($CS31="",CY30,Case6!$S31+Case6!$F31+Case6!$P31)</f>
        <v>2.9002025655379504E-3</v>
      </c>
      <c r="CZ31" s="22">
        <f>IF($CS31="",CZ30,Case7!$S31+Case7!$F31+Case7!$P31)</f>
        <v>2.9002025655379495E-3</v>
      </c>
      <c r="DA31" s="22">
        <f>IF($CS31="",DA30,Case8!$S31+Case8!$F31+Case8!$P31)</f>
        <v>1.4501012827689748E-3</v>
      </c>
      <c r="DB31" s="22">
        <f>IF($CS31="",DB30,Case9!$S31+Case9!$F31+Case9!$P31)</f>
        <v>5.8004051310758991E-3</v>
      </c>
      <c r="DC31" s="22">
        <f>IF($CS31="",DC30,Case10!$S31+Case10!$F31+Case10!$P31)</f>
        <v>1.6091494877554288E-3</v>
      </c>
      <c r="DD31" s="22">
        <f>IF($CS31="",DD30,Case11!$S31+Case11!$F31+Case11!$P31)</f>
        <v>8.0978701733425192E-3</v>
      </c>
      <c r="DF31" t="str">
        <f t="shared" si="7"/>
        <v>AME 10 G3</v>
      </c>
      <c r="DG31" s="22">
        <f t="shared" si="8"/>
        <v>1.4501012827689748E-3</v>
      </c>
      <c r="DH31" s="22">
        <f t="shared" si="9"/>
        <v>1.4501012827689748E-3</v>
      </c>
      <c r="DI31" s="22">
        <f t="shared" si="10"/>
        <v>1.450101282768975E-3</v>
      </c>
      <c r="DJ31" s="22">
        <f t="shared" si="11"/>
        <v>1.450101282768975E-3</v>
      </c>
      <c r="DK31" s="22">
        <f t="shared" si="12"/>
        <v>1.4501012827689748E-3</v>
      </c>
      <c r="DL31" s="22">
        <f t="shared" si="13"/>
        <v>1.4501012827689754E-3</v>
      </c>
      <c r="DM31" s="22">
        <f t="shared" si="14"/>
        <v>1.4501012827689748E-3</v>
      </c>
      <c r="DN31" s="22">
        <f t="shared" si="15"/>
        <v>7.2505064138448738E-4</v>
      </c>
      <c r="DO31" s="22">
        <f t="shared" si="16"/>
        <v>2.9002025655379495E-3</v>
      </c>
      <c r="DP31" s="22">
        <f t="shared" si="17"/>
        <v>1.448234538979886E-3</v>
      </c>
      <c r="DQ31" s="22">
        <f t="shared" si="18"/>
        <v>1.4576166312016536E-3</v>
      </c>
      <c r="DS31">
        <f t="shared" si="19"/>
        <v>49.999999999999993</v>
      </c>
      <c r="DT31">
        <f t="shared" si="20"/>
        <v>49.999999999999993</v>
      </c>
      <c r="DU31">
        <f t="shared" si="21"/>
        <v>50</v>
      </c>
      <c r="DV31">
        <f t="shared" si="22"/>
        <v>50</v>
      </c>
      <c r="DW31">
        <f t="shared" si="23"/>
        <v>49.999999999999993</v>
      </c>
      <c r="DX31">
        <f t="shared" si="24"/>
        <v>50.000000000000007</v>
      </c>
      <c r="DY31">
        <f t="shared" si="25"/>
        <v>49.999999999999993</v>
      </c>
      <c r="DZ31">
        <f t="shared" si="26"/>
        <v>49.999999999999993</v>
      </c>
      <c r="EA31">
        <f t="shared" si="27"/>
        <v>49.999999999999993</v>
      </c>
      <c r="EB31">
        <f t="shared" si="28"/>
        <v>90</v>
      </c>
      <c r="EC31">
        <f t="shared" si="29"/>
        <v>18.000000000000004</v>
      </c>
    </row>
    <row r="32" spans="1:133" x14ac:dyDescent="0.2">
      <c r="A32" t="str">
        <f>OutputSummary!A28</f>
        <v>AME 10 GB</v>
      </c>
      <c r="B32" s="13">
        <f>IF($A32="",B31,Case8!K28*100)</f>
        <v>5.3634808523150301</v>
      </c>
      <c r="C32" s="7">
        <f>IF($A32="",C31,Pi!$B28)</f>
        <v>5.3634808523150301</v>
      </c>
      <c r="D32" s="7">
        <f>IF($A32="",D31,Patm!B28)</f>
        <v>5.3657842695838163</v>
      </c>
      <c r="E32" s="13">
        <f>IF($A32="",E31,'Patm diff'!B28)</f>
        <v>5.3694212176864236</v>
      </c>
      <c r="F32" s="7">
        <f>IF($A32="",F31,'Patm nodiff'!B28)</f>
        <v>5.3654775623069657</v>
      </c>
      <c r="G32" s="7">
        <f>IF($A32="",G31,Case1!$B28)</f>
        <v>5.5642133300397996</v>
      </c>
      <c r="H32" s="7">
        <f>IF($A32="",H31,Case2!$B28)</f>
        <v>5.5676331136809596</v>
      </c>
      <c r="I32" s="7">
        <f>IF($A32="",I31,Case3!$B28)</f>
        <v>5.5608343983089208</v>
      </c>
      <c r="J32" s="7">
        <f>IF($A32="",J31,Case4!$B28)</f>
        <v>5.5843383401119935</v>
      </c>
      <c r="K32" s="7">
        <f>IF($A32="",K31,Case5!$B28)</f>
        <v>5.5439488194354665</v>
      </c>
      <c r="L32" s="7">
        <f>IF($A32="",L31,Case6!$B28)</f>
        <v>5.5839564742247427</v>
      </c>
      <c r="M32" s="7">
        <f>IF($A32="",M31,Case7!$B28)</f>
        <v>5.5448910740335862</v>
      </c>
      <c r="N32" s="7">
        <f>IF($A32="",N31,Case8!$B28)</f>
        <v>5.4638041293713542</v>
      </c>
      <c r="O32" s="7">
        <f>IF($A32="",O31,Case9!$B28)</f>
        <v>5.7652899441361596</v>
      </c>
      <c r="P32" s="7">
        <f>IF($A32="",P31,Case10!$B28)</f>
        <v>5.4752638723170319</v>
      </c>
      <c r="Q32" s="7">
        <f>IF($A32="",Q31,Case11!$B28)</f>
        <v>5.923072071323161</v>
      </c>
      <c r="S32" s="7">
        <f>IF($A32="",S31,Case1!E28*100)</f>
        <v>24.187466281342477</v>
      </c>
      <c r="T32" s="7">
        <f>IF($A32="",T31,Pi!$Q28)</f>
        <v>24.187466281342473</v>
      </c>
      <c r="U32" s="7">
        <f>IF($A32="",U31,Patm!Q28)</f>
        <v>7.3983689792080391E-3</v>
      </c>
      <c r="V32" s="7">
        <f>IF($A32="",V31,'Patm diff'!Q28)</f>
        <v>1.9339579977576769E-2</v>
      </c>
      <c r="W32" s="7">
        <f>IF($A32="",W31,'Patm nodiff'!Q28)</f>
        <v>6.3900562397478334E-3</v>
      </c>
      <c r="X32" s="7">
        <f>IF($A32="",X31,Case1!$Q28)</f>
        <v>0.60901853506485604</v>
      </c>
      <c r="Y32" s="7">
        <f>IF($A32="",Y31,Case2!$Q28)</f>
        <v>0.58283721732565041</v>
      </c>
      <c r="Z32" s="7">
        <f>IF($A32="",Z31,Case3!$Q28)</f>
        <v>0.63492304514891695</v>
      </c>
      <c r="AA32" s="7">
        <f>IF($A32="",AA31,Case4!$Q28)</f>
        <v>0.45546852413700811</v>
      </c>
      <c r="AB32" s="7">
        <f>IF($A32="",AB31,Case5!$Q28)</f>
        <v>0.76491363159952697</v>
      </c>
      <c r="AC32" s="7">
        <f>IF($A32="",AC31,Case6!$Q28)</f>
        <v>0.45837027038097433</v>
      </c>
      <c r="AD32" s="7">
        <f>IF($A32="",AD31,Case7!$Q28)</f>
        <v>0.75763648270612161</v>
      </c>
      <c r="AE32" s="7">
        <f>IF($A32="",AE31,Case8!$Q28)</f>
        <v>0.31414966078501599</v>
      </c>
      <c r="AF32" s="7">
        <f>IF($A32="",AF31,Case9!$Q28)</f>
        <v>1.1468672423116919</v>
      </c>
      <c r="AG32" s="7">
        <f>IF($A32="",AG31,Case10!$Q28)</f>
        <v>0.34384019925372122</v>
      </c>
      <c r="AH32" s="7">
        <f>IF($A32="",AH31,Case11!$Q28)</f>
        <v>1.5425600592350874</v>
      </c>
      <c r="AJ32" s="25">
        <f t="shared" si="33"/>
        <v>1.0000000000000002</v>
      </c>
      <c r="AK32" s="25">
        <f t="shared" si="34"/>
        <v>3269.2971044452602</v>
      </c>
      <c r="AL32" s="25">
        <f t="shared" si="35"/>
        <v>1250.6717472347682</v>
      </c>
      <c r="AM32" s="25">
        <f t="shared" si="36"/>
        <v>3785.1726767113664</v>
      </c>
      <c r="AN32" s="25">
        <f t="shared" si="37"/>
        <v>39.71548465067108</v>
      </c>
      <c r="AO32" s="25">
        <f t="shared" si="38"/>
        <v>41.499522615125208</v>
      </c>
      <c r="AP32" s="25">
        <f t="shared" si="39"/>
        <v>38.095114779885598</v>
      </c>
      <c r="AQ32" s="25">
        <f t="shared" si="40"/>
        <v>53.104583521268133</v>
      </c>
      <c r="AR32" s="25">
        <f t="shared" si="41"/>
        <v>31.62117300846575</v>
      </c>
      <c r="AS32" s="25">
        <f t="shared" si="42"/>
        <v>52.768401103411598</v>
      </c>
      <c r="AT32" s="25">
        <f t="shared" si="43"/>
        <v>31.924896481951112</v>
      </c>
      <c r="AU32" s="25">
        <f t="shared" si="44"/>
        <v>76.993450258394006</v>
      </c>
      <c r="AV32" s="25">
        <f t="shared" si="45"/>
        <v>21.090031512792031</v>
      </c>
      <c r="AW32" s="25">
        <f t="shared" si="46"/>
        <v>70.345079876755293</v>
      </c>
      <c r="AX32" s="25">
        <f t="shared" si="47"/>
        <v>15.680080744043359</v>
      </c>
      <c r="AZ32" s="7">
        <f t="shared" si="48"/>
        <v>32.560021580793098</v>
      </c>
      <c r="BA32" s="7">
        <f t="shared" si="49"/>
        <v>32.560021580793098</v>
      </c>
      <c r="BB32" s="7">
        <f t="shared" si="50"/>
        <v>73.958333333333329</v>
      </c>
      <c r="BC32" s="7">
        <f t="shared" si="51"/>
        <v>22.118380062305299</v>
      </c>
      <c r="BD32" s="7">
        <f t="shared" si="52"/>
        <v>50</v>
      </c>
      <c r="BE32" s="7">
        <f t="shared" si="53"/>
        <v>50</v>
      </c>
      <c r="BF32" s="7">
        <f t="shared" si="54"/>
        <v>50</v>
      </c>
      <c r="BG32" s="7">
        <f t="shared" si="55"/>
        <v>50</v>
      </c>
      <c r="BH32" s="7">
        <f t="shared" si="56"/>
        <v>50</v>
      </c>
      <c r="BI32" s="7">
        <f t="shared" si="57"/>
        <v>50</v>
      </c>
      <c r="BJ32" s="7">
        <f t="shared" si="58"/>
        <v>50</v>
      </c>
      <c r="BK32" s="7">
        <f t="shared" si="59"/>
        <v>50</v>
      </c>
      <c r="BL32" s="7">
        <f t="shared" si="60"/>
        <v>50</v>
      </c>
      <c r="BM32" s="7">
        <f t="shared" si="61"/>
        <v>10</v>
      </c>
      <c r="BN32" s="7">
        <f t="shared" si="62"/>
        <v>82</v>
      </c>
      <c r="BP32" s="7">
        <f t="shared" si="63"/>
        <v>0</v>
      </c>
      <c r="BQ32" s="7">
        <f t="shared" si="64"/>
        <v>4.2946312892902641E-2</v>
      </c>
      <c r="BR32" s="7">
        <f t="shared" si="65"/>
        <v>0.11075578593385654</v>
      </c>
      <c r="BS32" s="7">
        <f t="shared" si="66"/>
        <v>3.7227875831303436E-2</v>
      </c>
      <c r="BT32" s="7">
        <f t="shared" si="67"/>
        <v>3.742578434639654</v>
      </c>
      <c r="BU32" s="7">
        <f t="shared" si="68"/>
        <v>3.8063389613446938</v>
      </c>
      <c r="BV32" s="7">
        <f t="shared" si="69"/>
        <v>3.6795795758030398</v>
      </c>
      <c r="BW32" s="7">
        <f t="shared" si="70"/>
        <v>4.1178013659102559</v>
      </c>
      <c r="BX32" s="7">
        <f t="shared" si="71"/>
        <v>3.3647545705796871</v>
      </c>
      <c r="BY32" s="7">
        <f t="shared" si="72"/>
        <v>4.1106816259919912</v>
      </c>
      <c r="BZ32" s="7">
        <f t="shared" si="73"/>
        <v>3.38232253854797</v>
      </c>
      <c r="CA32" s="7">
        <f t="shared" si="74"/>
        <v>1.8704882112708892</v>
      </c>
      <c r="CB32" s="7">
        <f t="shared" si="75"/>
        <v>7.491573157154038</v>
      </c>
      <c r="CC32" s="7">
        <f t="shared" si="76"/>
        <v>2.0841506305322799</v>
      </c>
      <c r="CD32" s="7">
        <f t="shared" si="77"/>
        <v>10.433359126593981</v>
      </c>
      <c r="CF32" t="str">
        <f>OutputSummary!A32</f>
        <v>AME_10-Aa</v>
      </c>
      <c r="CG32" s="22">
        <f>IF($CF32="",CG31,Case1!$O32)</f>
        <v>2.1062521443345329E-3</v>
      </c>
      <c r="CH32" s="22">
        <f>IF($CF32="",CH31,Case2!$O32)</f>
        <v>2.1062521443345329E-3</v>
      </c>
      <c r="CI32" s="22">
        <f>IF($CF32="",CI31,Case3!$O32)</f>
        <v>2.1062521443345325E-3</v>
      </c>
      <c r="CJ32" s="22">
        <f>IF($CF32="",CJ31,Case4!$O32)</f>
        <v>2.1062521443345329E-3</v>
      </c>
      <c r="CK32" s="22">
        <f>IF($CF32="",CK31,Case5!$O32)</f>
        <v>2.1062521443345329E-3</v>
      </c>
      <c r="CL32" s="22">
        <f>IF($CF32="",CL31,Case6!$O32)</f>
        <v>2.1062521443345329E-3</v>
      </c>
      <c r="CM32" s="22">
        <f>IF($CF32="",CM31,Case7!$O32)</f>
        <v>2.1062521443345329E-3</v>
      </c>
      <c r="CN32" s="22">
        <f>IF($CF32="",CN31,Case8!$O32)</f>
        <v>1.0531260721672665E-3</v>
      </c>
      <c r="CO32" s="22">
        <f>IF($CF32="",CO31,Case9!$O32)</f>
        <v>4.2125042886690658E-3</v>
      </c>
      <c r="CP32" s="22">
        <f>IF($CF32="",CP31,Case10!$O32)</f>
        <v>2.3359068192632248E-4</v>
      </c>
      <c r="CQ32" s="22">
        <f>IF($CF32="",CQ31,Case11!$O32)</f>
        <v>9.6675479234590665E-3</v>
      </c>
      <c r="CS32" t="str">
        <f>OutputSummary!A32</f>
        <v>AME_10-Aa</v>
      </c>
      <c r="CT32" s="22">
        <f>IF($CS32="",CT31,Case1!$S32+Case1!$F32+Case1!$P32)</f>
        <v>4.2125042886690658E-3</v>
      </c>
      <c r="CU32" s="22">
        <f>IF($CS32="",CU31,Case2!$S32+Case2!$F32+Case2!$P32)</f>
        <v>4.2125042886690658E-3</v>
      </c>
      <c r="CV32" s="22">
        <f>IF($CS32="",CV31,Case3!$S32+Case3!$F32+Case3!$P32)</f>
        <v>4.2125042886690649E-3</v>
      </c>
      <c r="CW32" s="22">
        <f>IF($CS32="",CW31,Case4!$S32+Case4!$F32+Case4!$P32)</f>
        <v>4.2125042886690658E-3</v>
      </c>
      <c r="CX32" s="22">
        <f>IF($CS32="",CX31,Case5!$S32+Case5!$F32+Case5!$P32)</f>
        <v>4.2125042886690658E-3</v>
      </c>
      <c r="CY32" s="22">
        <f>IF($CS32="",CY31,Case6!$S32+Case6!$F32+Case6!$P32)</f>
        <v>4.2125042886690667E-3</v>
      </c>
      <c r="CZ32" s="22">
        <f>IF($CS32="",CZ31,Case7!$S32+Case7!$F32+Case7!$P32)</f>
        <v>4.2125042886690658E-3</v>
      </c>
      <c r="DA32" s="22">
        <f>IF($CS32="",DA31,Case8!$S32+Case8!$F32+Case8!$P32)</f>
        <v>2.1062521443345329E-3</v>
      </c>
      <c r="DB32" s="22">
        <f>IF($CS32="",DB31,Case9!$S32+Case9!$F32+Case9!$P32)</f>
        <v>8.4250085773381316E-3</v>
      </c>
      <c r="DC32" s="22">
        <f>IF($CS32="",DC31,Case10!$S32+Case10!$F32+Case10!$P32)</f>
        <v>2.3359068192632245E-3</v>
      </c>
      <c r="DD32" s="22">
        <f>IF($CS32="",DD31,Case11!$S32+Case11!$F32+Case11!$P32)</f>
        <v>1.1789692589584228E-2</v>
      </c>
      <c r="DF32" t="str">
        <f t="shared" si="7"/>
        <v>AME_10-Aa</v>
      </c>
      <c r="DG32" s="22">
        <f t="shared" si="8"/>
        <v>2.1062521443345329E-3</v>
      </c>
      <c r="DH32" s="22">
        <f t="shared" si="9"/>
        <v>2.1062521443345329E-3</v>
      </c>
      <c r="DI32" s="22">
        <f t="shared" si="10"/>
        <v>2.1062521443345325E-3</v>
      </c>
      <c r="DJ32" s="22">
        <f t="shared" si="11"/>
        <v>2.1062521443345329E-3</v>
      </c>
      <c r="DK32" s="22">
        <f t="shared" si="12"/>
        <v>2.1062521443345329E-3</v>
      </c>
      <c r="DL32" s="22">
        <f t="shared" si="13"/>
        <v>2.1062521443345338E-3</v>
      </c>
      <c r="DM32" s="22">
        <f t="shared" si="14"/>
        <v>2.1062521443345329E-3</v>
      </c>
      <c r="DN32" s="22">
        <f t="shared" si="15"/>
        <v>1.0531260721672665E-3</v>
      </c>
      <c r="DO32" s="22">
        <f t="shared" si="16"/>
        <v>4.2125042886690658E-3</v>
      </c>
      <c r="DP32" s="22">
        <f t="shared" si="17"/>
        <v>2.1023161373369022E-3</v>
      </c>
      <c r="DQ32" s="22">
        <f t="shared" si="18"/>
        <v>2.1221446661251614E-3</v>
      </c>
      <c r="DS32">
        <f t="shared" si="19"/>
        <v>50</v>
      </c>
      <c r="DT32">
        <f t="shared" si="20"/>
        <v>50</v>
      </c>
      <c r="DU32">
        <f t="shared" si="21"/>
        <v>50</v>
      </c>
      <c r="DV32">
        <f t="shared" si="22"/>
        <v>50</v>
      </c>
      <c r="DW32">
        <f t="shared" si="23"/>
        <v>50</v>
      </c>
      <c r="DX32">
        <f t="shared" si="24"/>
        <v>50.000000000000014</v>
      </c>
      <c r="DY32">
        <f t="shared" si="25"/>
        <v>50</v>
      </c>
      <c r="DZ32">
        <f t="shared" si="26"/>
        <v>50</v>
      </c>
      <c r="EA32">
        <f t="shared" si="27"/>
        <v>50</v>
      </c>
      <c r="EB32">
        <f t="shared" si="28"/>
        <v>90</v>
      </c>
      <c r="EC32">
        <f t="shared" si="29"/>
        <v>18.000000000000004</v>
      </c>
    </row>
    <row r="33" spans="1:133" x14ac:dyDescent="0.2">
      <c r="A33" t="str">
        <f>OutputSummary!A29</f>
        <v>AME 10 G1</v>
      </c>
      <c r="B33" s="13">
        <f>IF($A33="",B32,Case8!K29*100)</f>
        <v>1.9947877294090164</v>
      </c>
      <c r="C33" s="7">
        <f>IF($A33="",C32,Pi!$B29)</f>
        <v>1.9947877294090164</v>
      </c>
      <c r="D33" s="7">
        <f>IF($A33="",D32,Patm!B29)</f>
        <v>1.9975218909343699</v>
      </c>
      <c r="E33" s="13">
        <f>IF($A33="",E32,'Patm diff'!B29)</f>
        <v>2.0018390287677601</v>
      </c>
      <c r="F33" s="7">
        <f>IF($A33="",F32,'Patm nodiff'!B29)</f>
        <v>1.9971578266546817</v>
      </c>
      <c r="G33" s="7">
        <f>IF($A33="",G32,Case1!$B29)</f>
        <v>2.2103797490014498</v>
      </c>
      <c r="H33" s="7">
        <f>IF($A33="",H32,Case2!$B29)</f>
        <v>2.2140523929253373</v>
      </c>
      <c r="I33" s="7">
        <f>IF($A33="",I32,Case3!$B29)</f>
        <v>2.2067509679010415</v>
      </c>
      <c r="J33" s="7">
        <f>IF($A33="",J32,Case4!$B29)</f>
        <v>2.2319926691521386</v>
      </c>
      <c r="K33" s="7">
        <f>IF($A33="",K32,Case5!$B29)</f>
        <v>2.1886166691628044</v>
      </c>
      <c r="L33" s="7">
        <f>IF($A33="",L32,Case6!$B29)</f>
        <v>2.2315825738096033</v>
      </c>
      <c r="M33" s="7">
        <f>IF($A33="",M32,Case7!$B29)</f>
        <v>2.1896286115753867</v>
      </c>
      <c r="N33" s="7">
        <f>IF($A33="",N32,Case8!$B29)</f>
        <v>2.1025358855311826</v>
      </c>
      <c r="O33" s="7">
        <f>IF($A33="",O32,Case9!$B29)</f>
        <v>2.4263551085123316</v>
      </c>
      <c r="P33" s="7">
        <f>IF($A33="",P32,Case10!$B29)</f>
        <v>2.1148380659173109</v>
      </c>
      <c r="Q33" s="7">
        <f>IF($A33="",Q32,Case11!$B29)</f>
        <v>2.5959571203242717</v>
      </c>
      <c r="S33" s="7">
        <f>IF($A33="",S32,Case1!E29*100)</f>
        <v>26.776829980812426</v>
      </c>
      <c r="T33" s="7">
        <f>IF($A33="",T32,Pi!$Q29)</f>
        <v>26.776829980812433</v>
      </c>
      <c r="U33" s="7">
        <f>IF($A33="",U32,Patm!Q29)</f>
        <v>4.4138950821755729E-2</v>
      </c>
      <c r="V33" s="7">
        <f>IF($A33="",V32,'Patm diff'!Q29)</f>
        <v>0.11500021384040014</v>
      </c>
      <c r="W33" s="7">
        <f>IF($A33="",W32,'Patm nodiff'!Q29)</f>
        <v>3.813399451623304E-2</v>
      </c>
      <c r="X33" s="7">
        <f>IF($A33="",X32,Case1!$Q29)</f>
        <v>2.8513846862662282</v>
      </c>
      <c r="Y33" s="7">
        <f>IF($A33="",Y32,Case2!$Q29)</f>
        <v>2.7263423193774665</v>
      </c>
      <c r="Z33" s="7">
        <f>IF($A33="",Z32,Case3!$Q29)</f>
        <v>2.975318858738746</v>
      </c>
      <c r="AA33" s="7">
        <f>IF($A33="",AA32,Case4!$Q29)</f>
        <v>2.1211603603112201</v>
      </c>
      <c r="AB33" s="7">
        <f>IF($A33="",AB32,Case5!$Q29)</f>
        <v>3.60042821114352</v>
      </c>
      <c r="AC33" s="7">
        <f>IF($A33="",AC32,Case6!$Q29)</f>
        <v>2.1348906344587695</v>
      </c>
      <c r="AD33" s="7">
        <f>IF($A33="",AD32,Case7!$Q29)</f>
        <v>3.5652933790789412</v>
      </c>
      <c r="AE33" s="7">
        <f>IF($A33="",AE32,Case8!$Q29)</f>
        <v>1.5754169924979828</v>
      </c>
      <c r="AF33" s="7">
        <f>IF($A33="",AF32,Case9!$Q29)</f>
        <v>4.7610982066710035</v>
      </c>
      <c r="AG33" s="7">
        <f>IF($A33="",AG32,Case10!$Q29)</f>
        <v>1.7105302320677531</v>
      </c>
      <c r="AH33" s="7">
        <f>IF($A33="",AH32,Case11!$Q29)</f>
        <v>5.9009552455105014</v>
      </c>
      <c r="AJ33" s="25">
        <f t="shared" si="33"/>
        <v>0.99999999999999978</v>
      </c>
      <c r="AK33" s="25">
        <f t="shared" si="34"/>
        <v>606.64853790802715</v>
      </c>
      <c r="AL33" s="25">
        <f t="shared" si="35"/>
        <v>232.84156686850955</v>
      </c>
      <c r="AM33" s="25">
        <f t="shared" si="36"/>
        <v>702.17742254654047</v>
      </c>
      <c r="AN33" s="25">
        <f t="shared" si="37"/>
        <v>9.3908163671439198</v>
      </c>
      <c r="AO33" s="25">
        <f t="shared" si="38"/>
        <v>9.8215216007528543</v>
      </c>
      <c r="AP33" s="25">
        <f t="shared" si="39"/>
        <v>8.9996505423836393</v>
      </c>
      <c r="AQ33" s="25">
        <f t="shared" si="40"/>
        <v>12.623670742594721</v>
      </c>
      <c r="AR33" s="25">
        <f t="shared" si="41"/>
        <v>7.4371237004356008</v>
      </c>
      <c r="AS33" s="25">
        <f t="shared" si="42"/>
        <v>12.542483230107383</v>
      </c>
      <c r="AT33" s="25">
        <f t="shared" si="43"/>
        <v>7.5104141886157931</v>
      </c>
      <c r="AU33" s="25">
        <f t="shared" si="44"/>
        <v>16.996661904957023</v>
      </c>
      <c r="AV33" s="25">
        <f t="shared" si="45"/>
        <v>5.6240868846801195</v>
      </c>
      <c r="AW33" s="25">
        <f t="shared" si="46"/>
        <v>15.654110917667669</v>
      </c>
      <c r="AX33" s="25">
        <f t="shared" si="47"/>
        <v>4.5377110767251576</v>
      </c>
      <c r="AZ33" s="7">
        <f t="shared" si="48"/>
        <v>32.560021580793098</v>
      </c>
      <c r="BA33" s="7">
        <f t="shared" si="49"/>
        <v>32.560021580793098</v>
      </c>
      <c r="BB33" s="7">
        <f t="shared" si="50"/>
        <v>73.958333333333329</v>
      </c>
      <c r="BC33" s="7">
        <f t="shared" si="51"/>
        <v>22.118380062305299</v>
      </c>
      <c r="BD33" s="7">
        <f t="shared" si="52"/>
        <v>50</v>
      </c>
      <c r="BE33" s="7">
        <f t="shared" si="53"/>
        <v>50</v>
      </c>
      <c r="BF33" s="7">
        <f t="shared" si="54"/>
        <v>50</v>
      </c>
      <c r="BG33" s="7">
        <f t="shared" si="55"/>
        <v>50</v>
      </c>
      <c r="BH33" s="7">
        <f t="shared" si="56"/>
        <v>50</v>
      </c>
      <c r="BI33" s="7">
        <f t="shared" si="57"/>
        <v>50</v>
      </c>
      <c r="BJ33" s="7">
        <f t="shared" si="58"/>
        <v>50</v>
      </c>
      <c r="BK33" s="7">
        <f t="shared" si="59"/>
        <v>50</v>
      </c>
      <c r="BL33" s="7">
        <f t="shared" si="60"/>
        <v>50</v>
      </c>
      <c r="BM33" s="7">
        <f t="shared" si="61"/>
        <v>10</v>
      </c>
      <c r="BN33" s="7">
        <f t="shared" si="62"/>
        <v>82</v>
      </c>
      <c r="BP33" s="7">
        <f t="shared" si="63"/>
        <v>0</v>
      </c>
      <c r="BQ33" s="7">
        <f t="shared" si="64"/>
        <v>0.13706528694978409</v>
      </c>
      <c r="BR33" s="7">
        <f t="shared" si="65"/>
        <v>0.3534862008015639</v>
      </c>
      <c r="BS33" s="7">
        <f t="shared" si="66"/>
        <v>0.11881450896870394</v>
      </c>
      <c r="BT33" s="7">
        <f t="shared" si="67"/>
        <v>10.807767483927003</v>
      </c>
      <c r="BU33" s="7">
        <f t="shared" si="68"/>
        <v>10.991879500947256</v>
      </c>
      <c r="BV33" s="7">
        <f t="shared" si="69"/>
        <v>10.625854338637936</v>
      </c>
      <c r="BW33" s="7">
        <f t="shared" si="70"/>
        <v>11.891237160025916</v>
      </c>
      <c r="BX33" s="7">
        <f t="shared" si="71"/>
        <v>9.7167702054800849</v>
      </c>
      <c r="BY33" s="7">
        <f t="shared" si="72"/>
        <v>11.87067881507075</v>
      </c>
      <c r="BZ33" s="7">
        <f t="shared" si="73"/>
        <v>9.7674995336017343</v>
      </c>
      <c r="CA33" s="7">
        <f t="shared" si="74"/>
        <v>5.4014848063101004</v>
      </c>
      <c r="CB33" s="7">
        <f t="shared" si="75"/>
        <v>21.634752046082269</v>
      </c>
      <c r="CC33" s="7">
        <f t="shared" si="76"/>
        <v>6.0182010716429026</v>
      </c>
      <c r="CD33" s="7">
        <f t="shared" si="77"/>
        <v>30.137010672978231</v>
      </c>
      <c r="CF33" t="str">
        <f>OutputSummary!A33</f>
        <v>AME_10-Ac</v>
      </c>
      <c r="CG33" s="22">
        <f>IF($CF33="",CG32,Case1!$O33)</f>
        <v>2.1062521443345329E-3</v>
      </c>
      <c r="CH33" s="22">
        <f>IF($CF33="",CH32,Case2!$O33)</f>
        <v>2.1062521443345329E-3</v>
      </c>
      <c r="CI33" s="22">
        <f>IF($CF33="",CI32,Case3!$O33)</f>
        <v>2.1062521443345325E-3</v>
      </c>
      <c r="CJ33" s="22">
        <f>IF($CF33="",CJ32,Case4!$O33)</f>
        <v>2.1062521443345329E-3</v>
      </c>
      <c r="CK33" s="22">
        <f>IF($CF33="",CK32,Case5!$O33)</f>
        <v>2.1062521443345329E-3</v>
      </c>
      <c r="CL33" s="22">
        <f>IF($CF33="",CL32,Case6!$O33)</f>
        <v>2.1062521443345329E-3</v>
      </c>
      <c r="CM33" s="22">
        <f>IF($CF33="",CM32,Case7!$O33)</f>
        <v>2.1062521443345329E-3</v>
      </c>
      <c r="CN33" s="22">
        <f>IF($CF33="",CN32,Case8!$O33)</f>
        <v>1.0531260721672665E-3</v>
      </c>
      <c r="CO33" s="22">
        <f>IF($CF33="",CO32,Case9!$O33)</f>
        <v>4.2125042886690658E-3</v>
      </c>
      <c r="CP33" s="22">
        <f>IF($CF33="",CP32,Case10!$O33)</f>
        <v>2.3359068192632248E-4</v>
      </c>
      <c r="CQ33" s="22">
        <f>IF($CF33="",CQ32,Case11!$O33)</f>
        <v>9.6675479234590665E-3</v>
      </c>
      <c r="CS33" t="str">
        <f>OutputSummary!A33</f>
        <v>AME_10-Ac</v>
      </c>
      <c r="CT33" s="22">
        <f>IF($CS33="",CT32,Case1!$S33+Case1!$F33+Case1!$P33)</f>
        <v>4.2125042886690658E-3</v>
      </c>
      <c r="CU33" s="22">
        <f>IF($CS33="",CU32,Case2!$S33+Case2!$F33+Case2!$P33)</f>
        <v>4.2125042886690658E-3</v>
      </c>
      <c r="CV33" s="22">
        <f>IF($CS33="",CV32,Case3!$S33+Case3!$F33+Case3!$P33)</f>
        <v>4.2125042886690649E-3</v>
      </c>
      <c r="CW33" s="22">
        <f>IF($CS33="",CW32,Case4!$S33+Case4!$F33+Case4!$P33)</f>
        <v>4.2125042886690658E-3</v>
      </c>
      <c r="CX33" s="22">
        <f>IF($CS33="",CX32,Case5!$S33+Case5!$F33+Case5!$P33)</f>
        <v>4.2125042886690658E-3</v>
      </c>
      <c r="CY33" s="22">
        <f>IF($CS33="",CY32,Case6!$S33+Case6!$F33+Case6!$P33)</f>
        <v>4.2125042886690667E-3</v>
      </c>
      <c r="CZ33" s="22">
        <f>IF($CS33="",CZ32,Case7!$S33+Case7!$F33+Case7!$P33)</f>
        <v>4.2125042886690658E-3</v>
      </c>
      <c r="DA33" s="22">
        <f>IF($CS33="",DA32,Case8!$S33+Case8!$F33+Case8!$P33)</f>
        <v>2.1062521443345329E-3</v>
      </c>
      <c r="DB33" s="22">
        <f>IF($CS33="",DB32,Case9!$S33+Case9!$F33+Case9!$P33)</f>
        <v>8.4250085773381316E-3</v>
      </c>
      <c r="DC33" s="22">
        <f>IF($CS33="",DC32,Case10!$S33+Case10!$F33+Case10!$P33)</f>
        <v>2.3359068192632245E-3</v>
      </c>
      <c r="DD33" s="22">
        <f>IF($CS33="",DD32,Case11!$S33+Case11!$F33+Case11!$P33)</f>
        <v>1.1789692589584228E-2</v>
      </c>
      <c r="DF33" t="str">
        <f t="shared" si="7"/>
        <v>AME_10-Ac</v>
      </c>
      <c r="DG33" s="22">
        <f t="shared" si="8"/>
        <v>2.1062521443345329E-3</v>
      </c>
      <c r="DH33" s="22">
        <f t="shared" si="9"/>
        <v>2.1062521443345329E-3</v>
      </c>
      <c r="DI33" s="22">
        <f t="shared" si="10"/>
        <v>2.1062521443345325E-3</v>
      </c>
      <c r="DJ33" s="22">
        <f t="shared" si="11"/>
        <v>2.1062521443345329E-3</v>
      </c>
      <c r="DK33" s="22">
        <f t="shared" si="12"/>
        <v>2.1062521443345329E-3</v>
      </c>
      <c r="DL33" s="22">
        <f t="shared" si="13"/>
        <v>2.1062521443345338E-3</v>
      </c>
      <c r="DM33" s="22">
        <f t="shared" si="14"/>
        <v>2.1062521443345329E-3</v>
      </c>
      <c r="DN33" s="22">
        <f t="shared" si="15"/>
        <v>1.0531260721672665E-3</v>
      </c>
      <c r="DO33" s="22">
        <f t="shared" si="16"/>
        <v>4.2125042886690658E-3</v>
      </c>
      <c r="DP33" s="22">
        <f t="shared" si="17"/>
        <v>2.1023161373369022E-3</v>
      </c>
      <c r="DQ33" s="22">
        <f t="shared" si="18"/>
        <v>2.1221446661251614E-3</v>
      </c>
      <c r="DS33">
        <f t="shared" si="19"/>
        <v>50</v>
      </c>
      <c r="DT33">
        <f t="shared" si="20"/>
        <v>50</v>
      </c>
      <c r="DU33">
        <f t="shared" si="21"/>
        <v>50</v>
      </c>
      <c r="DV33">
        <f t="shared" si="22"/>
        <v>50</v>
      </c>
      <c r="DW33">
        <f t="shared" si="23"/>
        <v>50</v>
      </c>
      <c r="DX33">
        <f t="shared" si="24"/>
        <v>50.000000000000014</v>
      </c>
      <c r="DY33">
        <f t="shared" si="25"/>
        <v>50</v>
      </c>
      <c r="DZ33">
        <f t="shared" si="26"/>
        <v>50</v>
      </c>
      <c r="EA33">
        <f t="shared" si="27"/>
        <v>50</v>
      </c>
      <c r="EB33">
        <f t="shared" si="28"/>
        <v>90</v>
      </c>
      <c r="EC33">
        <f t="shared" si="29"/>
        <v>18.000000000000004</v>
      </c>
    </row>
    <row r="34" spans="1:133" x14ac:dyDescent="0.2">
      <c r="A34" t="str">
        <f>OutputSummary!A30</f>
        <v>AME 10 G2</v>
      </c>
      <c r="B34" s="13">
        <f>IF($A34="",B33,Case8!K30*100)</f>
        <v>2.8942447479320483</v>
      </c>
      <c r="C34" s="7">
        <f>IF($A34="",C33,Pi!$B30)</f>
        <v>2.8942447479320483</v>
      </c>
      <c r="D34" s="7">
        <f>IF($A34="",D33,Patm!B30)</f>
        <v>2.8965945563975732</v>
      </c>
      <c r="E34" s="13">
        <f>IF($A34="",E33,'Patm diff'!B30)</f>
        <v>2.900304750762726</v>
      </c>
      <c r="F34" s="7">
        <f>IF($A34="",F33,'Patm nodiff'!B30)</f>
        <v>2.8962816720562703</v>
      </c>
      <c r="G34" s="7">
        <f>IF($A34="",G33,Case1!$B30)</f>
        <v>3.0999114658848455</v>
      </c>
      <c r="H34" s="7">
        <f>IF($A34="",H33,Case2!$B30)</f>
        <v>3.1034153229786678</v>
      </c>
      <c r="I34" s="7">
        <f>IF($A34="",I33,Case3!$B30)</f>
        <v>3.0964494653894157</v>
      </c>
      <c r="J34" s="7">
        <f>IF($A34="",J33,Case4!$B30)</f>
        <v>3.1205312433526182</v>
      </c>
      <c r="K34" s="7">
        <f>IF($A34="",K33,Case5!$B30)</f>
        <v>3.0791487713790207</v>
      </c>
      <c r="L34" s="7">
        <f>IF($A34="",L33,Case6!$B30)</f>
        <v>3.1201399892855188</v>
      </c>
      <c r="M34" s="7">
        <f>IF($A34="",M33,Case7!$B30)</f>
        <v>3.0801141901279068</v>
      </c>
      <c r="N34" s="7">
        <f>IF($A34="",N33,Case8!$B30)</f>
        <v>2.997034153826156</v>
      </c>
      <c r="O34" s="7">
        <f>IF($A34="",O33,Case9!$B30)</f>
        <v>3.3059302599495761</v>
      </c>
      <c r="P34" s="7">
        <f>IF($A34="",P33,Case10!$B30)</f>
        <v>3.0087758135857903</v>
      </c>
      <c r="Q34" s="7">
        <f>IF($A34="",Q33,Case11!$B30)</f>
        <v>3.467585567589444</v>
      </c>
      <c r="S34" s="7">
        <f>IF($A34="",S33,Case1!E30*100)</f>
        <v>24.080955998466425</v>
      </c>
      <c r="T34" s="7">
        <f>IF($A34="",T33,Pi!$Q30)</f>
        <v>24.080955998466429</v>
      </c>
      <c r="U34" s="7">
        <f>IF($A34="",U33,Patm!Q30)</f>
        <v>2.0165772374459434E-2</v>
      </c>
      <c r="V34" s="7">
        <f>IF($A34="",V33,'Patm diff'!Q30)</f>
        <v>5.2645253161041031E-2</v>
      </c>
      <c r="W34" s="7">
        <f>IF($A34="",W33,'Patm nodiff'!Q30)</f>
        <v>1.7419327760800001E-2</v>
      </c>
      <c r="X34" s="7">
        <f>IF($A34="",X33,Case1!$Q30)</f>
        <v>1.5595318320751865</v>
      </c>
      <c r="Y34" s="7">
        <f>IF($A34="",Y33,Case2!$Q30)</f>
        <v>1.4917288489172313</v>
      </c>
      <c r="Z34" s="7">
        <f>IF($A34="",Z33,Case3!$Q30)</f>
        <v>1.6266839232399217</v>
      </c>
      <c r="AA34" s="7">
        <f>IF($A34="",AA33,Case4!$Q30)</f>
        <v>1.1628464553376003</v>
      </c>
      <c r="AB34" s="7">
        <f>IF($A34="",AB33,Case5!$Q30)</f>
        <v>1.9646533770488526</v>
      </c>
      <c r="AC34" s="7">
        <f>IF($A34="",AC33,Case6!$Q30)</f>
        <v>1.1703210619594824</v>
      </c>
      <c r="AD34" s="7">
        <f>IF($A34="",AD33,Case7!$Q30)</f>
        <v>1.9456882295130127</v>
      </c>
      <c r="AE34" s="7">
        <f>IF($A34="",AE33,Case8!$Q30)</f>
        <v>0.83112398683518074</v>
      </c>
      <c r="AF34" s="7">
        <f>IF($A34="",AF33,Case9!$Q30)</f>
        <v>2.7683275703863477</v>
      </c>
      <c r="AG34" s="7">
        <f>IF($A34="",AG33,Case10!$Q30)</f>
        <v>0.90626371605530309</v>
      </c>
      <c r="AH34" s="7">
        <f>IF($A34="",AH33,Case11!$Q30)</f>
        <v>3.5716576877357591</v>
      </c>
      <c r="AJ34" s="25">
        <f t="shared" si="33"/>
        <v>0.99999999999999989</v>
      </c>
      <c r="AK34" s="25">
        <f t="shared" si="34"/>
        <v>1194.1499463202158</v>
      </c>
      <c r="AL34" s="25">
        <f t="shared" si="35"/>
        <v>457.41932182951319</v>
      </c>
      <c r="AM34" s="25">
        <f t="shared" si="36"/>
        <v>1382.4274007093188</v>
      </c>
      <c r="AN34" s="25">
        <f t="shared" si="37"/>
        <v>15.441144260853703</v>
      </c>
      <c r="AO34" s="25">
        <f t="shared" si="38"/>
        <v>16.142984709282484</v>
      </c>
      <c r="AP34" s="25">
        <f t="shared" si="39"/>
        <v>14.803709346621909</v>
      </c>
      <c r="AQ34" s="25">
        <f t="shared" si="40"/>
        <v>20.708629146979845</v>
      </c>
      <c r="AR34" s="25">
        <f t="shared" si="41"/>
        <v>12.257101573122755</v>
      </c>
      <c r="AS34" s="25">
        <f t="shared" si="42"/>
        <v>20.576367273222782</v>
      </c>
      <c r="AT34" s="25">
        <f t="shared" si="43"/>
        <v>12.376574845443589</v>
      </c>
      <c r="AU34" s="25">
        <f t="shared" si="44"/>
        <v>28.973963427723682</v>
      </c>
      <c r="AV34" s="25">
        <f t="shared" si="45"/>
        <v>8.6987379152914652</v>
      </c>
      <c r="AW34" s="25">
        <f t="shared" si="46"/>
        <v>26.571687216259388</v>
      </c>
      <c r="AX34" s="25">
        <f t="shared" si="47"/>
        <v>6.7422351478852027</v>
      </c>
      <c r="AZ34" s="7">
        <f t="shared" si="48"/>
        <v>32.560021580793098</v>
      </c>
      <c r="BA34" s="7">
        <f t="shared" si="49"/>
        <v>32.560021580793098</v>
      </c>
      <c r="BB34" s="7">
        <f t="shared" si="50"/>
        <v>73.958333333333329</v>
      </c>
      <c r="BC34" s="7">
        <f t="shared" si="51"/>
        <v>22.118380062305299</v>
      </c>
      <c r="BD34" s="7">
        <f t="shared" si="52"/>
        <v>50</v>
      </c>
      <c r="BE34" s="7">
        <f t="shared" si="53"/>
        <v>50</v>
      </c>
      <c r="BF34" s="7">
        <f t="shared" si="54"/>
        <v>50</v>
      </c>
      <c r="BG34" s="7">
        <f t="shared" si="55"/>
        <v>50</v>
      </c>
      <c r="BH34" s="7">
        <f t="shared" si="56"/>
        <v>50</v>
      </c>
      <c r="BI34" s="7">
        <f t="shared" si="57"/>
        <v>50</v>
      </c>
      <c r="BJ34" s="7">
        <f t="shared" si="58"/>
        <v>50</v>
      </c>
      <c r="BK34" s="7">
        <f t="shared" si="59"/>
        <v>50</v>
      </c>
      <c r="BL34" s="7">
        <f t="shared" si="60"/>
        <v>50</v>
      </c>
      <c r="BM34" s="7">
        <f t="shared" si="61"/>
        <v>10</v>
      </c>
      <c r="BN34" s="7">
        <f t="shared" si="62"/>
        <v>82</v>
      </c>
      <c r="BP34" s="7">
        <f t="shared" si="63"/>
        <v>0</v>
      </c>
      <c r="BQ34" s="7">
        <f t="shared" si="64"/>
        <v>8.1189003355844544E-2</v>
      </c>
      <c r="BR34" s="7">
        <f t="shared" si="65"/>
        <v>0.20938114632522173</v>
      </c>
      <c r="BS34" s="7">
        <f t="shared" si="66"/>
        <v>7.0378433809972482E-2</v>
      </c>
      <c r="BT34" s="7">
        <f t="shared" si="67"/>
        <v>7.1060582592314265</v>
      </c>
      <c r="BU34" s="7">
        <f t="shared" si="68"/>
        <v>7.2271211754317903</v>
      </c>
      <c r="BV34" s="7">
        <f t="shared" si="69"/>
        <v>6.9864415440969037</v>
      </c>
      <c r="BW34" s="7">
        <f t="shared" si="70"/>
        <v>7.8184989566709131</v>
      </c>
      <c r="BX34" s="7">
        <f t="shared" si="71"/>
        <v>6.3886795883135701</v>
      </c>
      <c r="BY34" s="7">
        <f t="shared" si="72"/>
        <v>7.8049806090128939</v>
      </c>
      <c r="BZ34" s="7">
        <f t="shared" si="73"/>
        <v>6.4220360882977525</v>
      </c>
      <c r="CA34" s="7">
        <f t="shared" si="74"/>
        <v>3.5515104922467664</v>
      </c>
      <c r="CB34" s="7">
        <f t="shared" si="75"/>
        <v>14.224281215736127</v>
      </c>
      <c r="CC34" s="7">
        <f t="shared" si="76"/>
        <v>3.9572004314968501</v>
      </c>
      <c r="CD34" s="7">
        <f t="shared" si="77"/>
        <v>19.809686795391112</v>
      </c>
      <c r="CF34" t="str">
        <f>OutputSummary!A34</f>
        <v>AME_10-Ab</v>
      </c>
      <c r="CG34" s="22">
        <f>IF($CF34="",CG33,Case1!$O34)</f>
        <v>1.8496921518563281E-3</v>
      </c>
      <c r="CH34" s="22">
        <f>IF($CF34="",CH33,Case2!$O34)</f>
        <v>1.8496921518563279E-3</v>
      </c>
      <c r="CI34" s="22">
        <f>IF($CF34="",CI33,Case3!$O34)</f>
        <v>1.8496921518563276E-3</v>
      </c>
      <c r="CJ34" s="22">
        <f>IF($CF34="",CJ33,Case4!$O34)</f>
        <v>1.8496921518563276E-3</v>
      </c>
      <c r="CK34" s="22">
        <f>IF($CF34="",CK33,Case5!$O34)</f>
        <v>1.8496921518563276E-3</v>
      </c>
      <c r="CL34" s="22">
        <f>IF($CF34="",CL33,Case6!$O34)</f>
        <v>1.8496921518563276E-3</v>
      </c>
      <c r="CM34" s="22">
        <f>IF($CF34="",CM33,Case7!$O34)</f>
        <v>1.8496921518563276E-3</v>
      </c>
      <c r="CN34" s="22">
        <f>IF($CF34="",CN33,Case8!$O34)</f>
        <v>9.2484607592816382E-4</v>
      </c>
      <c r="CO34" s="22">
        <f>IF($CF34="",CO33,Case9!$O34)</f>
        <v>3.6993843037126553E-3</v>
      </c>
      <c r="CP34" s="22">
        <f>IF($CF34="",CP33,Case10!$O34)</f>
        <v>2.0518399267653391E-4</v>
      </c>
      <c r="CQ34" s="22">
        <f>IF($CF34="",CQ33,Case11!$O34)</f>
        <v>8.4821598366097341E-3</v>
      </c>
      <c r="CS34" t="str">
        <f>OutputSummary!A34</f>
        <v>AME_10-Ab</v>
      </c>
      <c r="CT34" s="22">
        <f>IF($CS34="",CT33,Case1!$S34+Case1!$F34+Case1!$P34)</f>
        <v>3.6993843037126557E-3</v>
      </c>
      <c r="CU34" s="22">
        <f>IF($CS34="",CU33,Case2!$S34+Case2!$F34+Case2!$P34)</f>
        <v>3.6993843037126557E-3</v>
      </c>
      <c r="CV34" s="22">
        <f>IF($CS34="",CV33,Case3!$S34+Case3!$F34+Case3!$P34)</f>
        <v>3.6993843037126549E-3</v>
      </c>
      <c r="CW34" s="22">
        <f>IF($CS34="",CW33,Case4!$S34+Case4!$F34+Case4!$P34)</f>
        <v>3.6993843037126557E-3</v>
      </c>
      <c r="CX34" s="22">
        <f>IF($CS34="",CX33,Case5!$S34+Case5!$F34+Case5!$P34)</f>
        <v>3.6993843037126549E-3</v>
      </c>
      <c r="CY34" s="22">
        <f>IF($CS34="",CY33,Case6!$S34+Case6!$F34+Case6!$P34)</f>
        <v>3.6993843037126562E-3</v>
      </c>
      <c r="CZ34" s="22">
        <f>IF($CS34="",CZ33,Case7!$S34+Case7!$F34+Case7!$P34)</f>
        <v>3.6993843037126553E-3</v>
      </c>
      <c r="DA34" s="22">
        <f>IF($CS34="",DA33,Case8!$S34+Case8!$F34+Case8!$P34)</f>
        <v>1.8496921518563274E-3</v>
      </c>
      <c r="DB34" s="22">
        <f>IF($CS34="",DB33,Case9!$S34+Case9!$F34+Case9!$P34)</f>
        <v>7.3987686074253097E-3</v>
      </c>
      <c r="DC34" s="22">
        <f>IF($CS34="",DC33,Case10!$S34+Case10!$F34+Case10!$P34)</f>
        <v>2.0518399267653387E-3</v>
      </c>
      <c r="DD34" s="22">
        <f>IF($CS34="",DD33,Case11!$S34+Case11!$F34+Case11!$P34)</f>
        <v>1.0344097361719188E-2</v>
      </c>
      <c r="DF34" t="str">
        <f t="shared" si="7"/>
        <v>AME_10-Ab</v>
      </c>
      <c r="DG34" s="22">
        <f t="shared" si="8"/>
        <v>1.8496921518563276E-3</v>
      </c>
      <c r="DH34" s="22">
        <f t="shared" si="9"/>
        <v>1.8496921518563279E-3</v>
      </c>
      <c r="DI34" s="22">
        <f t="shared" si="10"/>
        <v>1.8496921518563272E-3</v>
      </c>
      <c r="DJ34" s="22">
        <f t="shared" si="11"/>
        <v>1.8496921518563281E-3</v>
      </c>
      <c r="DK34" s="22">
        <f t="shared" si="12"/>
        <v>1.8496921518563272E-3</v>
      </c>
      <c r="DL34" s="22">
        <f t="shared" si="13"/>
        <v>1.8496921518563285E-3</v>
      </c>
      <c r="DM34" s="22">
        <f t="shared" si="14"/>
        <v>1.8496921518563276E-3</v>
      </c>
      <c r="DN34" s="22">
        <f t="shared" si="15"/>
        <v>9.2484607592816361E-4</v>
      </c>
      <c r="DO34" s="22">
        <f t="shared" si="16"/>
        <v>3.6993843037126544E-3</v>
      </c>
      <c r="DP34" s="22">
        <f t="shared" si="17"/>
        <v>1.8466559340888048E-3</v>
      </c>
      <c r="DQ34" s="22">
        <f t="shared" si="18"/>
        <v>1.8619375251094535E-3</v>
      </c>
      <c r="DS34">
        <f t="shared" si="19"/>
        <v>49.999999999999993</v>
      </c>
      <c r="DT34">
        <f t="shared" si="20"/>
        <v>50</v>
      </c>
      <c r="DU34">
        <f t="shared" si="21"/>
        <v>49.999999999999993</v>
      </c>
      <c r="DV34">
        <f t="shared" si="22"/>
        <v>50.000000000000007</v>
      </c>
      <c r="DW34">
        <f t="shared" si="23"/>
        <v>49.999999999999993</v>
      </c>
      <c r="DX34">
        <f t="shared" si="24"/>
        <v>50.000000000000014</v>
      </c>
      <c r="DY34">
        <f t="shared" si="25"/>
        <v>50</v>
      </c>
      <c r="DZ34">
        <f t="shared" si="26"/>
        <v>49.999999999999993</v>
      </c>
      <c r="EA34">
        <f t="shared" si="27"/>
        <v>49.999999999999993</v>
      </c>
      <c r="EB34">
        <f t="shared" si="28"/>
        <v>90</v>
      </c>
      <c r="EC34">
        <f t="shared" si="29"/>
        <v>17.999999999999996</v>
      </c>
    </row>
    <row r="35" spans="1:133" x14ac:dyDescent="0.2">
      <c r="A35" t="str">
        <f>OutputSummary!A31</f>
        <v>AME 10 G3</v>
      </c>
      <c r="B35" s="13">
        <f>IF($A35="",B34,Case8!K31*100)</f>
        <v>2.0678884814594962</v>
      </c>
      <c r="C35" s="7">
        <f>IF($A35="",C34,Pi!$B31)</f>
        <v>2.0678884814594962</v>
      </c>
      <c r="D35" s="7">
        <f>IF($A35="",D34,Patm!B31)</f>
        <v>2.0915082129141362</v>
      </c>
      <c r="E35" s="13">
        <f>IF($A35="",E34,'Patm diff'!B31)</f>
        <v>2.128840275152672</v>
      </c>
      <c r="F35" s="7">
        <f>IF($A35="",F34,'Patm nodiff'!B31)</f>
        <v>2.088362094127699</v>
      </c>
      <c r="G35" s="7">
        <f>IF($A35="",G34,Case1!$B31)</f>
        <v>2.2703837117172156</v>
      </c>
      <c r="H35" s="7">
        <f>IF($A35="",H34,Case2!$B31)</f>
        <v>2.273833714216146</v>
      </c>
      <c r="I35" s="7">
        <f>IF($A35="",I34,Case3!$B31)</f>
        <v>2.2669749282916376</v>
      </c>
      <c r="J35" s="7">
        <f>IF($A35="",J34,Case4!$B31)</f>
        <v>2.2906866464681217</v>
      </c>
      <c r="K35" s="7">
        <f>IF($A35="",K34,Case5!$B31)</f>
        <v>2.2499402631518155</v>
      </c>
      <c r="L35" s="7">
        <f>IF($A35="",L34,Case6!$B31)</f>
        <v>2.2903014024878532</v>
      </c>
      <c r="M35" s="7">
        <f>IF($A35="",M34,Case7!$B31)</f>
        <v>2.2508908330719182</v>
      </c>
      <c r="N35" s="7">
        <f>IF($A35="",N34,Case8!$B31)</f>
        <v>2.1690938477129342</v>
      </c>
      <c r="O35" s="7">
        <f>IF($A35="",O34,Case9!$B31)</f>
        <v>2.473217356622007</v>
      </c>
      <c r="P35" s="7">
        <f>IF($A35="",P34,Case10!$B31)</f>
        <v>2.1806579766015477</v>
      </c>
      <c r="Q35" s="7">
        <f>IF($A35="",Q34,Case11!$B31)</f>
        <v>2.6322960521710885</v>
      </c>
      <c r="S35" s="7">
        <f>IF($A35="",S34,Case1!E31*100)</f>
        <v>22.32462826346406</v>
      </c>
      <c r="T35" s="7">
        <f>IF($A35="",T34,Pi!$Q31)</f>
        <v>22.32462826346406</v>
      </c>
      <c r="U35" s="7">
        <f>IF($A35="",U34,Patm!Q31)</f>
        <v>0.35095675394500142</v>
      </c>
      <c r="V35" s="7">
        <f>IF($A35="",V34,'Patm diff'!Q31)</f>
        <v>0.88630103798911242</v>
      </c>
      <c r="W35" s="7">
        <f>IF($A35="",W34,'Patm nodiff'!Q31)</f>
        <v>0.30402145223410032</v>
      </c>
      <c r="X35" s="7">
        <f>IF($A35="",X34,Case1!$Q31)</f>
        <v>2.565779657788835</v>
      </c>
      <c r="Y35" s="7">
        <f>IF($A35="",Y34,Case2!$Q31)</f>
        <v>2.4535554778403497</v>
      </c>
      <c r="Z35" s="7">
        <f>IF($A35="",Z34,Case3!$Q31)</f>
        <v>2.676977097825318</v>
      </c>
      <c r="AA35" s="7">
        <f>IF($A35="",AA34,Case4!$Q31)</f>
        <v>1.9100544036921037</v>
      </c>
      <c r="AB35" s="7">
        <f>IF($A35="",AB34,Case5!$Q31)</f>
        <v>3.237490274863017</v>
      </c>
      <c r="AC35" s="7">
        <f>IF($A35="",AC34,Case6!$Q31)</f>
        <v>1.9223895260780766</v>
      </c>
      <c r="AD35" s="7">
        <f>IF($A35="",AD34,Case7!$Q31)</f>
        <v>3.2060012007237311</v>
      </c>
      <c r="AE35" s="7">
        <f>IF($A35="",AE34,Case8!$Q31)</f>
        <v>1.4048608354003655</v>
      </c>
      <c r="AF35" s="7">
        <f>IF($A35="",AF34,Case9!$Q31)</f>
        <v>4.3486388240011271</v>
      </c>
      <c r="AG35" s="7">
        <f>IF($A35="",AG34,Case10!$Q31)</f>
        <v>1.5270903422903541</v>
      </c>
      <c r="AH35" s="7">
        <f>IF($A35="",AH34,Case11!$Q31)</f>
        <v>5.4403831298004901</v>
      </c>
      <c r="AJ35" s="25">
        <f t="shared" si="33"/>
        <v>1</v>
      </c>
      <c r="AK35" s="25">
        <f t="shared" si="34"/>
        <v>63.610766889422969</v>
      </c>
      <c r="AL35" s="25">
        <f t="shared" si="35"/>
        <v>25.188539002634343</v>
      </c>
      <c r="AM35" s="25">
        <f t="shared" si="36"/>
        <v>73.431095402681706</v>
      </c>
      <c r="AN35" s="25">
        <f t="shared" si="37"/>
        <v>8.7009140460265471</v>
      </c>
      <c r="AO35" s="25">
        <f t="shared" si="38"/>
        <v>9.0988887209163405</v>
      </c>
      <c r="AP35" s="25">
        <f t="shared" si="39"/>
        <v>8.3394916906834222</v>
      </c>
      <c r="AQ35" s="25">
        <f t="shared" si="40"/>
        <v>11.687954133825153</v>
      </c>
      <c r="AR35" s="25">
        <f t="shared" si="41"/>
        <v>6.8956587875491451</v>
      </c>
      <c r="AS35" s="25">
        <f t="shared" si="42"/>
        <v>11.612957707384721</v>
      </c>
      <c r="AT35" s="25">
        <f t="shared" si="43"/>
        <v>6.9633873681720519</v>
      </c>
      <c r="AU35" s="25">
        <f t="shared" si="44"/>
        <v>15.890989129255535</v>
      </c>
      <c r="AV35" s="25">
        <f t="shared" si="45"/>
        <v>5.133704859610174</v>
      </c>
      <c r="AW35" s="25">
        <f t="shared" si="46"/>
        <v>14.619061914818499</v>
      </c>
      <c r="AX35" s="25">
        <f t="shared" si="47"/>
        <v>4.1035029575725392</v>
      </c>
      <c r="AZ35" s="7">
        <f t="shared" si="48"/>
        <v>32.560021580793098</v>
      </c>
      <c r="BA35" s="7">
        <f t="shared" si="49"/>
        <v>32.560021580793098</v>
      </c>
      <c r="BB35" s="7">
        <f t="shared" si="50"/>
        <v>73.958333333333329</v>
      </c>
      <c r="BC35" s="7">
        <f t="shared" si="51"/>
        <v>22.118380062305299</v>
      </c>
      <c r="BD35" s="7">
        <f t="shared" si="52"/>
        <v>50</v>
      </c>
      <c r="BE35" s="7">
        <f t="shared" si="53"/>
        <v>50</v>
      </c>
      <c r="BF35" s="7">
        <f t="shared" si="54"/>
        <v>50</v>
      </c>
      <c r="BG35" s="7">
        <f t="shared" si="55"/>
        <v>50</v>
      </c>
      <c r="BH35" s="7">
        <f t="shared" si="56"/>
        <v>50</v>
      </c>
      <c r="BI35" s="7">
        <f t="shared" si="57"/>
        <v>50</v>
      </c>
      <c r="BJ35" s="7">
        <f t="shared" si="58"/>
        <v>50</v>
      </c>
      <c r="BK35" s="7">
        <f t="shared" si="59"/>
        <v>50</v>
      </c>
      <c r="BL35" s="7">
        <f t="shared" si="60"/>
        <v>50</v>
      </c>
      <c r="BM35" s="7">
        <f t="shared" si="61"/>
        <v>10</v>
      </c>
      <c r="BN35" s="7">
        <f t="shared" si="62"/>
        <v>82</v>
      </c>
      <c r="BP35" s="7">
        <f t="shared" si="63"/>
        <v>0</v>
      </c>
      <c r="BQ35" s="7">
        <f t="shared" si="64"/>
        <v>1.1422149533890456</v>
      </c>
      <c r="BR35" s="7">
        <f t="shared" si="65"/>
        <v>2.9475377535908813</v>
      </c>
      <c r="BS35" s="7">
        <f t="shared" si="66"/>
        <v>0.99007334543266656</v>
      </c>
      <c r="BT35" s="7">
        <f t="shared" si="67"/>
        <v>9.7923670484783685</v>
      </c>
      <c r="BU35" s="7">
        <f t="shared" si="68"/>
        <v>9.9592040191304498</v>
      </c>
      <c r="BV35" s="7">
        <f t="shared" si="69"/>
        <v>9.6275233706813843</v>
      </c>
      <c r="BW35" s="7">
        <f t="shared" si="70"/>
        <v>10.774186664620165</v>
      </c>
      <c r="BX35" s="7">
        <f t="shared" si="71"/>
        <v>8.8037523940279812</v>
      </c>
      <c r="BY35" s="7">
        <f t="shared" si="72"/>
        <v>10.755556840830218</v>
      </c>
      <c r="BZ35" s="7">
        <f t="shared" si="73"/>
        <v>8.8497205363444262</v>
      </c>
      <c r="CA35" s="7">
        <f t="shared" si="74"/>
        <v>4.8941404316933097</v>
      </c>
      <c r="CB35" s="7">
        <f t="shared" si="75"/>
        <v>19.601099324100566</v>
      </c>
      <c r="CC35" s="7">
        <f t="shared" si="76"/>
        <v>5.453364441706249</v>
      </c>
      <c r="CD35" s="7">
        <f t="shared" si="77"/>
        <v>27.293907566680712</v>
      </c>
      <c r="CF35" t="str">
        <f>OutputSummary!A35</f>
        <v>AME_10-Db</v>
      </c>
      <c r="CG35" s="22">
        <f>IF($CF35="",CG34,Case1!$O35)</f>
        <v>1.8496921518563281E-3</v>
      </c>
      <c r="CH35" s="22">
        <f>IF($CF35="",CH34,Case2!$O35)</f>
        <v>1.8496921518563279E-3</v>
      </c>
      <c r="CI35" s="22">
        <f>IF($CF35="",CI34,Case3!$O35)</f>
        <v>1.8496921518563276E-3</v>
      </c>
      <c r="CJ35" s="22">
        <f>IF($CF35="",CJ34,Case4!$O35)</f>
        <v>1.8496921518563276E-3</v>
      </c>
      <c r="CK35" s="22">
        <f>IF($CF35="",CK34,Case5!$O35)</f>
        <v>1.8496921518563276E-3</v>
      </c>
      <c r="CL35" s="22">
        <f>IF($CF35="",CL34,Case6!$O35)</f>
        <v>1.8496921518563276E-3</v>
      </c>
      <c r="CM35" s="22">
        <f>IF($CF35="",CM34,Case7!$O35)</f>
        <v>1.8496921518563276E-3</v>
      </c>
      <c r="CN35" s="22">
        <f>IF($CF35="",CN34,Case8!$O35)</f>
        <v>9.2484607592816382E-4</v>
      </c>
      <c r="CO35" s="22">
        <f>IF($CF35="",CO34,Case9!$O35)</f>
        <v>3.6993843037126553E-3</v>
      </c>
      <c r="CP35" s="22">
        <f>IF($CF35="",CP34,Case10!$O35)</f>
        <v>2.0518399267653391E-4</v>
      </c>
      <c r="CQ35" s="22">
        <f>IF($CF35="",CQ34,Case11!$O35)</f>
        <v>8.4821598366097341E-3</v>
      </c>
      <c r="CS35" t="str">
        <f>OutputSummary!A35</f>
        <v>AME_10-Db</v>
      </c>
      <c r="CT35" s="22">
        <f>IF($CS35="",CT34,Case1!$S35+Case1!$F35+Case1!$P35)</f>
        <v>3.6993843037126557E-3</v>
      </c>
      <c r="CU35" s="22">
        <f>IF($CS35="",CU34,Case2!$S35+Case2!$F35+Case2!$P35)</f>
        <v>3.6993843037126557E-3</v>
      </c>
      <c r="CV35" s="22">
        <f>IF($CS35="",CV34,Case3!$S35+Case3!$F35+Case3!$P35)</f>
        <v>3.6993843037126549E-3</v>
      </c>
      <c r="CW35" s="22">
        <f>IF($CS35="",CW34,Case4!$S35+Case4!$F35+Case4!$P35)</f>
        <v>3.6993843037126557E-3</v>
      </c>
      <c r="CX35" s="22">
        <f>IF($CS35="",CX34,Case5!$S35+Case5!$F35+Case5!$P35)</f>
        <v>3.6993843037126549E-3</v>
      </c>
      <c r="CY35" s="22">
        <f>IF($CS35="",CY34,Case6!$S35+Case6!$F35+Case6!$P35)</f>
        <v>3.6993843037126562E-3</v>
      </c>
      <c r="CZ35" s="22">
        <f>IF($CS35="",CZ34,Case7!$S35+Case7!$F35+Case7!$P35)</f>
        <v>3.6993843037126553E-3</v>
      </c>
      <c r="DA35" s="22">
        <f>IF($CS35="",DA34,Case8!$S35+Case8!$F35+Case8!$P35)</f>
        <v>1.8496921518563274E-3</v>
      </c>
      <c r="DB35" s="22">
        <f>IF($CS35="",DB34,Case9!$S35+Case9!$F35+Case9!$P35)</f>
        <v>7.3987686074253097E-3</v>
      </c>
      <c r="DC35" s="22">
        <f>IF($CS35="",DC34,Case10!$S35+Case10!$F35+Case10!$P35)</f>
        <v>2.0518399267653387E-3</v>
      </c>
      <c r="DD35" s="22">
        <f>IF($CS35="",DD34,Case11!$S35+Case11!$F35+Case11!$P35)</f>
        <v>1.0344097361719188E-2</v>
      </c>
      <c r="DF35" t="str">
        <f t="shared" si="7"/>
        <v>AME_10-Db</v>
      </c>
      <c r="DG35" s="22">
        <f t="shared" si="8"/>
        <v>1.8496921518563276E-3</v>
      </c>
      <c r="DH35" s="22">
        <f t="shared" si="9"/>
        <v>1.8496921518563279E-3</v>
      </c>
      <c r="DI35" s="22">
        <f t="shared" si="10"/>
        <v>1.8496921518563272E-3</v>
      </c>
      <c r="DJ35" s="22">
        <f t="shared" si="11"/>
        <v>1.8496921518563281E-3</v>
      </c>
      <c r="DK35" s="22">
        <f t="shared" si="12"/>
        <v>1.8496921518563272E-3</v>
      </c>
      <c r="DL35" s="22">
        <f t="shared" si="13"/>
        <v>1.8496921518563285E-3</v>
      </c>
      <c r="DM35" s="22">
        <f t="shared" si="14"/>
        <v>1.8496921518563276E-3</v>
      </c>
      <c r="DN35" s="22">
        <f t="shared" si="15"/>
        <v>9.2484607592816361E-4</v>
      </c>
      <c r="DO35" s="22">
        <f t="shared" si="16"/>
        <v>3.6993843037126544E-3</v>
      </c>
      <c r="DP35" s="22">
        <f t="shared" si="17"/>
        <v>1.8466559340888048E-3</v>
      </c>
      <c r="DQ35" s="22">
        <f t="shared" si="18"/>
        <v>1.8619375251094535E-3</v>
      </c>
      <c r="DS35">
        <f t="shared" si="19"/>
        <v>49.999999999999993</v>
      </c>
      <c r="DT35">
        <f t="shared" si="20"/>
        <v>50</v>
      </c>
      <c r="DU35">
        <f t="shared" si="21"/>
        <v>49.999999999999993</v>
      </c>
      <c r="DV35">
        <f t="shared" si="22"/>
        <v>50.000000000000007</v>
      </c>
      <c r="DW35">
        <f t="shared" si="23"/>
        <v>49.999999999999993</v>
      </c>
      <c r="DX35">
        <f t="shared" si="24"/>
        <v>50.000000000000014</v>
      </c>
      <c r="DY35">
        <f t="shared" si="25"/>
        <v>50</v>
      </c>
      <c r="DZ35">
        <f t="shared" si="26"/>
        <v>49.999999999999993</v>
      </c>
      <c r="EA35">
        <f t="shared" si="27"/>
        <v>49.999999999999993</v>
      </c>
      <c r="EB35">
        <f t="shared" si="28"/>
        <v>90</v>
      </c>
      <c r="EC35">
        <f t="shared" si="29"/>
        <v>17.999999999999996</v>
      </c>
    </row>
    <row r="36" spans="1:133" x14ac:dyDescent="0.2">
      <c r="A36" t="str">
        <f>OutputSummary!A32</f>
        <v>AME_10-Aa</v>
      </c>
      <c r="B36" s="13">
        <f>IF($A36="",B35,Case8!K32*100)</f>
        <v>2.6251079695098603</v>
      </c>
      <c r="C36" s="7">
        <f>IF($A36="",C35,Pi!$B32)</f>
        <v>2.6251079695098603</v>
      </c>
      <c r="D36" s="7">
        <f>IF($A36="",D35,Patm!B32)</f>
        <v>2.7565017528581732</v>
      </c>
      <c r="E36" s="13">
        <f>IF($A36="",E35,'Patm diff'!B32)</f>
        <v>2.9652606581229786</v>
      </c>
      <c r="F36" s="7">
        <f>IF($A36="",F35,'Patm nodiff'!B32)</f>
        <v>2.7389696561319528</v>
      </c>
      <c r="G36" s="7">
        <f>IF($A36="",G35,Case1!$B32)</f>
        <v>2.9176665189705679</v>
      </c>
      <c r="H36" s="7">
        <f>IF($A36="",H35,Case2!$B32)</f>
        <v>2.9226462123522463</v>
      </c>
      <c r="I36" s="7">
        <f>IF($A36="",I35,Case3!$B32)</f>
        <v>2.9127461642807098</v>
      </c>
      <c r="J36" s="7">
        <f>IF($A36="",J35,Case4!$B32)</f>
        <v>2.946969249075496</v>
      </c>
      <c r="K36" s="7">
        <f>IF($A36="",K35,Case5!$B32)</f>
        <v>2.8881554150614415</v>
      </c>
      <c r="L36" s="7">
        <f>IF($A36="",L35,Case6!$B32)</f>
        <v>2.9464132871752646</v>
      </c>
      <c r="M36" s="7">
        <f>IF($A36="",M35,Case7!$B32)</f>
        <v>2.8895277325874349</v>
      </c>
      <c r="N36" s="7">
        <f>IF($A36="",N35,Case8!$B32)</f>
        <v>2.7712985680181932</v>
      </c>
      <c r="O36" s="7">
        <f>IF($A36="",O35,Case9!$B32)</f>
        <v>3.2109357707157695</v>
      </c>
      <c r="P36" s="7">
        <f>IF($A36="",P35,Case10!$B32)</f>
        <v>2.7879110238255382</v>
      </c>
      <c r="Q36" s="7">
        <f>IF($A36="",Q35,Case11!$B32)</f>
        <v>3.4430313808985646</v>
      </c>
      <c r="S36" s="7">
        <f>IF($A36="",S35,Case1!E32*100)</f>
        <v>45.721600000000002</v>
      </c>
      <c r="T36" s="7">
        <f>IF($A36="",T35,Pi!$Q32)</f>
        <v>45.721599999999995</v>
      </c>
      <c r="U36" s="7">
        <f>IF($A36="",U35,Patm!Q32)</f>
        <v>1.2086870809934303</v>
      </c>
      <c r="V36" s="7">
        <f>IF($A36="",V35,'Patm diff'!Q32)</f>
        <v>2.7615798335382764</v>
      </c>
      <c r="W36" s="7">
        <f>IF($A36="",W35,'Patm nodiff'!Q32)</f>
        <v>1.0565412716206004</v>
      </c>
      <c r="X36" s="7">
        <f>IF($A36="",X35,Case1!$Q32)</f>
        <v>2.4286758626343881</v>
      </c>
      <c r="Y36" s="7">
        <f>IF($A36="",Y35,Case2!$Q32)</f>
        <v>2.3217061983736849</v>
      </c>
      <c r="Z36" s="7">
        <f>IF($A36="",Z35,Case3!$Q32)</f>
        <v>2.5347414343941623</v>
      </c>
      <c r="AA36" s="7">
        <f>IF($A36="",AA35,Case4!$Q32)</f>
        <v>1.8045963847354349</v>
      </c>
      <c r="AB36" s="7">
        <f>IF($A36="",AB35,Case5!$Q32)</f>
        <v>3.0703797351953117</v>
      </c>
      <c r="AC36" s="7">
        <f>IF($A36="",AC35,Case6!$Q32)</f>
        <v>1.8163173388253535</v>
      </c>
      <c r="AD36" s="7">
        <f>IF($A36="",AD35,Case7!$Q32)</f>
        <v>3.040241483311283</v>
      </c>
      <c r="AE36" s="7">
        <f>IF($A36="",AE35,Case8!$Q32)</f>
        <v>1.3391328639267805</v>
      </c>
      <c r="AF36" s="7">
        <f>IF($A36="",AF35,Case9!$Q32)</f>
        <v>4.06948587861213</v>
      </c>
      <c r="AG36" s="7">
        <f>IF($A36="",AG35,Case10!$Q32)</f>
        <v>1.4536343103973781</v>
      </c>
      <c r="AH36" s="7">
        <f>IF($A36="",AH35,Case11!$Q32)</f>
        <v>5.0620823212815917</v>
      </c>
      <c r="AJ36" s="25">
        <f t="shared" si="33"/>
        <v>1.0000000000000002</v>
      </c>
      <c r="AK36" s="25">
        <f t="shared" si="34"/>
        <v>37.827491266325964</v>
      </c>
      <c r="AL36" s="25">
        <f t="shared" si="35"/>
        <v>16.556320206546108</v>
      </c>
      <c r="AM36" s="25">
        <f t="shared" si="36"/>
        <v>43.274788432891846</v>
      </c>
      <c r="AN36" s="25">
        <f t="shared" si="37"/>
        <v>18.825731627441513</v>
      </c>
      <c r="AO36" s="25">
        <f t="shared" si="38"/>
        <v>19.693103301368275</v>
      </c>
      <c r="AP36" s="25">
        <f t="shared" si="39"/>
        <v>18.037973964365356</v>
      </c>
      <c r="AQ36" s="25">
        <f t="shared" si="40"/>
        <v>25.336191730597463</v>
      </c>
      <c r="AR36" s="25">
        <f t="shared" si="41"/>
        <v>14.891187391546401</v>
      </c>
      <c r="AS36" s="25">
        <f t="shared" si="42"/>
        <v>25.172693682244436</v>
      </c>
      <c r="AT36" s="25">
        <f t="shared" si="43"/>
        <v>15.038805387985912</v>
      </c>
      <c r="AU36" s="25">
        <f t="shared" si="44"/>
        <v>34.142691312891202</v>
      </c>
      <c r="AV36" s="25">
        <f t="shared" si="45"/>
        <v>11.235227584962903</v>
      </c>
      <c r="AW36" s="25">
        <f t="shared" si="46"/>
        <v>31.453302713734892</v>
      </c>
      <c r="AX36" s="25">
        <f t="shared" si="47"/>
        <v>9.032172354799723</v>
      </c>
      <c r="AZ36" s="7">
        <f t="shared" si="48"/>
        <v>32.560021580793098</v>
      </c>
      <c r="BA36" s="7">
        <f t="shared" si="49"/>
        <v>32.560021580793098</v>
      </c>
      <c r="BB36" s="7">
        <f t="shared" si="50"/>
        <v>73.958333333333329</v>
      </c>
      <c r="BC36" s="7">
        <f t="shared" si="51"/>
        <v>22.118380062305299</v>
      </c>
      <c r="BD36" s="7">
        <f t="shared" si="52"/>
        <v>50</v>
      </c>
      <c r="BE36" s="7">
        <f t="shared" si="53"/>
        <v>50</v>
      </c>
      <c r="BF36" s="7">
        <f t="shared" si="54"/>
        <v>50</v>
      </c>
      <c r="BG36" s="7">
        <f t="shared" si="55"/>
        <v>50</v>
      </c>
      <c r="BH36" s="7">
        <f t="shared" si="56"/>
        <v>50</v>
      </c>
      <c r="BI36" s="7">
        <f t="shared" si="57"/>
        <v>50</v>
      </c>
      <c r="BJ36" s="7">
        <f t="shared" si="58"/>
        <v>50</v>
      </c>
      <c r="BK36" s="7">
        <f t="shared" si="59"/>
        <v>50</v>
      </c>
      <c r="BL36" s="7">
        <f t="shared" si="60"/>
        <v>50</v>
      </c>
      <c r="BM36" s="7">
        <f t="shared" si="61"/>
        <v>10</v>
      </c>
      <c r="BN36" s="7">
        <f t="shared" si="62"/>
        <v>82</v>
      </c>
      <c r="BP36" s="7">
        <f t="shared" si="63"/>
        <v>0</v>
      </c>
      <c r="BQ36" s="7">
        <f t="shared" si="64"/>
        <v>5.005271587851901</v>
      </c>
      <c r="BR36" s="7">
        <f t="shared" si="65"/>
        <v>12.957664696611658</v>
      </c>
      <c r="BS36" s="7">
        <f t="shared" si="66"/>
        <v>4.3374096587483173</v>
      </c>
      <c r="BT36" s="7">
        <f t="shared" si="67"/>
        <v>11.14462920606393</v>
      </c>
      <c r="BU36" s="7">
        <f t="shared" si="68"/>
        <v>11.334324008697443</v>
      </c>
      <c r="BV36" s="7">
        <f t="shared" si="69"/>
        <v>10.95719483204933</v>
      </c>
      <c r="BW36" s="7">
        <f t="shared" si="70"/>
        <v>12.260877773561866</v>
      </c>
      <c r="BX36" s="7">
        <f t="shared" si="71"/>
        <v>10.020442915370655</v>
      </c>
      <c r="BY36" s="7">
        <f t="shared" si="72"/>
        <v>12.239699143704021</v>
      </c>
      <c r="BZ36" s="7">
        <f t="shared" si="73"/>
        <v>10.072719528063642</v>
      </c>
      <c r="CA36" s="7">
        <f t="shared" si="74"/>
        <v>5.5689366001821448</v>
      </c>
      <c r="CB36" s="7">
        <f t="shared" si="75"/>
        <v>22.316331671313712</v>
      </c>
      <c r="CC36" s="7">
        <f t="shared" si="76"/>
        <v>6.2017660304492273</v>
      </c>
      <c r="CD36" s="7">
        <f t="shared" si="77"/>
        <v>31.157705545399747</v>
      </c>
      <c r="CF36" t="str">
        <f>OutputSummary!A36</f>
        <v>AME_10-Bc</v>
      </c>
      <c r="CG36" s="22">
        <f>IF($CF36="",CG35,Case1!$O36)</f>
        <v>1.9090712206294564E-3</v>
      </c>
      <c r="CH36" s="22">
        <f>IF($CF36="",CH35,Case2!$O36)</f>
        <v>1.9090712206294561E-3</v>
      </c>
      <c r="CI36" s="22">
        <f>IF($CF36="",CI35,Case3!$O36)</f>
        <v>1.9090712206294561E-3</v>
      </c>
      <c r="CJ36" s="22">
        <f>IF($CF36="",CJ35,Case4!$O36)</f>
        <v>1.9090712206294561E-3</v>
      </c>
      <c r="CK36" s="22">
        <f>IF($CF36="",CK35,Case5!$O36)</f>
        <v>1.9090712206294564E-3</v>
      </c>
      <c r="CL36" s="22">
        <f>IF($CF36="",CL35,Case6!$O36)</f>
        <v>1.9090712206294561E-3</v>
      </c>
      <c r="CM36" s="22">
        <f>IF($CF36="",CM35,Case7!$O36)</f>
        <v>1.9090712206294564E-3</v>
      </c>
      <c r="CN36" s="22">
        <f>IF($CF36="",CN35,Case8!$O36)</f>
        <v>9.5453561031472796E-4</v>
      </c>
      <c r="CO36" s="22">
        <f>IF($CF36="",CO35,Case9!$O36)</f>
        <v>3.8181424412589119E-3</v>
      </c>
      <c r="CP36" s="22">
        <f>IF($CF36="",CP35,Case10!$O36)</f>
        <v>2.117596784629677E-4</v>
      </c>
      <c r="CQ36" s="22">
        <f>IF($CF36="",CQ35,Case11!$O36)</f>
        <v>8.7563162051465492E-3</v>
      </c>
      <c r="CS36" t="str">
        <f>OutputSummary!A36</f>
        <v>AME_10-Bc</v>
      </c>
      <c r="CT36" s="22">
        <f>IF($CS36="",CT35,Case1!$S36+Case1!$F36+Case1!$P36)</f>
        <v>3.8181424412589127E-3</v>
      </c>
      <c r="CU36" s="22">
        <f>IF($CS36="",CU35,Case2!$S36+Case2!$F36+Case2!$P36)</f>
        <v>3.8181424412589123E-3</v>
      </c>
      <c r="CV36" s="22">
        <f>IF($CS36="",CV35,Case3!$S36+Case3!$F36+Case3!$P36)</f>
        <v>3.8181424412589127E-3</v>
      </c>
      <c r="CW36" s="22">
        <f>IF($CS36="",CW35,Case4!$S36+Case4!$F36+Case4!$P36)</f>
        <v>3.8181424412589123E-3</v>
      </c>
      <c r="CX36" s="22">
        <f>IF($CS36="",CX35,Case5!$S36+Case5!$F36+Case5!$P36)</f>
        <v>3.8181424412589123E-3</v>
      </c>
      <c r="CY36" s="22">
        <f>IF($CS36="",CY35,Case6!$S36+Case6!$F36+Case6!$P36)</f>
        <v>3.8181424412589123E-3</v>
      </c>
      <c r="CZ36" s="22">
        <f>IF($CS36="",CZ35,Case7!$S36+Case7!$F36+Case7!$P36)</f>
        <v>3.8181424412589127E-3</v>
      </c>
      <c r="DA36" s="22">
        <f>IF($CS36="",DA35,Case8!$S36+Case8!$F36+Case8!$P36)</f>
        <v>1.9090712206294561E-3</v>
      </c>
      <c r="DB36" s="22">
        <f>IF($CS36="",DB35,Case9!$S36+Case9!$F36+Case9!$P36)</f>
        <v>7.6362848825178246E-3</v>
      </c>
      <c r="DC36" s="22">
        <f>IF($CS36="",DC35,Case10!$S36+Case10!$F36+Case10!$P36)</f>
        <v>2.1175967846296766E-3</v>
      </c>
      <c r="DD36" s="22">
        <f>IF($CS36="",DD35,Case11!$S36+Case11!$F36+Case11!$P36)</f>
        <v>1.0678434396520182E-2</v>
      </c>
      <c r="DF36" t="str">
        <f t="shared" si="7"/>
        <v>AME_10-Bc</v>
      </c>
      <c r="DG36" s="22">
        <f t="shared" si="8"/>
        <v>1.9090712206294564E-3</v>
      </c>
      <c r="DH36" s="22">
        <f t="shared" si="9"/>
        <v>1.9090712206294561E-3</v>
      </c>
      <c r="DI36" s="22">
        <f t="shared" si="10"/>
        <v>1.9090712206294566E-3</v>
      </c>
      <c r="DJ36" s="22">
        <f t="shared" si="11"/>
        <v>1.9090712206294561E-3</v>
      </c>
      <c r="DK36" s="22">
        <f t="shared" si="12"/>
        <v>1.9090712206294559E-3</v>
      </c>
      <c r="DL36" s="22">
        <f t="shared" si="13"/>
        <v>1.9090712206294561E-3</v>
      </c>
      <c r="DM36" s="22">
        <f t="shared" si="14"/>
        <v>1.9090712206294564E-3</v>
      </c>
      <c r="DN36" s="22">
        <f t="shared" si="15"/>
        <v>9.5453561031472818E-4</v>
      </c>
      <c r="DO36" s="22">
        <f t="shared" si="16"/>
        <v>3.8181424412589127E-3</v>
      </c>
      <c r="DP36" s="22">
        <f t="shared" si="17"/>
        <v>1.905837106166709E-3</v>
      </c>
      <c r="DQ36" s="22">
        <f t="shared" si="18"/>
        <v>1.9221181913736327E-3</v>
      </c>
      <c r="DS36">
        <f t="shared" si="19"/>
        <v>50</v>
      </c>
      <c r="DT36">
        <f t="shared" si="20"/>
        <v>50</v>
      </c>
      <c r="DU36">
        <f t="shared" si="21"/>
        <v>50.000000000000007</v>
      </c>
      <c r="DV36">
        <f t="shared" si="22"/>
        <v>50</v>
      </c>
      <c r="DW36">
        <f t="shared" si="23"/>
        <v>50</v>
      </c>
      <c r="DX36">
        <f t="shared" si="24"/>
        <v>50</v>
      </c>
      <c r="DY36">
        <f t="shared" si="25"/>
        <v>50</v>
      </c>
      <c r="DZ36">
        <f t="shared" si="26"/>
        <v>50.000000000000007</v>
      </c>
      <c r="EA36">
        <f t="shared" si="27"/>
        <v>50.000000000000007</v>
      </c>
      <c r="EB36">
        <f t="shared" si="28"/>
        <v>90</v>
      </c>
      <c r="EC36">
        <f t="shared" si="29"/>
        <v>18</v>
      </c>
    </row>
    <row r="37" spans="1:133" x14ac:dyDescent="0.2">
      <c r="A37" t="str">
        <f>OutputSummary!A33</f>
        <v>AME_10-Ac</v>
      </c>
      <c r="B37" s="13">
        <f>IF($A37="",B36,Case8!K33*100)</f>
        <v>2.573433531133821</v>
      </c>
      <c r="C37" s="7">
        <f>IF($A37="",C36,Pi!$B33)</f>
        <v>2.573433531133821</v>
      </c>
      <c r="D37" s="7">
        <f>IF($A37="",D36,Patm!B33)</f>
        <v>2.7674878057647248</v>
      </c>
      <c r="E37" s="13">
        <f>IF($A37="",E36,'Patm diff'!B33)</f>
        <v>3.0767356322895258</v>
      </c>
      <c r="F37" s="7">
        <f>IF($A37="",F36,'Patm nodiff'!B33)</f>
        <v>2.7415686169703521</v>
      </c>
      <c r="G37" s="7">
        <f>IF($A37="",G36,Case1!$B33)</f>
        <v>2.8661473341554848</v>
      </c>
      <c r="H37" s="7">
        <f>IF($A37="",H36,Case2!$B33)</f>
        <v>2.8711296701368463</v>
      </c>
      <c r="I37" s="7">
        <f>IF($A37="",I36,Case3!$B33)</f>
        <v>2.861224368355515</v>
      </c>
      <c r="J37" s="7">
        <f>IF($A37="",J36,Case4!$B33)</f>
        <v>2.8954656144919917</v>
      </c>
      <c r="K37" s="7">
        <f>IF($A37="",K36,Case5!$B33)</f>
        <v>2.8366205694359734</v>
      </c>
      <c r="L37" s="7">
        <f>IF($A37="",L36,Case6!$B33)</f>
        <v>2.8949093575565787</v>
      </c>
      <c r="M37" s="7">
        <f>IF($A37="",M36,Case7!$B33)</f>
        <v>2.837993615216817</v>
      </c>
      <c r="N37" s="7">
        <f>IF($A37="",N36,Case8!$B33)</f>
        <v>2.7197017093643625</v>
      </c>
      <c r="O37" s="7">
        <f>IF($A37="",O36,Case9!$B33)</f>
        <v>3.1595722166137059</v>
      </c>
      <c r="P37" s="7">
        <f>IF($A37="",P36,Case10!$B33)</f>
        <v>2.7363229809896863</v>
      </c>
      <c r="Q37" s="7">
        <f>IF($A37="",Q36,Case11!$B33)</f>
        <v>3.3917909941762612</v>
      </c>
      <c r="S37" s="7">
        <f>IF($A37="",S36,Case1!E33*100)</f>
        <v>45.721600000000002</v>
      </c>
      <c r="T37" s="7">
        <f>IF($A37="",T36,Pi!$Q33)</f>
        <v>45.721600000000009</v>
      </c>
      <c r="U37" s="7">
        <f>IF($A37="",U36,Patm!Q33)</f>
        <v>1.7621871459035521</v>
      </c>
      <c r="V37" s="7">
        <f>IF($A37="",V36,'Patm diff'!Q33)</f>
        <v>3.7967752273488982</v>
      </c>
      <c r="W37" s="7">
        <f>IF($A37="",W36,'Patm nodiff'!Q33)</f>
        <v>1.5490599441705661</v>
      </c>
      <c r="X37" s="7">
        <f>IF($A37="",X36,Case1!$Q33)</f>
        <v>2.5012124417605501</v>
      </c>
      <c r="Y37" s="7">
        <f>IF($A37="",Y36,Case2!$Q33)</f>
        <v>2.390989394947399</v>
      </c>
      <c r="Z37" s="7">
        <f>IF($A37="",Z36,Case3!$Q33)</f>
        <v>2.6105107306484934</v>
      </c>
      <c r="AA37" s="7">
        <f>IF($A37="",AA36,Case4!$Q33)</f>
        <v>1.8582225952638829</v>
      </c>
      <c r="AB37" s="7">
        <f>IF($A37="",AB36,Case5!$Q33)</f>
        <v>3.1625425393963034</v>
      </c>
      <c r="AC37" s="7">
        <f>IF($A37="",AC36,Case6!$Q33)</f>
        <v>1.8702969986735547</v>
      </c>
      <c r="AD37" s="7">
        <f>IF($A37="",AD36,Case7!$Q33)</f>
        <v>3.1314788567221639</v>
      </c>
      <c r="AE37" s="7">
        <f>IF($A37="",AE36,Case8!$Q33)</f>
        <v>1.3820816547690802</v>
      </c>
      <c r="AF37" s="7">
        <f>IF($A37="",AF36,Case9!$Q33)</f>
        <v>4.1763236796381511</v>
      </c>
      <c r="AG37" s="7">
        <f>IF($A37="",AG36,Case10!$Q33)</f>
        <v>1.4998798263499116</v>
      </c>
      <c r="AH37" s="7">
        <f>IF($A37="",AH36,Case11!$Q33)</f>
        <v>5.1832822753518162</v>
      </c>
      <c r="AJ37" s="25">
        <f t="shared" si="33"/>
        <v>0.99999999999999989</v>
      </c>
      <c r="AK37" s="25">
        <f t="shared" si="34"/>
        <v>25.945938889797368</v>
      </c>
      <c r="AL37" s="25">
        <f t="shared" si="35"/>
        <v>12.042219320927552</v>
      </c>
      <c r="AM37" s="25">
        <f t="shared" si="36"/>
        <v>29.515707363075176</v>
      </c>
      <c r="AN37" s="25">
        <f t="shared" si="37"/>
        <v>18.279774735095089</v>
      </c>
      <c r="AO37" s="25">
        <f t="shared" si="38"/>
        <v>19.122460390923592</v>
      </c>
      <c r="AP37" s="25">
        <f t="shared" si="39"/>
        <v>17.514427143780409</v>
      </c>
      <c r="AQ37" s="25">
        <f t="shared" si="40"/>
        <v>24.605017782332563</v>
      </c>
      <c r="AR37" s="25">
        <f t="shared" si="41"/>
        <v>14.457228457938081</v>
      </c>
      <c r="AS37" s="25">
        <f t="shared" si="42"/>
        <v>24.446170866138647</v>
      </c>
      <c r="AT37" s="25">
        <f t="shared" si="43"/>
        <v>14.600641451514864</v>
      </c>
      <c r="AU37" s="25">
        <f t="shared" si="44"/>
        <v>33.081692273557614</v>
      </c>
      <c r="AV37" s="25">
        <f t="shared" si="45"/>
        <v>10.9478104446065</v>
      </c>
      <c r="AW37" s="25">
        <f t="shared" si="46"/>
        <v>30.483508876352783</v>
      </c>
      <c r="AX37" s="25">
        <f t="shared" si="47"/>
        <v>8.820974350060192</v>
      </c>
      <c r="AZ37" s="7">
        <f t="shared" si="48"/>
        <v>32.560021580793098</v>
      </c>
      <c r="BA37" s="7">
        <f t="shared" si="49"/>
        <v>32.560021580793098</v>
      </c>
      <c r="BB37" s="7">
        <f t="shared" si="50"/>
        <v>73.958333333333329</v>
      </c>
      <c r="BC37" s="7">
        <f t="shared" si="51"/>
        <v>22.118380062305299</v>
      </c>
      <c r="BD37" s="7">
        <f t="shared" si="52"/>
        <v>50</v>
      </c>
      <c r="BE37" s="7">
        <f t="shared" si="53"/>
        <v>50</v>
      </c>
      <c r="BF37" s="7">
        <f t="shared" si="54"/>
        <v>50</v>
      </c>
      <c r="BG37" s="7">
        <f t="shared" si="55"/>
        <v>50</v>
      </c>
      <c r="BH37" s="7">
        <f t="shared" si="56"/>
        <v>50</v>
      </c>
      <c r="BI37" s="7">
        <f t="shared" si="57"/>
        <v>50</v>
      </c>
      <c r="BJ37" s="7">
        <f t="shared" si="58"/>
        <v>50</v>
      </c>
      <c r="BK37" s="7">
        <f t="shared" si="59"/>
        <v>50</v>
      </c>
      <c r="BL37" s="7">
        <f t="shared" si="60"/>
        <v>50</v>
      </c>
      <c r="BM37" s="7">
        <f t="shared" si="61"/>
        <v>10</v>
      </c>
      <c r="BN37" s="7">
        <f t="shared" si="62"/>
        <v>82</v>
      </c>
      <c r="BP37" s="7">
        <f t="shared" si="63"/>
        <v>0</v>
      </c>
      <c r="BQ37" s="7">
        <f t="shared" si="64"/>
        <v>7.5406756103549331</v>
      </c>
      <c r="BR37" s="7">
        <f t="shared" si="65"/>
        <v>19.557610292501181</v>
      </c>
      <c r="BS37" s="7">
        <f t="shared" si="66"/>
        <v>6.533492464538341</v>
      </c>
      <c r="BT37" s="7">
        <f t="shared" si="67"/>
        <v>11.374445832012533</v>
      </c>
      <c r="BU37" s="7">
        <f t="shared" si="68"/>
        <v>11.568052386100071</v>
      </c>
      <c r="BV37" s="7">
        <f t="shared" si="69"/>
        <v>11.183146319497014</v>
      </c>
      <c r="BW37" s="7">
        <f t="shared" si="70"/>
        <v>12.513712884446933</v>
      </c>
      <c r="BX37" s="7">
        <f t="shared" si="71"/>
        <v>10.227077370294296</v>
      </c>
      <c r="BY37" s="7">
        <f t="shared" si="72"/>
        <v>12.492097523930205</v>
      </c>
      <c r="BZ37" s="7">
        <f t="shared" si="73"/>
        <v>10.280431994155075</v>
      </c>
      <c r="CA37" s="7">
        <f t="shared" si="74"/>
        <v>5.6837752543815521</v>
      </c>
      <c r="CB37" s="7">
        <f t="shared" si="75"/>
        <v>22.776523208728065</v>
      </c>
      <c r="CC37" s="7">
        <f t="shared" si="76"/>
        <v>6.3296544435751692</v>
      </c>
      <c r="CD37" s="7">
        <f t="shared" si="77"/>
        <v>31.800217613620763</v>
      </c>
      <c r="CF37" t="str">
        <f>OutputSummary!A37</f>
        <v>AME_10-Bb</v>
      </c>
      <c r="CG37" s="22">
        <f>IF($CF37="",CG36,Case1!$O37)</f>
        <v>1.9090712206294564E-3</v>
      </c>
      <c r="CH37" s="22">
        <f>IF($CF37="",CH36,Case2!$O37)</f>
        <v>1.9090712206294561E-3</v>
      </c>
      <c r="CI37" s="22">
        <f>IF($CF37="",CI36,Case3!$O37)</f>
        <v>1.9090712206294561E-3</v>
      </c>
      <c r="CJ37" s="22">
        <f>IF($CF37="",CJ36,Case4!$O37)</f>
        <v>1.9090712206294561E-3</v>
      </c>
      <c r="CK37" s="22">
        <f>IF($CF37="",CK36,Case5!$O37)</f>
        <v>1.9090712206294564E-3</v>
      </c>
      <c r="CL37" s="22">
        <f>IF($CF37="",CL36,Case6!$O37)</f>
        <v>1.9090712206294561E-3</v>
      </c>
      <c r="CM37" s="22">
        <f>IF($CF37="",CM36,Case7!$O37)</f>
        <v>1.9090712206294564E-3</v>
      </c>
      <c r="CN37" s="22">
        <f>IF($CF37="",CN36,Case8!$O37)</f>
        <v>9.5453561031472796E-4</v>
      </c>
      <c r="CO37" s="22">
        <f>IF($CF37="",CO36,Case9!$O37)</f>
        <v>3.8181424412589119E-3</v>
      </c>
      <c r="CP37" s="22">
        <f>IF($CF37="",CP36,Case10!$O37)</f>
        <v>2.117596784629677E-4</v>
      </c>
      <c r="CQ37" s="22">
        <f>IF($CF37="",CQ36,Case11!$O37)</f>
        <v>8.7563162051465492E-3</v>
      </c>
      <c r="CS37" t="str">
        <f>OutputSummary!A37</f>
        <v>AME_10-Bb</v>
      </c>
      <c r="CT37" s="22">
        <f>IF($CS37="",CT36,Case1!$S37+Case1!$F37+Case1!$P37)</f>
        <v>3.8181424412589127E-3</v>
      </c>
      <c r="CU37" s="22">
        <f>IF($CS37="",CU36,Case2!$S37+Case2!$F37+Case2!$P37)</f>
        <v>3.8181424412589123E-3</v>
      </c>
      <c r="CV37" s="22">
        <f>IF($CS37="",CV36,Case3!$S37+Case3!$F37+Case3!$P37)</f>
        <v>3.8181424412589127E-3</v>
      </c>
      <c r="CW37" s="22">
        <f>IF($CS37="",CW36,Case4!$S37+Case4!$F37+Case4!$P37)</f>
        <v>3.8181424412589123E-3</v>
      </c>
      <c r="CX37" s="22">
        <f>IF($CS37="",CX36,Case5!$S37+Case5!$F37+Case5!$P37)</f>
        <v>3.8181424412589123E-3</v>
      </c>
      <c r="CY37" s="22">
        <f>IF($CS37="",CY36,Case6!$S37+Case6!$F37+Case6!$P37)</f>
        <v>3.8181424412589123E-3</v>
      </c>
      <c r="CZ37" s="22">
        <f>IF($CS37="",CZ36,Case7!$S37+Case7!$F37+Case7!$P37)</f>
        <v>3.8181424412589127E-3</v>
      </c>
      <c r="DA37" s="22">
        <f>IF($CS37="",DA36,Case8!$S37+Case8!$F37+Case8!$P37)</f>
        <v>1.9090712206294561E-3</v>
      </c>
      <c r="DB37" s="22">
        <f>IF($CS37="",DB36,Case9!$S37+Case9!$F37+Case9!$P37)</f>
        <v>7.6362848825178246E-3</v>
      </c>
      <c r="DC37" s="22">
        <f>IF($CS37="",DC36,Case10!$S37+Case10!$F37+Case10!$P37)</f>
        <v>2.1175967846296766E-3</v>
      </c>
      <c r="DD37" s="22">
        <f>IF($CS37="",DD36,Case11!$S37+Case11!$F37+Case11!$P37)</f>
        <v>1.0678434396520182E-2</v>
      </c>
      <c r="DF37" t="str">
        <f t="shared" si="7"/>
        <v>AME_10-Bb</v>
      </c>
      <c r="DG37" s="22">
        <f t="shared" si="8"/>
        <v>1.9090712206294564E-3</v>
      </c>
      <c r="DH37" s="22">
        <f t="shared" si="9"/>
        <v>1.9090712206294561E-3</v>
      </c>
      <c r="DI37" s="22">
        <f t="shared" si="10"/>
        <v>1.9090712206294566E-3</v>
      </c>
      <c r="DJ37" s="22">
        <f t="shared" si="11"/>
        <v>1.9090712206294561E-3</v>
      </c>
      <c r="DK37" s="22">
        <f t="shared" si="12"/>
        <v>1.9090712206294559E-3</v>
      </c>
      <c r="DL37" s="22">
        <f t="shared" si="13"/>
        <v>1.9090712206294561E-3</v>
      </c>
      <c r="DM37" s="22">
        <f t="shared" si="14"/>
        <v>1.9090712206294564E-3</v>
      </c>
      <c r="DN37" s="22">
        <f t="shared" si="15"/>
        <v>9.5453561031472818E-4</v>
      </c>
      <c r="DO37" s="22">
        <f t="shared" si="16"/>
        <v>3.8181424412589127E-3</v>
      </c>
      <c r="DP37" s="22">
        <f t="shared" si="17"/>
        <v>1.905837106166709E-3</v>
      </c>
      <c r="DQ37" s="22">
        <f t="shared" si="18"/>
        <v>1.9221181913736327E-3</v>
      </c>
      <c r="DS37">
        <f t="shared" si="19"/>
        <v>50</v>
      </c>
      <c r="DT37">
        <f t="shared" si="20"/>
        <v>50</v>
      </c>
      <c r="DU37">
        <f t="shared" si="21"/>
        <v>50.000000000000007</v>
      </c>
      <c r="DV37">
        <f t="shared" si="22"/>
        <v>50</v>
      </c>
      <c r="DW37">
        <f t="shared" si="23"/>
        <v>50</v>
      </c>
      <c r="DX37">
        <f t="shared" si="24"/>
        <v>50</v>
      </c>
      <c r="DY37">
        <f t="shared" si="25"/>
        <v>50</v>
      </c>
      <c r="DZ37">
        <f t="shared" si="26"/>
        <v>50.000000000000007</v>
      </c>
      <c r="EA37">
        <f t="shared" si="27"/>
        <v>50.000000000000007</v>
      </c>
      <c r="EB37">
        <f t="shared" si="28"/>
        <v>90</v>
      </c>
      <c r="EC37">
        <f t="shared" si="29"/>
        <v>18</v>
      </c>
    </row>
    <row r="38" spans="1:133" x14ac:dyDescent="0.2">
      <c r="A38" t="str">
        <f>OutputSummary!A34</f>
        <v>AME_10-Ab</v>
      </c>
      <c r="B38" s="13">
        <f>IF($A38="",B37,Case8!K34*100)</f>
        <v>2.8155447799782163</v>
      </c>
      <c r="C38" s="7">
        <f>IF($A38="",C37,Pi!$B34)</f>
        <v>2.8155447799782163</v>
      </c>
      <c r="D38" s="7">
        <f>IF($A38="",D37,Patm!B34)</f>
        <v>3.0056115159180119</v>
      </c>
      <c r="E38" s="13">
        <f>IF($A38="",E37,'Patm diff'!B34)</f>
        <v>3.3084533061902732</v>
      </c>
      <c r="F38" s="7">
        <f>IF($A38="",F37,'Patm nodiff'!B34)</f>
        <v>2.9802263697795794</v>
      </c>
      <c r="G38" s="7">
        <f>IF($A38="",G37,Case1!$B34)</f>
        <v>3.0719267796387566</v>
      </c>
      <c r="H38" s="7">
        <f>IF($A38="",H37,Case2!$B34)</f>
        <v>3.0762923361363366</v>
      </c>
      <c r="I38" s="7">
        <f>IF($A38="",I37,Case3!$B34)</f>
        <v>3.0676132973333448</v>
      </c>
      <c r="J38" s="7">
        <f>IF($A38="",J37,Case4!$B34)</f>
        <v>3.0976164400756905</v>
      </c>
      <c r="K38" s="7">
        <f>IF($A38="",K37,Case5!$B34)</f>
        <v>3.0460563493662152</v>
      </c>
      <c r="L38" s="7">
        <f>IF($A38="",L37,Case6!$B34)</f>
        <v>3.097129011494955</v>
      </c>
      <c r="M38" s="7">
        <f>IF($A38="",M37,Case7!$B34)</f>
        <v>3.0472593267353765</v>
      </c>
      <c r="N38" s="7">
        <f>IF($A38="",N37,Case8!$B34)</f>
        <v>2.943667539820126</v>
      </c>
      <c r="O38" s="7">
        <f>IF($A38="",O37,Case9!$B34)</f>
        <v>3.3288555724302875</v>
      </c>
      <c r="P38" s="7">
        <f>IF($A38="",P37,Case10!$B34)</f>
        <v>2.9582583194155769</v>
      </c>
      <c r="Q38" s="7">
        <f>IF($A38="",Q37,Case11!$B34)</f>
        <v>3.5314737538101588</v>
      </c>
      <c r="S38" s="7">
        <f>IF($A38="",S37,Case1!E34*100)</f>
        <v>38.4754</v>
      </c>
      <c r="T38" s="7">
        <f>IF($A38="",T37,Pi!$Q34)</f>
        <v>38.4754</v>
      </c>
      <c r="U38" s="7">
        <f>IF($A38="",U37,Patm!Q34)</f>
        <v>1.5083665418953796</v>
      </c>
      <c r="V38" s="7">
        <f>IF($A38="",V37,'Patm diff'!Q34)</f>
        <v>3.317011424625619</v>
      </c>
      <c r="W38" s="7">
        <f>IF($A38="",W37,'Patm nodiff'!Q34)</f>
        <v>1.3233043862884168</v>
      </c>
      <c r="X38" s="7">
        <f>IF($A38="",X37,Case1!$Q34)</f>
        <v>1.9642682171302439</v>
      </c>
      <c r="Y38" s="7">
        <f>IF($A38="",Y37,Case2!$Q34)</f>
        <v>1.8782840363890809</v>
      </c>
      <c r="Z38" s="7">
        <f>IF($A38="",Z37,Case3!$Q34)</f>
        <v>2.0494795404976531</v>
      </c>
      <c r="AA38" s="7">
        <f>IF($A38="",AA37,Case4!$Q34)</f>
        <v>1.461956125585679</v>
      </c>
      <c r="AB38" s="7">
        <f>IF($A38="",AB37,Case5!$Q34)</f>
        <v>2.4791027939833383</v>
      </c>
      <c r="AC38" s="7">
        <f>IF($A38="",AC37,Case6!$Q34)</f>
        <v>1.4714034861071623</v>
      </c>
      <c r="AD38" s="7">
        <f>IF($A38="",AD37,Case7!$Q34)</f>
        <v>2.4549627754649173</v>
      </c>
      <c r="AE38" s="7">
        <f>IF($A38="",AE37,Case8!$Q34)</f>
        <v>1.0645024995279666</v>
      </c>
      <c r="AF38" s="7">
        <f>IF($A38="",AF37,Case9!$Q34)</f>
        <v>3.3876389355532783</v>
      </c>
      <c r="AG38" s="7">
        <f>IF($A38="",AG37,Case10!$Q34)</f>
        <v>1.1581178067232571</v>
      </c>
      <c r="AH38" s="7">
        <f>IF($A38="",AH37,Case11!$Q34)</f>
        <v>4.2911192325526297</v>
      </c>
      <c r="AJ38" s="25">
        <f t="shared" si="33"/>
        <v>1</v>
      </c>
      <c r="AK38" s="25">
        <f t="shared" si="34"/>
        <v>25.507990883736174</v>
      </c>
      <c r="AL38" s="25">
        <f t="shared" si="35"/>
        <v>11.599417389508268</v>
      </c>
      <c r="AM38" s="25">
        <f t="shared" si="36"/>
        <v>29.075245573631925</v>
      </c>
      <c r="AN38" s="25">
        <f t="shared" si="37"/>
        <v>19.587650843433074</v>
      </c>
      <c r="AO38" s="25">
        <f t="shared" si="38"/>
        <v>20.484335305307326</v>
      </c>
      <c r="AP38" s="25">
        <f t="shared" si="39"/>
        <v>18.773254008994613</v>
      </c>
      <c r="AQ38" s="25">
        <f t="shared" si="40"/>
        <v>26.317752856356236</v>
      </c>
      <c r="AR38" s="25">
        <f t="shared" si="41"/>
        <v>15.519888926501121</v>
      </c>
      <c r="AS38" s="25">
        <f t="shared" si="42"/>
        <v>26.148775888653724</v>
      </c>
      <c r="AT38" s="25">
        <f t="shared" si="43"/>
        <v>15.672498330535209</v>
      </c>
      <c r="AU38" s="25">
        <f t="shared" si="44"/>
        <v>36.1440203447725</v>
      </c>
      <c r="AV38" s="25">
        <f t="shared" si="45"/>
        <v>11.357585838384542</v>
      </c>
      <c r="AW38" s="25">
        <f t="shared" si="46"/>
        <v>33.222354217021419</v>
      </c>
      <c r="AX38" s="25">
        <f t="shared" si="47"/>
        <v>8.9662854642033309</v>
      </c>
      <c r="AZ38" s="7">
        <f t="shared" si="48"/>
        <v>32.560021580793098</v>
      </c>
      <c r="BA38" s="7">
        <f t="shared" si="49"/>
        <v>32.560021580793098</v>
      </c>
      <c r="BB38" s="7">
        <f t="shared" si="50"/>
        <v>73.958333333333329</v>
      </c>
      <c r="BC38" s="7">
        <f t="shared" si="51"/>
        <v>22.118380062305299</v>
      </c>
      <c r="BD38" s="7">
        <f t="shared" si="52"/>
        <v>50</v>
      </c>
      <c r="BE38" s="7">
        <f t="shared" si="53"/>
        <v>50</v>
      </c>
      <c r="BF38" s="7">
        <f t="shared" si="54"/>
        <v>50</v>
      </c>
      <c r="BG38" s="7">
        <f t="shared" si="55"/>
        <v>50</v>
      </c>
      <c r="BH38" s="7">
        <f t="shared" si="56"/>
        <v>50</v>
      </c>
      <c r="BI38" s="7">
        <f t="shared" si="57"/>
        <v>50</v>
      </c>
      <c r="BJ38" s="7">
        <f t="shared" si="58"/>
        <v>50</v>
      </c>
      <c r="BK38" s="7">
        <f t="shared" si="59"/>
        <v>50</v>
      </c>
      <c r="BL38" s="7">
        <f t="shared" si="60"/>
        <v>50</v>
      </c>
      <c r="BM38" s="7">
        <f t="shared" si="61"/>
        <v>10</v>
      </c>
      <c r="BN38" s="7">
        <f t="shared" si="62"/>
        <v>82</v>
      </c>
      <c r="BP38" s="7">
        <f t="shared" si="63"/>
        <v>0</v>
      </c>
      <c r="BQ38" s="7">
        <f t="shared" si="64"/>
        <v>6.7506202455521294</v>
      </c>
      <c r="BR38" s="7">
        <f t="shared" si="65"/>
        <v>17.506683953926334</v>
      </c>
      <c r="BS38" s="7">
        <f t="shared" si="66"/>
        <v>5.8490133409505667</v>
      </c>
      <c r="BT38" s="7">
        <f t="shared" si="67"/>
        <v>9.1059464400535628</v>
      </c>
      <c r="BU38" s="7">
        <f t="shared" si="68"/>
        <v>9.2609983692085933</v>
      </c>
      <c r="BV38" s="7">
        <f t="shared" si="69"/>
        <v>8.9527440354572771</v>
      </c>
      <c r="BW38" s="7">
        <f t="shared" si="70"/>
        <v>10.018368811014135</v>
      </c>
      <c r="BX38" s="7">
        <f t="shared" si="71"/>
        <v>8.1871036478340908</v>
      </c>
      <c r="BY38" s="7">
        <f t="shared" si="72"/>
        <v>10.001056758859908</v>
      </c>
      <c r="BZ38" s="7">
        <f t="shared" si="73"/>
        <v>8.2298299215455195</v>
      </c>
      <c r="CA38" s="7">
        <f t="shared" si="74"/>
        <v>4.5505495331848698</v>
      </c>
      <c r="CB38" s="7">
        <f t="shared" si="75"/>
        <v>18.231313389234842</v>
      </c>
      <c r="CC38" s="7">
        <f t="shared" si="76"/>
        <v>5.0687717862709611</v>
      </c>
      <c r="CD38" s="7">
        <f t="shared" si="77"/>
        <v>25.42772464224425</v>
      </c>
      <c r="CF38" t="str">
        <f>OutputSummary!A38</f>
        <v>AME_10-Ca</v>
      </c>
      <c r="CG38" s="22">
        <f>IF($CF38="",CG37,Case1!$O38)</f>
        <v>1.9090712206294564E-3</v>
      </c>
      <c r="CH38" s="22">
        <f>IF($CF38="",CH37,Case2!$O38)</f>
        <v>1.9090712206294561E-3</v>
      </c>
      <c r="CI38" s="22">
        <f>IF($CF38="",CI37,Case3!$O38)</f>
        <v>1.9090712206294561E-3</v>
      </c>
      <c r="CJ38" s="22">
        <f>IF($CF38="",CJ37,Case4!$O38)</f>
        <v>1.9090712206294561E-3</v>
      </c>
      <c r="CK38" s="22">
        <f>IF($CF38="",CK37,Case5!$O38)</f>
        <v>1.9090712206294564E-3</v>
      </c>
      <c r="CL38" s="22">
        <f>IF($CF38="",CL37,Case6!$O38)</f>
        <v>1.9090712206294561E-3</v>
      </c>
      <c r="CM38" s="22">
        <f>IF($CF38="",CM37,Case7!$O38)</f>
        <v>1.9090712206294564E-3</v>
      </c>
      <c r="CN38" s="22">
        <f>IF($CF38="",CN37,Case8!$O38)</f>
        <v>9.5453561031472796E-4</v>
      </c>
      <c r="CO38" s="22">
        <f>IF($CF38="",CO37,Case9!$O38)</f>
        <v>3.8181424412589119E-3</v>
      </c>
      <c r="CP38" s="22">
        <f>IF($CF38="",CP37,Case10!$O38)</f>
        <v>2.117596784629677E-4</v>
      </c>
      <c r="CQ38" s="22">
        <f>IF($CF38="",CQ37,Case11!$O38)</f>
        <v>8.7563162051465492E-3</v>
      </c>
      <c r="CS38" t="str">
        <f>OutputSummary!A38</f>
        <v>AME_10-Ca</v>
      </c>
      <c r="CT38" s="22">
        <f>IF($CS38="",CT37,Case1!$S38+Case1!$F38+Case1!$P38)</f>
        <v>3.8181424412589127E-3</v>
      </c>
      <c r="CU38" s="22">
        <f>IF($CS38="",CU37,Case2!$S38+Case2!$F38+Case2!$P38)</f>
        <v>3.8181424412589123E-3</v>
      </c>
      <c r="CV38" s="22">
        <f>IF($CS38="",CV37,Case3!$S38+Case3!$F38+Case3!$P38)</f>
        <v>3.8181424412589127E-3</v>
      </c>
      <c r="CW38" s="22">
        <f>IF($CS38="",CW37,Case4!$S38+Case4!$F38+Case4!$P38)</f>
        <v>3.8181424412589123E-3</v>
      </c>
      <c r="CX38" s="22">
        <f>IF($CS38="",CX37,Case5!$S38+Case5!$F38+Case5!$P38)</f>
        <v>3.8181424412589123E-3</v>
      </c>
      <c r="CY38" s="22">
        <f>IF($CS38="",CY37,Case6!$S38+Case6!$F38+Case6!$P38)</f>
        <v>3.8181424412589123E-3</v>
      </c>
      <c r="CZ38" s="22">
        <f>IF($CS38="",CZ37,Case7!$S38+Case7!$F38+Case7!$P38)</f>
        <v>3.8181424412589127E-3</v>
      </c>
      <c r="DA38" s="22">
        <f>IF($CS38="",DA37,Case8!$S38+Case8!$F38+Case8!$P38)</f>
        <v>1.9090712206294561E-3</v>
      </c>
      <c r="DB38" s="22">
        <f>IF($CS38="",DB37,Case9!$S38+Case9!$F38+Case9!$P38)</f>
        <v>7.6362848825178246E-3</v>
      </c>
      <c r="DC38" s="22">
        <f>IF($CS38="",DC37,Case10!$S38+Case10!$F38+Case10!$P38)</f>
        <v>2.1175967846296766E-3</v>
      </c>
      <c r="DD38" s="22">
        <f>IF($CS38="",DD37,Case11!$S38+Case11!$F38+Case11!$P38)</f>
        <v>1.0678434396520182E-2</v>
      </c>
      <c r="DF38" t="str">
        <f t="shared" si="7"/>
        <v>AME_10-Ca</v>
      </c>
      <c r="DG38" s="22">
        <f t="shared" si="8"/>
        <v>1.9090712206294564E-3</v>
      </c>
      <c r="DH38" s="22">
        <f t="shared" si="9"/>
        <v>1.9090712206294561E-3</v>
      </c>
      <c r="DI38" s="22">
        <f t="shared" si="10"/>
        <v>1.9090712206294566E-3</v>
      </c>
      <c r="DJ38" s="22">
        <f t="shared" si="11"/>
        <v>1.9090712206294561E-3</v>
      </c>
      <c r="DK38" s="22">
        <f t="shared" si="12"/>
        <v>1.9090712206294559E-3</v>
      </c>
      <c r="DL38" s="22">
        <f t="shared" si="13"/>
        <v>1.9090712206294561E-3</v>
      </c>
      <c r="DM38" s="22">
        <f t="shared" si="14"/>
        <v>1.9090712206294564E-3</v>
      </c>
      <c r="DN38" s="22">
        <f t="shared" si="15"/>
        <v>9.5453561031472818E-4</v>
      </c>
      <c r="DO38" s="22">
        <f t="shared" si="16"/>
        <v>3.8181424412589127E-3</v>
      </c>
      <c r="DP38" s="22">
        <f t="shared" si="17"/>
        <v>1.905837106166709E-3</v>
      </c>
      <c r="DQ38" s="22">
        <f t="shared" si="18"/>
        <v>1.9221181913736327E-3</v>
      </c>
      <c r="DS38">
        <f t="shared" si="19"/>
        <v>50</v>
      </c>
      <c r="DT38">
        <f t="shared" si="20"/>
        <v>50</v>
      </c>
      <c r="DU38">
        <f t="shared" si="21"/>
        <v>50.000000000000007</v>
      </c>
      <c r="DV38">
        <f t="shared" si="22"/>
        <v>50</v>
      </c>
      <c r="DW38">
        <f t="shared" si="23"/>
        <v>50</v>
      </c>
      <c r="DX38">
        <f t="shared" si="24"/>
        <v>50</v>
      </c>
      <c r="DY38">
        <f t="shared" si="25"/>
        <v>50</v>
      </c>
      <c r="DZ38">
        <f t="shared" si="26"/>
        <v>50.000000000000007</v>
      </c>
      <c r="EA38">
        <f t="shared" si="27"/>
        <v>50.000000000000007</v>
      </c>
      <c r="EB38">
        <f t="shared" si="28"/>
        <v>90</v>
      </c>
      <c r="EC38">
        <f t="shared" si="29"/>
        <v>18</v>
      </c>
    </row>
    <row r="39" spans="1:133" x14ac:dyDescent="0.2">
      <c r="A39" t="str">
        <f>OutputSummary!A35</f>
        <v>AME_10-Db</v>
      </c>
      <c r="B39" s="13">
        <f>IF($A39="",B38,Case8!K35*100)</f>
        <v>3.3344900802547852</v>
      </c>
      <c r="C39" s="7">
        <f>IF($A39="",C38,Pi!$B35)</f>
        <v>3.3344900802547852</v>
      </c>
      <c r="D39" s="7">
        <f>IF($A39="",D38,Patm!B35)</f>
        <v>3.5696422852417449</v>
      </c>
      <c r="E39" s="13">
        <f>IF($A39="",E38,'Patm diff'!B35)</f>
        <v>3.9451632300854578</v>
      </c>
      <c r="F39" s="7">
        <f>IF($A39="",F38,'Patm nodiff'!B35)</f>
        <v>3.5382120050195134</v>
      </c>
      <c r="G39" s="7">
        <f>IF($A39="",G38,Case1!$B35)</f>
        <v>3.589503051982843</v>
      </c>
      <c r="H39" s="7">
        <f>IF($A39="",H38,Case2!$B35)</f>
        <v>3.5938452972932335</v>
      </c>
      <c r="I39" s="7">
        <f>IF($A39="",I38,Case3!$B35)</f>
        <v>3.585212602798983</v>
      </c>
      <c r="J39" s="7">
        <f>IF($A39="",J38,Case4!$B35)</f>
        <v>3.6150555348380409</v>
      </c>
      <c r="K39" s="7">
        <f>IF($A39="",K38,Case5!$B35)</f>
        <v>3.5637707645663332</v>
      </c>
      <c r="L39" s="7">
        <f>IF($A39="",L38,Case6!$B35)</f>
        <v>3.6145707090271677</v>
      </c>
      <c r="M39" s="7">
        <f>IF($A39="",M38,Case7!$B35)</f>
        <v>3.564967318280079</v>
      </c>
      <c r="N39" s="7">
        <f>IF($A39="",N38,Case8!$B35)</f>
        <v>3.4619286905181652</v>
      </c>
      <c r="O39" s="7">
        <f>IF($A39="",O38,Case9!$B35)</f>
        <v>3.8450598970773564</v>
      </c>
      <c r="P39" s="7">
        <f>IF($A39="",P38,Case10!$B35)</f>
        <v>3.476441558306822</v>
      </c>
      <c r="Q39" s="7">
        <f>IF($A39="",Q38,Case11!$B35)</f>
        <v>4.0465961384212452</v>
      </c>
      <c r="S39" s="7">
        <f>IF($A39="",S38,Case1!E35*100)</f>
        <v>38.4754</v>
      </c>
      <c r="T39" s="7">
        <f>IF($A39="",T38,Pi!$Q35)</f>
        <v>38.4754</v>
      </c>
      <c r="U39" s="7">
        <f>IF($A39="",U38,Patm!Q35)</f>
        <v>1.4089845916391572</v>
      </c>
      <c r="V39" s="7">
        <f>IF($A39="",V38,'Patm diff'!Q35)</f>
        <v>3.0957683135480902</v>
      </c>
      <c r="W39" s="7">
        <f>IF($A39="",W38,'Patm nodiff'!Q35)</f>
        <v>1.2362259561151356</v>
      </c>
      <c r="X39" s="7">
        <f>IF($A39="",X38,Case1!$Q35)</f>
        <v>1.5217060865195968</v>
      </c>
      <c r="Y39" s="7">
        <f>IF($A39="",Y38,Case2!$Q35)</f>
        <v>1.4553678531514875</v>
      </c>
      <c r="Z39" s="7">
        <f>IF($A39="",Z38,Case3!$Q35)</f>
        <v>1.5874258111595891</v>
      </c>
      <c r="AA39" s="7">
        <f>IF($A39="",AA38,Case4!$Q35)</f>
        <v>1.1338138226013994</v>
      </c>
      <c r="AB39" s="7">
        <f>IF($A39="",AB38,Case5!$Q35)</f>
        <v>1.9184263534250672</v>
      </c>
      <c r="AC39" s="7">
        <f>IF($A39="",AC38,Case6!$Q35)</f>
        <v>1.1411187383085595</v>
      </c>
      <c r="AD39" s="7">
        <f>IF($A39="",AD38,Case7!$Q35)</f>
        <v>1.8998422047208507</v>
      </c>
      <c r="AE39" s="7">
        <f>IF($A39="",AE38,Case8!$Q35)</f>
        <v>0.81326276714949974</v>
      </c>
      <c r="AF39" s="7">
        <f>IF($A39="",AF38,Case9!$Q35)</f>
        <v>2.6880540989173678</v>
      </c>
      <c r="AG39" s="7">
        <f>IF($A39="",AG38,Case10!$Q35)</f>
        <v>0.88621870822027815</v>
      </c>
      <c r="AH39" s="7">
        <f>IF($A39="",AH38,Case11!$Q35)</f>
        <v>3.4601164666035777</v>
      </c>
      <c r="AJ39" s="25">
        <f t="shared" si="33"/>
        <v>1</v>
      </c>
      <c r="AK39" s="25">
        <f t="shared" si="34"/>
        <v>27.307182937493472</v>
      </c>
      <c r="AL39" s="25">
        <f t="shared" si="35"/>
        <v>12.428384847670648</v>
      </c>
      <c r="AM39" s="25">
        <f t="shared" si="36"/>
        <v>31.123274681037842</v>
      </c>
      <c r="AN39" s="25">
        <f t="shared" si="37"/>
        <v>25.284383325297625</v>
      </c>
      <c r="AO39" s="25">
        <f t="shared" si="38"/>
        <v>26.43689010766898</v>
      </c>
      <c r="AP39" s="25">
        <f t="shared" si="39"/>
        <v>24.23760514004389</v>
      </c>
      <c r="AQ39" s="25">
        <f t="shared" si="40"/>
        <v>33.93449544628308</v>
      </c>
      <c r="AR39" s="25">
        <f t="shared" si="41"/>
        <v>20.055708644383376</v>
      </c>
      <c r="AS39" s="25">
        <f t="shared" si="42"/>
        <v>33.7172624621262</v>
      </c>
      <c r="AT39" s="25">
        <f t="shared" si="43"/>
        <v>20.251892448959097</v>
      </c>
      <c r="AU39" s="25">
        <f t="shared" si="44"/>
        <v>47.309924361663512</v>
      </c>
      <c r="AV39" s="25">
        <f t="shared" si="45"/>
        <v>14.313476806696796</v>
      </c>
      <c r="AW39" s="25">
        <f t="shared" si="46"/>
        <v>43.415242358477236</v>
      </c>
      <c r="AX39" s="25">
        <f t="shared" si="47"/>
        <v>11.119683505268579</v>
      </c>
      <c r="AZ39" s="7">
        <f t="shared" si="48"/>
        <v>32.560021580793098</v>
      </c>
      <c r="BA39" s="7">
        <f t="shared" si="49"/>
        <v>32.560021580793098</v>
      </c>
      <c r="BB39" s="7">
        <f t="shared" si="50"/>
        <v>73.958333333333329</v>
      </c>
      <c r="BC39" s="7">
        <f t="shared" si="51"/>
        <v>22.118380062305299</v>
      </c>
      <c r="BD39" s="7">
        <f t="shared" si="52"/>
        <v>50</v>
      </c>
      <c r="BE39" s="7">
        <f t="shared" si="53"/>
        <v>50</v>
      </c>
      <c r="BF39" s="7">
        <f t="shared" si="54"/>
        <v>50</v>
      </c>
      <c r="BG39" s="7">
        <f t="shared" si="55"/>
        <v>50</v>
      </c>
      <c r="BH39" s="7">
        <f t="shared" si="56"/>
        <v>50</v>
      </c>
      <c r="BI39" s="7">
        <f t="shared" si="57"/>
        <v>50</v>
      </c>
      <c r="BJ39" s="7">
        <f t="shared" si="58"/>
        <v>50</v>
      </c>
      <c r="BK39" s="7">
        <f t="shared" si="59"/>
        <v>50</v>
      </c>
      <c r="BL39" s="7">
        <f t="shared" si="60"/>
        <v>50</v>
      </c>
      <c r="BM39" s="7">
        <f t="shared" si="61"/>
        <v>10</v>
      </c>
      <c r="BN39" s="7">
        <f t="shared" si="62"/>
        <v>82</v>
      </c>
      <c r="BP39" s="7">
        <f t="shared" si="63"/>
        <v>0</v>
      </c>
      <c r="BQ39" s="7">
        <f t="shared" si="64"/>
        <v>7.0521188945624909</v>
      </c>
      <c r="BR39" s="7">
        <f t="shared" si="65"/>
        <v>18.313839151802533</v>
      </c>
      <c r="BS39" s="7">
        <f t="shared" si="66"/>
        <v>6.1095375863035102</v>
      </c>
      <c r="BT39" s="7">
        <f t="shared" si="67"/>
        <v>7.6477352035958832</v>
      </c>
      <c r="BU39" s="7">
        <f t="shared" si="68"/>
        <v>7.7779573726796407</v>
      </c>
      <c r="BV39" s="7">
        <f t="shared" si="69"/>
        <v>7.5190663792600132</v>
      </c>
      <c r="BW39" s="7">
        <f t="shared" si="70"/>
        <v>8.4140437617321666</v>
      </c>
      <c r="BX39" s="7">
        <f t="shared" si="71"/>
        <v>6.876034379866228</v>
      </c>
      <c r="BY39" s="7">
        <f t="shared" si="72"/>
        <v>8.3995040330418913</v>
      </c>
      <c r="BZ39" s="7">
        <f t="shared" si="73"/>
        <v>6.9119185386115536</v>
      </c>
      <c r="CA39" s="7">
        <f t="shared" si="74"/>
        <v>3.8218320401673687</v>
      </c>
      <c r="CB39" s="7">
        <f t="shared" si="75"/>
        <v>15.311780948035059</v>
      </c>
      <c r="CC39" s="7">
        <f t="shared" si="76"/>
        <v>4.2570670368043322</v>
      </c>
      <c r="CD39" s="7">
        <f t="shared" si="77"/>
        <v>21.355770778362867</v>
      </c>
      <c r="CF39" t="str">
        <f>OutputSummary!A39</f>
        <v>AME_10-Cb</v>
      </c>
      <c r="CG39" s="22">
        <f>IF($CF39="",CG38,Case1!$O39)</f>
        <v>2.126472447649015E-3</v>
      </c>
      <c r="CH39" s="22">
        <f>IF($CF39="",CH38,Case2!$O39)</f>
        <v>2.126472447649015E-3</v>
      </c>
      <c r="CI39" s="22">
        <f>IF($CF39="",CI38,Case3!$O39)</f>
        <v>2.126472447649015E-3</v>
      </c>
      <c r="CJ39" s="22">
        <f>IF($CF39="",CJ38,Case4!$O39)</f>
        <v>2.126472447649015E-3</v>
      </c>
      <c r="CK39" s="22">
        <f>IF($CF39="",CK38,Case5!$O39)</f>
        <v>2.126472447649015E-3</v>
      </c>
      <c r="CL39" s="22">
        <f>IF($CF39="",CL38,Case6!$O39)</f>
        <v>2.126472447649015E-3</v>
      </c>
      <c r="CM39" s="22">
        <f>IF($CF39="",CM38,Case7!$O39)</f>
        <v>2.126472447649015E-3</v>
      </c>
      <c r="CN39" s="22">
        <f>IF($CF39="",CN38,Case8!$O39)</f>
        <v>1.0632362238245075E-3</v>
      </c>
      <c r="CO39" s="22">
        <f>IF($CF39="",CO38,Case9!$O39)</f>
        <v>4.25294489529803E-3</v>
      </c>
      <c r="CP39" s="22">
        <f>IF($CF39="",CP38,Case10!$O39)</f>
        <v>2.3582895305342296E-4</v>
      </c>
      <c r="CQ39" s="22">
        <f>IF($CF39="",CQ38,Case11!$O39)</f>
        <v>9.7610647423452979E-3</v>
      </c>
      <c r="CS39" t="str">
        <f>OutputSummary!A39</f>
        <v>AME_10-Cb</v>
      </c>
      <c r="CT39" s="22">
        <f>IF($CS39="",CT38,Case1!$S39+Case1!$F39+Case1!$P39)</f>
        <v>4.25294489529803E-3</v>
      </c>
      <c r="CU39" s="22">
        <f>IF($CS39="",CU38,Case2!$S39+Case2!$F39+Case2!$P39)</f>
        <v>4.25294489529803E-3</v>
      </c>
      <c r="CV39" s="22">
        <f>IF($CS39="",CV38,Case3!$S39+Case3!$F39+Case3!$P39)</f>
        <v>4.25294489529803E-3</v>
      </c>
      <c r="CW39" s="22">
        <f>IF($CS39="",CW38,Case4!$S39+Case4!$F39+Case4!$P39)</f>
        <v>4.25294489529803E-3</v>
      </c>
      <c r="CX39" s="22">
        <f>IF($CS39="",CX38,Case5!$S39+Case5!$F39+Case5!$P39)</f>
        <v>4.25294489529803E-3</v>
      </c>
      <c r="CY39" s="22">
        <f>IF($CS39="",CY38,Case6!$S39+Case6!$F39+Case6!$P39)</f>
        <v>4.25294489529803E-3</v>
      </c>
      <c r="CZ39" s="22">
        <f>IF($CS39="",CZ38,Case7!$S39+Case7!$F39+Case7!$P39)</f>
        <v>4.25294489529803E-3</v>
      </c>
      <c r="DA39" s="22">
        <f>IF($CS39="",DA38,Case8!$S39+Case8!$F39+Case8!$P39)</f>
        <v>2.126472447649015E-3</v>
      </c>
      <c r="DB39" s="22">
        <f>IF($CS39="",DB38,Case9!$S39+Case9!$F39+Case9!$P39)</f>
        <v>8.50588979059606E-3</v>
      </c>
      <c r="DC39" s="22">
        <f>IF($CS39="",DC38,Case10!$S39+Case10!$F39+Case10!$P39)</f>
        <v>2.3582895305342294E-3</v>
      </c>
      <c r="DD39" s="22">
        <f>IF($CS39="",DD38,Case11!$S39+Case11!$F39+Case11!$P39)</f>
        <v>1.1903737490664999E-2</v>
      </c>
      <c r="DF39" t="str">
        <f t="shared" si="7"/>
        <v>AME_10-Cb</v>
      </c>
      <c r="DG39" s="22">
        <f t="shared" si="8"/>
        <v>2.126472447649015E-3</v>
      </c>
      <c r="DH39" s="22">
        <f t="shared" si="9"/>
        <v>2.126472447649015E-3</v>
      </c>
      <c r="DI39" s="22">
        <f t="shared" si="10"/>
        <v>2.126472447649015E-3</v>
      </c>
      <c r="DJ39" s="22">
        <f t="shared" si="11"/>
        <v>2.126472447649015E-3</v>
      </c>
      <c r="DK39" s="22">
        <f t="shared" si="12"/>
        <v>2.126472447649015E-3</v>
      </c>
      <c r="DL39" s="22">
        <f t="shared" si="13"/>
        <v>2.126472447649015E-3</v>
      </c>
      <c r="DM39" s="22">
        <f t="shared" si="14"/>
        <v>2.126472447649015E-3</v>
      </c>
      <c r="DN39" s="22">
        <f t="shared" si="15"/>
        <v>1.0632362238245075E-3</v>
      </c>
      <c r="DO39" s="22">
        <f t="shared" si="16"/>
        <v>4.25294489529803E-3</v>
      </c>
      <c r="DP39" s="22">
        <f t="shared" si="17"/>
        <v>2.1224605774808063E-3</v>
      </c>
      <c r="DQ39" s="22">
        <f t="shared" si="18"/>
        <v>2.1426727483197013E-3</v>
      </c>
      <c r="DS39">
        <f t="shared" si="19"/>
        <v>50</v>
      </c>
      <c r="DT39">
        <f t="shared" si="20"/>
        <v>50</v>
      </c>
      <c r="DU39">
        <f t="shared" si="21"/>
        <v>50</v>
      </c>
      <c r="DV39">
        <f t="shared" si="22"/>
        <v>50</v>
      </c>
      <c r="DW39">
        <f t="shared" si="23"/>
        <v>50</v>
      </c>
      <c r="DX39">
        <f t="shared" si="24"/>
        <v>50</v>
      </c>
      <c r="DY39">
        <f t="shared" si="25"/>
        <v>50</v>
      </c>
      <c r="DZ39">
        <f t="shared" si="26"/>
        <v>50</v>
      </c>
      <c r="EA39">
        <f t="shared" si="27"/>
        <v>50</v>
      </c>
      <c r="EB39">
        <f t="shared" si="28"/>
        <v>90</v>
      </c>
      <c r="EC39">
        <f t="shared" si="29"/>
        <v>18.000000000000014</v>
      </c>
    </row>
    <row r="40" spans="1:133" x14ac:dyDescent="0.2">
      <c r="A40" t="str">
        <f>OutputSummary!A36</f>
        <v>AME_10-Bc</v>
      </c>
      <c r="B40" s="13">
        <f>IF($A40="",B39,Case8!K36*100)</f>
        <v>2.8301153860659403</v>
      </c>
      <c r="C40" s="7">
        <f>IF($A40="",C39,Pi!$B36)</f>
        <v>2.8301153860659403</v>
      </c>
      <c r="D40" s="7">
        <f>IF($A40="",D39,Patm!B36)</f>
        <v>3.135529000120985</v>
      </c>
      <c r="E40" s="13">
        <f>IF($A40="",E39,'Patm diff'!B36)</f>
        <v>3.6248879434506884</v>
      </c>
      <c r="F40" s="7">
        <f>IF($A40="",F39,'Patm nodiff'!B36)</f>
        <v>3.0946620605269088</v>
      </c>
      <c r="G40" s="7">
        <f>IF($A40="",G39,Case1!$B36)</f>
        <v>3.0946971705464139</v>
      </c>
      <c r="H40" s="7">
        <f>IF($A40="",H39,Case2!$B36)</f>
        <v>3.0992019597765288</v>
      </c>
      <c r="I40" s="7">
        <f>IF($A40="",I39,Case3!$B36)</f>
        <v>3.0902461035265469</v>
      </c>
      <c r="J40" s="7">
        <f>IF($A40="",J39,Case4!$B36)</f>
        <v>3.1212059759007689</v>
      </c>
      <c r="K40" s="7">
        <f>IF($A40="",K39,Case5!$B36)</f>
        <v>3.0680013749312827</v>
      </c>
      <c r="L40" s="7">
        <f>IF($A40="",L39,Case6!$B36)</f>
        <v>3.1207030092915438</v>
      </c>
      <c r="M40" s="7">
        <f>IF($A40="",M39,Case7!$B36)</f>
        <v>3.0692427420170216</v>
      </c>
      <c r="N40" s="7">
        <f>IF($A40="",N39,Case8!$B36)</f>
        <v>2.962333593865413</v>
      </c>
      <c r="O40" s="7">
        <f>IF($A40="",O39,Case9!$B36)</f>
        <v>3.3598613905737853</v>
      </c>
      <c r="P40" s="7">
        <f>IF($A40="",P39,Case10!$B36)</f>
        <v>2.9773832501824327</v>
      </c>
      <c r="Q40" s="7">
        <f>IF($A40="",Q39,Case11!$B36)</f>
        <v>3.5691453349335807</v>
      </c>
      <c r="S40" s="7">
        <f>IF($A40="",S39,Case1!E36*100)</f>
        <v>40.319400000000002</v>
      </c>
      <c r="T40" s="7">
        <f>IF($A40="",T39,Pi!$Q36)</f>
        <v>40.319399999999995</v>
      </c>
      <c r="U40" s="7">
        <f>IF($A40="",U39,Patm!Q36)</f>
        <v>2.240707958482397</v>
      </c>
      <c r="V40" s="7">
        <f>IF($A40="",V39,'Patm diff'!Q36)</f>
        <v>4.5382530865781643</v>
      </c>
      <c r="W40" s="7">
        <f>IF($A40="",W39,'Patm nodiff'!Q36)</f>
        <v>1.9819971411933932</v>
      </c>
      <c r="X40" s="7">
        <f>IF($A40="",X39,Case1!$Q36)</f>
        <v>2.0016034900589128</v>
      </c>
      <c r="Y40" s="7">
        <f>IF($A40="",Y39,Case2!$Q36)</f>
        <v>1.913909718931873</v>
      </c>
      <c r="Z40" s="7">
        <f>IF($A40="",Z39,Case3!$Q36)</f>
        <v>2.0885154159271222</v>
      </c>
      <c r="AA40" s="7">
        <f>IF($A40="",AA39,Case4!$Q36)</f>
        <v>1.4893953829236413</v>
      </c>
      <c r="AB40" s="7">
        <f>IF($A40="",AB39,Case5!$Q36)</f>
        <v>2.526820300099863</v>
      </c>
      <c r="AC40" s="7">
        <f>IF($A40="",AC39,Case6!$Q36)</f>
        <v>1.4990285044323683</v>
      </c>
      <c r="AD40" s="7">
        <f>IF($A40="",AD39,Case7!$Q36)</f>
        <v>2.50218763890966</v>
      </c>
      <c r="AE40" s="7">
        <f>IF($A40="",AE39,Case8!$Q36)</f>
        <v>1.086775379780184</v>
      </c>
      <c r="AF40" s="7">
        <f>IF($A40="",AF39,Case9!$Q36)</f>
        <v>3.4410952379557291</v>
      </c>
      <c r="AG40" s="7">
        <f>IF($A40="",AG39,Case10!$Q36)</f>
        <v>1.1820307198195257</v>
      </c>
      <c r="AH40" s="7">
        <f>IF($A40="",AH39,Case11!$Q36)</f>
        <v>4.3503816680381444</v>
      </c>
      <c r="AJ40" s="25">
        <f t="shared" si="33"/>
        <v>1.0000000000000002</v>
      </c>
      <c r="AK40" s="25">
        <f t="shared" si="34"/>
        <v>17.994045072838414</v>
      </c>
      <c r="AL40" s="25">
        <f t="shared" si="35"/>
        <v>8.8843436517994565</v>
      </c>
      <c r="AM40" s="25">
        <f t="shared" si="36"/>
        <v>20.34281440775592</v>
      </c>
      <c r="AN40" s="25">
        <f t="shared" si="37"/>
        <v>20.143550008904754</v>
      </c>
      <c r="AO40" s="25">
        <f t="shared" si="38"/>
        <v>21.066510923253848</v>
      </c>
      <c r="AP40" s="25">
        <f t="shared" si="39"/>
        <v>19.305292023473829</v>
      </c>
      <c r="AQ40" s="25">
        <f t="shared" si="40"/>
        <v>27.070984952870038</v>
      </c>
      <c r="AR40" s="25">
        <f t="shared" si="41"/>
        <v>15.956575937911584</v>
      </c>
      <c r="AS40" s="25">
        <f t="shared" si="42"/>
        <v>26.89702022395338</v>
      </c>
      <c r="AT40" s="25">
        <f t="shared" si="43"/>
        <v>16.1136596524669</v>
      </c>
      <c r="AU40" s="25">
        <f t="shared" si="44"/>
        <v>37.100030742466011</v>
      </c>
      <c r="AV40" s="25">
        <f t="shared" si="45"/>
        <v>11.717025310799817</v>
      </c>
      <c r="AW40" s="25">
        <f t="shared" si="46"/>
        <v>34.110280996889855</v>
      </c>
      <c r="AX40" s="25">
        <f t="shared" si="47"/>
        <v>9.2680144126716382</v>
      </c>
      <c r="AZ40" s="7">
        <f t="shared" si="48"/>
        <v>32.560021580793098</v>
      </c>
      <c r="BA40" s="7">
        <f t="shared" si="49"/>
        <v>32.560021580793098</v>
      </c>
      <c r="BB40" s="7">
        <f t="shared" si="50"/>
        <v>73.958333333333329</v>
      </c>
      <c r="BC40" s="7">
        <f t="shared" si="51"/>
        <v>22.118380062305299</v>
      </c>
      <c r="BD40" s="7">
        <f t="shared" si="52"/>
        <v>50</v>
      </c>
      <c r="BE40" s="7">
        <f t="shared" si="53"/>
        <v>50</v>
      </c>
      <c r="BF40" s="7">
        <f t="shared" si="54"/>
        <v>50</v>
      </c>
      <c r="BG40" s="7">
        <f t="shared" si="55"/>
        <v>50</v>
      </c>
      <c r="BH40" s="7">
        <f t="shared" si="56"/>
        <v>50</v>
      </c>
      <c r="BI40" s="7">
        <f t="shared" si="57"/>
        <v>50</v>
      </c>
      <c r="BJ40" s="7">
        <f t="shared" si="58"/>
        <v>50</v>
      </c>
      <c r="BK40" s="7">
        <f t="shared" si="59"/>
        <v>50</v>
      </c>
      <c r="BL40" s="7">
        <f t="shared" si="60"/>
        <v>50</v>
      </c>
      <c r="BM40" s="7">
        <f t="shared" si="61"/>
        <v>10</v>
      </c>
      <c r="BN40" s="7">
        <f t="shared" si="62"/>
        <v>82</v>
      </c>
      <c r="BP40" s="7">
        <f t="shared" si="63"/>
        <v>0</v>
      </c>
      <c r="BQ40" s="7">
        <f t="shared" si="64"/>
        <v>10.791560498160154</v>
      </c>
      <c r="BR40" s="7">
        <f t="shared" si="65"/>
        <v>28.082690949556582</v>
      </c>
      <c r="BS40" s="7">
        <f t="shared" si="66"/>
        <v>9.3475579039449368</v>
      </c>
      <c r="BT40" s="7">
        <f t="shared" si="67"/>
        <v>9.3487984900948131</v>
      </c>
      <c r="BU40" s="7">
        <f t="shared" si="68"/>
        <v>9.5079718316587023</v>
      </c>
      <c r="BV40" s="7">
        <f t="shared" si="69"/>
        <v>9.1915233824514377</v>
      </c>
      <c r="BW40" s="7">
        <f t="shared" si="70"/>
        <v>10.285467202786563</v>
      </c>
      <c r="BX40" s="7">
        <f t="shared" si="71"/>
        <v>8.4055226170838448</v>
      </c>
      <c r="BY40" s="7">
        <f t="shared" si="72"/>
        <v>10.267695255688523</v>
      </c>
      <c r="BZ40" s="7">
        <f t="shared" si="73"/>
        <v>8.44938539002416</v>
      </c>
      <c r="CA40" s="7">
        <f t="shared" si="74"/>
        <v>4.6718309949639654</v>
      </c>
      <c r="CB40" s="7">
        <f t="shared" si="75"/>
        <v>18.71817690247002</v>
      </c>
      <c r="CC40" s="7">
        <f t="shared" si="76"/>
        <v>5.2035992893280971</v>
      </c>
      <c r="CD40" s="7">
        <f t="shared" si="77"/>
        <v>26.113067774771686</v>
      </c>
      <c r="CF40" t="str">
        <f>OutputSummary!A40</f>
        <v>AME_10-Da</v>
      </c>
      <c r="CG40" s="22">
        <f>IF($CF40="",CG39,Case1!$O40)</f>
        <v>2.126472447649015E-3</v>
      </c>
      <c r="CH40" s="22">
        <f>IF($CF40="",CH39,Case2!$O40)</f>
        <v>2.126472447649015E-3</v>
      </c>
      <c r="CI40" s="22">
        <f>IF($CF40="",CI39,Case3!$O40)</f>
        <v>2.126472447649015E-3</v>
      </c>
      <c r="CJ40" s="22">
        <f>IF($CF40="",CJ39,Case4!$O40)</f>
        <v>2.126472447649015E-3</v>
      </c>
      <c r="CK40" s="22">
        <f>IF($CF40="",CK39,Case5!$O40)</f>
        <v>2.126472447649015E-3</v>
      </c>
      <c r="CL40" s="22">
        <f>IF($CF40="",CL39,Case6!$O40)</f>
        <v>2.126472447649015E-3</v>
      </c>
      <c r="CM40" s="22">
        <f>IF($CF40="",CM39,Case7!$O40)</f>
        <v>2.126472447649015E-3</v>
      </c>
      <c r="CN40" s="22">
        <f>IF($CF40="",CN39,Case8!$O40)</f>
        <v>1.0632362238245075E-3</v>
      </c>
      <c r="CO40" s="22">
        <f>IF($CF40="",CO39,Case9!$O40)</f>
        <v>4.25294489529803E-3</v>
      </c>
      <c r="CP40" s="22">
        <f>IF($CF40="",CP39,Case10!$O40)</f>
        <v>2.3582895305342296E-4</v>
      </c>
      <c r="CQ40" s="22">
        <f>IF($CF40="",CQ39,Case11!$O40)</f>
        <v>9.7610647423452979E-3</v>
      </c>
      <c r="CS40" t="str">
        <f>OutputSummary!A40</f>
        <v>AME_10-Da</v>
      </c>
      <c r="CT40" s="22">
        <f>IF($CS40="",CT39,Case1!$S40+Case1!$F40+Case1!$P40)</f>
        <v>4.25294489529803E-3</v>
      </c>
      <c r="CU40" s="22">
        <f>IF($CS40="",CU39,Case2!$S40+Case2!$F40+Case2!$P40)</f>
        <v>4.25294489529803E-3</v>
      </c>
      <c r="CV40" s="22">
        <f>IF($CS40="",CV39,Case3!$S40+Case3!$F40+Case3!$P40)</f>
        <v>4.25294489529803E-3</v>
      </c>
      <c r="CW40" s="22">
        <f>IF($CS40="",CW39,Case4!$S40+Case4!$F40+Case4!$P40)</f>
        <v>4.25294489529803E-3</v>
      </c>
      <c r="CX40" s="22">
        <f>IF($CS40="",CX39,Case5!$S40+Case5!$F40+Case5!$P40)</f>
        <v>4.25294489529803E-3</v>
      </c>
      <c r="CY40" s="22">
        <f>IF($CS40="",CY39,Case6!$S40+Case6!$F40+Case6!$P40)</f>
        <v>4.25294489529803E-3</v>
      </c>
      <c r="CZ40" s="22">
        <f>IF($CS40="",CZ39,Case7!$S40+Case7!$F40+Case7!$P40)</f>
        <v>4.25294489529803E-3</v>
      </c>
      <c r="DA40" s="22">
        <f>IF($CS40="",DA39,Case8!$S40+Case8!$F40+Case8!$P40)</f>
        <v>2.126472447649015E-3</v>
      </c>
      <c r="DB40" s="22">
        <f>IF($CS40="",DB39,Case9!$S40+Case9!$F40+Case9!$P40)</f>
        <v>8.50588979059606E-3</v>
      </c>
      <c r="DC40" s="22">
        <f>IF($CS40="",DC39,Case10!$S40+Case10!$F40+Case10!$P40)</f>
        <v>2.3582895305342294E-3</v>
      </c>
      <c r="DD40" s="22">
        <f>IF($CS40="",DD39,Case11!$S40+Case11!$F40+Case11!$P40)</f>
        <v>1.1903737490664999E-2</v>
      </c>
      <c r="DF40" t="str">
        <f t="shared" si="7"/>
        <v>AME_10-Da</v>
      </c>
      <c r="DG40" s="22">
        <f t="shared" si="8"/>
        <v>2.126472447649015E-3</v>
      </c>
      <c r="DH40" s="22">
        <f t="shared" si="9"/>
        <v>2.126472447649015E-3</v>
      </c>
      <c r="DI40" s="22">
        <f t="shared" si="10"/>
        <v>2.126472447649015E-3</v>
      </c>
      <c r="DJ40" s="22">
        <f t="shared" si="11"/>
        <v>2.126472447649015E-3</v>
      </c>
      <c r="DK40" s="22">
        <f t="shared" si="12"/>
        <v>2.126472447649015E-3</v>
      </c>
      <c r="DL40" s="22">
        <f t="shared" si="13"/>
        <v>2.126472447649015E-3</v>
      </c>
      <c r="DM40" s="22">
        <f t="shared" si="14"/>
        <v>2.126472447649015E-3</v>
      </c>
      <c r="DN40" s="22">
        <f t="shared" si="15"/>
        <v>1.0632362238245075E-3</v>
      </c>
      <c r="DO40" s="22">
        <f t="shared" si="16"/>
        <v>4.25294489529803E-3</v>
      </c>
      <c r="DP40" s="22">
        <f t="shared" si="17"/>
        <v>2.1224605774808063E-3</v>
      </c>
      <c r="DQ40" s="22">
        <f t="shared" si="18"/>
        <v>2.1426727483197013E-3</v>
      </c>
      <c r="DS40">
        <f t="shared" si="19"/>
        <v>50</v>
      </c>
      <c r="DT40">
        <f t="shared" si="20"/>
        <v>50</v>
      </c>
      <c r="DU40">
        <f t="shared" si="21"/>
        <v>50</v>
      </c>
      <c r="DV40">
        <f t="shared" si="22"/>
        <v>50</v>
      </c>
      <c r="DW40">
        <f t="shared" si="23"/>
        <v>50</v>
      </c>
      <c r="DX40">
        <f t="shared" si="24"/>
        <v>50</v>
      </c>
      <c r="DY40">
        <f t="shared" si="25"/>
        <v>50</v>
      </c>
      <c r="DZ40">
        <f t="shared" si="26"/>
        <v>50</v>
      </c>
      <c r="EA40">
        <f t="shared" si="27"/>
        <v>50</v>
      </c>
      <c r="EB40">
        <f t="shared" si="28"/>
        <v>90</v>
      </c>
      <c r="EC40">
        <f t="shared" si="29"/>
        <v>18.000000000000014</v>
      </c>
    </row>
    <row r="41" spans="1:133" x14ac:dyDescent="0.2">
      <c r="A41" t="str">
        <f>OutputSummary!A37</f>
        <v>AME_10-Bb</v>
      </c>
      <c r="B41" s="13">
        <f>IF($A41="",B40,Case8!K37*100)</f>
        <v>2.9531959567519248</v>
      </c>
      <c r="C41" s="7">
        <f>IF($A41="",C40,Pi!$B37)</f>
        <v>2.9531959567519248</v>
      </c>
      <c r="D41" s="7">
        <f>IF($A41="",D40,Patm!B37)</f>
        <v>3.3082111022457736</v>
      </c>
      <c r="E41" s="13">
        <f>IF($A41="",E40,'Patm diff'!B37)</f>
        <v>3.8784291142064551</v>
      </c>
      <c r="F41" s="7">
        <f>IF($A41="",F40,'Patm nodiff'!B37)</f>
        <v>3.2606686633513227</v>
      </c>
      <c r="G41" s="7">
        <f>IF($A41="",G40,Case1!$B37)</f>
        <v>3.2174426077992737</v>
      </c>
      <c r="H41" s="7">
        <f>IF($A41="",H40,Case2!$B37)</f>
        <v>3.221941691022518</v>
      </c>
      <c r="I41" s="7">
        <f>IF($A41="",I40,Case3!$B37)</f>
        <v>3.2129971787388549</v>
      </c>
      <c r="J41" s="7">
        <f>IF($A41="",J40,Case4!$B37)</f>
        <v>3.2439178356835701</v>
      </c>
      <c r="K41" s="7">
        <f>IF($A41="",K40,Case5!$B37)</f>
        <v>3.1907806265060619</v>
      </c>
      <c r="L41" s="7">
        <f>IF($A41="",L40,Case6!$B37)</f>
        <v>3.2434155061587409</v>
      </c>
      <c r="M41" s="7">
        <f>IF($A41="",M40,Case7!$B37)</f>
        <v>3.1920204212098855</v>
      </c>
      <c r="N41" s="7">
        <f>IF($A41="",N40,Case8!$B37)</f>
        <v>3.0852466899008335</v>
      </c>
      <c r="O41" s="7">
        <f>IF($A41="",O40,Case9!$B37)</f>
        <v>3.4822709566495185</v>
      </c>
      <c r="P41" s="7">
        <f>IF($A41="",P40,Case10!$B37)</f>
        <v>3.1002772835185874</v>
      </c>
      <c r="Q41" s="7">
        <f>IF($A41="",Q40,Case11!$B37)</f>
        <v>3.6912898107767842</v>
      </c>
      <c r="S41" s="7">
        <f>IF($A41="",S40,Case1!E37*100)</f>
        <v>40.319400000000002</v>
      </c>
      <c r="T41" s="7">
        <f>IF($A41="",T40,Pi!$Q37)</f>
        <v>40.319400000000002</v>
      </c>
      <c r="U41" s="7">
        <f>IF($A41="",U40,Patm!Q37)</f>
        <v>2.3806502573200059</v>
      </c>
      <c r="V41" s="7">
        <f>IF($A41="",V40,'Patm diff'!Q37)</f>
        <v>4.7236599876496568</v>
      </c>
      <c r="W41" s="7">
        <f>IF($A41="",W40,'Patm nodiff'!Q37)</f>
        <v>2.1102835285399086</v>
      </c>
      <c r="X41" s="7">
        <f>IF($A41="",X40,Case1!$Q37)</f>
        <v>1.8775197376776871</v>
      </c>
      <c r="Y41" s="7">
        <f>IF($A41="",Y40,Case2!$Q37)</f>
        <v>1.7953498324528621</v>
      </c>
      <c r="Z41" s="7">
        <f>IF($A41="",Z40,Case3!$Q37)</f>
        <v>1.9589487176147411</v>
      </c>
      <c r="AA41" s="7">
        <f>IF($A41="",AA40,Case4!$Q37)</f>
        <v>1.3974652163281496</v>
      </c>
      <c r="AB41" s="7">
        <f>IF($A41="",AB40,Case5!$Q37)</f>
        <v>2.3694947245475988</v>
      </c>
      <c r="AC41" s="7">
        <f>IF($A41="",AC40,Case6!$Q37)</f>
        <v>1.4064968434851077</v>
      </c>
      <c r="AD41" s="7">
        <f>IF($A41="",AD40,Case7!$Q37)</f>
        <v>2.3464250049072035</v>
      </c>
      <c r="AE41" s="7">
        <f>IF($A41="",AE40,Case8!$Q37)</f>
        <v>1.0155267635822198</v>
      </c>
      <c r="AF41" s="7">
        <f>IF($A41="",AF40,Case9!$Q37)</f>
        <v>3.2487487352571236</v>
      </c>
      <c r="AG41" s="7">
        <f>IF($A41="",AG40,Case10!$Q37)</f>
        <v>1.1050278614555951</v>
      </c>
      <c r="AH41" s="7">
        <f>IF($A41="",AH40,Case11!$Q37)</f>
        <v>4.1248572777140504</v>
      </c>
      <c r="AJ41" s="25">
        <f t="shared" si="33"/>
        <v>1</v>
      </c>
      <c r="AK41" s="25">
        <f t="shared" si="34"/>
        <v>16.93629707934889</v>
      </c>
      <c r="AL41" s="25">
        <f t="shared" si="35"/>
        <v>8.5356270572856481</v>
      </c>
      <c r="AM41" s="25">
        <f t="shared" si="36"/>
        <v>19.106153014375622</v>
      </c>
      <c r="AN41" s="25">
        <f t="shared" si="37"/>
        <v>21.474820845223846</v>
      </c>
      <c r="AO41" s="25">
        <f t="shared" si="38"/>
        <v>22.457684441875262</v>
      </c>
      <c r="AP41" s="25">
        <f t="shared" si="39"/>
        <v>20.582162073693173</v>
      </c>
      <c r="AQ41" s="25">
        <f t="shared" si="40"/>
        <v>28.851809353752309</v>
      </c>
      <c r="AR41" s="25">
        <f t="shared" si="41"/>
        <v>17.016032820118674</v>
      </c>
      <c r="AS41" s="25">
        <f t="shared" si="42"/>
        <v>28.666541405165201</v>
      </c>
      <c r="AT41" s="25">
        <f t="shared" si="43"/>
        <v>17.183332054371178</v>
      </c>
      <c r="AU41" s="25">
        <f t="shared" si="44"/>
        <v>39.702941809012827</v>
      </c>
      <c r="AV41" s="25">
        <f t="shared" si="45"/>
        <v>12.410747424826287</v>
      </c>
      <c r="AW41" s="25">
        <f t="shared" si="46"/>
        <v>36.487224807969433</v>
      </c>
      <c r="AX41" s="25">
        <f t="shared" si="47"/>
        <v>9.7747381995103986</v>
      </c>
      <c r="AZ41" s="7">
        <f t="shared" si="48"/>
        <v>32.560021580793098</v>
      </c>
      <c r="BA41" s="7">
        <f t="shared" si="49"/>
        <v>32.560021580793098</v>
      </c>
      <c r="BB41" s="7">
        <f t="shared" si="50"/>
        <v>73.958333333333329</v>
      </c>
      <c r="BC41" s="7">
        <f t="shared" si="51"/>
        <v>22.118380062305299</v>
      </c>
      <c r="BD41" s="7">
        <f t="shared" si="52"/>
        <v>50</v>
      </c>
      <c r="BE41" s="7">
        <f t="shared" si="53"/>
        <v>50</v>
      </c>
      <c r="BF41" s="7">
        <f t="shared" si="54"/>
        <v>50</v>
      </c>
      <c r="BG41" s="7">
        <f t="shared" si="55"/>
        <v>50</v>
      </c>
      <c r="BH41" s="7">
        <f t="shared" si="56"/>
        <v>50</v>
      </c>
      <c r="BI41" s="7">
        <f t="shared" si="57"/>
        <v>50</v>
      </c>
      <c r="BJ41" s="7">
        <f t="shared" si="58"/>
        <v>50</v>
      </c>
      <c r="BK41" s="7">
        <f t="shared" si="59"/>
        <v>50</v>
      </c>
      <c r="BL41" s="7">
        <f t="shared" si="60"/>
        <v>50</v>
      </c>
      <c r="BM41" s="7">
        <f t="shared" si="61"/>
        <v>10</v>
      </c>
      <c r="BN41" s="7">
        <f t="shared" si="62"/>
        <v>82</v>
      </c>
      <c r="BP41" s="7">
        <f t="shared" si="63"/>
        <v>0</v>
      </c>
      <c r="BQ41" s="7">
        <f t="shared" si="64"/>
        <v>12.021388038344483</v>
      </c>
      <c r="BR41" s="7">
        <f t="shared" si="65"/>
        <v>31.329893816871834</v>
      </c>
      <c r="BS41" s="7">
        <f t="shared" si="66"/>
        <v>10.411524026924782</v>
      </c>
      <c r="BT41" s="7">
        <f t="shared" si="67"/>
        <v>8.9478197490823064</v>
      </c>
      <c r="BU41" s="7">
        <f t="shared" si="68"/>
        <v>9.1001659966436321</v>
      </c>
      <c r="BV41" s="7">
        <f t="shared" si="69"/>
        <v>8.7972903184072049</v>
      </c>
      <c r="BW41" s="7">
        <f t="shared" si="70"/>
        <v>9.8443138616306367</v>
      </c>
      <c r="BX41" s="7">
        <f t="shared" si="71"/>
        <v>8.0450018635216054</v>
      </c>
      <c r="BY41" s="7">
        <f t="shared" si="72"/>
        <v>9.8273041700224404</v>
      </c>
      <c r="BZ41" s="7">
        <f t="shared" si="73"/>
        <v>8.0869833209656701</v>
      </c>
      <c r="CA41" s="7">
        <f t="shared" si="74"/>
        <v>4.4714517791140693</v>
      </c>
      <c r="CB41" s="7">
        <f t="shared" si="75"/>
        <v>17.915336728264293</v>
      </c>
      <c r="CC41" s="7">
        <f t="shared" si="76"/>
        <v>4.9804120322726622</v>
      </c>
      <c r="CD41" s="7">
        <f t="shared" si="77"/>
        <v>24.993053791007238</v>
      </c>
      <c r="CF41" t="str">
        <f>OutputSummary!A41</f>
        <v>AME_10-Ea</v>
      </c>
      <c r="CG41" s="22">
        <f>IF($CF41="",CG40,Case1!$O41)</f>
        <v>2.693558487608539E-3</v>
      </c>
      <c r="CH41" s="22">
        <f>IF($CF41="",CH40,Case2!$O41)</f>
        <v>2.693558487608539E-3</v>
      </c>
      <c r="CI41" s="22">
        <f>IF($CF41="",CI40,Case3!$O41)</f>
        <v>2.693558487608539E-3</v>
      </c>
      <c r="CJ41" s="22">
        <f>IF($CF41="",CJ40,Case4!$O41)</f>
        <v>2.693558487608539E-3</v>
      </c>
      <c r="CK41" s="22">
        <f>IF($CF41="",CK40,Case5!$O41)</f>
        <v>2.6935584876085395E-3</v>
      </c>
      <c r="CL41" s="22">
        <f>IF($CF41="",CL40,Case6!$O41)</f>
        <v>2.693558487608539E-3</v>
      </c>
      <c r="CM41" s="22">
        <f>IF($CF41="",CM40,Case7!$O41)</f>
        <v>2.6935584876085395E-3</v>
      </c>
      <c r="CN41" s="22">
        <f>IF($CF41="",CN40,Case8!$O41)</f>
        <v>1.3467792438042695E-3</v>
      </c>
      <c r="CO41" s="22">
        <f>IF($CF41="",CO40,Case9!$O41)</f>
        <v>5.3871169752170781E-3</v>
      </c>
      <c r="CP41" s="22">
        <f>IF($CF41="",CP40,Case10!$O41)</f>
        <v>2.9856941933996785E-4</v>
      </c>
      <c r="CQ41" s="22">
        <f>IF($CF41="",CQ40,Case11!$O41)</f>
        <v>1.2389308944036457E-2</v>
      </c>
      <c r="CS41" t="str">
        <f>OutputSummary!A41</f>
        <v>AME_10-Ea</v>
      </c>
      <c r="CT41" s="22">
        <f>IF($CS41="",CT40,Case1!$S41+Case1!$F41+Case1!$P41)</f>
        <v>5.3871169752170772E-3</v>
      </c>
      <c r="CU41" s="22">
        <f>IF($CS41="",CU40,Case2!$S41+Case2!$F41+Case2!$P41)</f>
        <v>5.3871169752170781E-3</v>
      </c>
      <c r="CV41" s="22">
        <f>IF($CS41="",CV40,Case3!$S41+Case3!$F41+Case3!$P41)</f>
        <v>5.3871169752170781E-3</v>
      </c>
      <c r="CW41" s="22">
        <f>IF($CS41="",CW40,Case4!$S41+Case4!$F41+Case4!$P41)</f>
        <v>5.3871169752170789E-3</v>
      </c>
      <c r="CX41" s="22">
        <f>IF($CS41="",CX40,Case5!$S41+Case5!$F41+Case5!$P41)</f>
        <v>5.3871169752170781E-3</v>
      </c>
      <c r="CY41" s="22">
        <f>IF($CS41="",CY40,Case6!$S41+Case6!$F41+Case6!$P41)</f>
        <v>5.3871169752170781E-3</v>
      </c>
      <c r="CZ41" s="22">
        <f>IF($CS41="",CZ40,Case7!$S41+Case7!$F41+Case7!$P41)</f>
        <v>5.3871169752170789E-3</v>
      </c>
      <c r="DA41" s="22">
        <f>IF($CS41="",DA40,Case8!$S41+Case8!$F41+Case8!$P41)</f>
        <v>2.6935584876085386E-3</v>
      </c>
      <c r="DB41" s="22">
        <f>IF($CS41="",DB40,Case9!$S41+Case9!$F41+Case9!$P41)</f>
        <v>1.0774233950434154E-2</v>
      </c>
      <c r="DC41" s="22">
        <f>IF($CS41="",DC40,Case10!$S41+Case10!$F41+Case10!$P41)</f>
        <v>2.9856941933996783E-3</v>
      </c>
      <c r="DD41" s="22">
        <f>IF($CS41="",DD40,Case11!$S41+Case11!$F41+Case11!$P41)</f>
        <v>1.5108913346385925E-2</v>
      </c>
      <c r="DF41" t="str">
        <f t="shared" si="7"/>
        <v>AME_10-Ea</v>
      </c>
      <c r="DG41" s="22">
        <f t="shared" si="8"/>
        <v>2.6935584876085382E-3</v>
      </c>
      <c r="DH41" s="22">
        <f t="shared" si="9"/>
        <v>2.693558487608539E-3</v>
      </c>
      <c r="DI41" s="22">
        <f t="shared" si="10"/>
        <v>2.693558487608539E-3</v>
      </c>
      <c r="DJ41" s="22">
        <f t="shared" si="11"/>
        <v>2.6935584876085399E-3</v>
      </c>
      <c r="DK41" s="22">
        <f t="shared" si="12"/>
        <v>2.6935584876085386E-3</v>
      </c>
      <c r="DL41" s="22">
        <f t="shared" si="13"/>
        <v>2.693558487608539E-3</v>
      </c>
      <c r="DM41" s="22">
        <f t="shared" si="14"/>
        <v>2.6935584876085395E-3</v>
      </c>
      <c r="DN41" s="22">
        <f t="shared" si="15"/>
        <v>1.3467792438042691E-3</v>
      </c>
      <c r="DO41" s="22">
        <f t="shared" si="16"/>
        <v>5.3871169752170763E-3</v>
      </c>
      <c r="DP41" s="22">
        <f t="shared" si="17"/>
        <v>2.6871247740597104E-3</v>
      </c>
      <c r="DQ41" s="22">
        <f t="shared" si="18"/>
        <v>2.7196044023494684E-3</v>
      </c>
      <c r="DS41">
        <f t="shared" si="19"/>
        <v>49.999999999999993</v>
      </c>
      <c r="DT41">
        <f t="shared" si="20"/>
        <v>50</v>
      </c>
      <c r="DU41">
        <f t="shared" si="21"/>
        <v>50</v>
      </c>
      <c r="DV41">
        <f t="shared" si="22"/>
        <v>50.000000000000007</v>
      </c>
      <c r="DW41">
        <f t="shared" si="23"/>
        <v>49.999999999999986</v>
      </c>
      <c r="DX41">
        <f t="shared" si="24"/>
        <v>50</v>
      </c>
      <c r="DY41">
        <f t="shared" si="25"/>
        <v>50</v>
      </c>
      <c r="DZ41">
        <f t="shared" si="26"/>
        <v>49.999999999999993</v>
      </c>
      <c r="EA41">
        <f t="shared" si="27"/>
        <v>49.999999999999993</v>
      </c>
      <c r="EB41">
        <f t="shared" si="28"/>
        <v>90</v>
      </c>
      <c r="EC41">
        <f t="shared" si="29"/>
        <v>18.000000000000014</v>
      </c>
    </row>
    <row r="42" spans="1:133" x14ac:dyDescent="0.2">
      <c r="A42" t="str">
        <f>OutputSummary!A38</f>
        <v>AME_10-Ca</v>
      </c>
      <c r="B42" s="13">
        <f>IF($A42="",B41,Case8!K38*100)</f>
        <v>3.0597546685420101</v>
      </c>
      <c r="C42" s="7">
        <f>IF($A42="",C41,Pi!$B38)</f>
        <v>3.0597546685420101</v>
      </c>
      <c r="D42" s="7">
        <f>IF($A42="",D41,Patm!B38)</f>
        <v>3.464308998179829</v>
      </c>
      <c r="E42" s="13">
        <f>IF($A42="",E41,'Patm diff'!B38)</f>
        <v>4.1156768467886637</v>
      </c>
      <c r="F42" s="7">
        <f>IF($A42="",F41,'Patm nodiff'!B38)</f>
        <v>3.4100887028025015</v>
      </c>
      <c r="G42" s="7">
        <f>IF($A42="",G41,Case1!$B38)</f>
        <v>3.3237111731697211</v>
      </c>
      <c r="H42" s="7">
        <f>IF($A42="",H41,Case2!$B38)</f>
        <v>3.3282053163383472</v>
      </c>
      <c r="I42" s="7">
        <f>IF($A42="",I41,Case3!$B38)</f>
        <v>3.3192706252509194</v>
      </c>
      <c r="J42" s="7">
        <f>IF($A42="",J41,Case4!$B38)</f>
        <v>3.3501573308934334</v>
      </c>
      <c r="K42" s="7">
        <f>IF($A42="",K41,Case5!$B38)</f>
        <v>3.2970784670948783</v>
      </c>
      <c r="L42" s="7">
        <f>IF($A42="",L41,Case6!$B38)</f>
        <v>3.3496555529332599</v>
      </c>
      <c r="M42" s="7">
        <f>IF($A42="",M41,Case7!$B38)</f>
        <v>3.2983169004872415</v>
      </c>
      <c r="N42" s="7">
        <f>IF($A42="",N41,Case8!$B38)</f>
        <v>3.1916604081885156</v>
      </c>
      <c r="O42" s="7">
        <f>IF($A42="",O41,Case9!$B38)</f>
        <v>3.5882487368882225</v>
      </c>
      <c r="P42" s="7">
        <f>IF($A42="",P41,Case10!$B38)</f>
        <v>3.206674498009888</v>
      </c>
      <c r="Q42" s="7">
        <f>IF($A42="",Q41,Case11!$B38)</f>
        <v>3.7970380854686008</v>
      </c>
      <c r="S42" s="7">
        <f>IF($A42="",S41,Case1!E38*100)</f>
        <v>40.319400000000002</v>
      </c>
      <c r="T42" s="7">
        <f>IF($A42="",T41,Pi!$Q38)</f>
        <v>40.319399999999995</v>
      </c>
      <c r="U42" s="7">
        <f>IF($A42="",U41,Patm!Q38)</f>
        <v>2.5117789789698848</v>
      </c>
      <c r="V42" s="7">
        <f>IF($A42="",V41,'Patm diff'!Q38)</f>
        <v>4.8893377878398585</v>
      </c>
      <c r="W42" s="7">
        <f>IF($A42="",W41,'Patm nodiff'!Q38)</f>
        <v>2.2310326147659376</v>
      </c>
      <c r="X42" s="7">
        <f>IF($A42="",X41,Case1!$Q38)</f>
        <v>1.7800392797856011</v>
      </c>
      <c r="Y42" s="7">
        <f>IF($A42="",Y41,Case2!$Q38)</f>
        <v>1.7022040926910396</v>
      </c>
      <c r="Z42" s="7">
        <f>IF($A42="",Z41,Case3!$Q38)</f>
        <v>1.8571666109650939</v>
      </c>
      <c r="AA42" s="7">
        <f>IF($A42="",AA41,Case4!$Q38)</f>
        <v>1.3252251189595952</v>
      </c>
      <c r="AB42" s="7">
        <f>IF($A42="",AB41,Case5!$Q38)</f>
        <v>2.2459341812008131</v>
      </c>
      <c r="AC42" s="7">
        <f>IF($A42="",AC41,Case6!$Q38)</f>
        <v>1.3337822976942069</v>
      </c>
      <c r="AD42" s="7">
        <f>IF($A42="",AD41,Case7!$Q38)</f>
        <v>2.2240931129792689</v>
      </c>
      <c r="AE42" s="7">
        <f>IF($A42="",AE41,Case8!$Q38)</f>
        <v>0.95986698687668592</v>
      </c>
      <c r="AF42" s="7">
        <f>IF($A42="",AF41,Case9!$Q38)</f>
        <v>3.0961912858816616</v>
      </c>
      <c r="AG42" s="7">
        <f>IF($A42="",AG41,Case10!$Q38)</f>
        <v>1.0448354167424858</v>
      </c>
      <c r="AH42" s="7">
        <f>IF($A42="",AH41,Case11!$Q38)</f>
        <v>3.944850316207642</v>
      </c>
      <c r="AJ42" s="25">
        <f t="shared" si="33"/>
        <v>1.0000000000000002</v>
      </c>
      <c r="AK42" s="25">
        <f t="shared" si="34"/>
        <v>16.052128924391088</v>
      </c>
      <c r="AL42" s="25">
        <f t="shared" si="35"/>
        <v>8.2463928142329017</v>
      </c>
      <c r="AM42" s="25">
        <f t="shared" si="36"/>
        <v>18.072080046319716</v>
      </c>
      <c r="AN42" s="25">
        <f t="shared" si="37"/>
        <v>22.650848471645141</v>
      </c>
      <c r="AO42" s="25">
        <f t="shared" si="38"/>
        <v>23.686583866837299</v>
      </c>
      <c r="AP42" s="25">
        <f t="shared" si="39"/>
        <v>21.710168469509394</v>
      </c>
      <c r="AQ42" s="25">
        <f t="shared" si="40"/>
        <v>30.42456668166226</v>
      </c>
      <c r="AR42" s="25">
        <f t="shared" si="41"/>
        <v>17.952173459706106</v>
      </c>
      <c r="AS42" s="25">
        <f t="shared" si="42"/>
        <v>30.229371067304371</v>
      </c>
      <c r="AT42" s="25">
        <f t="shared" si="43"/>
        <v>18.128467627864026</v>
      </c>
      <c r="AU42" s="25">
        <f t="shared" si="44"/>
        <v>42.005195043946053</v>
      </c>
      <c r="AV42" s="25">
        <f t="shared" si="45"/>
        <v>13.022257437340077</v>
      </c>
      <c r="AW42" s="25">
        <f t="shared" si="46"/>
        <v>38.58923554267043</v>
      </c>
      <c r="AX42" s="25">
        <f t="shared" si="47"/>
        <v>10.220768031259755</v>
      </c>
      <c r="AZ42" s="7">
        <f t="shared" si="48"/>
        <v>32.560021580793098</v>
      </c>
      <c r="BA42" s="7">
        <f t="shared" si="49"/>
        <v>32.560021580793098</v>
      </c>
      <c r="BB42" s="7">
        <f t="shared" si="50"/>
        <v>73.958333333333329</v>
      </c>
      <c r="BC42" s="7">
        <f t="shared" si="51"/>
        <v>22.118380062305299</v>
      </c>
      <c r="BD42" s="7">
        <f t="shared" si="52"/>
        <v>50</v>
      </c>
      <c r="BE42" s="7">
        <f t="shared" si="53"/>
        <v>50</v>
      </c>
      <c r="BF42" s="7">
        <f t="shared" si="54"/>
        <v>50</v>
      </c>
      <c r="BG42" s="7">
        <f t="shared" si="55"/>
        <v>50</v>
      </c>
      <c r="BH42" s="7">
        <f t="shared" si="56"/>
        <v>50</v>
      </c>
      <c r="BI42" s="7">
        <f t="shared" si="57"/>
        <v>50</v>
      </c>
      <c r="BJ42" s="7">
        <f t="shared" si="58"/>
        <v>50</v>
      </c>
      <c r="BK42" s="7">
        <f t="shared" si="59"/>
        <v>50</v>
      </c>
      <c r="BL42" s="7">
        <f t="shared" si="60"/>
        <v>50</v>
      </c>
      <c r="BM42" s="7">
        <f t="shared" si="61"/>
        <v>10</v>
      </c>
      <c r="BN42" s="7">
        <f t="shared" si="62"/>
        <v>82</v>
      </c>
      <c r="BP42" s="7">
        <f t="shared" si="63"/>
        <v>0</v>
      </c>
      <c r="BQ42" s="7">
        <f t="shared" si="64"/>
        <v>13.221789766255712</v>
      </c>
      <c r="BR42" s="7">
        <f t="shared" si="65"/>
        <v>34.510027522886546</v>
      </c>
      <c r="BS42" s="7">
        <f t="shared" si="66"/>
        <v>11.449742617025814</v>
      </c>
      <c r="BT42" s="7">
        <f t="shared" si="67"/>
        <v>8.6267211989740264</v>
      </c>
      <c r="BU42" s="7">
        <f t="shared" si="68"/>
        <v>8.773600398631153</v>
      </c>
      <c r="BV42" s="7">
        <f t="shared" si="69"/>
        <v>8.4815936185030871</v>
      </c>
      <c r="BW42" s="7">
        <f t="shared" si="70"/>
        <v>9.4910440152968807</v>
      </c>
      <c r="BX42" s="7">
        <f t="shared" si="71"/>
        <v>7.7563015425009327</v>
      </c>
      <c r="BY42" s="7">
        <f t="shared" si="72"/>
        <v>9.4746447279509898</v>
      </c>
      <c r="BZ42" s="7">
        <f t="shared" si="73"/>
        <v>7.796776467013534</v>
      </c>
      <c r="CA42" s="7">
        <f t="shared" si="74"/>
        <v>4.3109907144731752</v>
      </c>
      <c r="CB42" s="7">
        <f t="shared" si="75"/>
        <v>17.272432779652977</v>
      </c>
      <c r="CC42" s="7">
        <f t="shared" si="76"/>
        <v>4.8016865854766735</v>
      </c>
      <c r="CD42" s="7">
        <f t="shared" si="77"/>
        <v>24.09616118922078</v>
      </c>
      <c r="CF42" t="str">
        <f>OutputSummary!A42</f>
        <v>AME_10-Eb</v>
      </c>
      <c r="CG42" s="22">
        <f>IF($CF42="",CG41,Case1!$O42)</f>
        <v>2.693558487608539E-3</v>
      </c>
      <c r="CH42" s="22">
        <f>IF($CF42="",CH41,Case2!$O42)</f>
        <v>2.693558487608539E-3</v>
      </c>
      <c r="CI42" s="22">
        <f>IF($CF42="",CI41,Case3!$O42)</f>
        <v>2.693558487608539E-3</v>
      </c>
      <c r="CJ42" s="22">
        <f>IF($CF42="",CJ41,Case4!$O42)</f>
        <v>2.693558487608539E-3</v>
      </c>
      <c r="CK42" s="22">
        <f>IF($CF42="",CK41,Case5!$O42)</f>
        <v>2.6935584876085395E-3</v>
      </c>
      <c r="CL42" s="22">
        <f>IF($CF42="",CL41,Case6!$O42)</f>
        <v>2.693558487608539E-3</v>
      </c>
      <c r="CM42" s="22">
        <f>IF($CF42="",CM41,Case7!$O42)</f>
        <v>2.6935584876085395E-3</v>
      </c>
      <c r="CN42" s="22">
        <f>IF($CF42="",CN41,Case8!$O42)</f>
        <v>1.3467792438042695E-3</v>
      </c>
      <c r="CO42" s="22">
        <f>IF($CF42="",CO41,Case9!$O42)</f>
        <v>5.3871169752170781E-3</v>
      </c>
      <c r="CP42" s="22">
        <f>IF($CF42="",CP41,Case10!$O42)</f>
        <v>2.9856941933996785E-4</v>
      </c>
      <c r="CQ42" s="22">
        <f>IF($CF42="",CQ41,Case11!$O42)</f>
        <v>1.2389308944036457E-2</v>
      </c>
      <c r="CS42" t="str">
        <f>OutputSummary!A42</f>
        <v>AME_10-Eb</v>
      </c>
      <c r="CT42" s="22">
        <f>IF($CS42="",CT41,Case1!$S42+Case1!$F42+Case1!$P42)</f>
        <v>5.3871169752170772E-3</v>
      </c>
      <c r="CU42" s="22">
        <f>IF($CS42="",CU41,Case2!$S42+Case2!$F42+Case2!$P42)</f>
        <v>5.3871169752170781E-3</v>
      </c>
      <c r="CV42" s="22">
        <f>IF($CS42="",CV41,Case3!$S42+Case3!$F42+Case3!$P42)</f>
        <v>5.3871169752170781E-3</v>
      </c>
      <c r="CW42" s="22">
        <f>IF($CS42="",CW41,Case4!$S42+Case4!$F42+Case4!$P42)</f>
        <v>5.3871169752170789E-3</v>
      </c>
      <c r="CX42" s="22">
        <f>IF($CS42="",CX41,Case5!$S42+Case5!$F42+Case5!$P42)</f>
        <v>5.3871169752170781E-3</v>
      </c>
      <c r="CY42" s="22">
        <f>IF($CS42="",CY41,Case6!$S42+Case6!$F42+Case6!$P42)</f>
        <v>5.3871169752170781E-3</v>
      </c>
      <c r="CZ42" s="22">
        <f>IF($CS42="",CZ41,Case7!$S42+Case7!$F42+Case7!$P42)</f>
        <v>5.3871169752170789E-3</v>
      </c>
      <c r="DA42" s="22">
        <f>IF($CS42="",DA41,Case8!$S42+Case8!$F42+Case8!$P42)</f>
        <v>2.6935584876085386E-3</v>
      </c>
      <c r="DB42" s="22">
        <f>IF($CS42="",DB41,Case9!$S42+Case9!$F42+Case9!$P42)</f>
        <v>1.0774233950434154E-2</v>
      </c>
      <c r="DC42" s="22">
        <f>IF($CS42="",DC41,Case10!$S42+Case10!$F42+Case10!$P42)</f>
        <v>2.9856941933996783E-3</v>
      </c>
      <c r="DD42" s="22">
        <f>IF($CS42="",DD41,Case11!$S42+Case11!$F42+Case11!$P42)</f>
        <v>1.5108913346385925E-2</v>
      </c>
      <c r="DF42" t="str">
        <f t="shared" si="7"/>
        <v>AME_10-Eb</v>
      </c>
      <c r="DG42" s="22">
        <f t="shared" si="8"/>
        <v>2.6935584876085382E-3</v>
      </c>
      <c r="DH42" s="22">
        <f t="shared" si="9"/>
        <v>2.693558487608539E-3</v>
      </c>
      <c r="DI42" s="22">
        <f t="shared" si="10"/>
        <v>2.693558487608539E-3</v>
      </c>
      <c r="DJ42" s="22">
        <f t="shared" si="11"/>
        <v>2.6935584876085399E-3</v>
      </c>
      <c r="DK42" s="22">
        <f t="shared" si="12"/>
        <v>2.6935584876085386E-3</v>
      </c>
      <c r="DL42" s="22">
        <f t="shared" si="13"/>
        <v>2.693558487608539E-3</v>
      </c>
      <c r="DM42" s="22">
        <f t="shared" si="14"/>
        <v>2.6935584876085395E-3</v>
      </c>
      <c r="DN42" s="22">
        <f t="shared" si="15"/>
        <v>1.3467792438042691E-3</v>
      </c>
      <c r="DO42" s="22">
        <f t="shared" si="16"/>
        <v>5.3871169752170763E-3</v>
      </c>
      <c r="DP42" s="22">
        <f t="shared" si="17"/>
        <v>2.6871247740597104E-3</v>
      </c>
      <c r="DQ42" s="22">
        <f t="shared" si="18"/>
        <v>2.7196044023494684E-3</v>
      </c>
      <c r="DS42">
        <f t="shared" si="19"/>
        <v>49.999999999999993</v>
      </c>
      <c r="DT42">
        <f t="shared" si="20"/>
        <v>50</v>
      </c>
      <c r="DU42">
        <f t="shared" si="21"/>
        <v>50</v>
      </c>
      <c r="DV42">
        <f t="shared" si="22"/>
        <v>50.000000000000007</v>
      </c>
      <c r="DW42">
        <f t="shared" si="23"/>
        <v>49.999999999999986</v>
      </c>
      <c r="DX42">
        <f t="shared" si="24"/>
        <v>50</v>
      </c>
      <c r="DY42">
        <f t="shared" si="25"/>
        <v>50</v>
      </c>
      <c r="DZ42">
        <f t="shared" si="26"/>
        <v>49.999999999999993</v>
      </c>
      <c r="EA42">
        <f t="shared" si="27"/>
        <v>49.999999999999993</v>
      </c>
      <c r="EB42">
        <f t="shared" si="28"/>
        <v>90</v>
      </c>
      <c r="EC42">
        <f t="shared" si="29"/>
        <v>18.000000000000014</v>
      </c>
    </row>
    <row r="43" spans="1:133" x14ac:dyDescent="0.2">
      <c r="A43" t="str">
        <f>OutputSummary!A39</f>
        <v>AME_10-Cb</v>
      </c>
      <c r="B43" s="13">
        <f>IF($A43="",B42,Case8!K39*100)</f>
        <v>2.2953921850910421</v>
      </c>
      <c r="C43" s="7">
        <f>IF($A43="",C42,Pi!$B39)</f>
        <v>2.2953921850910421</v>
      </c>
      <c r="D43" s="7">
        <f>IF($A43="",D42,Patm!B39)</f>
        <v>2.8780564069334313</v>
      </c>
      <c r="E43" s="13">
        <f>IF($A43="",E42,'Patm diff'!B39)</f>
        <v>3.8241652274632654</v>
      </c>
      <c r="F43" s="7">
        <f>IF($A43="",F42,'Patm nodiff'!B39)</f>
        <v>2.799746148670982</v>
      </c>
      <c r="G43" s="7">
        <f>IF($A43="",G42,Case1!$B39)</f>
        <v>2.591762914095368</v>
      </c>
      <c r="H43" s="7">
        <f>IF($A43="",H42,Case2!$B39)</f>
        <v>2.5968073466867407</v>
      </c>
      <c r="I43" s="7">
        <f>IF($A43="",I42,Case3!$B39)</f>
        <v>2.5867785867513517</v>
      </c>
      <c r="J43" s="7">
        <f>IF($A43="",J42,Case4!$B39)</f>
        <v>2.621446527013727</v>
      </c>
      <c r="K43" s="7">
        <f>IF($A43="",K42,Case5!$B39)</f>
        <v>2.5618680448100686</v>
      </c>
      <c r="L43" s="7">
        <f>IF($A43="",L42,Case6!$B39)</f>
        <v>2.6208833402111673</v>
      </c>
      <c r="M43" s="7">
        <f>IF($A43="",M42,Case7!$B39)</f>
        <v>2.5632582119647314</v>
      </c>
      <c r="N43" s="7">
        <f>IF($A43="",N42,Case8!$B39)</f>
        <v>2.4434868549527282</v>
      </c>
      <c r="O43" s="7">
        <f>IF($A43="",O42,Case9!$B39)</f>
        <v>2.8888605348732899</v>
      </c>
      <c r="P43" s="7">
        <f>IF($A43="",P42,Case10!$B39)</f>
        <v>2.4603128143128354</v>
      </c>
      <c r="Q43" s="7">
        <f>IF($A43="",Q42,Case11!$B39)</f>
        <v>3.124051405524459</v>
      </c>
      <c r="S43" s="7">
        <f>IF($A43="",S42,Case1!E39*100)</f>
        <v>46.220800000000004</v>
      </c>
      <c r="T43" s="7">
        <f>IF($A43="",T42,Pi!$Q39)</f>
        <v>46.220800000000011</v>
      </c>
      <c r="U43" s="7">
        <f>IF($A43="",U42,Patm!Q39)</f>
        <v>4.7846313451623184</v>
      </c>
      <c r="V43" s="7">
        <f>IF($A43="",V42,'Patm diff'!Q39)</f>
        <v>7.6869715564604375</v>
      </c>
      <c r="W43" s="7">
        <f>IF($A43="",W42,'Patm nodiff'!Q39)</f>
        <v>4.3439518893984008</v>
      </c>
      <c r="X43" s="7">
        <f>IF($A43="",X42,Case1!$Q39)</f>
        <v>2.9828642892739881</v>
      </c>
      <c r="Y43" s="7">
        <f>IF($A43="",Y42,Case2!$Q39)</f>
        <v>2.8509632325651446</v>
      </c>
      <c r="Z43" s="7">
        <f>IF($A43="",Z42,Case3!$Q39)</f>
        <v>3.113696302604243</v>
      </c>
      <c r="AA43" s="7">
        <f>IF($A43="",AA42,Case4!$Q39)</f>
        <v>2.2139828530395684</v>
      </c>
      <c r="AB43" s="7">
        <f>IF($A43="",AB42,Case5!$Q39)</f>
        <v>3.7750608306962139</v>
      </c>
      <c r="AC43" s="7">
        <f>IF($A43="",AC42,Case6!$Q39)</f>
        <v>2.228407501819015</v>
      </c>
      <c r="AD43" s="7">
        <f>IF($A43="",AD42,Case7!$Q39)</f>
        <v>3.7378188296950992</v>
      </c>
      <c r="AE43" s="7">
        <f>IF($A43="",AE42,Case8!$Q39)</f>
        <v>1.6715871618593952</v>
      </c>
      <c r="AF43" s="7">
        <f>IF($A43="",AF42,Case9!$Q39)</f>
        <v>4.8683757507645291</v>
      </c>
      <c r="AG43" s="7">
        <f>IF($A43="",AG42,Case10!$Q39)</f>
        <v>1.8110133652378584</v>
      </c>
      <c r="AH43" s="7">
        <f>IF($A43="",AH42,Case11!$Q39)</f>
        <v>5.9560636812728873</v>
      </c>
      <c r="AJ43" s="25">
        <f t="shared" si="33"/>
        <v>0.99999999999999989</v>
      </c>
      <c r="AK43" s="25">
        <f t="shared" si="34"/>
        <v>9.6602635951740119</v>
      </c>
      <c r="AL43" s="25">
        <f t="shared" si="35"/>
        <v>6.0128751173996733</v>
      </c>
      <c r="AM43" s="25">
        <f t="shared" si="36"/>
        <v>10.640265172550329</v>
      </c>
      <c r="AN43" s="25">
        <f t="shared" si="37"/>
        <v>15.495441802767996</v>
      </c>
      <c r="AO43" s="25">
        <f t="shared" si="38"/>
        <v>16.212345172341276</v>
      </c>
      <c r="AP43" s="25">
        <f t="shared" si="39"/>
        <v>14.84435073560055</v>
      </c>
      <c r="AQ43" s="25">
        <f t="shared" si="40"/>
        <v>20.876765118819076</v>
      </c>
      <c r="AR43" s="25">
        <f t="shared" si="41"/>
        <v>12.243723233322244</v>
      </c>
      <c r="AS43" s="25">
        <f t="shared" si="42"/>
        <v>20.741628253481768</v>
      </c>
      <c r="AT43" s="25">
        <f t="shared" si="43"/>
        <v>12.365714366035853</v>
      </c>
      <c r="AU43" s="25">
        <f t="shared" si="44"/>
        <v>27.650846485675419</v>
      </c>
      <c r="AV43" s="25">
        <f t="shared" si="45"/>
        <v>9.4940905070323502</v>
      </c>
      <c r="AW43" s="25">
        <f t="shared" si="46"/>
        <v>25.522064545299127</v>
      </c>
      <c r="AX43" s="25">
        <f t="shared" si="47"/>
        <v>7.7602931186461097</v>
      </c>
      <c r="AZ43" s="7">
        <f t="shared" si="48"/>
        <v>32.560021580793098</v>
      </c>
      <c r="BA43" s="7">
        <f t="shared" si="49"/>
        <v>32.560021580793098</v>
      </c>
      <c r="BB43" s="7">
        <f t="shared" si="50"/>
        <v>73.958333333333329</v>
      </c>
      <c r="BC43" s="7">
        <f t="shared" si="51"/>
        <v>22.118380062305299</v>
      </c>
      <c r="BD43" s="7">
        <f t="shared" si="52"/>
        <v>50</v>
      </c>
      <c r="BE43" s="7">
        <f t="shared" si="53"/>
        <v>50</v>
      </c>
      <c r="BF43" s="7">
        <f t="shared" si="54"/>
        <v>50</v>
      </c>
      <c r="BG43" s="7">
        <f t="shared" si="55"/>
        <v>50</v>
      </c>
      <c r="BH43" s="7">
        <f t="shared" si="56"/>
        <v>50</v>
      </c>
      <c r="BI43" s="7">
        <f t="shared" si="57"/>
        <v>50</v>
      </c>
      <c r="BJ43" s="7">
        <f t="shared" si="58"/>
        <v>50</v>
      </c>
      <c r="BK43" s="7">
        <f t="shared" si="59"/>
        <v>50</v>
      </c>
      <c r="BL43" s="7">
        <f t="shared" si="60"/>
        <v>50</v>
      </c>
      <c r="BM43" s="7">
        <f t="shared" si="61"/>
        <v>10</v>
      </c>
      <c r="BN43" s="7">
        <f t="shared" si="62"/>
        <v>82</v>
      </c>
      <c r="BP43" s="7">
        <f t="shared" si="63"/>
        <v>0</v>
      </c>
      <c r="BQ43" s="7">
        <f t="shared" si="64"/>
        <v>25.384081449213394</v>
      </c>
      <c r="BR43" s="7">
        <f t="shared" si="65"/>
        <v>66.60182309157716</v>
      </c>
      <c r="BS43" s="7">
        <f t="shared" si="66"/>
        <v>21.972452762355974</v>
      </c>
      <c r="BT43" s="7">
        <f t="shared" si="67"/>
        <v>12.911550842130747</v>
      </c>
      <c r="BU43" s="7">
        <f t="shared" si="68"/>
        <v>13.131314271846037</v>
      </c>
      <c r="BV43" s="7">
        <f t="shared" si="69"/>
        <v>12.694405929971934</v>
      </c>
      <c r="BW43" s="7">
        <f t="shared" si="70"/>
        <v>14.204733467355279</v>
      </c>
      <c r="BX43" s="7">
        <f t="shared" si="71"/>
        <v>11.60916471920711</v>
      </c>
      <c r="BY43" s="7">
        <f t="shared" si="72"/>
        <v>14.180197930194453</v>
      </c>
      <c r="BZ43" s="7">
        <f t="shared" si="73"/>
        <v>11.669728101956784</v>
      </c>
      <c r="CA43" s="7">
        <f t="shared" si="74"/>
        <v>6.4518242600800786</v>
      </c>
      <c r="CB43" s="7">
        <f t="shared" si="75"/>
        <v>25.854769116882263</v>
      </c>
      <c r="CC43" s="7">
        <f t="shared" si="76"/>
        <v>7.1848562652160481</v>
      </c>
      <c r="CD43" s="7">
        <f t="shared" si="77"/>
        <v>36.100986394207389</v>
      </c>
      <c r="CF43" t="str">
        <f>OutputSummary!A43</f>
        <v>AME_10-Ec</v>
      </c>
      <c r="CG43" s="22">
        <f>IF($CF43="",CG42,Case1!$O43)</f>
        <v>2.693558487608539E-3</v>
      </c>
      <c r="CH43" s="22">
        <f>IF($CF43="",CH42,Case2!$O43)</f>
        <v>2.693558487608539E-3</v>
      </c>
      <c r="CI43" s="22">
        <f>IF($CF43="",CI42,Case3!$O43)</f>
        <v>2.693558487608539E-3</v>
      </c>
      <c r="CJ43" s="22">
        <f>IF($CF43="",CJ42,Case4!$O43)</f>
        <v>2.693558487608539E-3</v>
      </c>
      <c r="CK43" s="22">
        <f>IF($CF43="",CK42,Case5!$O43)</f>
        <v>2.6935584876085395E-3</v>
      </c>
      <c r="CL43" s="22">
        <f>IF($CF43="",CL42,Case6!$O43)</f>
        <v>2.693558487608539E-3</v>
      </c>
      <c r="CM43" s="22">
        <f>IF($CF43="",CM42,Case7!$O43)</f>
        <v>2.6935584876085395E-3</v>
      </c>
      <c r="CN43" s="22">
        <f>IF($CF43="",CN42,Case8!$O43)</f>
        <v>1.3467792438042695E-3</v>
      </c>
      <c r="CO43" s="22">
        <f>IF($CF43="",CO42,Case9!$O43)</f>
        <v>5.3871169752170781E-3</v>
      </c>
      <c r="CP43" s="22">
        <f>IF($CF43="",CP42,Case10!$O43)</f>
        <v>2.9856941933996785E-4</v>
      </c>
      <c r="CQ43" s="22">
        <f>IF($CF43="",CQ42,Case11!$O43)</f>
        <v>1.2389308944036457E-2</v>
      </c>
      <c r="CS43" t="str">
        <f>OutputSummary!A43</f>
        <v>AME_10-Ec</v>
      </c>
      <c r="CT43" s="22">
        <f>IF($CS43="",CT42,Case1!$S43+Case1!$F43+Case1!$P43)</f>
        <v>5.3871169752170772E-3</v>
      </c>
      <c r="CU43" s="22">
        <f>IF($CS43="",CU42,Case2!$S43+Case2!$F43+Case2!$P43)</f>
        <v>5.3871169752170781E-3</v>
      </c>
      <c r="CV43" s="22">
        <f>IF($CS43="",CV42,Case3!$S43+Case3!$F43+Case3!$P43)</f>
        <v>5.3871169752170781E-3</v>
      </c>
      <c r="CW43" s="22">
        <f>IF($CS43="",CW42,Case4!$S43+Case4!$F43+Case4!$P43)</f>
        <v>5.3871169752170789E-3</v>
      </c>
      <c r="CX43" s="22">
        <f>IF($CS43="",CX42,Case5!$S43+Case5!$F43+Case5!$P43)</f>
        <v>5.3871169752170781E-3</v>
      </c>
      <c r="CY43" s="22">
        <f>IF($CS43="",CY42,Case6!$S43+Case6!$F43+Case6!$P43)</f>
        <v>5.3871169752170781E-3</v>
      </c>
      <c r="CZ43" s="22">
        <f>IF($CS43="",CZ42,Case7!$S43+Case7!$F43+Case7!$P43)</f>
        <v>5.3871169752170789E-3</v>
      </c>
      <c r="DA43" s="22">
        <f>IF($CS43="",DA42,Case8!$S43+Case8!$F43+Case8!$P43)</f>
        <v>2.6935584876085386E-3</v>
      </c>
      <c r="DB43" s="22">
        <f>IF($CS43="",DB42,Case9!$S43+Case9!$F43+Case9!$P43)</f>
        <v>1.0774233950434154E-2</v>
      </c>
      <c r="DC43" s="22">
        <f>IF($CS43="",DC42,Case10!$S43+Case10!$F43+Case10!$P43)</f>
        <v>2.9856941933996783E-3</v>
      </c>
      <c r="DD43" s="22">
        <f>IF($CS43="",DD42,Case11!$S43+Case11!$F43+Case11!$P43)</f>
        <v>1.5108913346385925E-2</v>
      </c>
      <c r="DF43" t="str">
        <f t="shared" si="7"/>
        <v>AME_10-Ec</v>
      </c>
      <c r="DG43" s="22">
        <f t="shared" si="8"/>
        <v>2.6935584876085382E-3</v>
      </c>
      <c r="DH43" s="22">
        <f t="shared" si="9"/>
        <v>2.693558487608539E-3</v>
      </c>
      <c r="DI43" s="22">
        <f t="shared" si="10"/>
        <v>2.693558487608539E-3</v>
      </c>
      <c r="DJ43" s="22">
        <f t="shared" si="11"/>
        <v>2.6935584876085399E-3</v>
      </c>
      <c r="DK43" s="22">
        <f t="shared" si="12"/>
        <v>2.6935584876085386E-3</v>
      </c>
      <c r="DL43" s="22">
        <f t="shared" si="13"/>
        <v>2.693558487608539E-3</v>
      </c>
      <c r="DM43" s="22">
        <f t="shared" si="14"/>
        <v>2.6935584876085395E-3</v>
      </c>
      <c r="DN43" s="22">
        <f t="shared" si="15"/>
        <v>1.3467792438042691E-3</v>
      </c>
      <c r="DO43" s="22">
        <f t="shared" si="16"/>
        <v>5.3871169752170763E-3</v>
      </c>
      <c r="DP43" s="22">
        <f t="shared" si="17"/>
        <v>2.6871247740597104E-3</v>
      </c>
      <c r="DQ43" s="22">
        <f t="shared" si="18"/>
        <v>2.7196044023494684E-3</v>
      </c>
      <c r="DS43">
        <f t="shared" si="19"/>
        <v>49.999999999999993</v>
      </c>
      <c r="DT43">
        <f t="shared" si="20"/>
        <v>50</v>
      </c>
      <c r="DU43">
        <f t="shared" si="21"/>
        <v>50</v>
      </c>
      <c r="DV43">
        <f t="shared" si="22"/>
        <v>50.000000000000007</v>
      </c>
      <c r="DW43">
        <f t="shared" si="23"/>
        <v>49.999999999999986</v>
      </c>
      <c r="DX43">
        <f t="shared" si="24"/>
        <v>50</v>
      </c>
      <c r="DY43">
        <f t="shared" si="25"/>
        <v>50</v>
      </c>
      <c r="DZ43">
        <f t="shared" si="26"/>
        <v>49.999999999999993</v>
      </c>
      <c r="EA43">
        <f t="shared" si="27"/>
        <v>49.999999999999993</v>
      </c>
      <c r="EB43">
        <f t="shared" si="28"/>
        <v>90</v>
      </c>
      <c r="EC43">
        <f t="shared" si="29"/>
        <v>18.000000000000014</v>
      </c>
    </row>
    <row r="44" spans="1:133" x14ac:dyDescent="0.2">
      <c r="A44" t="str">
        <f>OutputSummary!A40</f>
        <v>AME_10-Da</v>
      </c>
      <c r="B44" s="13">
        <f>IF($A44="",B43,Case8!K40*100)</f>
        <v>2.9033910744512004</v>
      </c>
      <c r="C44" s="7">
        <f>IF($A44="",C43,Pi!$B40)</f>
        <v>2.9033910744512004</v>
      </c>
      <c r="D44" s="7">
        <f>IF($A44="",D43,Patm!B40)</f>
        <v>3.5460232299755452</v>
      </c>
      <c r="E44" s="13">
        <f>IF($A44="",E43,'Patm diff'!B40)</f>
        <v>4.5927440155279431</v>
      </c>
      <c r="F44" s="7">
        <f>IF($A44="",F43,'Patm nodiff'!B40)</f>
        <v>3.4595650201377968</v>
      </c>
      <c r="G44" s="7">
        <f>IF($A44="",G43,Case1!$B40)</f>
        <v>3.197917539626999</v>
      </c>
      <c r="H44" s="7">
        <f>IF($A44="",H43,Case2!$B40)</f>
        <v>3.2029305815861222</v>
      </c>
      <c r="I44" s="7">
        <f>IF($A44="",I43,Case3!$B40)</f>
        <v>3.192964228890665</v>
      </c>
      <c r="J44" s="7">
        <f>IF($A44="",J43,Case4!$B40)</f>
        <v>3.2274164365520157</v>
      </c>
      <c r="K44" s="7">
        <f>IF($A44="",K43,Case5!$B40)</f>
        <v>3.1682087009469031</v>
      </c>
      <c r="L44" s="7">
        <f>IF($A44="",L43,Case6!$B40)</f>
        <v>3.2268567543636002</v>
      </c>
      <c r="M44" s="7">
        <f>IF($A44="",M43,Case7!$B40)</f>
        <v>3.1695902173316082</v>
      </c>
      <c r="N44" s="7">
        <f>IF($A44="",N43,Case8!$B40)</f>
        <v>3.0505641767756968</v>
      </c>
      <c r="O44" s="7">
        <f>IF($A44="",O43,Case9!$B40)</f>
        <v>3.493166373254506</v>
      </c>
      <c r="P44" s="7">
        <f>IF($A44="",P43,Case10!$B40)</f>
        <v>3.0672854310985276</v>
      </c>
      <c r="Q44" s="7">
        <f>IF($A44="",Q43,Case11!$B40)</f>
        <v>3.7268936917627258</v>
      </c>
      <c r="S44" s="7">
        <f>IF($A44="",S43,Case1!E40*100)</f>
        <v>46.220800000000004</v>
      </c>
      <c r="T44" s="7">
        <f>IF($A44="",T43,Pi!$Q40)</f>
        <v>46.220800000000011</v>
      </c>
      <c r="U44" s="7">
        <f>IF($A44="",U43,Patm!Q40)</f>
        <v>3.7824874625467775</v>
      </c>
      <c r="V44" s="7">
        <f>IF($A44="",V43,'Patm diff'!Q40)</f>
        <v>6.4338102320315098</v>
      </c>
      <c r="W44" s="7">
        <f>IF($A44="",W43,'Patm nodiff'!Q40)</f>
        <v>3.4108524982883663</v>
      </c>
      <c r="X44" s="7">
        <f>IF($A44="",X43,Case1!$Q40)</f>
        <v>2.1080579643122097</v>
      </c>
      <c r="Y44" s="7">
        <f>IF($A44="",Y43,Case2!$Q40)</f>
        <v>2.0154320140340172</v>
      </c>
      <c r="Z44" s="7">
        <f>IF($A44="",Z43,Case3!$Q40)</f>
        <v>2.1998793709191178</v>
      </c>
      <c r="AA44" s="7">
        <f>IF($A44="",AA43,Case4!$Q40)</f>
        <v>1.5673887156128898</v>
      </c>
      <c r="AB44" s="7">
        <f>IF($A44="",AB43,Case5!$Q40)</f>
        <v>2.663306490833762</v>
      </c>
      <c r="AC44" s="7">
        <f>IF($A44="",AC43,Case6!$Q40)</f>
        <v>1.5775480359253313</v>
      </c>
      <c r="AD44" s="7">
        <f>IF($A44="",AD43,Case7!$Q40)</f>
        <v>2.6372444886863997</v>
      </c>
      <c r="AE44" s="7">
        <f>IF($A44="",AE43,Case8!$Q40)</f>
        <v>1.1513905100580566</v>
      </c>
      <c r="AF44" s="7">
        <f>IF($A44="",AF43,Case9!$Q40)</f>
        <v>3.5882647935196075</v>
      </c>
      <c r="AG44" s="7">
        <f>IF($A44="",AG43,Case10!$Q40)</f>
        <v>1.2512087997675556</v>
      </c>
      <c r="AH44" s="7">
        <f>IF($A44="",AH43,Case11!$Q40)</f>
        <v>4.5094530875815426</v>
      </c>
      <c r="AJ44" s="25">
        <f t="shared" si="33"/>
        <v>0.99999999999999989</v>
      </c>
      <c r="AK44" s="25">
        <f t="shared" si="34"/>
        <v>12.219683596486844</v>
      </c>
      <c r="AL44" s="25">
        <f t="shared" si="35"/>
        <v>7.1840477622240249</v>
      </c>
      <c r="AM44" s="25">
        <f t="shared" si="36"/>
        <v>13.551099035562084</v>
      </c>
      <c r="AN44" s="25">
        <f t="shared" si="37"/>
        <v>21.925772811982586</v>
      </c>
      <c r="AO44" s="25">
        <f t="shared" si="38"/>
        <v>22.933445374565672</v>
      </c>
      <c r="AP44" s="25">
        <f t="shared" si="39"/>
        <v>21.010606586436957</v>
      </c>
      <c r="AQ44" s="25">
        <f t="shared" si="40"/>
        <v>29.489047317739853</v>
      </c>
      <c r="AR44" s="25">
        <f t="shared" si="41"/>
        <v>17.354668026033437</v>
      </c>
      <c r="AS44" s="25">
        <f t="shared" si="42"/>
        <v>29.299139517414815</v>
      </c>
      <c r="AT44" s="25">
        <f t="shared" si="43"/>
        <v>17.526171804807671</v>
      </c>
      <c r="AU44" s="25">
        <f t="shared" si="44"/>
        <v>40.143460968485321</v>
      </c>
      <c r="AV44" s="25">
        <f t="shared" si="45"/>
        <v>12.881100659983231</v>
      </c>
      <c r="AW44" s="25">
        <f t="shared" si="46"/>
        <v>36.94091666281976</v>
      </c>
      <c r="AX44" s="25">
        <f t="shared" si="47"/>
        <v>10.249757365762642</v>
      </c>
      <c r="AZ44" s="7">
        <f t="shared" si="48"/>
        <v>32.560021580793098</v>
      </c>
      <c r="BA44" s="7">
        <f t="shared" si="49"/>
        <v>32.560021580793098</v>
      </c>
      <c r="BB44" s="7">
        <f t="shared" si="50"/>
        <v>73.958333333333329</v>
      </c>
      <c r="BC44" s="7">
        <f t="shared" si="51"/>
        <v>22.118380062305299</v>
      </c>
      <c r="BD44" s="7">
        <f t="shared" si="52"/>
        <v>50</v>
      </c>
      <c r="BE44" s="7">
        <f t="shared" si="53"/>
        <v>50</v>
      </c>
      <c r="BF44" s="7">
        <f t="shared" si="54"/>
        <v>50</v>
      </c>
      <c r="BG44" s="7">
        <f t="shared" si="55"/>
        <v>50</v>
      </c>
      <c r="BH44" s="7">
        <f t="shared" si="56"/>
        <v>50</v>
      </c>
      <c r="BI44" s="7">
        <f t="shared" si="57"/>
        <v>50</v>
      </c>
      <c r="BJ44" s="7">
        <f t="shared" si="58"/>
        <v>50</v>
      </c>
      <c r="BK44" s="7">
        <f t="shared" si="59"/>
        <v>50</v>
      </c>
      <c r="BL44" s="7">
        <f t="shared" si="60"/>
        <v>50</v>
      </c>
      <c r="BM44" s="7">
        <f t="shared" si="61"/>
        <v>10</v>
      </c>
      <c r="BN44" s="7">
        <f t="shared" si="62"/>
        <v>82</v>
      </c>
      <c r="BP44" s="7">
        <f t="shared" si="63"/>
        <v>0</v>
      </c>
      <c r="BQ44" s="7">
        <f t="shared" si="64"/>
        <v>22.133847595636606</v>
      </c>
      <c r="BR44" s="7">
        <f t="shared" si="65"/>
        <v>58.185511278258119</v>
      </c>
      <c r="BS44" s="7">
        <f t="shared" si="66"/>
        <v>19.156012105318073</v>
      </c>
      <c r="BT44" s="7">
        <f t="shared" si="67"/>
        <v>10.144223000736133</v>
      </c>
      <c r="BU44" s="7">
        <f t="shared" si="68"/>
        <v>10.316884617121064</v>
      </c>
      <c r="BV44" s="7">
        <f t="shared" si="69"/>
        <v>9.9736186760235128</v>
      </c>
      <c r="BW44" s="7">
        <f t="shared" si="70"/>
        <v>11.160238279717888</v>
      </c>
      <c r="BX44" s="7">
        <f t="shared" si="71"/>
        <v>9.1209768062595078</v>
      </c>
      <c r="BY44" s="7">
        <f t="shared" si="72"/>
        <v>11.140961435019268</v>
      </c>
      <c r="BZ44" s="7">
        <f t="shared" si="73"/>
        <v>9.1685596619368557</v>
      </c>
      <c r="CA44" s="7">
        <f t="shared" si="74"/>
        <v>5.0690071902323774</v>
      </c>
      <c r="CB44" s="7">
        <f t="shared" si="75"/>
        <v>20.313326165156205</v>
      </c>
      <c r="CC44" s="7">
        <f t="shared" si="76"/>
        <v>5.644928721092338</v>
      </c>
      <c r="CD44" s="7">
        <f t="shared" si="77"/>
        <v>28.36347554272151</v>
      </c>
      <c r="CF44" t="str">
        <f>OutputSummary!A44</f>
        <v>AME_10-Ed</v>
      </c>
      <c r="CG44" s="22">
        <f>IF($CF44="",CG43,Case1!$O44)</f>
        <v>2.693558487608539E-3</v>
      </c>
      <c r="CH44" s="22">
        <f>IF($CF44="",CH43,Case2!$O44)</f>
        <v>2.693558487608539E-3</v>
      </c>
      <c r="CI44" s="22">
        <f>IF($CF44="",CI43,Case3!$O44)</f>
        <v>2.693558487608539E-3</v>
      </c>
      <c r="CJ44" s="22">
        <f>IF($CF44="",CJ43,Case4!$O44)</f>
        <v>2.693558487608539E-3</v>
      </c>
      <c r="CK44" s="22">
        <f>IF($CF44="",CK43,Case5!$O44)</f>
        <v>2.6935584876085395E-3</v>
      </c>
      <c r="CL44" s="22">
        <f>IF($CF44="",CL43,Case6!$O44)</f>
        <v>2.693558487608539E-3</v>
      </c>
      <c r="CM44" s="22">
        <f>IF($CF44="",CM43,Case7!$O44)</f>
        <v>2.6935584876085395E-3</v>
      </c>
      <c r="CN44" s="22">
        <f>IF($CF44="",CN43,Case8!$O44)</f>
        <v>1.3467792438042695E-3</v>
      </c>
      <c r="CO44" s="22">
        <f>IF($CF44="",CO43,Case9!$O44)</f>
        <v>5.3871169752170781E-3</v>
      </c>
      <c r="CP44" s="22">
        <f>IF($CF44="",CP43,Case10!$O44)</f>
        <v>2.9856941933996785E-4</v>
      </c>
      <c r="CQ44" s="22">
        <f>IF($CF44="",CQ43,Case11!$O44)</f>
        <v>1.2389308944036457E-2</v>
      </c>
      <c r="CS44" t="str">
        <f>OutputSummary!A44</f>
        <v>AME_10-Ed</v>
      </c>
      <c r="CT44" s="22">
        <f>IF($CS44="",CT43,Case1!$S44+Case1!$F44+Case1!$P44)</f>
        <v>5.3871169752170772E-3</v>
      </c>
      <c r="CU44" s="22">
        <f>IF($CS44="",CU43,Case2!$S44+Case2!$F44+Case2!$P44)</f>
        <v>5.3871169752170781E-3</v>
      </c>
      <c r="CV44" s="22">
        <f>IF($CS44="",CV43,Case3!$S44+Case3!$F44+Case3!$P44)</f>
        <v>5.3871169752170781E-3</v>
      </c>
      <c r="CW44" s="22">
        <f>IF($CS44="",CW43,Case4!$S44+Case4!$F44+Case4!$P44)</f>
        <v>5.3871169752170789E-3</v>
      </c>
      <c r="CX44" s="22">
        <f>IF($CS44="",CX43,Case5!$S44+Case5!$F44+Case5!$P44)</f>
        <v>5.3871169752170781E-3</v>
      </c>
      <c r="CY44" s="22">
        <f>IF($CS44="",CY43,Case6!$S44+Case6!$F44+Case6!$P44)</f>
        <v>5.3871169752170781E-3</v>
      </c>
      <c r="CZ44" s="22">
        <f>IF($CS44="",CZ43,Case7!$S44+Case7!$F44+Case7!$P44)</f>
        <v>5.3871169752170789E-3</v>
      </c>
      <c r="DA44" s="22">
        <f>IF($CS44="",DA43,Case8!$S44+Case8!$F44+Case8!$P44)</f>
        <v>2.6935584876085386E-3</v>
      </c>
      <c r="DB44" s="22">
        <f>IF($CS44="",DB43,Case9!$S44+Case9!$F44+Case9!$P44)</f>
        <v>1.0774233950434154E-2</v>
      </c>
      <c r="DC44" s="22">
        <f>IF($CS44="",DC43,Case10!$S44+Case10!$F44+Case10!$P44)</f>
        <v>2.9856941933996783E-3</v>
      </c>
      <c r="DD44" s="22">
        <f>IF($CS44="",DD43,Case11!$S44+Case11!$F44+Case11!$P44)</f>
        <v>1.5108913346385925E-2</v>
      </c>
      <c r="DF44" t="str">
        <f t="shared" si="7"/>
        <v>AME_10-Ed</v>
      </c>
      <c r="DG44" s="22">
        <f t="shared" si="8"/>
        <v>2.6935584876085382E-3</v>
      </c>
      <c r="DH44" s="22">
        <f t="shared" si="9"/>
        <v>2.693558487608539E-3</v>
      </c>
      <c r="DI44" s="22">
        <f t="shared" si="10"/>
        <v>2.693558487608539E-3</v>
      </c>
      <c r="DJ44" s="22">
        <f t="shared" si="11"/>
        <v>2.6935584876085399E-3</v>
      </c>
      <c r="DK44" s="22">
        <f t="shared" si="12"/>
        <v>2.6935584876085386E-3</v>
      </c>
      <c r="DL44" s="22">
        <f t="shared" si="13"/>
        <v>2.693558487608539E-3</v>
      </c>
      <c r="DM44" s="22">
        <f t="shared" si="14"/>
        <v>2.6935584876085395E-3</v>
      </c>
      <c r="DN44" s="22">
        <f t="shared" si="15"/>
        <v>1.3467792438042691E-3</v>
      </c>
      <c r="DO44" s="22">
        <f t="shared" si="16"/>
        <v>5.3871169752170763E-3</v>
      </c>
      <c r="DP44" s="22">
        <f t="shared" si="17"/>
        <v>2.6871247740597104E-3</v>
      </c>
      <c r="DQ44" s="22">
        <f t="shared" si="18"/>
        <v>2.7196044023494684E-3</v>
      </c>
      <c r="DS44">
        <f t="shared" si="19"/>
        <v>49.999999999999993</v>
      </c>
      <c r="DT44">
        <f t="shared" si="20"/>
        <v>50</v>
      </c>
      <c r="DU44">
        <f t="shared" si="21"/>
        <v>50</v>
      </c>
      <c r="DV44">
        <f t="shared" si="22"/>
        <v>50.000000000000007</v>
      </c>
      <c r="DW44">
        <f t="shared" si="23"/>
        <v>49.999999999999986</v>
      </c>
      <c r="DX44">
        <f t="shared" si="24"/>
        <v>50</v>
      </c>
      <c r="DY44">
        <f t="shared" si="25"/>
        <v>50</v>
      </c>
      <c r="DZ44">
        <f t="shared" si="26"/>
        <v>49.999999999999993</v>
      </c>
      <c r="EA44">
        <f t="shared" si="27"/>
        <v>49.999999999999993</v>
      </c>
      <c r="EB44">
        <f t="shared" si="28"/>
        <v>90</v>
      </c>
      <c r="EC44">
        <f t="shared" si="29"/>
        <v>18.000000000000014</v>
      </c>
    </row>
    <row r="45" spans="1:133" x14ac:dyDescent="0.2">
      <c r="A45" t="str">
        <f>OutputSummary!A41</f>
        <v>AME_10-Ea</v>
      </c>
      <c r="B45" s="13">
        <f>IF($A45="",B44,Case8!K41*100)</f>
        <v>3.262507634007688</v>
      </c>
      <c r="C45" s="7">
        <f>IF($A45="",C44,Pi!$B41)</f>
        <v>3.262507634007688</v>
      </c>
      <c r="D45" s="7">
        <f>IF($A45="",D44,Patm!B41)</f>
        <v>4.358371250526873</v>
      </c>
      <c r="E45" s="13">
        <f>IF($A45="",E44,'Patm diff'!B41)</f>
        <v>6.1836588626083753</v>
      </c>
      <c r="F45" s="7">
        <f>IF($A45="",F44,'Patm nodiff'!B41)</f>
        <v>4.2098556848355262</v>
      </c>
      <c r="G45" s="7">
        <f>IF($A45="",G44,Case1!$B41)</f>
        <v>3.6343198176139175</v>
      </c>
      <c r="H45" s="7">
        <f>IF($A45="",H44,Case2!$B41)</f>
        <v>3.6406430850800002</v>
      </c>
      <c r="I45" s="7">
        <f>IF($A45="",I44,Case3!$B41)</f>
        <v>3.6280717211109352</v>
      </c>
      <c r="J45" s="7">
        <f>IF($A45="",J44,Case4!$B41)</f>
        <v>3.6715261318090944</v>
      </c>
      <c r="K45" s="7">
        <f>IF($A45="",K44,Case5!$B41)</f>
        <v>3.5968425865367468</v>
      </c>
      <c r="L45" s="7">
        <f>IF($A45="",L44,Case6!$B41)</f>
        <v>3.670820273254348</v>
      </c>
      <c r="M45" s="7">
        <f>IF($A45="",M44,Case7!$B41)</f>
        <v>3.5985854838750293</v>
      </c>
      <c r="N45" s="7">
        <f>IF($A45="",N44,Case8!$B41)</f>
        <v>3.4482695781921726</v>
      </c>
      <c r="O45" s="7">
        <f>IF($A45="",O44,Case9!$B41)</f>
        <v>4.0072878708792397</v>
      </c>
      <c r="P45" s="7">
        <f>IF($A45="",P44,Case10!$B41)</f>
        <v>3.4692743378605742</v>
      </c>
      <c r="Q45" s="7">
        <f>IF($A45="",Q44,Case11!$B41)</f>
        <v>4.3048511288806779</v>
      </c>
      <c r="S45" s="7">
        <f>IF($A45="",S44,Case1!E41*100)</f>
        <v>57.247999999999998</v>
      </c>
      <c r="T45" s="7">
        <f>IF($A45="",T44,Pi!$Q41)</f>
        <v>57.247999999999998</v>
      </c>
      <c r="U45" s="7">
        <f>IF($A45="",U44,Patm!Q41)</f>
        <v>4.5806136254669747</v>
      </c>
      <c r="V45" s="7">
        <f>IF($A45="",V44,'Patm diff'!Q41)</f>
        <v>6.9435738122625725</v>
      </c>
      <c r="W45" s="7">
        <f>IF($A45="",W44,'Patm nodiff'!Q41)</f>
        <v>4.1902082693682381</v>
      </c>
      <c r="X45" s="7">
        <f>IF($A45="",X44,Case1!$Q41)</f>
        <v>2.1579783982564451</v>
      </c>
      <c r="Y45" s="7">
        <f>IF($A45="",Y44,Case2!$Q41)</f>
        <v>2.0626784249212582</v>
      </c>
      <c r="Z45" s="7">
        <f>IF($A45="",Z44,Case3!$Q41)</f>
        <v>2.2524940325722924</v>
      </c>
      <c r="AA45" s="7">
        <f>IF($A45="",AA44,Case4!$Q41)</f>
        <v>1.6023180696992187</v>
      </c>
      <c r="AB45" s="7">
        <f>IF($A45="",AB44,Case5!$Q41)</f>
        <v>2.7301695657148519</v>
      </c>
      <c r="AC45" s="7">
        <f>IF($A45="",AC44,Case6!$Q41)</f>
        <v>1.6127464352910816</v>
      </c>
      <c r="AD45" s="7">
        <f>IF($A45="",AD44,Case7!$Q41)</f>
        <v>2.7032781018353726</v>
      </c>
      <c r="AE45" s="7">
        <f>IF($A45="",AE44,Case8!$Q41)</f>
        <v>1.1878784184725635</v>
      </c>
      <c r="AF45" s="7">
        <f>IF($A45="",AF44,Case9!$Q41)</f>
        <v>3.6265585119736703</v>
      </c>
      <c r="AG45" s="7">
        <f>IF($A45="",AG44,Case10!$Q41)</f>
        <v>1.2890729166413823</v>
      </c>
      <c r="AH45" s="7">
        <f>IF($A45="",AH44,Case11!$Q41)</f>
        <v>4.5261958918845728</v>
      </c>
      <c r="AJ45" s="25">
        <f t="shared" si="33"/>
        <v>1</v>
      </c>
      <c r="AK45" s="25">
        <f t="shared" si="34"/>
        <v>12.497888859631509</v>
      </c>
      <c r="AL45" s="25">
        <f t="shared" si="35"/>
        <v>8.2447456522890565</v>
      </c>
      <c r="AM45" s="25">
        <f t="shared" si="36"/>
        <v>13.662328056221257</v>
      </c>
      <c r="AN45" s="25">
        <f t="shared" si="37"/>
        <v>26.52853246642967</v>
      </c>
      <c r="AO45" s="25">
        <f t="shared" si="38"/>
        <v>27.754205070616091</v>
      </c>
      <c r="AP45" s="25">
        <f t="shared" si="39"/>
        <v>25.41538364682112</v>
      </c>
      <c r="AQ45" s="25">
        <f t="shared" si="40"/>
        <v>35.728237160020534</v>
      </c>
      <c r="AR45" s="25">
        <f t="shared" si="41"/>
        <v>20.968660964840296</v>
      </c>
      <c r="AS45" s="25">
        <f t="shared" si="42"/>
        <v>35.497210688093951</v>
      </c>
      <c r="AT45" s="25">
        <f t="shared" si="43"/>
        <v>21.177251412324853</v>
      </c>
      <c r="AU45" s="25">
        <f t="shared" si="44"/>
        <v>48.193484374951844</v>
      </c>
      <c r="AV45" s="25">
        <f t="shared" si="45"/>
        <v>15.785764881770541</v>
      </c>
      <c r="AW45" s="25">
        <f t="shared" si="46"/>
        <v>44.410210827450257</v>
      </c>
      <c r="AX45" s="25">
        <f t="shared" si="47"/>
        <v>12.648148990335379</v>
      </c>
      <c r="AZ45" s="7">
        <f t="shared" si="48"/>
        <v>32.560021580793098</v>
      </c>
      <c r="BA45" s="7">
        <f t="shared" si="49"/>
        <v>32.560021580793098</v>
      </c>
      <c r="BB45" s="7">
        <f t="shared" si="50"/>
        <v>73.958333333333329</v>
      </c>
      <c r="BC45" s="7">
        <f t="shared" si="51"/>
        <v>22.118380062305299</v>
      </c>
      <c r="BD45" s="7">
        <f t="shared" si="52"/>
        <v>50</v>
      </c>
      <c r="BE45" s="7">
        <f t="shared" si="53"/>
        <v>50</v>
      </c>
      <c r="BF45" s="7">
        <f t="shared" si="54"/>
        <v>50</v>
      </c>
      <c r="BG45" s="7">
        <f t="shared" si="55"/>
        <v>50</v>
      </c>
      <c r="BH45" s="7">
        <f t="shared" si="56"/>
        <v>50</v>
      </c>
      <c r="BI45" s="7">
        <f t="shared" si="57"/>
        <v>50</v>
      </c>
      <c r="BJ45" s="7">
        <f t="shared" si="58"/>
        <v>50</v>
      </c>
      <c r="BK45" s="7">
        <f t="shared" si="59"/>
        <v>50</v>
      </c>
      <c r="BL45" s="7">
        <f t="shared" si="60"/>
        <v>50</v>
      </c>
      <c r="BM45" s="7">
        <f t="shared" si="61"/>
        <v>10</v>
      </c>
      <c r="BN45" s="7">
        <f t="shared" si="62"/>
        <v>82</v>
      </c>
      <c r="BP45" s="7">
        <f t="shared" si="63"/>
        <v>0</v>
      </c>
      <c r="BQ45" s="7">
        <f t="shared" si="64"/>
        <v>33.589610798029561</v>
      </c>
      <c r="BR45" s="7">
        <f t="shared" si="65"/>
        <v>89.536992899303158</v>
      </c>
      <c r="BS45" s="7">
        <f t="shared" si="66"/>
        <v>29.037420202573106</v>
      </c>
      <c r="BT45" s="7">
        <f t="shared" si="67"/>
        <v>11.396515359245084</v>
      </c>
      <c r="BU45" s="7">
        <f t="shared" si="68"/>
        <v>11.590331533042512</v>
      </c>
      <c r="BV45" s="7">
        <f t="shared" si="69"/>
        <v>11.205003270879271</v>
      </c>
      <c r="BW45" s="7">
        <f t="shared" si="70"/>
        <v>12.536936114352173</v>
      </c>
      <c r="BX45" s="7">
        <f t="shared" si="71"/>
        <v>10.247790657837003</v>
      </c>
      <c r="BY45" s="7">
        <f t="shared" si="72"/>
        <v>12.515300653720949</v>
      </c>
      <c r="BZ45" s="7">
        <f t="shared" si="73"/>
        <v>10.301212673470463</v>
      </c>
      <c r="CA45" s="7">
        <f t="shared" si="74"/>
        <v>5.693839372148636</v>
      </c>
      <c r="CB45" s="7">
        <f t="shared" si="75"/>
        <v>22.828459590657211</v>
      </c>
      <c r="CC45" s="7">
        <f t="shared" si="76"/>
        <v>6.3376619167904442</v>
      </c>
      <c r="CD45" s="7">
        <f t="shared" si="77"/>
        <v>31.949151137849377</v>
      </c>
      <c r="CF45" t="str">
        <f>OutputSummary!A45</f>
        <v>AME_10-Dc</v>
      </c>
      <c r="CG45" s="22">
        <f>IF($CF45="",CG44,Case1!$O45)</f>
        <v>2.1884276241104705E-3</v>
      </c>
      <c r="CH45" s="22">
        <f>IF($CF45="",CH44,Case2!$O45)</f>
        <v>2.1884276241104705E-3</v>
      </c>
      <c r="CI45" s="22">
        <f>IF($CF45="",CI44,Case3!$O45)</f>
        <v>2.1884276241104705E-3</v>
      </c>
      <c r="CJ45" s="22">
        <f>IF($CF45="",CJ44,Case4!$O45)</f>
        <v>2.1884276241104705E-3</v>
      </c>
      <c r="CK45" s="22">
        <f>IF($CF45="",CK44,Case5!$O45)</f>
        <v>2.1884276241104705E-3</v>
      </c>
      <c r="CL45" s="22">
        <f>IF($CF45="",CL44,Case6!$O45)</f>
        <v>2.1884276241104705E-3</v>
      </c>
      <c r="CM45" s="22">
        <f>IF($CF45="",CM44,Case7!$O45)</f>
        <v>2.1884276241104705E-3</v>
      </c>
      <c r="CN45" s="22">
        <f>IF($CF45="",CN44,Case8!$O45)</f>
        <v>1.0942138120552353E-3</v>
      </c>
      <c r="CO45" s="22">
        <f>IF($CF45="",CO44,Case9!$O45)</f>
        <v>4.376855248220941E-3</v>
      </c>
      <c r="CP45" s="22">
        <f>IF($CF45="",CP44,Case10!$O45)</f>
        <v>2.4268653430944569E-4</v>
      </c>
      <c r="CQ45" s="22">
        <f>IF($CF45="",CQ44,Case11!$O45)</f>
        <v>1.0047685424830618E-2</v>
      </c>
      <c r="CS45" t="str">
        <f>OutputSummary!A45</f>
        <v>AME_10-Dc</v>
      </c>
      <c r="CT45" s="22">
        <f>IF($CS45="",CT44,Case1!$S45+Case1!$F45+Case1!$P45)</f>
        <v>4.376855248220941E-3</v>
      </c>
      <c r="CU45" s="22">
        <f>IF($CS45="",CU44,Case2!$S45+Case2!$F45+Case2!$P45)</f>
        <v>4.376855248220941E-3</v>
      </c>
      <c r="CV45" s="22">
        <f>IF($CS45="",CV44,Case3!$S45+Case3!$F45+Case3!$P45)</f>
        <v>4.376855248220941E-3</v>
      </c>
      <c r="CW45" s="22">
        <f>IF($CS45="",CW44,Case4!$S45+Case4!$F45+Case4!$P45)</f>
        <v>4.376855248220941E-3</v>
      </c>
      <c r="CX45" s="22">
        <f>IF($CS45="",CX44,Case5!$S45+Case5!$F45+Case5!$P45)</f>
        <v>4.3768552482209401E-3</v>
      </c>
      <c r="CY45" s="22">
        <f>IF($CS45="",CY44,Case6!$S45+Case6!$F45+Case6!$P45)</f>
        <v>4.376855248220941E-3</v>
      </c>
      <c r="CZ45" s="22">
        <f>IF($CS45="",CZ44,Case7!$S45+Case7!$F45+Case7!$P45)</f>
        <v>4.376855248220941E-3</v>
      </c>
      <c r="DA45" s="22">
        <f>IF($CS45="",DA44,Case8!$S45+Case8!$F45+Case8!$P45)</f>
        <v>2.1884276241104705E-3</v>
      </c>
      <c r="DB45" s="22">
        <f>IF($CS45="",DB44,Case9!$S45+Case9!$F45+Case9!$P45)</f>
        <v>8.753710496441882E-3</v>
      </c>
      <c r="DC45" s="22">
        <f>IF($CS45="",DC44,Case10!$S45+Case10!$F45+Case10!$P45)</f>
        <v>2.4268653430944563E-3</v>
      </c>
      <c r="DD45" s="22">
        <f>IF($CS45="",DD44,Case11!$S45+Case11!$F45+Case11!$P45)</f>
        <v>1.225327490833002E-2</v>
      </c>
      <c r="DF45" t="str">
        <f t="shared" si="7"/>
        <v>AME_10-Dc</v>
      </c>
      <c r="DG45" s="22">
        <f t="shared" si="8"/>
        <v>2.1884276241104705E-3</v>
      </c>
      <c r="DH45" s="22">
        <f t="shared" si="9"/>
        <v>2.1884276241104705E-3</v>
      </c>
      <c r="DI45" s="22">
        <f t="shared" si="10"/>
        <v>2.1884276241104705E-3</v>
      </c>
      <c r="DJ45" s="22">
        <f t="shared" si="11"/>
        <v>2.1884276241104705E-3</v>
      </c>
      <c r="DK45" s="22">
        <f t="shared" si="12"/>
        <v>2.1884276241104696E-3</v>
      </c>
      <c r="DL45" s="22">
        <f t="shared" si="13"/>
        <v>2.1884276241104705E-3</v>
      </c>
      <c r="DM45" s="22">
        <f t="shared" si="14"/>
        <v>2.1884276241104705E-3</v>
      </c>
      <c r="DN45" s="22">
        <f t="shared" si="15"/>
        <v>1.0942138120552353E-3</v>
      </c>
      <c r="DO45" s="22">
        <f t="shared" si="16"/>
        <v>4.376855248220941E-3</v>
      </c>
      <c r="DP45" s="22">
        <f t="shared" si="17"/>
        <v>2.1841788087850105E-3</v>
      </c>
      <c r="DQ45" s="22">
        <f t="shared" si="18"/>
        <v>2.2055894834994028E-3</v>
      </c>
      <c r="DS45">
        <f t="shared" si="19"/>
        <v>50</v>
      </c>
      <c r="DT45">
        <f t="shared" si="20"/>
        <v>50</v>
      </c>
      <c r="DU45">
        <f t="shared" si="21"/>
        <v>50</v>
      </c>
      <c r="DV45">
        <f t="shared" si="22"/>
        <v>50</v>
      </c>
      <c r="DW45">
        <f t="shared" si="23"/>
        <v>49.999999999999993</v>
      </c>
      <c r="DX45">
        <f t="shared" si="24"/>
        <v>50</v>
      </c>
      <c r="DY45">
        <f t="shared" si="25"/>
        <v>50</v>
      </c>
      <c r="DZ45">
        <f t="shared" si="26"/>
        <v>50</v>
      </c>
      <c r="EA45">
        <f t="shared" si="27"/>
        <v>50</v>
      </c>
      <c r="EB45">
        <f t="shared" si="28"/>
        <v>90</v>
      </c>
      <c r="EC45">
        <f t="shared" si="29"/>
        <v>17.999999999999993</v>
      </c>
    </row>
    <row r="46" spans="1:133" x14ac:dyDescent="0.2">
      <c r="A46" t="str">
        <f>OutputSummary!A42</f>
        <v>AME_10-Eb</v>
      </c>
      <c r="B46" s="13">
        <f>IF($A46="",B45,Case8!K42*100)</f>
        <v>2.5841482337507453</v>
      </c>
      <c r="C46" s="7">
        <f>IF($A46="",C45,Pi!$B42)</f>
        <v>2.5841482337507453</v>
      </c>
      <c r="D46" s="7">
        <f>IF($A46="",D45,Patm!B42)</f>
        <v>3.7870078234965048</v>
      </c>
      <c r="E46" s="13">
        <f>IF($A46="",E45,'Patm diff'!B42)</f>
        <v>5.8002583825805241</v>
      </c>
      <c r="F46" s="7">
        <f>IF($A46="",F45,'Patm nodiff'!B42)</f>
        <v>3.6237353587951313</v>
      </c>
      <c r="G46" s="7">
        <f>IF($A46="",G45,Case1!$B42)</f>
        <v>2.9585677031539337</v>
      </c>
      <c r="H46" s="7">
        <f>IF($A46="",H45,Case2!$B42)</f>
        <v>2.9649353117314203</v>
      </c>
      <c r="I46" s="7">
        <f>IF($A46="",I45,Case3!$B42)</f>
        <v>2.9522757926663958</v>
      </c>
      <c r="J46" s="7">
        <f>IF($A46="",J45,Case4!$B42)</f>
        <v>2.9960349219101658</v>
      </c>
      <c r="K46" s="7">
        <f>IF($A46="",K45,Case5!$B42)</f>
        <v>2.920827667745423</v>
      </c>
      <c r="L46" s="7">
        <f>IF($A46="",L45,Case6!$B42)</f>
        <v>2.995324113611797</v>
      </c>
      <c r="M46" s="7">
        <f>IF($A46="",M45,Case7!$B42)</f>
        <v>2.9225827869303145</v>
      </c>
      <c r="N46" s="7">
        <f>IF($A46="",N45,Case8!$B42)</f>
        <v>2.771212810016809</v>
      </c>
      <c r="O46" s="7">
        <f>IF($A46="",O45,Case9!$B42)</f>
        <v>3.3341511476056516</v>
      </c>
      <c r="P46" s="7">
        <f>IF($A46="",P45,Case10!$B42)</f>
        <v>2.792364862899277</v>
      </c>
      <c r="Q46" s="7">
        <f>IF($A46="",Q45,Case11!$B42)</f>
        <v>3.6338010302269699</v>
      </c>
      <c r="S46" s="7">
        <f>IF($A46="",S45,Case1!E42*100)</f>
        <v>57.247999999999998</v>
      </c>
      <c r="T46" s="7">
        <f>IF($A46="",T45,Pi!$Q42)</f>
        <v>57.248000000000005</v>
      </c>
      <c r="U46" s="7">
        <f>IF($A46="",U45,Patm!Q42)</f>
        <v>6.1738287677107726</v>
      </c>
      <c r="V46" s="7">
        <f>IF($A46="",V45,'Patm diff'!Q42)</f>
        <v>8.2674583670243589</v>
      </c>
      <c r="W46" s="7">
        <f>IF($A46="",W45,'Patm nodiff'!Q42)</f>
        <v>5.7427352602966932</v>
      </c>
      <c r="X46" s="7">
        <f>IF($A46="",X45,Case1!$Q42)</f>
        <v>3.0163846434469646</v>
      </c>
      <c r="Y46" s="7">
        <f>IF($A46="",Y45,Case2!$Q42)</f>
        <v>2.8821619875704556</v>
      </c>
      <c r="Z46" s="7">
        <f>IF($A46="",Z45,Case3!$Q42)</f>
        <v>3.1495904236923704</v>
      </c>
      <c r="AA46" s="7">
        <f>IF($A46="",AA45,Case4!$Q42)</f>
        <v>2.2350553340902306</v>
      </c>
      <c r="AB46" s="7">
        <f>IF($A46="",AB45,Case5!$Q42)</f>
        <v>3.8241158796965653</v>
      </c>
      <c r="AC46" s="7">
        <f>IF($A46="",AC45,Case6!$Q42)</f>
        <v>2.249689511126733</v>
      </c>
      <c r="AD46" s="7">
        <f>IF($A46="",AD45,Case7!$Q42)</f>
        <v>3.7860860165058381</v>
      </c>
      <c r="AE46" s="7">
        <f>IF($A46="",AE45,Case8!$Q42)</f>
        <v>1.7065372175936542</v>
      </c>
      <c r="AF46" s="7">
        <f>IF($A46="",AF45,Case9!$Q42)</f>
        <v>4.8503176846973126</v>
      </c>
      <c r="AG46" s="7">
        <f>IF($A46="",AG45,Case10!$Q42)</f>
        <v>1.8459274342749663</v>
      </c>
      <c r="AH46" s="7">
        <f>IF($A46="",AH45,Case11!$Q42)</f>
        <v>5.8869199965544778</v>
      </c>
      <c r="AJ46" s="25">
        <f t="shared" si="33"/>
        <v>0.99999999999999989</v>
      </c>
      <c r="AK46" s="25">
        <f t="shared" si="34"/>
        <v>9.2726899552847968</v>
      </c>
      <c r="AL46" s="25">
        <f t="shared" si="35"/>
        <v>6.9244981297202246</v>
      </c>
      <c r="AM46" s="25">
        <f t="shared" si="36"/>
        <v>9.9687687844141237</v>
      </c>
      <c r="AN46" s="25">
        <f t="shared" si="37"/>
        <v>18.979011885758712</v>
      </c>
      <c r="AO46" s="25">
        <f t="shared" si="38"/>
        <v>19.862866919654891</v>
      </c>
      <c r="AP46" s="25">
        <f t="shared" si="39"/>
        <v>18.176331617393682</v>
      </c>
      <c r="AQ46" s="25">
        <f t="shared" si="40"/>
        <v>25.613683530256999</v>
      </c>
      <c r="AR46" s="25">
        <f t="shared" si="41"/>
        <v>14.970257649342596</v>
      </c>
      <c r="AS46" s="25">
        <f t="shared" si="42"/>
        <v>25.447067124977593</v>
      </c>
      <c r="AT46" s="25">
        <f t="shared" si="43"/>
        <v>15.120628467082193</v>
      </c>
      <c r="AU46" s="25">
        <f t="shared" si="44"/>
        <v>33.546294455109503</v>
      </c>
      <c r="AV46" s="25">
        <f t="shared" si="45"/>
        <v>11.802938224153166</v>
      </c>
      <c r="AW46" s="25">
        <f t="shared" si="46"/>
        <v>31.013136777224165</v>
      </c>
      <c r="AX46" s="25">
        <f t="shared" si="47"/>
        <v>9.724609818632894</v>
      </c>
      <c r="AZ46" s="7">
        <f t="shared" si="48"/>
        <v>32.560021580793098</v>
      </c>
      <c r="BA46" s="7">
        <f t="shared" si="49"/>
        <v>32.560021580793098</v>
      </c>
      <c r="BB46" s="7">
        <f t="shared" si="50"/>
        <v>73.958333333333329</v>
      </c>
      <c r="BC46" s="7">
        <f t="shared" si="51"/>
        <v>22.118380062305299</v>
      </c>
      <c r="BD46" s="7">
        <f t="shared" si="52"/>
        <v>50</v>
      </c>
      <c r="BE46" s="7">
        <f t="shared" si="53"/>
        <v>50</v>
      </c>
      <c r="BF46" s="7">
        <f t="shared" si="54"/>
        <v>50</v>
      </c>
      <c r="BG46" s="7">
        <f t="shared" si="55"/>
        <v>50</v>
      </c>
      <c r="BH46" s="7">
        <f t="shared" si="56"/>
        <v>50</v>
      </c>
      <c r="BI46" s="7">
        <f t="shared" si="57"/>
        <v>50</v>
      </c>
      <c r="BJ46" s="7">
        <f t="shared" si="58"/>
        <v>50</v>
      </c>
      <c r="BK46" s="7">
        <f t="shared" si="59"/>
        <v>50</v>
      </c>
      <c r="BL46" s="7">
        <f t="shared" si="60"/>
        <v>50</v>
      </c>
      <c r="BM46" s="7">
        <f t="shared" si="61"/>
        <v>10</v>
      </c>
      <c r="BN46" s="7">
        <f t="shared" si="62"/>
        <v>82</v>
      </c>
      <c r="BP46" s="7">
        <f t="shared" si="63"/>
        <v>0</v>
      </c>
      <c r="BQ46" s="7">
        <f t="shared" si="64"/>
        <v>46.54762346972165</v>
      </c>
      <c r="BR46" s="7">
        <f t="shared" si="65"/>
        <v>124.45532755533054</v>
      </c>
      <c r="BS46" s="7">
        <f t="shared" si="66"/>
        <v>40.22939208620722</v>
      </c>
      <c r="BT46" s="7">
        <f t="shared" si="67"/>
        <v>14.489086365596746</v>
      </c>
      <c r="BU46" s="7">
        <f t="shared" si="68"/>
        <v>14.735496710573141</v>
      </c>
      <c r="BV46" s="7">
        <f t="shared" si="69"/>
        <v>14.245605345221785</v>
      </c>
      <c r="BW46" s="7">
        <f t="shared" si="70"/>
        <v>15.938972957506785</v>
      </c>
      <c r="BX46" s="7">
        <f t="shared" si="71"/>
        <v>13.028642459337812</v>
      </c>
      <c r="BY46" s="7">
        <f t="shared" si="72"/>
        <v>15.911466474361381</v>
      </c>
      <c r="BZ46" s="7">
        <f t="shared" si="73"/>
        <v>13.096561132189793</v>
      </c>
      <c r="CA46" s="7">
        <f t="shared" si="74"/>
        <v>7.2389259185240302</v>
      </c>
      <c r="CB46" s="7">
        <f t="shared" si="75"/>
        <v>29.023215621277242</v>
      </c>
      <c r="CC46" s="7">
        <f t="shared" si="76"/>
        <v>8.0574568606041996</v>
      </c>
      <c r="CD46" s="7">
        <f t="shared" si="77"/>
        <v>40.61890810933523</v>
      </c>
      <c r="CF46" t="str">
        <f>OutputSummary!A46</f>
        <v>AME_10-Dd</v>
      </c>
      <c r="CG46" s="22">
        <f>IF($CF46="",CG45,Case1!$O46)</f>
        <v>2.1884276241104705E-3</v>
      </c>
      <c r="CH46" s="22">
        <f>IF($CF46="",CH45,Case2!$O46)</f>
        <v>2.1884276241104705E-3</v>
      </c>
      <c r="CI46" s="22">
        <f>IF($CF46="",CI45,Case3!$O46)</f>
        <v>2.1884276241104705E-3</v>
      </c>
      <c r="CJ46" s="22">
        <f>IF($CF46="",CJ45,Case4!$O46)</f>
        <v>2.1884276241104705E-3</v>
      </c>
      <c r="CK46" s="22">
        <f>IF($CF46="",CK45,Case5!$O46)</f>
        <v>2.1884276241104705E-3</v>
      </c>
      <c r="CL46" s="22">
        <f>IF($CF46="",CL45,Case6!$O46)</f>
        <v>2.1884276241104705E-3</v>
      </c>
      <c r="CM46" s="22">
        <f>IF($CF46="",CM45,Case7!$O46)</f>
        <v>2.1884276241104705E-3</v>
      </c>
      <c r="CN46" s="22">
        <f>IF($CF46="",CN45,Case8!$O46)</f>
        <v>1.0942138120552353E-3</v>
      </c>
      <c r="CO46" s="22">
        <f>IF($CF46="",CO45,Case9!$O46)</f>
        <v>4.376855248220941E-3</v>
      </c>
      <c r="CP46" s="22">
        <f>IF($CF46="",CP45,Case10!$O46)</f>
        <v>2.4268653430944569E-4</v>
      </c>
      <c r="CQ46" s="22">
        <f>IF($CF46="",CQ45,Case11!$O46)</f>
        <v>1.0047685424830618E-2</v>
      </c>
      <c r="CS46" t="str">
        <f>OutputSummary!A46</f>
        <v>AME_10-Dd</v>
      </c>
      <c r="CT46" s="22">
        <f>IF($CS46="",CT45,Case1!$S46+Case1!$F46+Case1!$P46)</f>
        <v>4.376855248220941E-3</v>
      </c>
      <c r="CU46" s="22">
        <f>IF($CS46="",CU45,Case2!$S46+Case2!$F46+Case2!$P46)</f>
        <v>4.376855248220941E-3</v>
      </c>
      <c r="CV46" s="22">
        <f>IF($CS46="",CV45,Case3!$S46+Case3!$F46+Case3!$P46)</f>
        <v>4.376855248220941E-3</v>
      </c>
      <c r="CW46" s="22">
        <f>IF($CS46="",CW45,Case4!$S46+Case4!$F46+Case4!$P46)</f>
        <v>4.376855248220941E-3</v>
      </c>
      <c r="CX46" s="22">
        <f>IF($CS46="",CX45,Case5!$S46+Case5!$F46+Case5!$P46)</f>
        <v>4.3768552482209401E-3</v>
      </c>
      <c r="CY46" s="22">
        <f>IF($CS46="",CY45,Case6!$S46+Case6!$F46+Case6!$P46)</f>
        <v>4.376855248220941E-3</v>
      </c>
      <c r="CZ46" s="22">
        <f>IF($CS46="",CZ45,Case7!$S46+Case7!$F46+Case7!$P46)</f>
        <v>4.376855248220941E-3</v>
      </c>
      <c r="DA46" s="22">
        <f>IF($CS46="",DA45,Case8!$S46+Case8!$F46+Case8!$P46)</f>
        <v>2.1884276241104705E-3</v>
      </c>
      <c r="DB46" s="22">
        <f>IF($CS46="",DB45,Case9!$S46+Case9!$F46+Case9!$P46)</f>
        <v>8.753710496441882E-3</v>
      </c>
      <c r="DC46" s="22">
        <f>IF($CS46="",DC45,Case10!$S46+Case10!$F46+Case10!$P46)</f>
        <v>2.4268653430944563E-3</v>
      </c>
      <c r="DD46" s="22">
        <f>IF($CS46="",DD45,Case11!$S46+Case11!$F46+Case11!$P46)</f>
        <v>1.225327490833002E-2</v>
      </c>
      <c r="DF46" t="str">
        <f t="shared" si="7"/>
        <v>AME_10-Dd</v>
      </c>
      <c r="DG46" s="22">
        <f t="shared" si="8"/>
        <v>2.1884276241104705E-3</v>
      </c>
      <c r="DH46" s="22">
        <f t="shared" si="9"/>
        <v>2.1884276241104705E-3</v>
      </c>
      <c r="DI46" s="22">
        <f t="shared" si="10"/>
        <v>2.1884276241104705E-3</v>
      </c>
      <c r="DJ46" s="22">
        <f t="shared" si="11"/>
        <v>2.1884276241104705E-3</v>
      </c>
      <c r="DK46" s="22">
        <f t="shared" si="12"/>
        <v>2.1884276241104696E-3</v>
      </c>
      <c r="DL46" s="22">
        <f t="shared" si="13"/>
        <v>2.1884276241104705E-3</v>
      </c>
      <c r="DM46" s="22">
        <f t="shared" si="14"/>
        <v>2.1884276241104705E-3</v>
      </c>
      <c r="DN46" s="22">
        <f t="shared" si="15"/>
        <v>1.0942138120552353E-3</v>
      </c>
      <c r="DO46" s="22">
        <f t="shared" si="16"/>
        <v>4.376855248220941E-3</v>
      </c>
      <c r="DP46" s="22">
        <f t="shared" si="17"/>
        <v>2.1841788087850105E-3</v>
      </c>
      <c r="DQ46" s="22">
        <f t="shared" si="18"/>
        <v>2.2055894834994028E-3</v>
      </c>
      <c r="DS46">
        <f t="shared" si="19"/>
        <v>50</v>
      </c>
      <c r="DT46">
        <f t="shared" si="20"/>
        <v>50</v>
      </c>
      <c r="DU46">
        <f t="shared" si="21"/>
        <v>50</v>
      </c>
      <c r="DV46">
        <f t="shared" si="22"/>
        <v>50</v>
      </c>
      <c r="DW46">
        <f t="shared" si="23"/>
        <v>49.999999999999993</v>
      </c>
      <c r="DX46">
        <f t="shared" si="24"/>
        <v>50</v>
      </c>
      <c r="DY46">
        <f t="shared" si="25"/>
        <v>50</v>
      </c>
      <c r="DZ46">
        <f t="shared" si="26"/>
        <v>50</v>
      </c>
      <c r="EA46">
        <f t="shared" si="27"/>
        <v>50</v>
      </c>
      <c r="EB46">
        <f t="shared" si="28"/>
        <v>90</v>
      </c>
      <c r="EC46">
        <f t="shared" si="29"/>
        <v>17.999999999999993</v>
      </c>
    </row>
    <row r="47" spans="1:133" x14ac:dyDescent="0.2">
      <c r="A47" t="str">
        <f>OutputSummary!A43</f>
        <v>AME_10-Ec</v>
      </c>
      <c r="B47" s="13">
        <f>IF($A47="",B46,Case8!K43*100)</f>
        <v>3.1034089461007945</v>
      </c>
      <c r="C47" s="7">
        <f>IF($A47="",C46,Pi!$B43)</f>
        <v>3.1034089461007945</v>
      </c>
      <c r="D47" s="7">
        <f>IF($A47="",D46,Patm!B43)</f>
        <v>4.398621240569156</v>
      </c>
      <c r="E47" s="13">
        <f>IF($A47="",E46,'Patm diff'!B43)</f>
        <v>6.5770038014014807</v>
      </c>
      <c r="F47" s="7">
        <f>IF($A47="",F46,'Patm nodiff'!B43)</f>
        <v>4.2225372013239957</v>
      </c>
      <c r="G47" s="7">
        <f>IF($A47="",G46,Case1!$B43)</f>
        <v>3.4758326281975549</v>
      </c>
      <c r="H47" s="7">
        <f>IF($A47="",H46,Case2!$B43)</f>
        <v>3.4821662951843666</v>
      </c>
      <c r="I47" s="7">
        <f>IF($A47="",I46,Case3!$B43)</f>
        <v>3.4695742558032787</v>
      </c>
      <c r="J47" s="7">
        <f>IF($A47="",J46,Case4!$B43)</f>
        <v>3.5131001335154868</v>
      </c>
      <c r="K47" s="7">
        <f>IF($A47="",K46,Case5!$B43)</f>
        <v>3.4382937604359407</v>
      </c>
      <c r="L47" s="7">
        <f>IF($A47="",L46,Case6!$B43)</f>
        <v>3.5123931140750573</v>
      </c>
      <c r="M47" s="7">
        <f>IF($A47="",M46,Case7!$B43)</f>
        <v>3.4400395242189998</v>
      </c>
      <c r="N47" s="7">
        <f>IF($A47="",N46,Case8!$B43)</f>
        <v>3.2894764024591003</v>
      </c>
      <c r="O47" s="7">
        <f>IF($A47="",O46,Case9!$B43)</f>
        <v>3.8494140809469277</v>
      </c>
      <c r="P47" s="7">
        <f>IF($A47="",P46,Case10!$B43)</f>
        <v>3.3105157074689342</v>
      </c>
      <c r="Q47" s="7">
        <f>IF($A47="",Q46,Case11!$B43)</f>
        <v>4.1474667244261108</v>
      </c>
      <c r="S47" s="7">
        <f>IF($A47="",S46,Case1!E43*100)</f>
        <v>57.247999999999998</v>
      </c>
      <c r="T47" s="7">
        <f>IF($A47="",T46,Pi!$Q43)</f>
        <v>57.247999999999998</v>
      </c>
      <c r="U47" s="7">
        <f>IF($A47="",U46,Patm!Q43)</f>
        <v>5.2858996493399895</v>
      </c>
      <c r="V47" s="7">
        <f>IF($A47="",V46,'Patm diff'!Q43)</f>
        <v>7.4531846382078495</v>
      </c>
      <c r="W47" s="7">
        <f>IF($A47="",W46,'Patm nodiff'!Q43)</f>
        <v>4.8822803749397528</v>
      </c>
      <c r="X47" s="7">
        <f>IF($A47="",X46,Case1!$Q43)</f>
        <v>2.3194978948637992</v>
      </c>
      <c r="Y47" s="7">
        <f>IF($A47="",Y46,Case2!$Q43)</f>
        <v>2.2169003923895088</v>
      </c>
      <c r="Z47" s="7">
        <f>IF($A47="",Z46,Case3!$Q43)</f>
        <v>2.4212675722878525</v>
      </c>
      <c r="AA47" s="7">
        <f>IF($A47="",AA46,Case4!$Q43)</f>
        <v>1.7214921339095872</v>
      </c>
      <c r="AB47" s="7">
        <f>IF($A47="",AB46,Case5!$Q43)</f>
        <v>2.935813286930768</v>
      </c>
      <c r="AC47" s="7">
        <f>IF($A47="",AC46,Case6!$Q43)</f>
        <v>1.7327107862716022</v>
      </c>
      <c r="AD47" s="7">
        <f>IF($A47="",AD46,Case7!$Q43)</f>
        <v>2.9068374416505671</v>
      </c>
      <c r="AE47" s="7">
        <f>IF($A47="",AE46,Case8!$Q43)</f>
        <v>1.2836840677068244</v>
      </c>
      <c r="AF47" s="7">
        <f>IF($A47="",AF46,Case9!$Q43)</f>
        <v>3.8636920845306229</v>
      </c>
      <c r="AG47" s="7">
        <f>IF($A47="",AG46,Case10!$Q43)</f>
        <v>1.3921593558006842</v>
      </c>
      <c r="AH47" s="7">
        <f>IF($A47="",AH46,Case11!$Q43)</f>
        <v>4.7947634466027536</v>
      </c>
      <c r="AJ47" s="25">
        <f t="shared" si="33"/>
        <v>1</v>
      </c>
      <c r="AK47" s="25">
        <f t="shared" si="34"/>
        <v>10.830322896339533</v>
      </c>
      <c r="AL47" s="25">
        <f t="shared" si="35"/>
        <v>7.6810119135550528</v>
      </c>
      <c r="AM47" s="25">
        <f t="shared" si="36"/>
        <v>11.725668254090474</v>
      </c>
      <c r="AN47" s="25">
        <f t="shared" si="37"/>
        <v>24.681203689284484</v>
      </c>
      <c r="AO47" s="25">
        <f t="shared" si="38"/>
        <v>25.82344258521</v>
      </c>
      <c r="AP47" s="25">
        <f t="shared" si="39"/>
        <v>23.643813949032669</v>
      </c>
      <c r="AQ47" s="25">
        <f t="shared" si="40"/>
        <v>33.254871673440164</v>
      </c>
      <c r="AR47" s="25">
        <f t="shared" si="41"/>
        <v>19.499877684609039</v>
      </c>
      <c r="AS47" s="25">
        <f t="shared" si="42"/>
        <v>33.039558854010842</v>
      </c>
      <c r="AT47" s="25">
        <f t="shared" si="43"/>
        <v>19.69425575015757</v>
      </c>
      <c r="AU47" s="25">
        <f t="shared" si="44"/>
        <v>44.596642928090503</v>
      </c>
      <c r="AV47" s="25">
        <f t="shared" si="45"/>
        <v>14.816915724006179</v>
      </c>
      <c r="AW47" s="25">
        <f t="shared" si="46"/>
        <v>41.12172917666777</v>
      </c>
      <c r="AX47" s="25">
        <f t="shared" si="47"/>
        <v>11.939692257511071</v>
      </c>
      <c r="AZ47" s="7">
        <f t="shared" si="48"/>
        <v>32.560021580793098</v>
      </c>
      <c r="BA47" s="7">
        <f t="shared" si="49"/>
        <v>32.560021580793098</v>
      </c>
      <c r="BB47" s="7">
        <f t="shared" si="50"/>
        <v>73.958333333333329</v>
      </c>
      <c r="BC47" s="7">
        <f t="shared" si="51"/>
        <v>22.118380062305299</v>
      </c>
      <c r="BD47" s="7">
        <f t="shared" si="52"/>
        <v>50</v>
      </c>
      <c r="BE47" s="7">
        <f t="shared" si="53"/>
        <v>50</v>
      </c>
      <c r="BF47" s="7">
        <f t="shared" si="54"/>
        <v>50</v>
      </c>
      <c r="BG47" s="7">
        <f t="shared" si="55"/>
        <v>50</v>
      </c>
      <c r="BH47" s="7">
        <f t="shared" si="56"/>
        <v>50</v>
      </c>
      <c r="BI47" s="7">
        <f t="shared" si="57"/>
        <v>50</v>
      </c>
      <c r="BJ47" s="7">
        <f t="shared" si="58"/>
        <v>50</v>
      </c>
      <c r="BK47" s="7">
        <f t="shared" si="59"/>
        <v>50</v>
      </c>
      <c r="BL47" s="7">
        <f t="shared" si="60"/>
        <v>50</v>
      </c>
      <c r="BM47" s="7">
        <f t="shared" si="61"/>
        <v>10</v>
      </c>
      <c r="BN47" s="7">
        <f t="shared" si="62"/>
        <v>82</v>
      </c>
      <c r="BP47" s="7">
        <f t="shared" si="63"/>
        <v>0</v>
      </c>
      <c r="BQ47" s="7">
        <f t="shared" si="64"/>
        <v>41.735147283625018</v>
      </c>
      <c r="BR47" s="7">
        <f t="shared" si="65"/>
        <v>111.92836379701113</v>
      </c>
      <c r="BS47" s="7">
        <f t="shared" si="66"/>
        <v>36.061256336497443</v>
      </c>
      <c r="BT47" s="7">
        <f t="shared" si="67"/>
        <v>12.000470726382463</v>
      </c>
      <c r="BU47" s="7">
        <f t="shared" si="68"/>
        <v>12.204558137897129</v>
      </c>
      <c r="BV47" s="7">
        <f t="shared" si="69"/>
        <v>11.798809504707526</v>
      </c>
      <c r="BW47" s="7">
        <f t="shared" si="70"/>
        <v>13.201327782773815</v>
      </c>
      <c r="BX47" s="7">
        <f t="shared" si="71"/>
        <v>10.790869658215826</v>
      </c>
      <c r="BY47" s="7">
        <f t="shared" si="72"/>
        <v>13.178545756533998</v>
      </c>
      <c r="BZ47" s="7">
        <f t="shared" si="73"/>
        <v>10.847122759672292</v>
      </c>
      <c r="CA47" s="7">
        <f t="shared" si="74"/>
        <v>5.9955829086619694</v>
      </c>
      <c r="CB47" s="7">
        <f t="shared" si="75"/>
        <v>24.038247868797111</v>
      </c>
      <c r="CC47" s="7">
        <f t="shared" si="76"/>
        <v>6.6735246615936354</v>
      </c>
      <c r="CD47" s="7">
        <f t="shared" si="77"/>
        <v>33.642288092167107</v>
      </c>
      <c r="CF47" t="str">
        <f>OutputSummary!A47</f>
        <v>AME_10-Fa</v>
      </c>
      <c r="CG47" s="22">
        <f>IF($CF47="",CG46,Case1!$O47)</f>
        <v>3.6521109383168245E-5</v>
      </c>
      <c r="CH47" s="22">
        <f>IF($CF47="",CH46,Case2!$O47)</f>
        <v>3.6590400507061469E-5</v>
      </c>
      <c r="CI47" s="22">
        <f>IF($CF47="",CI46,Case3!$O47)</f>
        <v>3.6452398230036189E-5</v>
      </c>
      <c r="CJ47" s="22">
        <f>IF($CF47="",CJ46,Case4!$O47)</f>
        <v>3.6938605344541798E-5</v>
      </c>
      <c r="CK47" s="22">
        <f>IF($CF47="",CK46,Case5!$O47)</f>
        <v>3.6111981491487592E-5</v>
      </c>
      <c r="CL47" s="22">
        <f>IF($CF47="",CL46,Case6!$O47)</f>
        <v>3.6930664987457962E-5</v>
      </c>
      <c r="CM47" s="22">
        <f>IF($CF47="",CM46,Case7!$O47)</f>
        <v>3.6131083382158461E-5</v>
      </c>
      <c r="CN47" s="22">
        <f>IF($CF47="",CN46,Case8!$O47)</f>
        <v>3.6521109383168245E-5</v>
      </c>
      <c r="CO47" s="22">
        <f>IF($CF47="",CO46,Case9!$O47)</f>
        <v>3.6521109383168245E-5</v>
      </c>
      <c r="CP47" s="22">
        <f>IF($CF47="",CP46,Case10!$O47)</f>
        <v>3.8680031596916433E-6</v>
      </c>
      <c r="CQ47" s="22">
        <f>IF($CF47="",CQ46,Case11!$O47)</f>
        <v>2.1135343303236789E-4</v>
      </c>
      <c r="CS47" t="str">
        <f>OutputSummary!A47</f>
        <v>AME_10-Fa</v>
      </c>
      <c r="CT47" s="22">
        <f>IF($CS47="",CT46,Case1!$S47+Case1!$F47+Case1!$P47)</f>
        <v>7.304221876633649E-5</v>
      </c>
      <c r="CU47" s="22">
        <f>IF($CS47="",CU46,Case2!$S47+Case2!$F47+Case2!$P47)</f>
        <v>7.3180801014122938E-5</v>
      </c>
      <c r="CV47" s="22">
        <f>IF($CS47="",CV46,Case3!$S47+Case3!$F47+Case3!$P47)</f>
        <v>7.2904796460072379E-5</v>
      </c>
      <c r="CW47" s="22">
        <f>IF($CS47="",CW46,Case4!$S47+Case4!$F47+Case4!$P47)</f>
        <v>7.3877210689083595E-5</v>
      </c>
      <c r="CX47" s="22">
        <f>IF($CS47="",CX46,Case5!$S47+Case5!$F47+Case5!$P47)</f>
        <v>7.2223962982975184E-5</v>
      </c>
      <c r="CY47" s="22">
        <f>IF($CS47="",CY46,Case6!$S47+Case6!$F47+Case6!$P47)</f>
        <v>7.3861329974915925E-5</v>
      </c>
      <c r="CZ47" s="22">
        <f>IF($CS47="",CZ46,Case7!$S47+Case7!$F47+Case7!$P47)</f>
        <v>7.2262166764316922E-5</v>
      </c>
      <c r="DA47" s="22">
        <f>IF($CS47="",DA46,Case8!$S47+Case8!$F47+Case8!$P47)</f>
        <v>7.304221876633649E-5</v>
      </c>
      <c r="DB47" s="22">
        <f>IF($CS47="",DB46,Case9!$S47+Case9!$F47+Case9!$P47)</f>
        <v>7.304221876633649E-5</v>
      </c>
      <c r="DC47" s="22">
        <f>IF($CS47="",DC46,Case10!$S47+Case10!$F47+Case10!$P47)</f>
        <v>3.8680031596916424E-5</v>
      </c>
      <c r="DD47" s="22">
        <f>IF($CS47="",DD46,Case11!$S47+Case11!$F47+Case11!$P47)</f>
        <v>2.577480890638633E-4</v>
      </c>
      <c r="DF47" t="str">
        <f t="shared" si="7"/>
        <v>AME_10-Fa</v>
      </c>
      <c r="DG47" s="22">
        <f t="shared" si="8"/>
        <v>3.6521109383168245E-5</v>
      </c>
      <c r="DH47" s="22">
        <f t="shared" si="9"/>
        <v>3.6590400507061469E-5</v>
      </c>
      <c r="DI47" s="22">
        <f t="shared" si="10"/>
        <v>3.6452398230036189E-5</v>
      </c>
      <c r="DJ47" s="22">
        <f t="shared" si="11"/>
        <v>3.6938605344541798E-5</v>
      </c>
      <c r="DK47" s="22">
        <f t="shared" si="12"/>
        <v>3.6111981491487592E-5</v>
      </c>
      <c r="DL47" s="22">
        <f t="shared" si="13"/>
        <v>3.6930664987457962E-5</v>
      </c>
      <c r="DM47" s="22">
        <f t="shared" si="14"/>
        <v>3.6131083382158461E-5</v>
      </c>
      <c r="DN47" s="22">
        <f t="shared" si="15"/>
        <v>3.6521109383168245E-5</v>
      </c>
      <c r="DO47" s="22">
        <f t="shared" si="16"/>
        <v>3.6521109383168245E-5</v>
      </c>
      <c r="DP47" s="22">
        <f t="shared" si="17"/>
        <v>3.4812028437224782E-5</v>
      </c>
      <c r="DQ47" s="22">
        <f t="shared" si="18"/>
        <v>4.6394656031495407E-5</v>
      </c>
      <c r="DS47">
        <f t="shared" si="19"/>
        <v>50</v>
      </c>
      <c r="DT47">
        <f t="shared" si="20"/>
        <v>50</v>
      </c>
      <c r="DU47">
        <f t="shared" si="21"/>
        <v>50</v>
      </c>
      <c r="DV47">
        <f t="shared" si="22"/>
        <v>50</v>
      </c>
      <c r="DW47">
        <f t="shared" si="23"/>
        <v>50</v>
      </c>
      <c r="DX47">
        <f t="shared" si="24"/>
        <v>50</v>
      </c>
      <c r="DY47">
        <f t="shared" si="25"/>
        <v>50</v>
      </c>
      <c r="DZ47">
        <f t="shared" si="26"/>
        <v>50</v>
      </c>
      <c r="EA47">
        <f t="shared" si="27"/>
        <v>50</v>
      </c>
      <c r="EB47">
        <f t="shared" si="28"/>
        <v>90</v>
      </c>
      <c r="EC47">
        <f t="shared" si="29"/>
        <v>18.000000000000004</v>
      </c>
    </row>
    <row r="48" spans="1:133" x14ac:dyDescent="0.2">
      <c r="A48" t="str">
        <f>OutputSummary!A44</f>
        <v>AME_10-Ed</v>
      </c>
      <c r="B48" s="13">
        <f>IF($A48="",B47,Case8!K44*100)</f>
        <v>3.0996438809365894</v>
      </c>
      <c r="C48" s="7">
        <f>IF($A48="",C47,Pi!$B44)</f>
        <v>3.0996438809365894</v>
      </c>
      <c r="D48" s="7">
        <f>IF($A48="",D47,Patm!B44)</f>
        <v>4.4936570782700951</v>
      </c>
      <c r="E48" s="13">
        <f>IF($A48="",E47,'Patm diff'!B44)</f>
        <v>6.8496425695747467</v>
      </c>
      <c r="F48" s="7">
        <f>IF($A48="",F47,'Patm nodiff'!B44)</f>
        <v>4.3038443126563699</v>
      </c>
      <c r="G48" s="7">
        <f>IF($A48="",G47,Case1!$B44)</f>
        <v>3.4720820341248144</v>
      </c>
      <c r="H48" s="7">
        <f>IF($A48="",H47,Case2!$B44)</f>
        <v>3.4784159472159386</v>
      </c>
      <c r="I48" s="7">
        <f>IF($A48="",I47,Case3!$B44)</f>
        <v>3.4658234185519126</v>
      </c>
      <c r="J48" s="7">
        <f>IF($A48="",J47,Case4!$B44)</f>
        <v>3.5093509875286344</v>
      </c>
      <c r="K48" s="7">
        <f>IF($A48="",K47,Case5!$B44)</f>
        <v>3.4345417077331111</v>
      </c>
      <c r="L48" s="7">
        <f>IF($A48="",L47,Case6!$B44)</f>
        <v>3.5086439406158827</v>
      </c>
      <c r="M48" s="7">
        <f>IF($A48="",M47,Case7!$B44)</f>
        <v>3.4362875393504901</v>
      </c>
      <c r="N48" s="7">
        <f>IF($A48="",N47,Case8!$B44)</f>
        <v>3.2857185672303397</v>
      </c>
      <c r="O48" s="7">
        <f>IF($A48="",O47,Case9!$B44)</f>
        <v>3.8456780029526012</v>
      </c>
      <c r="P48" s="7">
        <f>IF($A48="",P47,Case10!$B44)</f>
        <v>3.3067586897545311</v>
      </c>
      <c r="Q48" s="7">
        <f>IF($A48="",Q47,Case11!$B44)</f>
        <v>4.1437422277228579</v>
      </c>
      <c r="S48" s="7">
        <f>IF($A48="",S47,Case1!E44*100)</f>
        <v>57.247999999999998</v>
      </c>
      <c r="T48" s="7">
        <f>IF($A48="",T47,Pi!$Q44)</f>
        <v>57.247999999999998</v>
      </c>
      <c r="U48" s="7">
        <f>IF($A48="",U47,Patm!Q44)</f>
        <v>5.484491919293367</v>
      </c>
      <c r="V48" s="7">
        <f>IF($A48="",V47,'Patm diff'!Q44)</f>
        <v>7.5516259032534725</v>
      </c>
      <c r="W48" s="7">
        <f>IF($A48="",W47,'Patm nodiff'!Q44)</f>
        <v>5.0825062501123401</v>
      </c>
      <c r="X48" s="7">
        <f>IF($A48="",X47,Case1!$Q44)</f>
        <v>2.3235633324908296</v>
      </c>
      <c r="Y48" s="7">
        <f>IF($A48="",Y47,Case2!$Q44)</f>
        <v>2.2207814863842912</v>
      </c>
      <c r="Z48" s="7">
        <f>IF($A48="",Z47,Case3!$Q44)</f>
        <v>2.4255139220382782</v>
      </c>
      <c r="AA48" s="7">
        <f>IF($A48="",AA47,Case4!$Q44)</f>
        <v>1.7244907971980301</v>
      </c>
      <c r="AB48" s="7">
        <f>IF($A48="",AB47,Case5!$Q44)</f>
        <v>2.9409897435883954</v>
      </c>
      <c r="AC48" s="7">
        <f>IF($A48="",AC47,Case6!$Q44)</f>
        <v>1.7357298082865216</v>
      </c>
      <c r="AD48" s="7">
        <f>IF($A48="",AD47,Case7!$Q44)</f>
        <v>2.9119603358574606</v>
      </c>
      <c r="AE48" s="7">
        <f>IF($A48="",AE47,Case8!$Q44)</f>
        <v>1.2861055135964605</v>
      </c>
      <c r="AF48" s="7">
        <f>IF($A48="",AF47,Case9!$Q44)</f>
        <v>3.8696135651914396</v>
      </c>
      <c r="AG48" s="7">
        <f>IF($A48="",AG47,Case10!$Q44)</f>
        <v>1.394763760091561</v>
      </c>
      <c r="AH48" s="7">
        <f>IF($A48="",AH47,Case11!$Q44)</f>
        <v>4.8014396697883956</v>
      </c>
      <c r="AJ48" s="25">
        <f t="shared" si="33"/>
        <v>1</v>
      </c>
      <c r="AK48" s="25">
        <f t="shared" si="34"/>
        <v>10.438159239256558</v>
      </c>
      <c r="AL48" s="25">
        <f t="shared" si="35"/>
        <v>7.5808840021240727</v>
      </c>
      <c r="AM48" s="25">
        <f t="shared" si="36"/>
        <v>11.263734304062023</v>
      </c>
      <c r="AN48" s="25">
        <f t="shared" si="37"/>
        <v>24.638020061467785</v>
      </c>
      <c r="AO48" s="25">
        <f t="shared" si="38"/>
        <v>25.778312882645142</v>
      </c>
      <c r="AP48" s="25">
        <f t="shared" si="39"/>
        <v>23.6024206993179</v>
      </c>
      <c r="AQ48" s="25">
        <f t="shared" si="40"/>
        <v>33.197045813765499</v>
      </c>
      <c r="AR48" s="25">
        <f t="shared" si="41"/>
        <v>19.465555813244656</v>
      </c>
      <c r="AS48" s="25">
        <f t="shared" si="42"/>
        <v>32.98209187091976</v>
      </c>
      <c r="AT48" s="25">
        <f t="shared" si="43"/>
        <v>19.65960844145312</v>
      </c>
      <c r="AU48" s="25">
        <f t="shared" si="44"/>
        <v>44.512677532896902</v>
      </c>
      <c r="AV48" s="25">
        <f t="shared" si="45"/>
        <v>14.794242121478554</v>
      </c>
      <c r="AW48" s="25">
        <f t="shared" si="46"/>
        <v>41.044943694437457</v>
      </c>
      <c r="AX48" s="25">
        <f t="shared" si="47"/>
        <v>11.923090559736842</v>
      </c>
      <c r="AZ48" s="7">
        <f t="shared" si="48"/>
        <v>32.560021580793098</v>
      </c>
      <c r="BA48" s="7">
        <f t="shared" si="49"/>
        <v>32.560021580793098</v>
      </c>
      <c r="BB48" s="7">
        <f t="shared" si="50"/>
        <v>73.958333333333329</v>
      </c>
      <c r="BC48" s="7">
        <f t="shared" si="51"/>
        <v>22.118380062305299</v>
      </c>
      <c r="BD48" s="7">
        <f t="shared" si="52"/>
        <v>50</v>
      </c>
      <c r="BE48" s="7">
        <f t="shared" si="53"/>
        <v>50</v>
      </c>
      <c r="BF48" s="7">
        <f t="shared" si="54"/>
        <v>50</v>
      </c>
      <c r="BG48" s="7">
        <f t="shared" si="55"/>
        <v>50</v>
      </c>
      <c r="BH48" s="7">
        <f t="shared" si="56"/>
        <v>50</v>
      </c>
      <c r="BI48" s="7">
        <f t="shared" si="57"/>
        <v>50</v>
      </c>
      <c r="BJ48" s="7">
        <f t="shared" si="58"/>
        <v>50</v>
      </c>
      <c r="BK48" s="7">
        <f t="shared" si="59"/>
        <v>50</v>
      </c>
      <c r="BL48" s="7">
        <f t="shared" si="60"/>
        <v>50</v>
      </c>
      <c r="BM48" s="7">
        <f t="shared" si="61"/>
        <v>10</v>
      </c>
      <c r="BN48" s="7">
        <f t="shared" si="62"/>
        <v>82</v>
      </c>
      <c r="BP48" s="7">
        <f t="shared" si="63"/>
        <v>0</v>
      </c>
      <c r="BQ48" s="7">
        <f t="shared" si="64"/>
        <v>44.973334062888867</v>
      </c>
      <c r="BR48" s="7">
        <f t="shared" si="65"/>
        <v>120.98159765066484</v>
      </c>
      <c r="BS48" s="7">
        <f t="shared" si="66"/>
        <v>38.849638151203322</v>
      </c>
      <c r="BT48" s="7">
        <f t="shared" si="67"/>
        <v>12.015514281456392</v>
      </c>
      <c r="BU48" s="7">
        <f t="shared" si="68"/>
        <v>12.219857532953087</v>
      </c>
      <c r="BV48" s="7">
        <f t="shared" si="69"/>
        <v>11.813600261223501</v>
      </c>
      <c r="BW48" s="7">
        <f t="shared" si="70"/>
        <v>13.217876708734932</v>
      </c>
      <c r="BX48" s="7">
        <f t="shared" si="71"/>
        <v>10.804396881080701</v>
      </c>
      <c r="BY48" s="7">
        <f t="shared" si="72"/>
        <v>13.195066123393172</v>
      </c>
      <c r="BZ48" s="7">
        <f t="shared" si="73"/>
        <v>10.860720500323426</v>
      </c>
      <c r="CA48" s="7">
        <f t="shared" si="74"/>
        <v>6.0030988539730554</v>
      </c>
      <c r="CB48" s="7">
        <f t="shared" si="75"/>
        <v>24.06838174553749</v>
      </c>
      <c r="CC48" s="7">
        <f t="shared" si="76"/>
        <v>6.6818904614087424</v>
      </c>
      <c r="CD48" s="7">
        <f t="shared" si="77"/>
        <v>33.68446140563681</v>
      </c>
      <c r="CF48" t="str">
        <f>OutputSummary!A48</f>
        <v>AME_10-Fb</v>
      </c>
      <c r="CG48" s="22">
        <f>IF($CF48="",CG47,Case1!$O48)</f>
        <v>1.7462367681413333E-4</v>
      </c>
      <c r="CH48" s="22">
        <f>IF($CF48="",CH47,Case2!$O48)</f>
        <v>1.7545040306394291E-4</v>
      </c>
      <c r="CI48" s="22">
        <f>IF($CF48="",CI47,Case3!$O48)</f>
        <v>1.7381574565913393E-4</v>
      </c>
      <c r="CJ48" s="22">
        <f>IF($CF48="",CJ47,Case4!$O48)</f>
        <v>1.7963849422791427E-4</v>
      </c>
      <c r="CK48" s="22">
        <f>IF($CF48="",CK47,Case5!$O48)</f>
        <v>1.6992799760171605E-4</v>
      </c>
      <c r="CL48" s="22">
        <f>IF($CF48="",CL47,Case6!$O48)</f>
        <v>1.7953890002781337E-4</v>
      </c>
      <c r="CM48" s="22">
        <f>IF($CF48="",CM47,Case7!$O48)</f>
        <v>1.7013921626188365E-4</v>
      </c>
      <c r="CN48" s="22">
        <f>IF($CF48="",CN47,Case8!$O48)</f>
        <v>1.7462367681413333E-4</v>
      </c>
      <c r="CO48" s="22">
        <f>IF($CF48="",CO47,Case9!$O48)</f>
        <v>1.7462367681413333E-4</v>
      </c>
      <c r="CP48" s="22">
        <f>IF($CF48="",CP47,Case10!$O48)</f>
        <v>1.7355616084664159E-5</v>
      </c>
      <c r="CQ48" s="22">
        <f>IF($CF48="",CQ47,Case11!$O48)</f>
        <v>7.3525986641613241E-3</v>
      </c>
      <c r="CS48" t="str">
        <f>OutputSummary!A48</f>
        <v>AME_10-Fb</v>
      </c>
      <c r="CT48" s="22">
        <f>IF($CS48="",CT47,Case1!$S48+Case1!$F48+Case1!$P48)</f>
        <v>3.4924735362826666E-4</v>
      </c>
      <c r="CU48" s="22">
        <f>IF($CS48="",CU47,Case2!$S48+Case2!$F48+Case2!$P48)</f>
        <v>3.5090080612788587E-4</v>
      </c>
      <c r="CV48" s="22">
        <f>IF($CS48="",CV47,Case3!$S48+Case3!$F48+Case3!$P48)</f>
        <v>3.476314913182678E-4</v>
      </c>
      <c r="CW48" s="22">
        <f>IF($CS48="",CW47,Case4!$S48+Case4!$F48+Case4!$P48)</f>
        <v>3.5927698845582853E-4</v>
      </c>
      <c r="CX48" s="22">
        <f>IF($CS48="",CX47,Case5!$S48+Case5!$F48+Case5!$P48)</f>
        <v>3.3985599520343216E-4</v>
      </c>
      <c r="CY48" s="22">
        <f>IF($CS48="",CY47,Case6!$S48+Case6!$F48+Case6!$P48)</f>
        <v>3.5907780005562675E-4</v>
      </c>
      <c r="CZ48" s="22">
        <f>IF($CS48="",CZ47,Case7!$S48+Case7!$F48+Case7!$P48)</f>
        <v>3.402784325237673E-4</v>
      </c>
      <c r="DA48" s="22">
        <f>IF($CS48="",DA47,Case8!$S48+Case8!$F48+Case8!$P48)</f>
        <v>3.4924735362826666E-4</v>
      </c>
      <c r="DB48" s="22">
        <f>IF($CS48="",DB47,Case9!$S48+Case9!$F48+Case9!$P48)</f>
        <v>3.4924735362826666E-4</v>
      </c>
      <c r="DC48" s="22">
        <f>IF($CS48="",DC47,Case10!$S48+Case10!$F48+Case10!$P48)</f>
        <v>1.7355616084664156E-4</v>
      </c>
      <c r="DD48" s="22">
        <f>IF($CS48="",DD47,Case11!$S48+Case11!$F48+Case11!$P48)</f>
        <v>8.9665837367821043E-3</v>
      </c>
      <c r="DF48" t="str">
        <f t="shared" si="7"/>
        <v>AME_10-Fb</v>
      </c>
      <c r="DG48" s="22">
        <f t="shared" si="8"/>
        <v>1.7462367681413333E-4</v>
      </c>
      <c r="DH48" s="22">
        <f t="shared" si="9"/>
        <v>1.7545040306394296E-4</v>
      </c>
      <c r="DI48" s="22">
        <f t="shared" si="10"/>
        <v>1.7381574565913387E-4</v>
      </c>
      <c r="DJ48" s="22">
        <f t="shared" si="11"/>
        <v>1.7963849422791427E-4</v>
      </c>
      <c r="DK48" s="22">
        <f t="shared" si="12"/>
        <v>1.6992799760171611E-4</v>
      </c>
      <c r="DL48" s="22">
        <f t="shared" si="13"/>
        <v>1.7953890002781337E-4</v>
      </c>
      <c r="DM48" s="22">
        <f t="shared" si="14"/>
        <v>1.7013921626188365E-4</v>
      </c>
      <c r="DN48" s="22">
        <f t="shared" si="15"/>
        <v>1.7462367681413333E-4</v>
      </c>
      <c r="DO48" s="22">
        <f t="shared" si="16"/>
        <v>1.7462367681413333E-4</v>
      </c>
      <c r="DP48" s="22">
        <f t="shared" si="17"/>
        <v>1.5620054476197739E-4</v>
      </c>
      <c r="DQ48" s="22">
        <f t="shared" si="18"/>
        <v>1.6139850726207801E-3</v>
      </c>
      <c r="DS48">
        <f t="shared" si="19"/>
        <v>49.999999999999993</v>
      </c>
      <c r="DT48">
        <f t="shared" si="20"/>
        <v>50.000000000000007</v>
      </c>
      <c r="DU48">
        <f t="shared" si="21"/>
        <v>49.999999999999986</v>
      </c>
      <c r="DV48">
        <f t="shared" si="22"/>
        <v>50</v>
      </c>
      <c r="DW48">
        <f t="shared" si="23"/>
        <v>50</v>
      </c>
      <c r="DX48">
        <f t="shared" si="24"/>
        <v>50</v>
      </c>
      <c r="DY48">
        <f t="shared" si="25"/>
        <v>50.000000000000007</v>
      </c>
      <c r="DZ48">
        <f t="shared" si="26"/>
        <v>49.999999999999993</v>
      </c>
      <c r="EA48">
        <f t="shared" si="27"/>
        <v>49.999999999999993</v>
      </c>
      <c r="EB48">
        <f t="shared" si="28"/>
        <v>89.999999999999986</v>
      </c>
      <c r="EC48">
        <f t="shared" si="29"/>
        <v>18.000000000000018</v>
      </c>
    </row>
    <row r="49" spans="1:133" x14ac:dyDescent="0.2">
      <c r="A49" t="str">
        <f>OutputSummary!A45</f>
        <v>AME_10-Dc</v>
      </c>
      <c r="B49" s="13">
        <f>IF($A49="",B48,Case8!K45*100)</f>
        <v>4.2062792709457648</v>
      </c>
      <c r="C49" s="7">
        <f>IF($A49="",C48,Pi!$B45)</f>
        <v>4.2062792709457648</v>
      </c>
      <c r="D49" s="7">
        <f>IF($A49="",D48,Patm!B45)</f>
        <v>5.2116027007352725</v>
      </c>
      <c r="E49" s="13">
        <f>IF($A49="",E48,'Patm diff'!B45)</f>
        <v>6.8794597869999174</v>
      </c>
      <c r="F49" s="7">
        <f>IF($A49="",F48,'Patm nodiff'!B45)</f>
        <v>5.0755327770632723</v>
      </c>
      <c r="G49" s="7">
        <f>IF($A49="",G48,Case1!$B45)</f>
        <v>4.5053302516847005</v>
      </c>
      <c r="H49" s="7">
        <f>IF($A49="",H48,Case2!$B45)</f>
        <v>4.5104198445257735</v>
      </c>
      <c r="I49" s="7">
        <f>IF($A49="",I48,Case3!$B45)</f>
        <v>4.5003012870787327</v>
      </c>
      <c r="J49" s="7">
        <f>IF($A49="",J48,Case4!$B45)</f>
        <v>4.5352793859597798</v>
      </c>
      <c r="K49" s="7">
        <f>IF($A49="",K48,Case5!$B45)</f>
        <v>4.4751674331652271</v>
      </c>
      <c r="L49" s="7">
        <f>IF($A49="",L48,Case6!$B45)</f>
        <v>4.5347111663794175</v>
      </c>
      <c r="M49" s="7">
        <f>IF($A49="",M48,Case7!$B45)</f>
        <v>4.4765700724326072</v>
      </c>
      <c r="N49" s="7">
        <f>IF($A49="",N48,Case8!$B45)</f>
        <v>4.3557105784889938</v>
      </c>
      <c r="O49" s="7">
        <f>IF($A49="",O48,Case9!$B45)</f>
        <v>4.8051361214977479</v>
      </c>
      <c r="P49" s="7">
        <f>IF($A49="",P48,Case10!$B45)</f>
        <v>4.372679539047744</v>
      </c>
      <c r="Q49" s="7">
        <f>IF($A49="",Q48,Case11!$B45)</f>
        <v>5.0426733939974113</v>
      </c>
      <c r="S49" s="7">
        <f>IF($A49="",S48,Case1!E45*100)</f>
        <v>47.694749999999999</v>
      </c>
      <c r="T49" s="7">
        <f>IF($A49="",T48,Pi!$Q45)</f>
        <v>47.694749999999999</v>
      </c>
      <c r="U49" s="7">
        <f>IF($A49="",U48,Patm!Q45)</f>
        <v>3.2326800705794509</v>
      </c>
      <c r="V49" s="7">
        <f>IF($A49="",V48,'Patm diff'!Q45)</f>
        <v>5.5276923197166603</v>
      </c>
      <c r="W49" s="7">
        <f>IF($A49="",W48,'Patm nodiff'!Q45)</f>
        <v>2.9136365658620864</v>
      </c>
      <c r="X49" s="7">
        <f>IF($A49="",X48,Case1!$Q45)</f>
        <v>1.2460473364161107</v>
      </c>
      <c r="Y49" s="7">
        <f>IF($A49="",Y48,Case2!$Q45)</f>
        <v>1.191782350736913</v>
      </c>
      <c r="Z49" s="7">
        <f>IF($A49="",Z48,Case3!$Q45)</f>
        <v>1.2997997557583807</v>
      </c>
      <c r="AA49" s="7">
        <f>IF($A49="",AA48,Case4!$Q45)</f>
        <v>0.92868812138693013</v>
      </c>
      <c r="AB49" s="7">
        <f>IF($A49="",AB48,Case5!$Q45)</f>
        <v>1.5704558442734489</v>
      </c>
      <c r="AC49" s="7">
        <f>IF($A49="",AC48,Case6!$Q45)</f>
        <v>0.93466613751016392</v>
      </c>
      <c r="AD49" s="7">
        <f>IF($A49="",AD48,Case7!$Q45)</f>
        <v>1.555262106341508</v>
      </c>
      <c r="AE49" s="7">
        <f>IF($A49="",AE48,Case8!$Q45)</f>
        <v>0.66141211665902711</v>
      </c>
      <c r="AF49" s="7">
        <f>IF($A49="",AF48,Case9!$Q45)</f>
        <v>2.2277633419677039</v>
      </c>
      <c r="AG49" s="7">
        <f>IF($A49="",AG48,Case10!$Q45)</f>
        <v>0.72110753810722961</v>
      </c>
      <c r="AH49" s="7">
        <f>IF($A49="",AH48,Case11!$Q45)</f>
        <v>2.8940697976810288</v>
      </c>
      <c r="AJ49" s="25">
        <f t="shared" si="33"/>
        <v>1</v>
      </c>
      <c r="AK49" s="25">
        <f t="shared" si="34"/>
        <v>14.753934493570474</v>
      </c>
      <c r="AL49" s="25">
        <f t="shared" si="35"/>
        <v>8.6283293717123435</v>
      </c>
      <c r="AM49" s="25">
        <f t="shared" si="36"/>
        <v>16.36949184356769</v>
      </c>
      <c r="AN49" s="25">
        <f t="shared" si="37"/>
        <v>38.276836365767565</v>
      </c>
      <c r="AO49" s="25">
        <f t="shared" si="38"/>
        <v>40.019681421283828</v>
      </c>
      <c r="AP49" s="25">
        <f t="shared" si="39"/>
        <v>36.693921343424194</v>
      </c>
      <c r="AQ49" s="25">
        <f t="shared" si="40"/>
        <v>51.357122915248723</v>
      </c>
      <c r="AR49" s="25">
        <f t="shared" si="41"/>
        <v>30.370003826542071</v>
      </c>
      <c r="AS49" s="25">
        <f t="shared" si="42"/>
        <v>51.0286487184108</v>
      </c>
      <c r="AT49" s="25">
        <f t="shared" si="43"/>
        <v>30.666695861441557</v>
      </c>
      <c r="AU49" s="25">
        <f t="shared" si="44"/>
        <v>72.110487241931978</v>
      </c>
      <c r="AV49" s="25">
        <f t="shared" si="45"/>
        <v>21.409253443354054</v>
      </c>
      <c r="AW49" s="25">
        <f t="shared" si="46"/>
        <v>66.140967164467128</v>
      </c>
      <c r="AX49" s="25">
        <f t="shared" si="47"/>
        <v>16.480165764563463</v>
      </c>
      <c r="AZ49" s="7">
        <f t="shared" si="48"/>
        <v>32.560021580793098</v>
      </c>
      <c r="BA49" s="7">
        <f t="shared" si="49"/>
        <v>32.560021580793098</v>
      </c>
      <c r="BB49" s="7">
        <f t="shared" si="50"/>
        <v>73.958333333333329</v>
      </c>
      <c r="BC49" s="7">
        <f t="shared" si="51"/>
        <v>22.118380062305299</v>
      </c>
      <c r="BD49" s="7">
        <f t="shared" si="52"/>
        <v>50</v>
      </c>
      <c r="BE49" s="7">
        <f t="shared" si="53"/>
        <v>50</v>
      </c>
      <c r="BF49" s="7">
        <f t="shared" si="54"/>
        <v>50</v>
      </c>
      <c r="BG49" s="7">
        <f t="shared" si="55"/>
        <v>50</v>
      </c>
      <c r="BH49" s="7">
        <f t="shared" si="56"/>
        <v>50</v>
      </c>
      <c r="BI49" s="7">
        <f t="shared" si="57"/>
        <v>50</v>
      </c>
      <c r="BJ49" s="7">
        <f t="shared" si="58"/>
        <v>50</v>
      </c>
      <c r="BK49" s="7">
        <f t="shared" si="59"/>
        <v>50</v>
      </c>
      <c r="BL49" s="7">
        <f t="shared" si="60"/>
        <v>50</v>
      </c>
      <c r="BM49" s="7">
        <f t="shared" si="61"/>
        <v>10</v>
      </c>
      <c r="BN49" s="7">
        <f t="shared" si="62"/>
        <v>82</v>
      </c>
      <c r="BP49" s="7">
        <f t="shared" si="63"/>
        <v>0</v>
      </c>
      <c r="BQ49" s="7">
        <f t="shared" si="64"/>
        <v>23.900539289762012</v>
      </c>
      <c r="BR49" s="7">
        <f t="shared" si="65"/>
        <v>63.552140594152668</v>
      </c>
      <c r="BS49" s="7">
        <f t="shared" si="66"/>
        <v>20.665615621904713</v>
      </c>
      <c r="BT49" s="7">
        <f t="shared" si="67"/>
        <v>7.1096320875455152</v>
      </c>
      <c r="BU49" s="7">
        <f t="shared" si="68"/>
        <v>7.2306319668504537</v>
      </c>
      <c r="BV49" s="7">
        <f t="shared" si="69"/>
        <v>6.9900735827000426</v>
      </c>
      <c r="BW49" s="7">
        <f t="shared" si="70"/>
        <v>7.8216422120740594</v>
      </c>
      <c r="BX49" s="7">
        <f t="shared" si="71"/>
        <v>6.3925418380269345</v>
      </c>
      <c r="BY49" s="7">
        <f t="shared" si="72"/>
        <v>7.8081333710352077</v>
      </c>
      <c r="BZ49" s="7">
        <f t="shared" si="73"/>
        <v>6.4258881561629781</v>
      </c>
      <c r="CA49" s="7">
        <f t="shared" si="74"/>
        <v>3.5525769431288845</v>
      </c>
      <c r="CB49" s="7">
        <f t="shared" si="75"/>
        <v>14.23721089297365</v>
      </c>
      <c r="CC49" s="7">
        <f t="shared" si="76"/>
        <v>3.9559966750511251</v>
      </c>
      <c r="CD49" s="7">
        <f t="shared" si="77"/>
        <v>19.884417300318404</v>
      </c>
      <c r="CF49" t="str">
        <f>OutputSummary!A49</f>
        <v>AME_10-Ga</v>
      </c>
      <c r="CG49" s="22">
        <f>IF($CF49="",CG48,Case1!$O49)</f>
        <v>2.0970565497997963E-3</v>
      </c>
      <c r="CH49" s="22">
        <f>IF($CF49="",CH48,Case2!$O49)</f>
        <v>2.0970565497997963E-3</v>
      </c>
      <c r="CI49" s="22">
        <f>IF($CF49="",CI48,Case3!$O49)</f>
        <v>2.0970565497997963E-3</v>
      </c>
      <c r="CJ49" s="22">
        <f>IF($CF49="",CJ48,Case4!$O49)</f>
        <v>2.0970565497997968E-3</v>
      </c>
      <c r="CK49" s="22">
        <f>IF($CF49="",CK48,Case5!$O49)</f>
        <v>2.0970565497997963E-3</v>
      </c>
      <c r="CL49" s="22">
        <f>IF($CF49="",CL48,Case6!$O49)</f>
        <v>2.0970565497997968E-3</v>
      </c>
      <c r="CM49" s="22">
        <f>IF($CF49="",CM48,Case7!$O49)</f>
        <v>2.0970565497997963E-3</v>
      </c>
      <c r="CN49" s="22">
        <f>IF($CF49="",CN48,Case8!$O49)</f>
        <v>1.0485282748998982E-3</v>
      </c>
      <c r="CO49" s="22">
        <f>IF($CF49="",CO48,Case9!$O49)</f>
        <v>4.1941130995995926E-3</v>
      </c>
      <c r="CP49" s="22">
        <f>IF($CF49="",CP48,Case10!$O49)</f>
        <v>2.3257275600328258E-4</v>
      </c>
      <c r="CQ49" s="22">
        <f>IF($CF49="",CQ48,Case11!$O49)</f>
        <v>9.6250237279346933E-3</v>
      </c>
      <c r="CS49" t="str">
        <f>OutputSummary!A49</f>
        <v>AME_10-Ga</v>
      </c>
      <c r="CT49" s="22">
        <f>IF($CS49="",CT48,Case1!$S49+Case1!$F49+Case1!$P49)</f>
        <v>4.1941130995995926E-3</v>
      </c>
      <c r="CU49" s="22">
        <f>IF($CS49="",CU48,Case2!$S49+Case2!$F49+Case2!$P49)</f>
        <v>4.1941130995995926E-3</v>
      </c>
      <c r="CV49" s="22">
        <f>IF($CS49="",CV48,Case3!$S49+Case3!$F49+Case3!$P49)</f>
        <v>4.1941130995995926E-3</v>
      </c>
      <c r="CW49" s="22">
        <f>IF($CS49="",CW48,Case4!$S49+Case4!$F49+Case4!$P49)</f>
        <v>4.1941130995995935E-3</v>
      </c>
      <c r="CX49" s="22">
        <f>IF($CS49="",CX48,Case5!$S49+Case5!$F49+Case5!$P49)</f>
        <v>4.1941130995995926E-3</v>
      </c>
      <c r="CY49" s="22">
        <f>IF($CS49="",CY48,Case6!$S49+Case6!$F49+Case6!$P49)</f>
        <v>4.1941130995995935E-3</v>
      </c>
      <c r="CZ49" s="22">
        <f>IF($CS49="",CZ48,Case7!$S49+Case7!$F49+Case7!$P49)</f>
        <v>4.1941130995995926E-3</v>
      </c>
      <c r="DA49" s="22">
        <f>IF($CS49="",DA48,Case8!$S49+Case8!$F49+Case8!$P49)</f>
        <v>2.0970565497997963E-3</v>
      </c>
      <c r="DB49" s="22">
        <f>IF($CS49="",DB48,Case9!$S49+Case9!$F49+Case9!$P49)</f>
        <v>8.3882261991991853E-3</v>
      </c>
      <c r="DC49" s="22">
        <f>IF($CS49="",DC48,Case10!$S49+Case10!$F49+Case10!$P49)</f>
        <v>2.3257275600328253E-3</v>
      </c>
      <c r="DD49" s="22">
        <f>IF($CS49="",DD48,Case11!$S49+Case11!$F49+Case11!$P49)</f>
        <v>1.1737833814554503E-2</v>
      </c>
      <c r="DF49" t="str">
        <f t="shared" si="7"/>
        <v>AME_10-Ga</v>
      </c>
      <c r="DG49" s="22">
        <f t="shared" si="8"/>
        <v>2.0970565497997963E-3</v>
      </c>
      <c r="DH49" s="22">
        <f t="shared" si="9"/>
        <v>2.0970565497997963E-3</v>
      </c>
      <c r="DI49" s="22">
        <f t="shared" si="10"/>
        <v>2.0970565497997963E-3</v>
      </c>
      <c r="DJ49" s="22">
        <f t="shared" si="11"/>
        <v>2.0970565497997968E-3</v>
      </c>
      <c r="DK49" s="22">
        <f t="shared" si="12"/>
        <v>2.0970565497997963E-3</v>
      </c>
      <c r="DL49" s="22">
        <f t="shared" si="13"/>
        <v>2.0970565497997968E-3</v>
      </c>
      <c r="DM49" s="22">
        <f t="shared" si="14"/>
        <v>2.0970565497997963E-3</v>
      </c>
      <c r="DN49" s="22">
        <f t="shared" si="15"/>
        <v>1.0485282748998982E-3</v>
      </c>
      <c r="DO49" s="22">
        <f t="shared" si="16"/>
        <v>4.1941130995995926E-3</v>
      </c>
      <c r="DP49" s="22">
        <f t="shared" si="17"/>
        <v>2.0931548040295429E-3</v>
      </c>
      <c r="DQ49" s="22">
        <f t="shared" si="18"/>
        <v>2.11281008661981E-3</v>
      </c>
      <c r="DS49">
        <f t="shared" si="19"/>
        <v>50</v>
      </c>
      <c r="DT49">
        <f t="shared" si="20"/>
        <v>50</v>
      </c>
      <c r="DU49">
        <f t="shared" si="21"/>
        <v>50</v>
      </c>
      <c r="DV49">
        <f t="shared" si="22"/>
        <v>50</v>
      </c>
      <c r="DW49">
        <f t="shared" si="23"/>
        <v>50</v>
      </c>
      <c r="DX49">
        <f t="shared" si="24"/>
        <v>50</v>
      </c>
      <c r="DY49">
        <f t="shared" si="25"/>
        <v>50</v>
      </c>
      <c r="DZ49">
        <f t="shared" si="26"/>
        <v>50</v>
      </c>
      <c r="EA49">
        <f t="shared" si="27"/>
        <v>50</v>
      </c>
      <c r="EB49">
        <f t="shared" si="28"/>
        <v>90</v>
      </c>
      <c r="EC49">
        <f t="shared" si="29"/>
        <v>17.999999999999993</v>
      </c>
    </row>
    <row r="50" spans="1:133" x14ac:dyDescent="0.2">
      <c r="A50" t="str">
        <f>OutputSummary!A46</f>
        <v>AME_10-Dd</v>
      </c>
      <c r="B50" s="13">
        <f>IF($A50="",B49,Case8!K46*100)</f>
        <v>3.8028707938967621</v>
      </c>
      <c r="C50" s="7">
        <f>IF($A50="",C49,Pi!$B46)</f>
        <v>3.8028707938967621</v>
      </c>
      <c r="D50" s="7">
        <f>IF($A50="",D49,Patm!B46)</f>
        <v>4.8792205043918697</v>
      </c>
      <c r="E50" s="13">
        <f>IF($A50="",E49,'Patm diff'!B46)</f>
        <v>6.670818252988429</v>
      </c>
      <c r="F50" s="7">
        <f>IF($A50="",F49,'Patm nodiff'!B46)</f>
        <v>4.7333808777636293</v>
      </c>
      <c r="G50" s="7">
        <f>IF($A50="",G49,Case1!$B46)</f>
        <v>4.1031811442455401</v>
      </c>
      <c r="H50" s="7">
        <f>IF($A50="",H49,Case2!$B46)</f>
        <v>4.1082921704841402</v>
      </c>
      <c r="I50" s="7">
        <f>IF($A50="",I49,Case3!$B46)</f>
        <v>4.0981310015609109</v>
      </c>
      <c r="J50" s="7">
        <f>IF($A50="",J49,Case4!$B46)</f>
        <v>4.1332564009277553</v>
      </c>
      <c r="K50" s="7">
        <f>IF($A50="",K49,Case5!$B46)</f>
        <v>4.0728913034474683</v>
      </c>
      <c r="L50" s="7">
        <f>IF($A50="",L49,Case6!$B46)</f>
        <v>4.1326857884494679</v>
      </c>
      <c r="M50" s="7">
        <f>IF($A50="",M49,Case7!$B46)</f>
        <v>4.0742998495380354</v>
      </c>
      <c r="N50" s="7">
        <f>IF($A50="",N49,Case8!$B46)</f>
        <v>3.9529313896202671</v>
      </c>
      <c r="O50" s="7">
        <f>IF($A50="",O49,Case9!$B46)</f>
        <v>4.4042495626727476</v>
      </c>
      <c r="P50" s="7">
        <f>IF($A50="",P49,Case10!$B46)</f>
        <v>3.9699718102129737</v>
      </c>
      <c r="Q50" s="7">
        <f>IF($A50="",Q49,Case11!$B46)</f>
        <v>4.6427871569953041</v>
      </c>
      <c r="S50" s="7">
        <f>IF($A50="",S49,Case1!E46*100)</f>
        <v>47.694749999999999</v>
      </c>
      <c r="T50" s="7">
        <f>IF($A50="",T49,Pi!$Q46)</f>
        <v>47.694749999999992</v>
      </c>
      <c r="U50" s="7">
        <f>IF($A50="",U49,Patm!Q46)</f>
        <v>3.8045599934846379</v>
      </c>
      <c r="V50" s="7">
        <f>IF($A50="",V49,'Patm diff'!Q46)</f>
        <v>6.1502890601306257</v>
      </c>
      <c r="W50" s="7">
        <f>IF($A50="",W49,'Patm nodiff'!Q46)</f>
        <v>3.4523270436226192</v>
      </c>
      <c r="X50" s="7">
        <f>IF($A50="",X49,Case1!$Q46)</f>
        <v>1.4468756031125882</v>
      </c>
      <c r="Y50" s="7">
        <f>IF($A50="",Y49,Case2!$Q46)</f>
        <v>1.3837025969796908</v>
      </c>
      <c r="Z50" s="7">
        <f>IF($A50="",Z49,Case3!$Q46)</f>
        <v>1.5094656543519083</v>
      </c>
      <c r="AA50" s="7">
        <f>IF($A50="",AA49,Case4!$Q46)</f>
        <v>1.077623815157507</v>
      </c>
      <c r="AB50" s="7">
        <f>IF($A50="",AB49,Case5!$Q46)</f>
        <v>1.8248373964182423</v>
      </c>
      <c r="AC50" s="7">
        <f>IF($A50="",AC49,Case6!$Q46)</f>
        <v>1.0845745126960873</v>
      </c>
      <c r="AD50" s="7">
        <f>IF($A50="",AD49,Case7!$Q46)</f>
        <v>1.8071249419779774</v>
      </c>
      <c r="AE50" s="7">
        <f>IF($A50="",AE49,Case8!$Q46)</f>
        <v>0.77362605112214211</v>
      </c>
      <c r="AF50" s="7">
        <f>IF($A50="",AF49,Case9!$Q46)</f>
        <v>2.5539943752108654</v>
      </c>
      <c r="AG50" s="7">
        <f>IF($A50="",AG49,Case10!$Q46)</f>
        <v>0.84273874371482249</v>
      </c>
      <c r="AH50" s="7">
        <f>IF($A50="",AH49,Case11!$Q46)</f>
        <v>3.2889574926103702</v>
      </c>
      <c r="AJ50" s="25">
        <f t="shared" si="33"/>
        <v>1.0000000000000002</v>
      </c>
      <c r="AK50" s="25">
        <f t="shared" si="34"/>
        <v>12.536206573605863</v>
      </c>
      <c r="AL50" s="25">
        <f t="shared" si="35"/>
        <v>7.7548794103324656</v>
      </c>
      <c r="AM50" s="25">
        <f t="shared" si="36"/>
        <v>13.815246758879663</v>
      </c>
      <c r="AN50" s="25">
        <f t="shared" si="37"/>
        <v>32.963960341439694</v>
      </c>
      <c r="AO50" s="25">
        <f t="shared" si="38"/>
        <v>34.468931477115696</v>
      </c>
      <c r="AP50" s="25">
        <f t="shared" si="39"/>
        <v>31.597108461853558</v>
      </c>
      <c r="AQ50" s="25">
        <f t="shared" si="40"/>
        <v>44.259183333869494</v>
      </c>
      <c r="AR50" s="25">
        <f t="shared" si="41"/>
        <v>26.136438289578233</v>
      </c>
      <c r="AS50" s="25">
        <f t="shared" si="42"/>
        <v>43.975540123507145</v>
      </c>
      <c r="AT50" s="25">
        <f t="shared" si="43"/>
        <v>26.392613422620357</v>
      </c>
      <c r="AU50" s="25">
        <f t="shared" si="44"/>
        <v>61.650909933576976</v>
      </c>
      <c r="AV50" s="25">
        <f t="shared" si="45"/>
        <v>18.674571276634929</v>
      </c>
      <c r="AW50" s="25">
        <f t="shared" si="46"/>
        <v>56.59494161827643</v>
      </c>
      <c r="AX50" s="25">
        <f t="shared" si="47"/>
        <v>14.501479604756391</v>
      </c>
      <c r="AZ50" s="7">
        <f t="shared" si="48"/>
        <v>32.560021580793098</v>
      </c>
      <c r="BA50" s="7">
        <f t="shared" si="49"/>
        <v>32.560021580793098</v>
      </c>
      <c r="BB50" s="7">
        <f t="shared" si="50"/>
        <v>73.958333333333329</v>
      </c>
      <c r="BC50" s="7">
        <f t="shared" si="51"/>
        <v>22.118380062305299</v>
      </c>
      <c r="BD50" s="7">
        <f t="shared" si="52"/>
        <v>50</v>
      </c>
      <c r="BE50" s="7">
        <f t="shared" si="53"/>
        <v>50</v>
      </c>
      <c r="BF50" s="7">
        <f t="shared" si="54"/>
        <v>50</v>
      </c>
      <c r="BG50" s="7">
        <f t="shared" si="55"/>
        <v>50</v>
      </c>
      <c r="BH50" s="7">
        <f t="shared" si="56"/>
        <v>50</v>
      </c>
      <c r="BI50" s="7">
        <f t="shared" si="57"/>
        <v>50</v>
      </c>
      <c r="BJ50" s="7">
        <f t="shared" si="58"/>
        <v>50</v>
      </c>
      <c r="BK50" s="7">
        <f t="shared" si="59"/>
        <v>50</v>
      </c>
      <c r="BL50" s="7">
        <f t="shared" si="60"/>
        <v>50</v>
      </c>
      <c r="BM50" s="7">
        <f t="shared" si="61"/>
        <v>10</v>
      </c>
      <c r="BN50" s="7">
        <f t="shared" si="62"/>
        <v>82</v>
      </c>
      <c r="BP50" s="7">
        <f t="shared" si="63"/>
        <v>0</v>
      </c>
      <c r="BQ50" s="7">
        <f t="shared" si="64"/>
        <v>28.303609794541121</v>
      </c>
      <c r="BR50" s="7">
        <f t="shared" si="65"/>
        <v>75.415327380947147</v>
      </c>
      <c r="BS50" s="7">
        <f t="shared" si="66"/>
        <v>24.468622109387606</v>
      </c>
      <c r="BT50" s="7">
        <f t="shared" si="67"/>
        <v>7.896938040354855</v>
      </c>
      <c r="BU50" s="7">
        <f t="shared" si="68"/>
        <v>8.0313371960348938</v>
      </c>
      <c r="BV50" s="7">
        <f t="shared" si="69"/>
        <v>7.7641398739608185</v>
      </c>
      <c r="BW50" s="7">
        <f t="shared" si="70"/>
        <v>8.6877946934518526</v>
      </c>
      <c r="BX50" s="7">
        <f t="shared" si="71"/>
        <v>7.1004386997334459</v>
      </c>
      <c r="BY50" s="7">
        <f t="shared" si="72"/>
        <v>8.6727899112961406</v>
      </c>
      <c r="BZ50" s="7">
        <f t="shared" si="73"/>
        <v>7.1374777201710486</v>
      </c>
      <c r="CA50" s="7">
        <f t="shared" si="74"/>
        <v>3.9459819661592954</v>
      </c>
      <c r="CB50" s="7">
        <f t="shared" si="75"/>
        <v>15.813810181012197</v>
      </c>
      <c r="CC50" s="7">
        <f t="shared" si="76"/>
        <v>4.3940755648178351</v>
      </c>
      <c r="CD50" s="7">
        <f t="shared" si="77"/>
        <v>22.086376546016922</v>
      </c>
      <c r="CF50" t="str">
        <f>OutputSummary!A50</f>
        <v>AME_10-Ba</v>
      </c>
      <c r="CG50" s="22">
        <f>IF($CF50="",CG49,Case1!$O50)</f>
        <v>1.9714186982055359E-3</v>
      </c>
      <c r="CH50" s="22">
        <f>IF($CF50="",CH49,Case2!$O50)</f>
        <v>1.9714186982055354E-3</v>
      </c>
      <c r="CI50" s="22">
        <f>IF($CF50="",CI49,Case3!$O50)</f>
        <v>1.9714186982055354E-3</v>
      </c>
      <c r="CJ50" s="22">
        <f>IF($CF50="",CJ49,Case4!$O50)</f>
        <v>1.9714186982055359E-3</v>
      </c>
      <c r="CK50" s="22">
        <f>IF($CF50="",CK49,Case5!$O50)</f>
        <v>1.9714186982055359E-3</v>
      </c>
      <c r="CL50" s="22">
        <f>IF($CF50="",CL49,Case6!$O50)</f>
        <v>1.9714186982055359E-3</v>
      </c>
      <c r="CM50" s="22">
        <f>IF($CF50="",CM49,Case7!$O50)</f>
        <v>1.9714186982055359E-3</v>
      </c>
      <c r="CN50" s="22">
        <f>IF($CF50="",CN49,Case8!$O50)</f>
        <v>9.8570934910276772E-4</v>
      </c>
      <c r="CO50" s="22">
        <f>IF($CF50="",CO49,Case9!$O50)</f>
        <v>3.9428373964110709E-3</v>
      </c>
      <c r="CP50" s="22">
        <f>IF($CF50="",CP49,Case10!$O50)</f>
        <v>2.1866334246554959E-4</v>
      </c>
      <c r="CQ50" s="22">
        <f>IF($CF50="",CQ49,Case11!$O50)</f>
        <v>9.0443033450757944E-3</v>
      </c>
      <c r="CS50" t="str">
        <f>OutputSummary!A50</f>
        <v>AME_10-Ba</v>
      </c>
      <c r="CT50" s="22">
        <f>IF($CS50="",CT49,Case1!$S50+Case1!$F50+Case1!$P50)</f>
        <v>3.9428373964110718E-3</v>
      </c>
      <c r="CU50" s="22">
        <f>IF($CS50="",CU49,Case2!$S50+Case2!$F50+Case2!$P50)</f>
        <v>3.9428373964110718E-3</v>
      </c>
      <c r="CV50" s="22">
        <f>IF($CS50="",CV49,Case3!$S50+Case3!$F50+Case3!$P50)</f>
        <v>3.9428373964110718E-3</v>
      </c>
      <c r="CW50" s="22">
        <f>IF($CS50="",CW49,Case4!$S50+Case4!$F50+Case4!$P50)</f>
        <v>3.9428373964110718E-3</v>
      </c>
      <c r="CX50" s="22">
        <f>IF($CS50="",CX49,Case5!$S50+Case5!$F50+Case5!$P50)</f>
        <v>3.9428373964110709E-3</v>
      </c>
      <c r="CY50" s="22">
        <f>IF($CS50="",CY49,Case6!$S50+Case6!$F50+Case6!$P50)</f>
        <v>3.9428373964110718E-3</v>
      </c>
      <c r="CZ50" s="22">
        <f>IF($CS50="",CZ49,Case7!$S50+Case7!$F50+Case7!$P50)</f>
        <v>3.9428373964110718E-3</v>
      </c>
      <c r="DA50" s="22">
        <f>IF($CS50="",DA49,Case8!$S50+Case8!$F50+Case8!$P50)</f>
        <v>1.9714186982055354E-3</v>
      </c>
      <c r="DB50" s="22">
        <f>IF($CS50="",DB49,Case9!$S50+Case9!$F50+Case9!$P50)</f>
        <v>7.8856747928221418E-3</v>
      </c>
      <c r="DC50" s="22">
        <f>IF($CS50="",DC49,Case10!$S50+Case10!$F50+Case10!$P50)</f>
        <v>2.1866334246554956E-3</v>
      </c>
      <c r="DD50" s="22">
        <f>IF($CS50="",DD49,Case11!$S50+Case11!$F50+Case11!$P50)</f>
        <v>1.1029638225702189E-2</v>
      </c>
      <c r="DF50" t="str">
        <f t="shared" si="7"/>
        <v>AME_10-Ba</v>
      </c>
      <c r="DG50" s="22">
        <f t="shared" si="8"/>
        <v>1.9714186982055359E-3</v>
      </c>
      <c r="DH50" s="22">
        <f t="shared" si="9"/>
        <v>1.9714186982055363E-3</v>
      </c>
      <c r="DI50" s="22">
        <f t="shared" si="10"/>
        <v>1.9714186982055363E-3</v>
      </c>
      <c r="DJ50" s="22">
        <f t="shared" si="11"/>
        <v>1.9714186982055359E-3</v>
      </c>
      <c r="DK50" s="22">
        <f t="shared" si="12"/>
        <v>1.971418698205535E-3</v>
      </c>
      <c r="DL50" s="22">
        <f t="shared" si="13"/>
        <v>1.9714186982055359E-3</v>
      </c>
      <c r="DM50" s="22">
        <f t="shared" si="14"/>
        <v>1.9714186982055359E-3</v>
      </c>
      <c r="DN50" s="22">
        <f t="shared" si="15"/>
        <v>9.8570934910276772E-4</v>
      </c>
      <c r="DO50" s="22">
        <f t="shared" si="16"/>
        <v>3.9428373964110709E-3</v>
      </c>
      <c r="DP50" s="22">
        <f t="shared" si="17"/>
        <v>1.9679700821899461E-3</v>
      </c>
      <c r="DQ50" s="22">
        <f t="shared" si="18"/>
        <v>1.9853348806263948E-3</v>
      </c>
      <c r="DS50">
        <f t="shared" si="19"/>
        <v>50</v>
      </c>
      <c r="DT50">
        <f t="shared" si="20"/>
        <v>50.000000000000007</v>
      </c>
      <c r="DU50">
        <f t="shared" si="21"/>
        <v>50.000000000000007</v>
      </c>
      <c r="DV50">
        <f t="shared" si="22"/>
        <v>50</v>
      </c>
      <c r="DW50">
        <f t="shared" si="23"/>
        <v>49.999999999999993</v>
      </c>
      <c r="DX50">
        <f t="shared" si="24"/>
        <v>50</v>
      </c>
      <c r="DY50">
        <f t="shared" si="25"/>
        <v>50</v>
      </c>
      <c r="DZ50">
        <f t="shared" si="26"/>
        <v>50</v>
      </c>
      <c r="EA50">
        <f t="shared" si="27"/>
        <v>50</v>
      </c>
      <c r="EB50">
        <f t="shared" si="28"/>
        <v>90.000000000000014</v>
      </c>
      <c r="EC50">
        <f t="shared" si="29"/>
        <v>18.000000000000007</v>
      </c>
    </row>
    <row r="51" spans="1:133" x14ac:dyDescent="0.2">
      <c r="A51" t="str">
        <f>OutputSummary!A47</f>
        <v>AME_10-Fa</v>
      </c>
      <c r="B51" s="13">
        <f>IF($A51="",B50,Case8!K47*100)</f>
        <v>9.6758639639275626E-2</v>
      </c>
      <c r="C51" s="7">
        <f>IF($A51="",C50,Pi!$B47)</f>
        <v>9.6758639639275626E-2</v>
      </c>
      <c r="D51" s="7">
        <f>IF($A51="",D50,Patm!B47)</f>
        <v>0.64156905252295937</v>
      </c>
      <c r="E51" s="13">
        <f>IF($A51="",E50,'Patm diff'!B47)</f>
        <v>1.524081186916552</v>
      </c>
      <c r="F51" s="7">
        <f>IF($A51="",F50,'Patm nodiff'!B47)</f>
        <v>0.56840464466712504</v>
      </c>
      <c r="G51" s="7">
        <f>IF($A51="",G50,Case1!$B47)</f>
        <v>0.10195694228719034</v>
      </c>
      <c r="H51" s="7">
        <f>IF($A51="",H50,Case2!$B47)</f>
        <v>0.10205572132466992</v>
      </c>
      <c r="I51" s="7">
        <f>IF($A51="",I50,Case3!$B47)</f>
        <v>0.10185964545530776</v>
      </c>
      <c r="J51" s="7">
        <f>IF($A51="",J50,Case4!$B47)</f>
        <v>0.1025446998004414</v>
      </c>
      <c r="K51" s="7">
        <f>IF($A51="",K50,Case5!$B47)</f>
        <v>0.10137883536686472</v>
      </c>
      <c r="L51" s="7">
        <f>IF($A51="",L50,Case6!$B47)</f>
        <v>0.10253343119326731</v>
      </c>
      <c r="M51" s="7">
        <f>IF($A51="",M50,Case7!$B47)</f>
        <v>0.10140546017621606</v>
      </c>
      <c r="N51" s="7">
        <f>IF($A51="",N50,Case8!$B47)</f>
        <v>0.10195694228719034</v>
      </c>
      <c r="O51" s="7">
        <f>IF($A51="",O50,Case9!$B47)</f>
        <v>0.10195694228719034</v>
      </c>
      <c r="P51" s="7">
        <f>IF($A51="",P50,Case10!$B47)</f>
        <v>9.9522666647223118E-2</v>
      </c>
      <c r="Q51" s="7">
        <f>IF($A51="",Q50,Case11!$B47)</f>
        <v>0.11504315308076515</v>
      </c>
      <c r="S51" s="7">
        <f>IF($A51="",S50,Case1!E47*100)</f>
        <v>29.4894</v>
      </c>
      <c r="T51" s="7">
        <f>IF($A51="",T50,Pi!$Q47)</f>
        <v>29.4894</v>
      </c>
      <c r="U51" s="7">
        <f>IF($A51="",U50,Patm!Q47)</f>
        <v>40.953082124637731</v>
      </c>
      <c r="V51" s="7">
        <f>IF($A51="",V50,'Patm diff'!Q47)</f>
        <v>27.073444851241057</v>
      </c>
      <c r="W51" s="7">
        <f>IF($A51="",W50,'Patm nodiff'!Q47)</f>
        <v>42.962503359253525</v>
      </c>
      <c r="X51" s="7">
        <f>IF($A51="",X50,Case1!$Q47)</f>
        <v>19.394052335877944</v>
      </c>
      <c r="Y51" s="7">
        <f>IF($A51="",Y50,Case2!$Q47)</f>
        <v>18.727572371452741</v>
      </c>
      <c r="Z51" s="7">
        <f>IF($A51="",Z50,Case3!$Q47)</f>
        <v>20.041875808870074</v>
      </c>
      <c r="AA51" s="7">
        <f>IF($A51="",AA50,Case4!$Q47)</f>
        <v>15.306072918038927</v>
      </c>
      <c r="AB51" s="7">
        <f>IF($A51="",AB50,Case5!$Q47)</f>
        <v>23.128613429315411</v>
      </c>
      <c r="AC51" s="7">
        <f>IF($A51="",AC50,Case6!$Q47)</f>
        <v>15.387513254574666</v>
      </c>
      <c r="AD51" s="7">
        <f>IF($A51="",AD50,Case7!$Q47)</f>
        <v>22.962685748626846</v>
      </c>
      <c r="AE51" s="7">
        <f>IF($A51="",AE50,Case8!$Q47)</f>
        <v>19.394052335877944</v>
      </c>
      <c r="AF51" s="7">
        <f>IF($A51="",AF50,Case9!$Q47)</f>
        <v>19.394052335877944</v>
      </c>
      <c r="AG51" s="7">
        <f>IF($A51="",AG50,Case10!$Q47)</f>
        <v>11.684919391534752</v>
      </c>
      <c r="AH51" s="7">
        <f>IF($A51="",AH50,Case11!$Q47)</f>
        <v>40.259421410143602</v>
      </c>
      <c r="AJ51" s="25">
        <f t="shared" si="33"/>
        <v>1</v>
      </c>
      <c r="AK51" s="25">
        <f t="shared" si="34"/>
        <v>0.72007767108348897</v>
      </c>
      <c r="AL51" s="25">
        <f t="shared" si="35"/>
        <v>1.0892370794346178</v>
      </c>
      <c r="AM51" s="25">
        <f t="shared" si="36"/>
        <v>0.68639854976347403</v>
      </c>
      <c r="AN51" s="25">
        <f t="shared" si="37"/>
        <v>1.5205383325405495</v>
      </c>
      <c r="AO51" s="25">
        <f t="shared" si="38"/>
        <v>1.5746515039478359</v>
      </c>
      <c r="AP51" s="25">
        <f t="shared" si="39"/>
        <v>1.4713892193139262</v>
      </c>
      <c r="AQ51" s="25">
        <f t="shared" si="40"/>
        <v>1.9266470346711437</v>
      </c>
      <c r="AR51" s="25">
        <f t="shared" si="41"/>
        <v>1.2750180675605187</v>
      </c>
      <c r="AS51" s="25">
        <f t="shared" si="42"/>
        <v>1.9164500145098418</v>
      </c>
      <c r="AT51" s="25">
        <f t="shared" si="43"/>
        <v>1.28423130999663</v>
      </c>
      <c r="AU51" s="25">
        <f t="shared" si="44"/>
        <v>1.5205383325405495</v>
      </c>
      <c r="AV51" s="25">
        <f t="shared" si="45"/>
        <v>1.5205383325405495</v>
      </c>
      <c r="AW51" s="25">
        <f t="shared" si="46"/>
        <v>2.5237144572314181</v>
      </c>
      <c r="AX51" s="25">
        <f t="shared" si="47"/>
        <v>0.73248444630080967</v>
      </c>
      <c r="AZ51" s="7">
        <f t="shared" si="48"/>
        <v>32.560021580793098</v>
      </c>
      <c r="BA51" s="7">
        <f t="shared" si="49"/>
        <v>32.560021580793098</v>
      </c>
      <c r="BB51" s="7">
        <f t="shared" si="50"/>
        <v>73.958333333333329</v>
      </c>
      <c r="BC51" s="7">
        <f t="shared" si="51"/>
        <v>22.118380062305299</v>
      </c>
      <c r="BD51" s="7">
        <f t="shared" si="52"/>
        <v>50</v>
      </c>
      <c r="BE51" s="7">
        <f t="shared" si="53"/>
        <v>50</v>
      </c>
      <c r="BF51" s="7">
        <f t="shared" si="54"/>
        <v>50</v>
      </c>
      <c r="BG51" s="7">
        <f t="shared" si="55"/>
        <v>50</v>
      </c>
      <c r="BH51" s="7">
        <f t="shared" si="56"/>
        <v>50</v>
      </c>
      <c r="BI51" s="7">
        <f t="shared" si="57"/>
        <v>50</v>
      </c>
      <c r="BJ51" s="7">
        <f t="shared" si="58"/>
        <v>50</v>
      </c>
      <c r="BK51" s="7">
        <f t="shared" si="59"/>
        <v>50</v>
      </c>
      <c r="BL51" s="7">
        <f t="shared" si="60"/>
        <v>50</v>
      </c>
      <c r="BM51" s="7">
        <f t="shared" si="61"/>
        <v>10</v>
      </c>
      <c r="BN51" s="7">
        <f t="shared" si="62"/>
        <v>82</v>
      </c>
      <c r="BP51" s="7">
        <f t="shared" si="63"/>
        <v>0</v>
      </c>
      <c r="BQ51" s="7">
        <f t="shared" si="64"/>
        <v>563.06125728387974</v>
      </c>
      <c r="BR51" s="7">
        <f t="shared" si="65"/>
        <v>1475.137055045891</v>
      </c>
      <c r="BS51" s="7">
        <f t="shared" si="66"/>
        <v>487.44588264798426</v>
      </c>
      <c r="BT51" s="7">
        <f t="shared" si="67"/>
        <v>5.3724428818908789</v>
      </c>
      <c r="BU51" s="7">
        <f t="shared" si="68"/>
        <v>5.4745309619298688</v>
      </c>
      <c r="BV51" s="7">
        <f t="shared" si="69"/>
        <v>5.2718866605081631</v>
      </c>
      <c r="BW51" s="7">
        <f t="shared" si="70"/>
        <v>5.9798899434062855</v>
      </c>
      <c r="BX51" s="7">
        <f t="shared" si="71"/>
        <v>4.7749697027713216</v>
      </c>
      <c r="BY51" s="7">
        <f t="shared" si="72"/>
        <v>5.9682438441885886</v>
      </c>
      <c r="BZ51" s="7">
        <f t="shared" si="73"/>
        <v>4.8024864283584101</v>
      </c>
      <c r="CA51" s="7">
        <f t="shared" si="74"/>
        <v>5.3724428818908789</v>
      </c>
      <c r="CB51" s="7">
        <f t="shared" si="75"/>
        <v>5.3724428818908789</v>
      </c>
      <c r="CC51" s="7">
        <f t="shared" si="76"/>
        <v>2.8566203682193323</v>
      </c>
      <c r="CD51" s="7">
        <f t="shared" si="77"/>
        <v>18.897034424683664</v>
      </c>
      <c r="CF51" t="str">
        <f>OutputSummary!A51</f>
        <v/>
      </c>
      <c r="CG51" s="22">
        <f>IF($CF51="",CG50,Case1!$O51)</f>
        <v>1.9714186982055359E-3</v>
      </c>
      <c r="CH51" s="22">
        <f>IF($CF51="",CH50,Case2!$O51)</f>
        <v>1.9714186982055354E-3</v>
      </c>
      <c r="CI51" s="22">
        <f>IF($CF51="",CI50,Case3!$O51)</f>
        <v>1.9714186982055354E-3</v>
      </c>
      <c r="CJ51" s="22">
        <f>IF($CF51="",CJ50,Case4!$O51)</f>
        <v>1.9714186982055359E-3</v>
      </c>
      <c r="CK51" s="22">
        <f>IF($CF51="",CK50,Case5!$O51)</f>
        <v>1.9714186982055359E-3</v>
      </c>
      <c r="CL51" s="22">
        <f>IF($CF51="",CL50,Case6!$O51)</f>
        <v>1.9714186982055359E-3</v>
      </c>
      <c r="CM51" s="22">
        <f>IF($CF51="",CM50,Case7!$O51)</f>
        <v>1.9714186982055359E-3</v>
      </c>
      <c r="CN51" s="22">
        <f>IF($CF51="",CN50,Case8!$O51)</f>
        <v>9.8570934910276772E-4</v>
      </c>
      <c r="CO51" s="22">
        <f>IF($CF51="",CO50,Case9!$O51)</f>
        <v>3.9428373964110709E-3</v>
      </c>
      <c r="CP51" s="22">
        <f>IF($CF51="",CP50,Case10!$O51)</f>
        <v>2.1866334246554959E-4</v>
      </c>
      <c r="CQ51" s="22">
        <f>IF($CF51="",CQ50,Case11!$O51)</f>
        <v>9.0443033450757944E-3</v>
      </c>
      <c r="CS51" t="str">
        <f>OutputSummary!A51</f>
        <v/>
      </c>
      <c r="CT51" s="22">
        <f>IF($CS51="",CT50,Case1!$S51+Case1!$F51+Case1!$P51)</f>
        <v>3.9428373964110718E-3</v>
      </c>
      <c r="CU51" s="22">
        <f>IF($CS51="",CU50,Case2!$S51+Case2!$F51+Case2!$P51)</f>
        <v>3.9428373964110718E-3</v>
      </c>
      <c r="CV51" s="22">
        <f>IF($CS51="",CV50,Case3!$S51+Case3!$F51+Case3!$P51)</f>
        <v>3.9428373964110718E-3</v>
      </c>
      <c r="CW51" s="22">
        <f>IF($CS51="",CW50,Case4!$S51+Case4!$F51+Case4!$P51)</f>
        <v>3.9428373964110718E-3</v>
      </c>
      <c r="CX51" s="22">
        <f>IF($CS51="",CX50,Case5!$S51+Case5!$F51+Case5!$P51)</f>
        <v>3.9428373964110709E-3</v>
      </c>
      <c r="CY51" s="22">
        <f>IF($CS51="",CY50,Case6!$S51+Case6!$F51+Case6!$P51)</f>
        <v>3.9428373964110718E-3</v>
      </c>
      <c r="CZ51" s="22">
        <f>IF($CS51="",CZ50,Case7!$S51+Case7!$F51+Case7!$P51)</f>
        <v>3.9428373964110718E-3</v>
      </c>
      <c r="DA51" s="22">
        <f>IF($CS51="",DA50,Case8!$S51+Case8!$F51+Case8!$P51)</f>
        <v>1.9714186982055354E-3</v>
      </c>
      <c r="DB51" s="22">
        <f>IF($CS51="",DB50,Case9!$S51+Case9!$F51+Case9!$P51)</f>
        <v>7.8856747928221418E-3</v>
      </c>
      <c r="DC51" s="22">
        <f>IF($CS51="",DC50,Case10!$S51+Case10!$F51+Case10!$P51)</f>
        <v>2.1866334246554956E-3</v>
      </c>
      <c r="DD51" s="22">
        <f>IF($CS51="",DD50,Case11!$S51+Case11!$F51+Case11!$P51)</f>
        <v>1.1029638225702189E-2</v>
      </c>
      <c r="DF51" t="str">
        <f t="shared" si="7"/>
        <v/>
      </c>
      <c r="DG51" s="22">
        <f t="shared" si="8"/>
        <v>1.9714186982055359E-3</v>
      </c>
      <c r="DH51" s="22">
        <f t="shared" si="9"/>
        <v>1.9714186982055363E-3</v>
      </c>
      <c r="DI51" s="22">
        <f t="shared" si="10"/>
        <v>1.9714186982055363E-3</v>
      </c>
      <c r="DJ51" s="22">
        <f t="shared" si="11"/>
        <v>1.9714186982055359E-3</v>
      </c>
      <c r="DK51" s="22">
        <f t="shared" si="12"/>
        <v>1.971418698205535E-3</v>
      </c>
      <c r="DL51" s="22">
        <f t="shared" si="13"/>
        <v>1.9714186982055359E-3</v>
      </c>
      <c r="DM51" s="22">
        <f t="shared" si="14"/>
        <v>1.9714186982055359E-3</v>
      </c>
      <c r="DN51" s="22">
        <f t="shared" si="15"/>
        <v>9.8570934910276772E-4</v>
      </c>
      <c r="DO51" s="22">
        <f t="shared" si="16"/>
        <v>3.9428373964110709E-3</v>
      </c>
      <c r="DP51" s="22">
        <f t="shared" si="17"/>
        <v>1.9679700821899461E-3</v>
      </c>
      <c r="DQ51" s="22">
        <f t="shared" si="18"/>
        <v>1.9853348806263948E-3</v>
      </c>
      <c r="DS51">
        <f t="shared" si="19"/>
        <v>50</v>
      </c>
      <c r="DT51">
        <f t="shared" si="20"/>
        <v>50.000000000000007</v>
      </c>
      <c r="DU51">
        <f t="shared" si="21"/>
        <v>50.000000000000007</v>
      </c>
      <c r="DV51">
        <f t="shared" si="22"/>
        <v>50</v>
      </c>
      <c r="DW51">
        <f t="shared" si="23"/>
        <v>49.999999999999993</v>
      </c>
      <c r="DX51">
        <f t="shared" si="24"/>
        <v>50</v>
      </c>
      <c r="DY51">
        <f t="shared" si="25"/>
        <v>50</v>
      </c>
      <c r="DZ51">
        <f t="shared" si="26"/>
        <v>50</v>
      </c>
      <c r="EA51">
        <f t="shared" si="27"/>
        <v>50</v>
      </c>
      <c r="EB51">
        <f t="shared" si="28"/>
        <v>90.000000000000014</v>
      </c>
      <c r="EC51">
        <f t="shared" si="29"/>
        <v>18.000000000000007</v>
      </c>
    </row>
    <row r="52" spans="1:133" x14ac:dyDescent="0.2">
      <c r="A52" t="str">
        <f>OutputSummary!A48</f>
        <v>AME_10-Fb</v>
      </c>
      <c r="B52" s="13">
        <f>IF($A52="",B51,Case8!K48*100)</f>
        <v>0.20058600738735313</v>
      </c>
      <c r="C52" s="7">
        <f>IF($A52="",C51,Pi!$B48)</f>
        <v>0.20058600738735313</v>
      </c>
      <c r="D52" s="7">
        <f>IF($A52="",D51,Patm!B48)</f>
        <v>0.77664128540067201</v>
      </c>
      <c r="E52" s="13">
        <f>IF($A52="",E51,'Patm diff'!B48)</f>
        <v>1.7111725715387083</v>
      </c>
      <c r="F52" s="7">
        <f>IF($A52="",F51,'Patm nodiff'!B48)</f>
        <v>0.6992423915698126</v>
      </c>
      <c r="G52" s="7">
        <f>IF($A52="",G51,Case1!$B48)</f>
        <v>0.22541754688386439</v>
      </c>
      <c r="H52" s="7">
        <f>IF($A52="",H51,Case2!$B48)</f>
        <v>0.22596097621226013</v>
      </c>
      <c r="I52" s="7">
        <f>IF($A52="",I51,Case3!$B48)</f>
        <v>0.22488582396930079</v>
      </c>
      <c r="J52" s="7">
        <f>IF($A52="",J51,Case4!$B48)</f>
        <v>0.22869705621713804</v>
      </c>
      <c r="K52" s="7">
        <f>IF($A52="",K51,Case5!$B48)</f>
        <v>0.22230622727099936</v>
      </c>
      <c r="L52" s="7">
        <f>IF($A52="",L51,Case6!$B48)</f>
        <v>0.22863279260744368</v>
      </c>
      <c r="M52" s="7">
        <f>IF($A52="",M51,Case7!$B48)</f>
        <v>0.22244696774876771</v>
      </c>
      <c r="N52" s="7">
        <f>IF($A52="",N51,Case8!$B48)</f>
        <v>0.22541754688386439</v>
      </c>
      <c r="O52" s="7">
        <f>IF($A52="",O51,Case9!$B48)</f>
        <v>0.22541754688386439</v>
      </c>
      <c r="P52" s="7">
        <f>IF($A52="",P51,Case10!$B48)</f>
        <v>0.21297570159641441</v>
      </c>
      <c r="Q52" s="7">
        <f>IF($A52="",Q51,Case11!$B48)</f>
        <v>0.83761848308580467</v>
      </c>
      <c r="S52" s="7">
        <f>IF($A52="",S51,Case1!E48*100)</f>
        <v>29.4894</v>
      </c>
      <c r="T52" s="7">
        <f>IF($A52="",T51,Pi!$Q48)</f>
        <v>29.4894</v>
      </c>
      <c r="U52" s="7">
        <f>IF($A52="",U51,Patm!Q48)</f>
        <v>33.847204283505491</v>
      </c>
      <c r="V52" s="7">
        <f>IF($A52="",V51,'Patm diff'!Q48)</f>
        <v>24.224606746655049</v>
      </c>
      <c r="W52" s="7">
        <f>IF($A52="",W51,'Patm nodiff'!Q48)</f>
        <v>34.974202892204694</v>
      </c>
      <c r="X52" s="7">
        <f>IF($A52="",X51,Case1!$Q48)</f>
        <v>19.395294431887354</v>
      </c>
      <c r="Y52" s="7">
        <f>IF($A52="",Y51,Case2!$Q48)</f>
        <v>18.728736914685367</v>
      </c>
      <c r="Z52" s="7">
        <f>IF($A52="",Z51,Case3!$Q48)</f>
        <v>20.043195172967057</v>
      </c>
      <c r="AA52" s="7">
        <f>IF($A52="",AA51,Case4!$Q48)</f>
        <v>15.306872314730034</v>
      </c>
      <c r="AB52" s="7">
        <f>IF($A52="",AB51,Case5!$Q48)</f>
        <v>23.130325130317591</v>
      </c>
      <c r="AC52" s="7">
        <f>IF($A52="",AC51,Case6!$Q48)</f>
        <v>15.388320662013706</v>
      </c>
      <c r="AD52" s="7">
        <f>IF($A52="",AD51,Case7!$Q48)</f>
        <v>22.964375399395564</v>
      </c>
      <c r="AE52" s="7">
        <f>IF($A52="",AE51,Case8!$Q48)</f>
        <v>19.395294431887354</v>
      </c>
      <c r="AF52" s="7">
        <f>IF($A52="",AF51,Case9!$Q48)</f>
        <v>19.395294431887354</v>
      </c>
      <c r="AG52" s="7">
        <f>IF($A52="",AG51,Case10!$Q48)</f>
        <v>11.684202141657309</v>
      </c>
      <c r="AH52" s="7">
        <f>IF($A52="",AH51,Case11!$Q48)</f>
        <v>33.319168611590356</v>
      </c>
      <c r="AJ52" s="25">
        <f t="shared" si="33"/>
        <v>1</v>
      </c>
      <c r="AK52" s="25">
        <f t="shared" si="34"/>
        <v>0.87125068744217826</v>
      </c>
      <c r="AL52" s="25">
        <f t="shared" si="35"/>
        <v>1.2173324549044298</v>
      </c>
      <c r="AM52" s="25">
        <f t="shared" si="36"/>
        <v>0.84317575702555358</v>
      </c>
      <c r="AN52" s="25">
        <f t="shared" si="37"/>
        <v>1.5204409555916387</v>
      </c>
      <c r="AO52" s="25">
        <f t="shared" si="38"/>
        <v>1.5745535929268728</v>
      </c>
      <c r="AP52" s="25">
        <f t="shared" si="39"/>
        <v>1.4712923635934736</v>
      </c>
      <c r="AQ52" s="25">
        <f t="shared" si="40"/>
        <v>1.9265464161232928</v>
      </c>
      <c r="AR52" s="25">
        <f t="shared" si="41"/>
        <v>1.2749237130846633</v>
      </c>
      <c r="AS52" s="25">
        <f t="shared" si="42"/>
        <v>1.9163494605876659</v>
      </c>
      <c r="AT52" s="25">
        <f t="shared" si="43"/>
        <v>1.2841368200580878</v>
      </c>
      <c r="AU52" s="25">
        <f t="shared" si="44"/>
        <v>1.5204409555916387</v>
      </c>
      <c r="AV52" s="25">
        <f t="shared" si="45"/>
        <v>1.5204409555916387</v>
      </c>
      <c r="AW52" s="25">
        <f t="shared" si="46"/>
        <v>2.5238693787111397</v>
      </c>
      <c r="AX52" s="25">
        <f t="shared" si="47"/>
        <v>0.88505809805055768</v>
      </c>
      <c r="AZ52" s="7">
        <f t="shared" si="48"/>
        <v>32.560021580793098</v>
      </c>
      <c r="BA52" s="7">
        <f t="shared" si="49"/>
        <v>32.560021580793098</v>
      </c>
      <c r="BB52" s="7">
        <f t="shared" si="50"/>
        <v>73.958333333333329</v>
      </c>
      <c r="BC52" s="7">
        <f t="shared" si="51"/>
        <v>22.118380062305299</v>
      </c>
      <c r="BD52" s="7">
        <f t="shared" si="52"/>
        <v>50</v>
      </c>
      <c r="BE52" s="7">
        <f t="shared" si="53"/>
        <v>50</v>
      </c>
      <c r="BF52" s="7">
        <f t="shared" si="54"/>
        <v>50</v>
      </c>
      <c r="BG52" s="7">
        <f t="shared" si="55"/>
        <v>50</v>
      </c>
      <c r="BH52" s="7">
        <f t="shared" si="56"/>
        <v>50</v>
      </c>
      <c r="BI52" s="7">
        <f t="shared" si="57"/>
        <v>50</v>
      </c>
      <c r="BJ52" s="7">
        <f t="shared" si="58"/>
        <v>50</v>
      </c>
      <c r="BK52" s="7">
        <f t="shared" si="59"/>
        <v>50</v>
      </c>
      <c r="BL52" s="7">
        <f t="shared" si="60"/>
        <v>50</v>
      </c>
      <c r="BM52" s="7">
        <f t="shared" si="61"/>
        <v>10</v>
      </c>
      <c r="BN52" s="7">
        <f t="shared" si="62"/>
        <v>82</v>
      </c>
      <c r="BP52" s="7">
        <f t="shared" si="63"/>
        <v>0</v>
      </c>
      <c r="BQ52" s="7">
        <f t="shared" si="64"/>
        <v>287.18617291229805</v>
      </c>
      <c r="BR52" s="7">
        <f t="shared" si="65"/>
        <v>753.08671019820952</v>
      </c>
      <c r="BS52" s="7">
        <f t="shared" si="66"/>
        <v>248.59978553713393</v>
      </c>
      <c r="BT52" s="7">
        <f t="shared" si="67"/>
        <v>12.379497363721335</v>
      </c>
      <c r="BU52" s="7">
        <f t="shared" si="68"/>
        <v>12.650418219803941</v>
      </c>
      <c r="BV52" s="7">
        <f t="shared" si="69"/>
        <v>12.114412614545991</v>
      </c>
      <c r="BW52" s="7">
        <f t="shared" si="70"/>
        <v>14.014461524975394</v>
      </c>
      <c r="BX52" s="7">
        <f t="shared" si="71"/>
        <v>10.828382381479955</v>
      </c>
      <c r="BY52" s="7">
        <f t="shared" si="72"/>
        <v>13.98242359245388</v>
      </c>
      <c r="BZ52" s="7">
        <f t="shared" si="73"/>
        <v>10.898547035336675</v>
      </c>
      <c r="CA52" s="7">
        <f t="shared" si="74"/>
        <v>12.379497363721335</v>
      </c>
      <c r="CB52" s="7">
        <f t="shared" si="75"/>
        <v>12.379497363721335</v>
      </c>
      <c r="CC52" s="7">
        <f t="shared" si="76"/>
        <v>6.1767490018062148</v>
      </c>
      <c r="CD52" s="7">
        <f t="shared" si="77"/>
        <v>317.58570001758568</v>
      </c>
      <c r="CF52" t="str">
        <f>OutputSummary!A52</f>
        <v/>
      </c>
      <c r="CG52" s="22">
        <f>IF($CF52="",CG51,Case1!$O52)</f>
        <v>1.9714186982055359E-3</v>
      </c>
      <c r="CH52" s="22">
        <f>IF($CF52="",CH51,Case2!$O52)</f>
        <v>1.9714186982055354E-3</v>
      </c>
      <c r="CI52" s="22">
        <f>IF($CF52="",CI51,Case3!$O52)</f>
        <v>1.9714186982055354E-3</v>
      </c>
      <c r="CJ52" s="22">
        <f>IF($CF52="",CJ51,Case4!$O52)</f>
        <v>1.9714186982055359E-3</v>
      </c>
      <c r="CK52" s="22">
        <f>IF($CF52="",CK51,Case5!$O52)</f>
        <v>1.9714186982055359E-3</v>
      </c>
      <c r="CL52" s="22">
        <f>IF($CF52="",CL51,Case6!$O52)</f>
        <v>1.9714186982055359E-3</v>
      </c>
      <c r="CM52" s="22">
        <f>IF($CF52="",CM51,Case7!$O52)</f>
        <v>1.9714186982055359E-3</v>
      </c>
      <c r="CN52" s="22">
        <f>IF($CF52="",CN51,Case8!$O52)</f>
        <v>9.8570934910276772E-4</v>
      </c>
      <c r="CO52" s="22">
        <f>IF($CF52="",CO51,Case9!$O52)</f>
        <v>3.9428373964110709E-3</v>
      </c>
      <c r="CP52" s="22">
        <f>IF($CF52="",CP51,Case10!$O52)</f>
        <v>2.1866334246554959E-4</v>
      </c>
      <c r="CQ52" s="22">
        <f>IF($CF52="",CQ51,Case11!$O52)</f>
        <v>9.0443033450757944E-3</v>
      </c>
      <c r="CS52" t="str">
        <f>OutputSummary!A52</f>
        <v/>
      </c>
      <c r="CT52" s="22">
        <f>IF($CS52="",CT51,Case1!$S52+Case1!$F52+Case1!$P52)</f>
        <v>3.9428373964110718E-3</v>
      </c>
      <c r="CU52" s="22">
        <f>IF($CS52="",CU51,Case2!$S52+Case2!$F52+Case2!$P52)</f>
        <v>3.9428373964110718E-3</v>
      </c>
      <c r="CV52" s="22">
        <f>IF($CS52="",CV51,Case3!$S52+Case3!$F52+Case3!$P52)</f>
        <v>3.9428373964110718E-3</v>
      </c>
      <c r="CW52" s="22">
        <f>IF($CS52="",CW51,Case4!$S52+Case4!$F52+Case4!$P52)</f>
        <v>3.9428373964110718E-3</v>
      </c>
      <c r="CX52" s="22">
        <f>IF($CS52="",CX51,Case5!$S52+Case5!$F52+Case5!$P52)</f>
        <v>3.9428373964110709E-3</v>
      </c>
      <c r="CY52" s="22">
        <f>IF($CS52="",CY51,Case6!$S52+Case6!$F52+Case6!$P52)</f>
        <v>3.9428373964110718E-3</v>
      </c>
      <c r="CZ52" s="22">
        <f>IF($CS52="",CZ51,Case7!$S52+Case7!$F52+Case7!$P52)</f>
        <v>3.9428373964110718E-3</v>
      </c>
      <c r="DA52" s="22">
        <f>IF($CS52="",DA51,Case8!$S52+Case8!$F52+Case8!$P52)</f>
        <v>1.9714186982055354E-3</v>
      </c>
      <c r="DB52" s="22">
        <f>IF($CS52="",DB51,Case9!$S52+Case9!$F52+Case9!$P52)</f>
        <v>7.8856747928221418E-3</v>
      </c>
      <c r="DC52" s="22">
        <f>IF($CS52="",DC51,Case10!$S52+Case10!$F52+Case10!$P52)</f>
        <v>2.1866334246554956E-3</v>
      </c>
      <c r="DD52" s="22">
        <f>IF($CS52="",DD51,Case11!$S52+Case11!$F52+Case11!$P52)</f>
        <v>1.1029638225702189E-2</v>
      </c>
      <c r="DF52" t="str">
        <f t="shared" si="7"/>
        <v/>
      </c>
      <c r="DG52" s="22">
        <f t="shared" si="8"/>
        <v>1.9714186982055359E-3</v>
      </c>
      <c r="DH52" s="22">
        <f t="shared" si="9"/>
        <v>1.9714186982055363E-3</v>
      </c>
      <c r="DI52" s="22">
        <f t="shared" si="10"/>
        <v>1.9714186982055363E-3</v>
      </c>
      <c r="DJ52" s="22">
        <f t="shared" si="11"/>
        <v>1.9714186982055359E-3</v>
      </c>
      <c r="DK52" s="22">
        <f t="shared" si="12"/>
        <v>1.971418698205535E-3</v>
      </c>
      <c r="DL52" s="22">
        <f t="shared" si="13"/>
        <v>1.9714186982055359E-3</v>
      </c>
      <c r="DM52" s="22">
        <f t="shared" si="14"/>
        <v>1.9714186982055359E-3</v>
      </c>
      <c r="DN52" s="22">
        <f t="shared" si="15"/>
        <v>9.8570934910276772E-4</v>
      </c>
      <c r="DO52" s="22">
        <f t="shared" si="16"/>
        <v>3.9428373964110709E-3</v>
      </c>
      <c r="DP52" s="22">
        <f t="shared" si="17"/>
        <v>1.9679700821899461E-3</v>
      </c>
      <c r="DQ52" s="22">
        <f t="shared" si="18"/>
        <v>1.9853348806263948E-3</v>
      </c>
      <c r="DS52">
        <f t="shared" si="19"/>
        <v>50</v>
      </c>
      <c r="DT52">
        <f t="shared" si="20"/>
        <v>50.000000000000007</v>
      </c>
      <c r="DU52">
        <f t="shared" si="21"/>
        <v>50.000000000000007</v>
      </c>
      <c r="DV52">
        <f t="shared" si="22"/>
        <v>50</v>
      </c>
      <c r="DW52">
        <f t="shared" si="23"/>
        <v>49.999999999999993</v>
      </c>
      <c r="DX52">
        <f t="shared" si="24"/>
        <v>50</v>
      </c>
      <c r="DY52">
        <f t="shared" si="25"/>
        <v>50</v>
      </c>
      <c r="DZ52">
        <f t="shared" si="26"/>
        <v>50</v>
      </c>
      <c r="EA52">
        <f t="shared" si="27"/>
        <v>50</v>
      </c>
      <c r="EB52">
        <f t="shared" si="28"/>
        <v>90.000000000000014</v>
      </c>
      <c r="EC52">
        <f t="shared" si="29"/>
        <v>18.000000000000007</v>
      </c>
    </row>
    <row r="53" spans="1:133" x14ac:dyDescent="0.2">
      <c r="A53" t="str">
        <f>OutputSummary!A49</f>
        <v>AME_10-Ga</v>
      </c>
      <c r="B53" s="13">
        <f>IF($A53="",B52,Case8!K49*100)</f>
        <v>2.9877561332510045</v>
      </c>
      <c r="C53" s="7">
        <f>IF($A53="",C52,Pi!$B49)</f>
        <v>2.9877561332510045</v>
      </c>
      <c r="D53" s="7">
        <f>IF($A53="",D52,Patm!B49)</f>
        <v>4.166256140241801</v>
      </c>
      <c r="E53" s="13">
        <f>IF($A53="",E52,'Patm diff'!B49)</f>
        <v>6.1368597464935633</v>
      </c>
      <c r="F53" s="7">
        <f>IF($A53="",F52,'Patm nodiff'!B49)</f>
        <v>4.0063393763030151</v>
      </c>
      <c r="G53" s="7">
        <f>IF($A53="",G52,Case1!$B49)</f>
        <v>3.2779510735880808</v>
      </c>
      <c r="H53" s="7">
        <f>IF($A53="",H52,Case2!$B49)</f>
        <v>3.2828906017123489</v>
      </c>
      <c r="I53" s="7">
        <f>IF($A53="",I52,Case3!$B49)</f>
        <v>3.2730704077166113</v>
      </c>
      <c r="J53" s="7">
        <f>IF($A53="",J52,Case4!$B49)</f>
        <v>3.3070174852906309</v>
      </c>
      <c r="K53" s="7">
        <f>IF($A53="",K52,Case5!$B49)</f>
        <v>3.2486780460761073</v>
      </c>
      <c r="L53" s="7">
        <f>IF($A53="",L52,Case6!$B49)</f>
        <v>3.306466006355349</v>
      </c>
      <c r="M53" s="7">
        <f>IF($A53="",M52,Case7!$B49)</f>
        <v>3.2500392909120039</v>
      </c>
      <c r="N53" s="7">
        <f>IF($A53="",N52,Case8!$B49)</f>
        <v>3.1327660278730232</v>
      </c>
      <c r="O53" s="7">
        <f>IF($A53="",O52,Case9!$B49)</f>
        <v>3.5688478891763054</v>
      </c>
      <c r="P53" s="7">
        <f>IF($A53="",P52,Case10!$B49)</f>
        <v>3.1492455902601111</v>
      </c>
      <c r="Q53" s="7">
        <f>IF($A53="",Q52,Case11!$B49)</f>
        <v>3.7990367912891045</v>
      </c>
      <c r="S53" s="7">
        <f>IF($A53="",S52,Case1!E49*100)</f>
        <v>45.491500000000002</v>
      </c>
      <c r="T53" s="7">
        <f>IF($A53="",T52,Pi!$Q49)</f>
        <v>45.491499999999988</v>
      </c>
      <c r="U53" s="7">
        <f>IF($A53="",U52,Patm!Q49)</f>
        <v>5.2476879653027213</v>
      </c>
      <c r="V53" s="7">
        <f>IF($A53="",V52,'Patm diff'!Q49)</f>
        <v>7.5069691208797655</v>
      </c>
      <c r="W53" s="7">
        <f>IF($A53="",W52,'Patm nodiff'!Q49)</f>
        <v>4.8372293614053481</v>
      </c>
      <c r="X53" s="7">
        <f>IF($A53="",X52,Case1!$Q49)</f>
        <v>1.996902239796057</v>
      </c>
      <c r="Y53" s="7">
        <f>IF($A53="",Y52,Case2!$Q49)</f>
        <v>1.9092700940144196</v>
      </c>
      <c r="Z53" s="7">
        <f>IF($A53="",Z52,Case3!$Q49)</f>
        <v>2.083766784945567</v>
      </c>
      <c r="AA53" s="7">
        <f>IF($A53="",AA52,Case4!$Q49)</f>
        <v>1.4852409086924649</v>
      </c>
      <c r="AB53" s="7">
        <f>IF($A53="",AB52,Case5!$Q49)</f>
        <v>2.5220211913148054</v>
      </c>
      <c r="AC53" s="7">
        <f>IF($A53="",AC52,Case6!$Q49)</f>
        <v>1.4948598833363633</v>
      </c>
      <c r="AD53" s="7">
        <f>IF($A53="",AD52,Case7!$Q49)</f>
        <v>2.4973821931934319</v>
      </c>
      <c r="AE53" s="7">
        <f>IF($A53="",AE52,Case8!$Q49)</f>
        <v>1.086514447815198</v>
      </c>
      <c r="AF53" s="7">
        <f>IF($A53="",AF52,Case9!$Q49)</f>
        <v>3.4209584007138516</v>
      </c>
      <c r="AG53" s="7">
        <f>IF($A53="",AG52,Case10!$Q49)</f>
        <v>1.1812673356590215</v>
      </c>
      <c r="AH53" s="7">
        <f>IF($A53="",AH52,Case11!$Q49)</f>
        <v>4.3170108760038364</v>
      </c>
      <c r="AJ53" s="25">
        <f t="shared" si="33"/>
        <v>1.0000000000000002</v>
      </c>
      <c r="AK53" s="25">
        <f t="shared" si="34"/>
        <v>8.6688652794880401</v>
      </c>
      <c r="AL53" s="25">
        <f t="shared" si="35"/>
        <v>6.0599023743777849</v>
      </c>
      <c r="AM53" s="25">
        <f t="shared" si="36"/>
        <v>9.4044537897999252</v>
      </c>
      <c r="AN53" s="25">
        <f t="shared" si="37"/>
        <v>22.781035091956248</v>
      </c>
      <c r="AO53" s="25">
        <f t="shared" si="38"/>
        <v>23.826644612837281</v>
      </c>
      <c r="AP53" s="25">
        <f t="shared" si="39"/>
        <v>21.831377833958683</v>
      </c>
      <c r="AQ53" s="25">
        <f t="shared" si="40"/>
        <v>30.629037844135699</v>
      </c>
      <c r="AR53" s="25">
        <f t="shared" si="41"/>
        <v>18.037715209000254</v>
      </c>
      <c r="AS53" s="25">
        <f t="shared" si="42"/>
        <v>30.431949179389285</v>
      </c>
      <c r="AT53" s="25">
        <f t="shared" si="43"/>
        <v>18.215674046201748</v>
      </c>
      <c r="AU53" s="25">
        <f t="shared" si="44"/>
        <v>41.869208542487335</v>
      </c>
      <c r="AV53" s="25">
        <f t="shared" si="45"/>
        <v>13.297881666876536</v>
      </c>
      <c r="AW53" s="25">
        <f t="shared" si="46"/>
        <v>38.51075757937604</v>
      </c>
      <c r="AX53" s="25">
        <f t="shared" si="47"/>
        <v>10.537731153948471</v>
      </c>
      <c r="AZ53" s="7">
        <f t="shared" si="48"/>
        <v>32.560021580793098</v>
      </c>
      <c r="BA53" s="7">
        <f t="shared" si="49"/>
        <v>32.560021580793098</v>
      </c>
      <c r="BB53" s="7">
        <f t="shared" si="50"/>
        <v>73.958333333333329</v>
      </c>
      <c r="BC53" s="7">
        <f t="shared" si="51"/>
        <v>22.118380062305299</v>
      </c>
      <c r="BD53" s="7">
        <f t="shared" si="52"/>
        <v>50</v>
      </c>
      <c r="BE53" s="7">
        <f t="shared" si="53"/>
        <v>50</v>
      </c>
      <c r="BF53" s="7">
        <f t="shared" si="54"/>
        <v>50</v>
      </c>
      <c r="BG53" s="7">
        <f t="shared" si="55"/>
        <v>50</v>
      </c>
      <c r="BH53" s="7">
        <f t="shared" si="56"/>
        <v>50</v>
      </c>
      <c r="BI53" s="7">
        <f t="shared" si="57"/>
        <v>50</v>
      </c>
      <c r="BJ53" s="7">
        <f t="shared" si="58"/>
        <v>50</v>
      </c>
      <c r="BK53" s="7">
        <f t="shared" si="59"/>
        <v>50</v>
      </c>
      <c r="BL53" s="7">
        <f t="shared" si="60"/>
        <v>50</v>
      </c>
      <c r="BM53" s="7">
        <f t="shared" si="61"/>
        <v>10</v>
      </c>
      <c r="BN53" s="7">
        <f t="shared" si="62"/>
        <v>82</v>
      </c>
      <c r="BP53" s="7">
        <f t="shared" si="63"/>
        <v>0</v>
      </c>
      <c r="BQ53" s="7">
        <f t="shared" si="64"/>
        <v>39.444317221046411</v>
      </c>
      <c r="BR53" s="7">
        <f t="shared" si="65"/>
        <v>105.40028947462959</v>
      </c>
      <c r="BS53" s="7">
        <f t="shared" si="66"/>
        <v>34.091913717994139</v>
      </c>
      <c r="BT53" s="7">
        <f t="shared" si="67"/>
        <v>9.7128054431039708</v>
      </c>
      <c r="BU53" s="7">
        <f t="shared" si="68"/>
        <v>9.8781311224422428</v>
      </c>
      <c r="BV53" s="7">
        <f t="shared" si="69"/>
        <v>9.5494498794703748</v>
      </c>
      <c r="BW53" s="7">
        <f t="shared" si="70"/>
        <v>10.685656318684725</v>
      </c>
      <c r="BX53" s="7">
        <f t="shared" si="71"/>
        <v>8.7330391500591205</v>
      </c>
      <c r="BY53" s="7">
        <f t="shared" si="72"/>
        <v>10.667198355226985</v>
      </c>
      <c r="BZ53" s="7">
        <f t="shared" si="73"/>
        <v>8.7785999246065209</v>
      </c>
      <c r="CA53" s="7">
        <f t="shared" si="74"/>
        <v>4.853471573807199</v>
      </c>
      <c r="CB53" s="7">
        <f t="shared" si="75"/>
        <v>19.449102604401972</v>
      </c>
      <c r="CC53" s="7">
        <f t="shared" si="76"/>
        <v>5.4050414360086485</v>
      </c>
      <c r="CD53" s="7">
        <f t="shared" si="77"/>
        <v>27.153509920347421</v>
      </c>
      <c r="CF53" t="str">
        <f>OutputSummary!A53</f>
        <v/>
      </c>
      <c r="CG53" s="22">
        <f>IF($CF53="",CG52,Case1!$O53)</f>
        <v>1.9714186982055359E-3</v>
      </c>
      <c r="CH53" s="22">
        <f>IF($CF53="",CH52,Case2!$O53)</f>
        <v>1.9714186982055354E-3</v>
      </c>
      <c r="CI53" s="22">
        <f>IF($CF53="",CI52,Case3!$O53)</f>
        <v>1.9714186982055354E-3</v>
      </c>
      <c r="CJ53" s="22">
        <f>IF($CF53="",CJ52,Case4!$O53)</f>
        <v>1.9714186982055359E-3</v>
      </c>
      <c r="CK53" s="22">
        <f>IF($CF53="",CK52,Case5!$O53)</f>
        <v>1.9714186982055359E-3</v>
      </c>
      <c r="CL53" s="22">
        <f>IF($CF53="",CL52,Case6!$O53)</f>
        <v>1.9714186982055359E-3</v>
      </c>
      <c r="CM53" s="22">
        <f>IF($CF53="",CM52,Case7!$O53)</f>
        <v>1.9714186982055359E-3</v>
      </c>
      <c r="CN53" s="22">
        <f>IF($CF53="",CN52,Case8!$O53)</f>
        <v>9.8570934910276772E-4</v>
      </c>
      <c r="CO53" s="22">
        <f>IF($CF53="",CO52,Case9!$O53)</f>
        <v>3.9428373964110709E-3</v>
      </c>
      <c r="CP53" s="22">
        <f>IF($CF53="",CP52,Case10!$O53)</f>
        <v>2.1866334246554959E-4</v>
      </c>
      <c r="CQ53" s="22">
        <f>IF($CF53="",CQ52,Case11!$O53)</f>
        <v>9.0443033450757944E-3</v>
      </c>
      <c r="CS53" t="str">
        <f>OutputSummary!A53</f>
        <v/>
      </c>
      <c r="CT53" s="22">
        <f>IF($CS53="",CT52,Case1!$S53+Case1!$F53+Case1!$P53)</f>
        <v>3.9428373964110718E-3</v>
      </c>
      <c r="CU53" s="22">
        <f>IF($CS53="",CU52,Case2!$S53+Case2!$F53+Case2!$P53)</f>
        <v>3.9428373964110718E-3</v>
      </c>
      <c r="CV53" s="22">
        <f>IF($CS53="",CV52,Case3!$S53+Case3!$F53+Case3!$P53)</f>
        <v>3.9428373964110718E-3</v>
      </c>
      <c r="CW53" s="22">
        <f>IF($CS53="",CW52,Case4!$S53+Case4!$F53+Case4!$P53)</f>
        <v>3.9428373964110718E-3</v>
      </c>
      <c r="CX53" s="22">
        <f>IF($CS53="",CX52,Case5!$S53+Case5!$F53+Case5!$P53)</f>
        <v>3.9428373964110709E-3</v>
      </c>
      <c r="CY53" s="22">
        <f>IF($CS53="",CY52,Case6!$S53+Case6!$F53+Case6!$P53)</f>
        <v>3.9428373964110718E-3</v>
      </c>
      <c r="CZ53" s="22">
        <f>IF($CS53="",CZ52,Case7!$S53+Case7!$F53+Case7!$P53)</f>
        <v>3.9428373964110718E-3</v>
      </c>
      <c r="DA53" s="22">
        <f>IF($CS53="",DA52,Case8!$S53+Case8!$F53+Case8!$P53)</f>
        <v>1.9714186982055354E-3</v>
      </c>
      <c r="DB53" s="22">
        <f>IF($CS53="",DB52,Case9!$S53+Case9!$F53+Case9!$P53)</f>
        <v>7.8856747928221418E-3</v>
      </c>
      <c r="DC53" s="22">
        <f>IF($CS53="",DC52,Case10!$S53+Case10!$F53+Case10!$P53)</f>
        <v>2.1866334246554956E-3</v>
      </c>
      <c r="DD53" s="22">
        <f>IF($CS53="",DD52,Case11!$S53+Case11!$F53+Case11!$P53)</f>
        <v>1.1029638225702189E-2</v>
      </c>
      <c r="DF53" t="str">
        <f t="shared" si="7"/>
        <v/>
      </c>
      <c r="DG53" s="22">
        <f t="shared" si="8"/>
        <v>1.9714186982055359E-3</v>
      </c>
      <c r="DH53" s="22">
        <f t="shared" si="9"/>
        <v>1.9714186982055363E-3</v>
      </c>
      <c r="DI53" s="22">
        <f t="shared" si="10"/>
        <v>1.9714186982055363E-3</v>
      </c>
      <c r="DJ53" s="22">
        <f t="shared" si="11"/>
        <v>1.9714186982055359E-3</v>
      </c>
      <c r="DK53" s="22">
        <f t="shared" si="12"/>
        <v>1.971418698205535E-3</v>
      </c>
      <c r="DL53" s="22">
        <f t="shared" si="13"/>
        <v>1.9714186982055359E-3</v>
      </c>
      <c r="DM53" s="22">
        <f t="shared" si="14"/>
        <v>1.9714186982055359E-3</v>
      </c>
      <c r="DN53" s="22">
        <f t="shared" si="15"/>
        <v>9.8570934910276772E-4</v>
      </c>
      <c r="DO53" s="22">
        <f t="shared" si="16"/>
        <v>3.9428373964110709E-3</v>
      </c>
      <c r="DP53" s="22">
        <f t="shared" si="17"/>
        <v>1.9679700821899461E-3</v>
      </c>
      <c r="DQ53" s="22">
        <f t="shared" si="18"/>
        <v>1.9853348806263948E-3</v>
      </c>
      <c r="DS53">
        <f t="shared" si="19"/>
        <v>50</v>
      </c>
      <c r="DT53">
        <f t="shared" si="20"/>
        <v>50.000000000000007</v>
      </c>
      <c r="DU53">
        <f t="shared" si="21"/>
        <v>50.000000000000007</v>
      </c>
      <c r="DV53">
        <f t="shared" si="22"/>
        <v>50</v>
      </c>
      <c r="DW53">
        <f t="shared" si="23"/>
        <v>49.999999999999993</v>
      </c>
      <c r="DX53">
        <f t="shared" si="24"/>
        <v>50</v>
      </c>
      <c r="DY53">
        <f t="shared" si="25"/>
        <v>50</v>
      </c>
      <c r="DZ53">
        <f t="shared" si="26"/>
        <v>50</v>
      </c>
      <c r="EA53">
        <f t="shared" si="27"/>
        <v>50</v>
      </c>
      <c r="EB53">
        <f t="shared" si="28"/>
        <v>90.000000000000014</v>
      </c>
      <c r="EC53">
        <f t="shared" si="29"/>
        <v>18.000000000000007</v>
      </c>
    </row>
    <row r="54" spans="1:133" x14ac:dyDescent="0.2">
      <c r="A54" t="str">
        <f>OutputSummary!A50</f>
        <v>AME_10-Ba</v>
      </c>
      <c r="B54" s="13">
        <f>IF($A54="",B53,Case8!K50*100)</f>
        <v>1.7498579986049103</v>
      </c>
      <c r="C54" s="7">
        <f>IF($A54="",C53,Pi!$B50)</f>
        <v>1.7498579986049103</v>
      </c>
      <c r="D54" s="7">
        <f>IF($A54="",D53,Patm!B50)</f>
        <v>2.8460613410415014</v>
      </c>
      <c r="E54" s="13">
        <f>IF($A54="",E53,'Patm diff'!B50)</f>
        <v>4.670430279232888</v>
      </c>
      <c r="F54" s="7">
        <f>IF($A54="",F53,'Patm nodiff'!B50)</f>
        <v>2.6975389287095854</v>
      </c>
      <c r="G54" s="7">
        <f>IF($A54="",G53,Case1!$B50)</f>
        <v>2.0261280293795592</v>
      </c>
      <c r="H54" s="7">
        <f>IF($A54="",H53,Case2!$B50)</f>
        <v>2.0308313965113962</v>
      </c>
      <c r="I54" s="7">
        <f>IF($A54="",I53,Case3!$B50)</f>
        <v>2.0214807385713751</v>
      </c>
      <c r="J54" s="7">
        <f>IF($A54="",J53,Case4!$B50)</f>
        <v>2.0538051773670332</v>
      </c>
      <c r="K54" s="7">
        <f>IF($A54="",K53,Case5!$B50)</f>
        <v>1.9982551494235157</v>
      </c>
      <c r="L54" s="7">
        <f>IF($A54="",L53,Case6!$B50)</f>
        <v>2.0532800477375783</v>
      </c>
      <c r="M54" s="7">
        <f>IF($A54="",M53,Case7!$B50)</f>
        <v>1.9995512626175778</v>
      </c>
      <c r="N54" s="7">
        <f>IF($A54="",N53,Case8!$B50)</f>
        <v>1.8879146385829662</v>
      </c>
      <c r="O54" s="7">
        <f>IF($A54="",O53,Case9!$B50)</f>
        <v>2.3030261325003867</v>
      </c>
      <c r="P54" s="7">
        <f>IF($A54="",P53,Case10!$B50)</f>
        <v>1.9036206090317456</v>
      </c>
      <c r="Q54" s="7">
        <f>IF($A54="",Q53,Case11!$B50)</f>
        <v>2.5217589739143711</v>
      </c>
      <c r="S54" s="7">
        <f>IF($A54="",S53,Case1!E50*100)</f>
        <v>42.140250000000002</v>
      </c>
      <c r="T54" s="7">
        <f>IF($A54="",T53,Pi!$Q50)</f>
        <v>42.140250000000002</v>
      </c>
      <c r="U54" s="7">
        <f>IF($A54="",U53,Patm!Q50)</f>
        <v>8.7436195562667471</v>
      </c>
      <c r="V54" s="7">
        <f>IF($A54="",V53,'Patm diff'!Q50)</f>
        <v>10.262304467276978</v>
      </c>
      <c r="W54" s="7">
        <f>IF($A54="",W53,'Patm nodiff'!Q50)</f>
        <v>8.2907749628602705</v>
      </c>
      <c r="X54" s="7">
        <f>IF($A54="",X53,Case1!$Q50)</f>
        <v>4.1852751107482655</v>
      </c>
      <c r="Y54" s="7">
        <f>IF($A54="",Y53,Case2!$Q50)</f>
        <v>3.9995827538937814</v>
      </c>
      <c r="Z54" s="7">
        <f>IF($A54="",Z53,Case3!$Q50)</f>
        <v>4.3695141633915444</v>
      </c>
      <c r="AA54" s="7">
        <f>IF($A54="",AA53,Case4!$Q50)</f>
        <v>3.1035367632601623</v>
      </c>
      <c r="AB54" s="7">
        <f>IF($A54="",AB53,Case5!$Q50)</f>
        <v>5.3015417455934193</v>
      </c>
      <c r="AC54" s="7">
        <f>IF($A54="",AC53,Case6!$Q50)</f>
        <v>3.1238178319518188</v>
      </c>
      <c r="AD54" s="7">
        <f>IF($A54="",AD53,Case7!$Q50)</f>
        <v>5.2490353409855066</v>
      </c>
      <c r="AE54" s="7">
        <f>IF($A54="",AE53,Case8!$Q50)</f>
        <v>2.4122664979407622</v>
      </c>
      <c r="AF54" s="7">
        <f>IF($A54="",AF53,Case9!$Q50)</f>
        <v>6.5376942800019391</v>
      </c>
      <c r="AG54" s="7">
        <f>IF($A54="",AG53,Case10!$Q50)</f>
        <v>2.6050506633498691</v>
      </c>
      <c r="AH54" s="7">
        <f>IF($A54="",AH53,Case11!$Q50)</f>
        <v>7.7843906021425369</v>
      </c>
      <c r="AJ54" s="25">
        <f t="shared" si="33"/>
        <v>1</v>
      </c>
      <c r="AK54" s="25">
        <f t="shared" si="34"/>
        <v>4.8195429511565546</v>
      </c>
      <c r="AL54" s="25">
        <f t="shared" si="35"/>
        <v>4.1063145353337571</v>
      </c>
      <c r="AM54" s="25">
        <f t="shared" si="36"/>
        <v>5.0827878200497985</v>
      </c>
      <c r="AN54" s="25">
        <f t="shared" si="37"/>
        <v>10.068692949665129</v>
      </c>
      <c r="AO54" s="25">
        <f t="shared" si="38"/>
        <v>10.536161543094588</v>
      </c>
      <c r="AP54" s="25">
        <f t="shared" si="39"/>
        <v>9.6441499956808556</v>
      </c>
      <c r="AQ54" s="25">
        <f t="shared" si="40"/>
        <v>13.578137851904506</v>
      </c>
      <c r="AR54" s="25">
        <f t="shared" si="41"/>
        <v>7.9486783321147092</v>
      </c>
      <c r="AS54" s="25">
        <f t="shared" si="42"/>
        <v>13.489983176666227</v>
      </c>
      <c r="AT54" s="25">
        <f t="shared" si="43"/>
        <v>8.0281894219611338</v>
      </c>
      <c r="AU54" s="25">
        <f t="shared" si="44"/>
        <v>17.469151951483447</v>
      </c>
      <c r="AV54" s="25">
        <f t="shared" si="45"/>
        <v>6.4457357892831144</v>
      </c>
      <c r="AW54" s="25">
        <f t="shared" si="46"/>
        <v>16.176364856494306</v>
      </c>
      <c r="AX54" s="25">
        <f t="shared" si="47"/>
        <v>5.4134295353064026</v>
      </c>
      <c r="AZ54" s="7">
        <f t="shared" si="48"/>
        <v>32.560021580793098</v>
      </c>
      <c r="BA54" s="7">
        <f t="shared" si="49"/>
        <v>32.560021580793098</v>
      </c>
      <c r="BB54" s="7">
        <f t="shared" si="50"/>
        <v>73.958333333333329</v>
      </c>
      <c r="BC54" s="7">
        <f t="shared" si="51"/>
        <v>22.118380062305299</v>
      </c>
      <c r="BD54" s="7">
        <f t="shared" si="52"/>
        <v>50</v>
      </c>
      <c r="BE54" s="7">
        <f t="shared" si="53"/>
        <v>50</v>
      </c>
      <c r="BF54" s="7">
        <f t="shared" si="54"/>
        <v>50</v>
      </c>
      <c r="BG54" s="7">
        <f t="shared" si="55"/>
        <v>50</v>
      </c>
      <c r="BH54" s="7">
        <f t="shared" si="56"/>
        <v>50</v>
      </c>
      <c r="BI54" s="7">
        <f t="shared" si="57"/>
        <v>50</v>
      </c>
      <c r="BJ54" s="7">
        <f t="shared" si="58"/>
        <v>50</v>
      </c>
      <c r="BK54" s="7">
        <f t="shared" si="59"/>
        <v>50</v>
      </c>
      <c r="BL54" s="7">
        <f t="shared" si="60"/>
        <v>50</v>
      </c>
      <c r="BM54" s="7">
        <f t="shared" si="61"/>
        <v>10</v>
      </c>
      <c r="BN54" s="7">
        <f t="shared" si="62"/>
        <v>82</v>
      </c>
      <c r="BP54" s="7">
        <f t="shared" si="63"/>
        <v>0</v>
      </c>
      <c r="BQ54" s="7">
        <f t="shared" si="64"/>
        <v>62.645274262857264</v>
      </c>
      <c r="BR54" s="7">
        <f t="shared" si="65"/>
        <v>166.90338775811693</v>
      </c>
      <c r="BS54" s="7">
        <f t="shared" si="66"/>
        <v>54.157590550788811</v>
      </c>
      <c r="BT54" s="7">
        <f t="shared" si="67"/>
        <v>15.788140008784001</v>
      </c>
      <c r="BU54" s="7">
        <f t="shared" si="68"/>
        <v>16.056925655138556</v>
      </c>
      <c r="BV54" s="7">
        <f t="shared" si="69"/>
        <v>15.52255898381574</v>
      </c>
      <c r="BW54" s="7">
        <f t="shared" si="70"/>
        <v>17.369819665621289</v>
      </c>
      <c r="BX54" s="7">
        <f t="shared" si="71"/>
        <v>14.195274760388681</v>
      </c>
      <c r="BY54" s="7">
        <f t="shared" si="72"/>
        <v>17.339809823115583</v>
      </c>
      <c r="BZ54" s="7">
        <f t="shared" si="73"/>
        <v>14.269344381757698</v>
      </c>
      <c r="CA54" s="7">
        <f t="shared" si="74"/>
        <v>7.8895910461376131</v>
      </c>
      <c r="CB54" s="7">
        <f t="shared" si="75"/>
        <v>31.612172778390846</v>
      </c>
      <c r="CC54" s="7">
        <f t="shared" si="76"/>
        <v>8.7871479028254775</v>
      </c>
      <c r="CD54" s="7">
        <f t="shared" si="77"/>
        <v>44.112206586183888</v>
      </c>
      <c r="CF54" t="str">
        <f>OutputSummary!A54</f>
        <v/>
      </c>
      <c r="CG54" s="22">
        <f>IF($CF54="",CG53,Case1!$O54)</f>
        <v>1.9714186982055359E-3</v>
      </c>
      <c r="CH54" s="22">
        <f>IF($CF54="",CH53,Case2!$O54)</f>
        <v>1.9714186982055354E-3</v>
      </c>
      <c r="CI54" s="22">
        <f>IF($CF54="",CI53,Case3!$O54)</f>
        <v>1.9714186982055354E-3</v>
      </c>
      <c r="CJ54" s="22">
        <f>IF($CF54="",CJ53,Case4!$O54)</f>
        <v>1.9714186982055359E-3</v>
      </c>
      <c r="CK54" s="22">
        <f>IF($CF54="",CK53,Case5!$O54)</f>
        <v>1.9714186982055359E-3</v>
      </c>
      <c r="CL54" s="22">
        <f>IF($CF54="",CL53,Case6!$O54)</f>
        <v>1.9714186982055359E-3</v>
      </c>
      <c r="CM54" s="22">
        <f>IF($CF54="",CM53,Case7!$O54)</f>
        <v>1.9714186982055359E-3</v>
      </c>
      <c r="CN54" s="22">
        <f>IF($CF54="",CN53,Case8!$O54)</f>
        <v>9.8570934910276772E-4</v>
      </c>
      <c r="CO54" s="22">
        <f>IF($CF54="",CO53,Case9!$O54)</f>
        <v>3.9428373964110709E-3</v>
      </c>
      <c r="CP54" s="22">
        <f>IF($CF54="",CP53,Case10!$O54)</f>
        <v>2.1866334246554959E-4</v>
      </c>
      <c r="CQ54" s="22">
        <f>IF($CF54="",CQ53,Case11!$O54)</f>
        <v>9.0443033450757944E-3</v>
      </c>
      <c r="CS54" t="str">
        <f>OutputSummary!A54</f>
        <v/>
      </c>
      <c r="CT54" s="22">
        <f>IF($CS54="",CT53,Case1!$S54+Case1!$F54+Case1!$P54)</f>
        <v>3.9428373964110718E-3</v>
      </c>
      <c r="CU54" s="22">
        <f>IF($CS54="",CU53,Case2!$S54+Case2!$F54+Case2!$P54)</f>
        <v>3.9428373964110718E-3</v>
      </c>
      <c r="CV54" s="22">
        <f>IF($CS54="",CV53,Case3!$S54+Case3!$F54+Case3!$P54)</f>
        <v>3.9428373964110718E-3</v>
      </c>
      <c r="CW54" s="22">
        <f>IF($CS54="",CW53,Case4!$S54+Case4!$F54+Case4!$P54)</f>
        <v>3.9428373964110718E-3</v>
      </c>
      <c r="CX54" s="22">
        <f>IF($CS54="",CX53,Case5!$S54+Case5!$F54+Case5!$P54)</f>
        <v>3.9428373964110709E-3</v>
      </c>
      <c r="CY54" s="22">
        <f>IF($CS54="",CY53,Case6!$S54+Case6!$F54+Case6!$P54)</f>
        <v>3.9428373964110718E-3</v>
      </c>
      <c r="CZ54" s="22">
        <f>IF($CS54="",CZ53,Case7!$S54+Case7!$F54+Case7!$P54)</f>
        <v>3.9428373964110718E-3</v>
      </c>
      <c r="DA54" s="22">
        <f>IF($CS54="",DA53,Case8!$S54+Case8!$F54+Case8!$P54)</f>
        <v>1.9714186982055354E-3</v>
      </c>
      <c r="DB54" s="22">
        <f>IF($CS54="",DB53,Case9!$S54+Case9!$F54+Case9!$P54)</f>
        <v>7.8856747928221418E-3</v>
      </c>
      <c r="DC54" s="22">
        <f>IF($CS54="",DC53,Case10!$S54+Case10!$F54+Case10!$P54)</f>
        <v>2.1866334246554956E-3</v>
      </c>
      <c r="DD54" s="22">
        <f>IF($CS54="",DD53,Case11!$S54+Case11!$F54+Case11!$P54)</f>
        <v>1.1029638225702189E-2</v>
      </c>
      <c r="DF54" t="str">
        <f t="shared" si="7"/>
        <v/>
      </c>
      <c r="DG54" s="22">
        <f t="shared" si="8"/>
        <v>1.9714186982055359E-3</v>
      </c>
      <c r="DH54" s="22">
        <f t="shared" si="9"/>
        <v>1.9714186982055363E-3</v>
      </c>
      <c r="DI54" s="22">
        <f t="shared" si="10"/>
        <v>1.9714186982055363E-3</v>
      </c>
      <c r="DJ54" s="22">
        <f t="shared" si="11"/>
        <v>1.9714186982055359E-3</v>
      </c>
      <c r="DK54" s="22">
        <f t="shared" si="12"/>
        <v>1.971418698205535E-3</v>
      </c>
      <c r="DL54" s="22">
        <f t="shared" si="13"/>
        <v>1.9714186982055359E-3</v>
      </c>
      <c r="DM54" s="22">
        <f t="shared" si="14"/>
        <v>1.9714186982055359E-3</v>
      </c>
      <c r="DN54" s="22">
        <f t="shared" si="15"/>
        <v>9.8570934910276772E-4</v>
      </c>
      <c r="DO54" s="22">
        <f t="shared" si="16"/>
        <v>3.9428373964110709E-3</v>
      </c>
      <c r="DP54" s="22">
        <f t="shared" si="17"/>
        <v>1.9679700821899461E-3</v>
      </c>
      <c r="DQ54" s="22">
        <f t="shared" si="18"/>
        <v>1.9853348806263948E-3</v>
      </c>
      <c r="DS54">
        <f t="shared" si="19"/>
        <v>50</v>
      </c>
      <c r="DT54">
        <f t="shared" si="20"/>
        <v>50.000000000000007</v>
      </c>
      <c r="DU54">
        <f t="shared" si="21"/>
        <v>50.000000000000007</v>
      </c>
      <c r="DV54">
        <f t="shared" si="22"/>
        <v>50</v>
      </c>
      <c r="DW54">
        <f t="shared" si="23"/>
        <v>49.999999999999993</v>
      </c>
      <c r="DX54">
        <f t="shared" si="24"/>
        <v>50</v>
      </c>
      <c r="DY54">
        <f t="shared" si="25"/>
        <v>50</v>
      </c>
      <c r="DZ54">
        <f t="shared" si="26"/>
        <v>50</v>
      </c>
      <c r="EA54">
        <f t="shared" si="27"/>
        <v>50</v>
      </c>
      <c r="EB54">
        <f t="shared" si="28"/>
        <v>90.000000000000014</v>
      </c>
      <c r="EC54">
        <f t="shared" si="29"/>
        <v>18.000000000000007</v>
      </c>
    </row>
    <row r="55" spans="1:133" x14ac:dyDescent="0.2">
      <c r="A55" t="str">
        <f>OutputSummary!A51</f>
        <v/>
      </c>
      <c r="B55" s="13">
        <f>IF($A55="",B54,Case8!K51*100)</f>
        <v>1.7498579986049103</v>
      </c>
      <c r="C55" s="7">
        <f>IF($A55="",C54,Pi!$B51)</f>
        <v>1.7498579986049103</v>
      </c>
      <c r="D55" s="7">
        <f>IF($A55="",D54,Patm!B51)</f>
        <v>2.8460613410415014</v>
      </c>
      <c r="E55" s="13">
        <f>IF($A55="",E54,'Patm diff'!B51)</f>
        <v>4.670430279232888</v>
      </c>
      <c r="F55" s="7">
        <f>IF($A55="",F54,'Patm nodiff'!B51)</f>
        <v>2.6975389287095854</v>
      </c>
      <c r="G55" s="7">
        <f>IF($A55="",G54,Case1!$B51)</f>
        <v>2.0261280293795592</v>
      </c>
      <c r="H55" s="7">
        <f>IF($A55="",H54,Case2!$B51)</f>
        <v>2.0308313965113962</v>
      </c>
      <c r="I55" s="7">
        <f>IF($A55="",I54,Case3!$B51)</f>
        <v>2.0214807385713751</v>
      </c>
      <c r="J55" s="7">
        <f>IF($A55="",J54,Case4!$B51)</f>
        <v>2.0538051773670332</v>
      </c>
      <c r="K55" s="7">
        <f>IF($A55="",K54,Case5!$B51)</f>
        <v>1.9982551494235157</v>
      </c>
      <c r="L55" s="7">
        <f>IF($A55="",L54,Case6!$B51)</f>
        <v>2.0532800477375783</v>
      </c>
      <c r="M55" s="7">
        <f>IF($A55="",M54,Case7!$B51)</f>
        <v>1.9995512626175778</v>
      </c>
      <c r="N55" s="7">
        <f>IF($A55="",N54,Case8!$B51)</f>
        <v>1.8879146385829662</v>
      </c>
      <c r="O55" s="7">
        <f>IF($A55="",O54,Case9!$B51)</f>
        <v>2.3030261325003867</v>
      </c>
      <c r="P55" s="7">
        <f>IF($A55="",P54,Case10!$B51)</f>
        <v>1.9036206090317456</v>
      </c>
      <c r="Q55" s="7">
        <f>IF($A55="",Q54,Case11!$B51)</f>
        <v>2.5217589739143711</v>
      </c>
      <c r="S55" s="7">
        <f>IF($A55="",S54,Case1!E51*100)</f>
        <v>42.140250000000002</v>
      </c>
      <c r="T55" s="7">
        <f>IF($A55="",T54,Pi!$Q51)</f>
        <v>42.140250000000002</v>
      </c>
      <c r="U55" s="7">
        <f>IF($A55="",U54,Patm!Q51)</f>
        <v>8.7436195562667471</v>
      </c>
      <c r="V55" s="7">
        <f>IF($A55="",V54,'Patm diff'!Q51)</f>
        <v>10.262304467276978</v>
      </c>
      <c r="W55" s="7">
        <f>IF($A55="",W54,'Patm nodiff'!Q51)</f>
        <v>8.2907749628602705</v>
      </c>
      <c r="X55" s="7">
        <f>IF($A55="",X54,Case1!$Q51)</f>
        <v>4.1852751107482655</v>
      </c>
      <c r="Y55" s="7">
        <f>IF($A55="",Y54,Case2!$Q51)</f>
        <v>3.9995827538937814</v>
      </c>
      <c r="Z55" s="7">
        <f>IF($A55="",Z54,Case3!$Q51)</f>
        <v>4.3695141633915444</v>
      </c>
      <c r="AA55" s="7">
        <f>IF($A55="",AA54,Case4!$Q51)</f>
        <v>3.1035367632601623</v>
      </c>
      <c r="AB55" s="7">
        <f>IF($A55="",AB54,Case5!$Q51)</f>
        <v>5.3015417455934193</v>
      </c>
      <c r="AC55" s="7">
        <f>IF($A55="",AC54,Case6!$Q51)</f>
        <v>3.1238178319518188</v>
      </c>
      <c r="AD55" s="7">
        <f>IF($A55="",AD54,Case7!$Q51)</f>
        <v>5.2490353409855066</v>
      </c>
      <c r="AE55" s="7">
        <f>IF($A55="",AE54,Case8!$Q51)</f>
        <v>2.4122664979407622</v>
      </c>
      <c r="AF55" s="7">
        <f>IF($A55="",AF54,Case9!$Q51)</f>
        <v>6.5376942800019391</v>
      </c>
      <c r="AG55" s="7">
        <f>IF($A55="",AG54,Case10!$Q51)</f>
        <v>2.6050506633498691</v>
      </c>
      <c r="AH55" s="7">
        <f>IF($A55="",AH54,Case11!$Q51)</f>
        <v>7.7843906021425369</v>
      </c>
      <c r="AJ55" s="25">
        <f t="shared" si="33"/>
        <v>1</v>
      </c>
      <c r="AK55" s="25">
        <f t="shared" si="34"/>
        <v>4.8195429511565546</v>
      </c>
      <c r="AL55" s="25">
        <f t="shared" si="35"/>
        <v>4.1063145353337571</v>
      </c>
      <c r="AM55" s="25">
        <f t="shared" si="36"/>
        <v>5.0827878200497985</v>
      </c>
      <c r="AN55" s="25">
        <f t="shared" si="37"/>
        <v>10.068692949665129</v>
      </c>
      <c r="AO55" s="25">
        <f t="shared" si="38"/>
        <v>10.536161543094588</v>
      </c>
      <c r="AP55" s="25">
        <f t="shared" si="39"/>
        <v>9.6441499956808556</v>
      </c>
      <c r="AQ55" s="25">
        <f t="shared" si="40"/>
        <v>13.578137851904506</v>
      </c>
      <c r="AR55" s="25">
        <f t="shared" si="41"/>
        <v>7.9486783321147092</v>
      </c>
      <c r="AS55" s="25">
        <f t="shared" si="42"/>
        <v>13.489983176666227</v>
      </c>
      <c r="AT55" s="25">
        <f t="shared" si="43"/>
        <v>8.0281894219611338</v>
      </c>
      <c r="AU55" s="25">
        <f t="shared" si="44"/>
        <v>17.469151951483447</v>
      </c>
      <c r="AV55" s="25">
        <f t="shared" si="45"/>
        <v>6.4457357892831144</v>
      </c>
      <c r="AW55" s="25">
        <f t="shared" si="46"/>
        <v>16.176364856494306</v>
      </c>
      <c r="AX55" s="25">
        <f t="shared" si="47"/>
        <v>5.4134295353064026</v>
      </c>
      <c r="AZ55" s="7">
        <f t="shared" si="48"/>
        <v>32.560021580793098</v>
      </c>
      <c r="BA55" s="7">
        <f t="shared" si="49"/>
        <v>32.560021580793098</v>
      </c>
      <c r="BB55" s="7">
        <f t="shared" si="50"/>
        <v>73.958333333333329</v>
      </c>
      <c r="BC55" s="7">
        <f t="shared" si="51"/>
        <v>22.118380062305299</v>
      </c>
      <c r="BD55" s="7">
        <f t="shared" si="52"/>
        <v>50</v>
      </c>
      <c r="BE55" s="7">
        <f t="shared" si="53"/>
        <v>50</v>
      </c>
      <c r="BF55" s="7">
        <f t="shared" si="54"/>
        <v>50</v>
      </c>
      <c r="BG55" s="7">
        <f t="shared" si="55"/>
        <v>50</v>
      </c>
      <c r="BH55" s="7">
        <f t="shared" si="56"/>
        <v>50</v>
      </c>
      <c r="BI55" s="7">
        <f t="shared" si="57"/>
        <v>50</v>
      </c>
      <c r="BJ55" s="7">
        <f t="shared" si="58"/>
        <v>50</v>
      </c>
      <c r="BK55" s="7">
        <f t="shared" si="59"/>
        <v>50</v>
      </c>
      <c r="BL55" s="7">
        <f t="shared" si="60"/>
        <v>50</v>
      </c>
      <c r="BM55" s="7">
        <f t="shared" si="61"/>
        <v>10</v>
      </c>
      <c r="BN55" s="7">
        <f t="shared" si="62"/>
        <v>82</v>
      </c>
      <c r="BP55" s="7">
        <f t="shared" si="63"/>
        <v>0</v>
      </c>
      <c r="BQ55" s="7">
        <f t="shared" si="64"/>
        <v>62.645274262857264</v>
      </c>
      <c r="BR55" s="7">
        <f t="shared" si="65"/>
        <v>166.90338775811693</v>
      </c>
      <c r="BS55" s="7">
        <f t="shared" si="66"/>
        <v>54.157590550788811</v>
      </c>
      <c r="BT55" s="7">
        <f t="shared" si="67"/>
        <v>15.788140008784001</v>
      </c>
      <c r="BU55" s="7">
        <f t="shared" si="68"/>
        <v>16.056925655138556</v>
      </c>
      <c r="BV55" s="7">
        <f t="shared" si="69"/>
        <v>15.52255898381574</v>
      </c>
      <c r="BW55" s="7">
        <f t="shared" si="70"/>
        <v>17.369819665621289</v>
      </c>
      <c r="BX55" s="7">
        <f t="shared" si="71"/>
        <v>14.195274760388681</v>
      </c>
      <c r="BY55" s="7">
        <f t="shared" si="72"/>
        <v>17.339809823115583</v>
      </c>
      <c r="BZ55" s="7">
        <f t="shared" si="73"/>
        <v>14.269344381757698</v>
      </c>
      <c r="CA55" s="7">
        <f t="shared" si="74"/>
        <v>7.8895910461376131</v>
      </c>
      <c r="CB55" s="7">
        <f t="shared" si="75"/>
        <v>31.612172778390846</v>
      </c>
      <c r="CC55" s="7">
        <f t="shared" si="76"/>
        <v>8.7871479028254775</v>
      </c>
      <c r="CD55" s="7">
        <f t="shared" si="77"/>
        <v>44.112206586183888</v>
      </c>
      <c r="CF55" t="str">
        <f>OutputSummary!A55</f>
        <v/>
      </c>
      <c r="CG55" s="22">
        <f>IF($CF55="",CG54,Case1!$O55)</f>
        <v>1.9714186982055359E-3</v>
      </c>
      <c r="CH55" s="22">
        <f>IF($CF55="",CH54,Case2!$O55)</f>
        <v>1.9714186982055354E-3</v>
      </c>
      <c r="CI55" s="22">
        <f>IF($CF55="",CI54,Case3!$O55)</f>
        <v>1.9714186982055354E-3</v>
      </c>
      <c r="CJ55" s="22">
        <f>IF($CF55="",CJ54,Case4!$O55)</f>
        <v>1.9714186982055359E-3</v>
      </c>
      <c r="CK55" s="22">
        <f>IF($CF55="",CK54,Case5!$O55)</f>
        <v>1.9714186982055359E-3</v>
      </c>
      <c r="CL55" s="22">
        <f>IF($CF55="",CL54,Case6!$O55)</f>
        <v>1.9714186982055359E-3</v>
      </c>
      <c r="CM55" s="22">
        <f>IF($CF55="",CM54,Case7!$O55)</f>
        <v>1.9714186982055359E-3</v>
      </c>
      <c r="CN55" s="22">
        <f>IF($CF55="",CN54,Case8!$O55)</f>
        <v>9.8570934910276772E-4</v>
      </c>
      <c r="CO55" s="22">
        <f>IF($CF55="",CO54,Case9!$O55)</f>
        <v>3.9428373964110709E-3</v>
      </c>
      <c r="CP55" s="22">
        <f>IF($CF55="",CP54,Case10!$O55)</f>
        <v>2.1866334246554959E-4</v>
      </c>
      <c r="CQ55" s="22">
        <f>IF($CF55="",CQ54,Case11!$O55)</f>
        <v>9.0443033450757944E-3</v>
      </c>
      <c r="CS55" t="str">
        <f>OutputSummary!A55</f>
        <v/>
      </c>
      <c r="CT55" s="22">
        <f>IF($CS55="",CT54,Case1!$S55+Case1!$F55+Case1!$P55)</f>
        <v>3.9428373964110718E-3</v>
      </c>
      <c r="CU55" s="22">
        <f>IF($CS55="",CU54,Case2!$S55+Case2!$F55+Case2!$P55)</f>
        <v>3.9428373964110718E-3</v>
      </c>
      <c r="CV55" s="22">
        <f>IF($CS55="",CV54,Case3!$S55+Case3!$F55+Case3!$P55)</f>
        <v>3.9428373964110718E-3</v>
      </c>
      <c r="CW55" s="22">
        <f>IF($CS55="",CW54,Case4!$S55+Case4!$F55+Case4!$P55)</f>
        <v>3.9428373964110718E-3</v>
      </c>
      <c r="CX55" s="22">
        <f>IF($CS55="",CX54,Case5!$S55+Case5!$F55+Case5!$P55)</f>
        <v>3.9428373964110709E-3</v>
      </c>
      <c r="CY55" s="22">
        <f>IF($CS55="",CY54,Case6!$S55+Case6!$F55+Case6!$P55)</f>
        <v>3.9428373964110718E-3</v>
      </c>
      <c r="CZ55" s="22">
        <f>IF($CS55="",CZ54,Case7!$S55+Case7!$F55+Case7!$P55)</f>
        <v>3.9428373964110718E-3</v>
      </c>
      <c r="DA55" s="22">
        <f>IF($CS55="",DA54,Case8!$S55+Case8!$F55+Case8!$P55)</f>
        <v>1.9714186982055354E-3</v>
      </c>
      <c r="DB55" s="22">
        <f>IF($CS55="",DB54,Case9!$S55+Case9!$F55+Case9!$P55)</f>
        <v>7.8856747928221418E-3</v>
      </c>
      <c r="DC55" s="22">
        <f>IF($CS55="",DC54,Case10!$S55+Case10!$F55+Case10!$P55)</f>
        <v>2.1866334246554956E-3</v>
      </c>
      <c r="DD55" s="22">
        <f>IF($CS55="",DD54,Case11!$S55+Case11!$F55+Case11!$P55)</f>
        <v>1.1029638225702189E-2</v>
      </c>
      <c r="DF55" t="str">
        <f t="shared" si="7"/>
        <v/>
      </c>
      <c r="DG55" s="22">
        <f t="shared" si="8"/>
        <v>1.9714186982055359E-3</v>
      </c>
      <c r="DH55" s="22">
        <f t="shared" si="9"/>
        <v>1.9714186982055363E-3</v>
      </c>
      <c r="DI55" s="22">
        <f t="shared" si="10"/>
        <v>1.9714186982055363E-3</v>
      </c>
      <c r="DJ55" s="22">
        <f t="shared" si="11"/>
        <v>1.9714186982055359E-3</v>
      </c>
      <c r="DK55" s="22">
        <f t="shared" si="12"/>
        <v>1.971418698205535E-3</v>
      </c>
      <c r="DL55" s="22">
        <f t="shared" si="13"/>
        <v>1.9714186982055359E-3</v>
      </c>
      <c r="DM55" s="22">
        <f t="shared" si="14"/>
        <v>1.9714186982055359E-3</v>
      </c>
      <c r="DN55" s="22">
        <f t="shared" si="15"/>
        <v>9.8570934910276772E-4</v>
      </c>
      <c r="DO55" s="22">
        <f t="shared" si="16"/>
        <v>3.9428373964110709E-3</v>
      </c>
      <c r="DP55" s="22">
        <f t="shared" si="17"/>
        <v>1.9679700821899461E-3</v>
      </c>
      <c r="DQ55" s="22">
        <f t="shared" si="18"/>
        <v>1.9853348806263948E-3</v>
      </c>
      <c r="DS55">
        <f t="shared" si="19"/>
        <v>50</v>
      </c>
      <c r="DT55">
        <f t="shared" si="20"/>
        <v>50.000000000000007</v>
      </c>
      <c r="DU55">
        <f t="shared" si="21"/>
        <v>50.000000000000007</v>
      </c>
      <c r="DV55">
        <f t="shared" si="22"/>
        <v>50</v>
      </c>
      <c r="DW55">
        <f t="shared" si="23"/>
        <v>49.999999999999993</v>
      </c>
      <c r="DX55">
        <f t="shared" si="24"/>
        <v>50</v>
      </c>
      <c r="DY55">
        <f t="shared" si="25"/>
        <v>50</v>
      </c>
      <c r="DZ55">
        <f t="shared" si="26"/>
        <v>50</v>
      </c>
      <c r="EA55">
        <f t="shared" si="27"/>
        <v>50</v>
      </c>
      <c r="EB55">
        <f t="shared" si="28"/>
        <v>90.000000000000014</v>
      </c>
      <c r="EC55">
        <f t="shared" si="29"/>
        <v>18.000000000000007</v>
      </c>
    </row>
    <row r="56" spans="1:133" x14ac:dyDescent="0.2">
      <c r="A56" t="str">
        <f>OutputSummary!A52</f>
        <v/>
      </c>
      <c r="B56" s="13">
        <f>IF($A56="",B55,Case8!K52*100)</f>
        <v>1.7498579986049103</v>
      </c>
      <c r="C56" s="7">
        <f>IF($A56="",C55,Pi!$B52)</f>
        <v>1.7498579986049103</v>
      </c>
      <c r="D56" s="7">
        <f>IF($A56="",D55,Patm!B52)</f>
        <v>2.8460613410415014</v>
      </c>
      <c r="E56" s="13">
        <f>IF($A56="",E55,'Patm diff'!B52)</f>
        <v>4.670430279232888</v>
      </c>
      <c r="F56" s="7">
        <f>IF($A56="",F55,'Patm nodiff'!B52)</f>
        <v>2.6975389287095854</v>
      </c>
      <c r="G56" s="7">
        <f>IF($A56="",G55,Case1!$B52)</f>
        <v>2.0261280293795592</v>
      </c>
      <c r="H56" s="7">
        <f>IF($A56="",H55,Case2!$B52)</f>
        <v>2.0308313965113962</v>
      </c>
      <c r="I56" s="7">
        <f>IF($A56="",I55,Case3!$B52)</f>
        <v>2.0214807385713751</v>
      </c>
      <c r="J56" s="7">
        <f>IF($A56="",J55,Case4!$B52)</f>
        <v>2.0538051773670332</v>
      </c>
      <c r="K56" s="7">
        <f>IF($A56="",K55,Case5!$B52)</f>
        <v>1.9982551494235157</v>
      </c>
      <c r="L56" s="7">
        <f>IF($A56="",L55,Case6!$B52)</f>
        <v>2.0532800477375783</v>
      </c>
      <c r="M56" s="7">
        <f>IF($A56="",M55,Case7!$B52)</f>
        <v>1.9995512626175778</v>
      </c>
      <c r="N56" s="7">
        <f>IF($A56="",N55,Case8!$B52)</f>
        <v>1.8879146385829662</v>
      </c>
      <c r="O56" s="7">
        <f>IF($A56="",O55,Case9!$B52)</f>
        <v>2.3030261325003867</v>
      </c>
      <c r="P56" s="7">
        <f>IF($A56="",P55,Case10!$B52)</f>
        <v>1.9036206090317456</v>
      </c>
      <c r="Q56" s="7">
        <f>IF($A56="",Q55,Case11!$B52)</f>
        <v>2.5217589739143711</v>
      </c>
      <c r="S56" s="7">
        <f>IF($A56="",S55,Case1!E52*100)</f>
        <v>42.140250000000002</v>
      </c>
      <c r="T56" s="7">
        <f>IF($A56="",T55,Pi!$Q52)</f>
        <v>42.140250000000002</v>
      </c>
      <c r="U56" s="7">
        <f>IF($A56="",U55,Patm!Q52)</f>
        <v>8.7436195562667471</v>
      </c>
      <c r="V56" s="7">
        <f>IF($A56="",V55,'Patm diff'!Q52)</f>
        <v>10.262304467276978</v>
      </c>
      <c r="W56" s="7">
        <f>IF($A56="",W55,'Patm nodiff'!Q52)</f>
        <v>8.2907749628602705</v>
      </c>
      <c r="X56" s="7">
        <f>IF($A56="",X55,Case1!$Q52)</f>
        <v>4.1852751107482655</v>
      </c>
      <c r="Y56" s="7">
        <f>IF($A56="",Y55,Case2!$Q52)</f>
        <v>3.9995827538937814</v>
      </c>
      <c r="Z56" s="7">
        <f>IF($A56="",Z55,Case3!$Q52)</f>
        <v>4.3695141633915444</v>
      </c>
      <c r="AA56" s="7">
        <f>IF($A56="",AA55,Case4!$Q52)</f>
        <v>3.1035367632601623</v>
      </c>
      <c r="AB56" s="7">
        <f>IF($A56="",AB55,Case5!$Q52)</f>
        <v>5.3015417455934193</v>
      </c>
      <c r="AC56" s="7">
        <f>IF($A56="",AC55,Case6!$Q52)</f>
        <v>3.1238178319518188</v>
      </c>
      <c r="AD56" s="7">
        <f>IF($A56="",AD55,Case7!$Q52)</f>
        <v>5.2490353409855066</v>
      </c>
      <c r="AE56" s="7">
        <f>IF($A56="",AE55,Case8!$Q52)</f>
        <v>2.4122664979407622</v>
      </c>
      <c r="AF56" s="7">
        <f>IF($A56="",AF55,Case9!$Q52)</f>
        <v>6.5376942800019391</v>
      </c>
      <c r="AG56" s="7">
        <f>IF($A56="",AG55,Case10!$Q52)</f>
        <v>2.6050506633498691</v>
      </c>
      <c r="AH56" s="7">
        <f>IF($A56="",AH55,Case11!$Q52)</f>
        <v>7.7843906021425369</v>
      </c>
      <c r="AJ56" s="25">
        <f t="shared" si="33"/>
        <v>1</v>
      </c>
      <c r="AK56" s="25">
        <f t="shared" si="34"/>
        <v>4.8195429511565546</v>
      </c>
      <c r="AL56" s="25">
        <f t="shared" si="35"/>
        <v>4.1063145353337571</v>
      </c>
      <c r="AM56" s="25">
        <f t="shared" si="36"/>
        <v>5.0827878200497985</v>
      </c>
      <c r="AN56" s="25">
        <f t="shared" si="37"/>
        <v>10.068692949665129</v>
      </c>
      <c r="AO56" s="25">
        <f t="shared" si="38"/>
        <v>10.536161543094588</v>
      </c>
      <c r="AP56" s="25">
        <f t="shared" si="39"/>
        <v>9.6441499956808556</v>
      </c>
      <c r="AQ56" s="25">
        <f t="shared" si="40"/>
        <v>13.578137851904506</v>
      </c>
      <c r="AR56" s="25">
        <f t="shared" si="41"/>
        <v>7.9486783321147092</v>
      </c>
      <c r="AS56" s="25">
        <f t="shared" si="42"/>
        <v>13.489983176666227</v>
      </c>
      <c r="AT56" s="25">
        <f t="shared" si="43"/>
        <v>8.0281894219611338</v>
      </c>
      <c r="AU56" s="25">
        <f t="shared" si="44"/>
        <v>17.469151951483447</v>
      </c>
      <c r="AV56" s="25">
        <f t="shared" si="45"/>
        <v>6.4457357892831144</v>
      </c>
      <c r="AW56" s="25">
        <f t="shared" si="46"/>
        <v>16.176364856494306</v>
      </c>
      <c r="AX56" s="25">
        <f t="shared" si="47"/>
        <v>5.4134295353064026</v>
      </c>
      <c r="AZ56" s="7">
        <f t="shared" si="48"/>
        <v>32.560021580793098</v>
      </c>
      <c r="BA56" s="7">
        <f t="shared" si="49"/>
        <v>32.560021580793098</v>
      </c>
      <c r="BB56" s="7">
        <f t="shared" si="50"/>
        <v>73.958333333333329</v>
      </c>
      <c r="BC56" s="7">
        <f t="shared" si="51"/>
        <v>22.118380062305299</v>
      </c>
      <c r="BD56" s="7">
        <f t="shared" si="52"/>
        <v>50</v>
      </c>
      <c r="BE56" s="7">
        <f t="shared" si="53"/>
        <v>50</v>
      </c>
      <c r="BF56" s="7">
        <f t="shared" si="54"/>
        <v>50</v>
      </c>
      <c r="BG56" s="7">
        <f t="shared" si="55"/>
        <v>50</v>
      </c>
      <c r="BH56" s="7">
        <f t="shared" si="56"/>
        <v>50</v>
      </c>
      <c r="BI56" s="7">
        <f t="shared" si="57"/>
        <v>50</v>
      </c>
      <c r="BJ56" s="7">
        <f t="shared" si="58"/>
        <v>50</v>
      </c>
      <c r="BK56" s="7">
        <f t="shared" si="59"/>
        <v>50</v>
      </c>
      <c r="BL56" s="7">
        <f t="shared" si="60"/>
        <v>50</v>
      </c>
      <c r="BM56" s="7">
        <f t="shared" si="61"/>
        <v>10</v>
      </c>
      <c r="BN56" s="7">
        <f t="shared" si="62"/>
        <v>82</v>
      </c>
      <c r="BP56" s="7">
        <f t="shared" si="63"/>
        <v>0</v>
      </c>
      <c r="BQ56" s="7">
        <f t="shared" si="64"/>
        <v>62.645274262857264</v>
      </c>
      <c r="BR56" s="7">
        <f t="shared" si="65"/>
        <v>166.90338775811693</v>
      </c>
      <c r="BS56" s="7">
        <f t="shared" si="66"/>
        <v>54.157590550788811</v>
      </c>
      <c r="BT56" s="7">
        <f t="shared" si="67"/>
        <v>15.788140008784001</v>
      </c>
      <c r="BU56" s="7">
        <f t="shared" si="68"/>
        <v>16.056925655138556</v>
      </c>
      <c r="BV56" s="7">
        <f t="shared" si="69"/>
        <v>15.52255898381574</v>
      </c>
      <c r="BW56" s="7">
        <f t="shared" si="70"/>
        <v>17.369819665621289</v>
      </c>
      <c r="BX56" s="7">
        <f t="shared" si="71"/>
        <v>14.195274760388681</v>
      </c>
      <c r="BY56" s="7">
        <f t="shared" si="72"/>
        <v>17.339809823115583</v>
      </c>
      <c r="BZ56" s="7">
        <f t="shared" si="73"/>
        <v>14.269344381757698</v>
      </c>
      <c r="CA56" s="7">
        <f t="shared" si="74"/>
        <v>7.8895910461376131</v>
      </c>
      <c r="CB56" s="7">
        <f t="shared" si="75"/>
        <v>31.612172778390846</v>
      </c>
      <c r="CC56" s="7">
        <f t="shared" si="76"/>
        <v>8.7871479028254775</v>
      </c>
      <c r="CD56" s="7">
        <f t="shared" si="77"/>
        <v>44.112206586183888</v>
      </c>
      <c r="CF56" t="str">
        <f>OutputSummary!A56</f>
        <v/>
      </c>
      <c r="CG56" s="22">
        <f>IF($CF56="",CG55,Case1!$O56)</f>
        <v>1.9714186982055359E-3</v>
      </c>
      <c r="CH56" s="22">
        <f>IF($CF56="",CH55,Case2!$O56)</f>
        <v>1.9714186982055354E-3</v>
      </c>
      <c r="CI56" s="22">
        <f>IF($CF56="",CI55,Case3!$O56)</f>
        <v>1.9714186982055354E-3</v>
      </c>
      <c r="CJ56" s="22">
        <f>IF($CF56="",CJ55,Case4!$O56)</f>
        <v>1.9714186982055359E-3</v>
      </c>
      <c r="CK56" s="22">
        <f>IF($CF56="",CK55,Case5!$O56)</f>
        <v>1.9714186982055359E-3</v>
      </c>
      <c r="CL56" s="22">
        <f>IF($CF56="",CL55,Case6!$O56)</f>
        <v>1.9714186982055359E-3</v>
      </c>
      <c r="CM56" s="22">
        <f>IF($CF56="",CM55,Case7!$O56)</f>
        <v>1.9714186982055359E-3</v>
      </c>
      <c r="CN56" s="22">
        <f>IF($CF56="",CN55,Case8!$O56)</f>
        <v>9.8570934910276772E-4</v>
      </c>
      <c r="CO56" s="22">
        <f>IF($CF56="",CO55,Case9!$O56)</f>
        <v>3.9428373964110709E-3</v>
      </c>
      <c r="CP56" s="22">
        <f>IF($CF56="",CP55,Case10!$O56)</f>
        <v>2.1866334246554959E-4</v>
      </c>
      <c r="CQ56" s="22">
        <f>IF($CF56="",CQ55,Case11!$O56)</f>
        <v>9.0443033450757944E-3</v>
      </c>
      <c r="CS56" t="str">
        <f>OutputSummary!A56</f>
        <v/>
      </c>
      <c r="CT56" s="22">
        <f>IF($CS56="",CT55,Case1!$S56+Case1!$F56+Case1!$P56)</f>
        <v>3.9428373964110718E-3</v>
      </c>
      <c r="CU56" s="22">
        <f>IF($CS56="",CU55,Case2!$S56+Case2!$F56+Case2!$P56)</f>
        <v>3.9428373964110718E-3</v>
      </c>
      <c r="CV56" s="22">
        <f>IF($CS56="",CV55,Case3!$S56+Case3!$F56+Case3!$P56)</f>
        <v>3.9428373964110718E-3</v>
      </c>
      <c r="CW56" s="22">
        <f>IF($CS56="",CW55,Case4!$S56+Case4!$F56+Case4!$P56)</f>
        <v>3.9428373964110718E-3</v>
      </c>
      <c r="CX56" s="22">
        <f>IF($CS56="",CX55,Case5!$S56+Case5!$F56+Case5!$P56)</f>
        <v>3.9428373964110709E-3</v>
      </c>
      <c r="CY56" s="22">
        <f>IF($CS56="",CY55,Case6!$S56+Case6!$F56+Case6!$P56)</f>
        <v>3.9428373964110718E-3</v>
      </c>
      <c r="CZ56" s="22">
        <f>IF($CS56="",CZ55,Case7!$S56+Case7!$F56+Case7!$P56)</f>
        <v>3.9428373964110718E-3</v>
      </c>
      <c r="DA56" s="22">
        <f>IF($CS56="",DA55,Case8!$S56+Case8!$F56+Case8!$P56)</f>
        <v>1.9714186982055354E-3</v>
      </c>
      <c r="DB56" s="22">
        <f>IF($CS56="",DB55,Case9!$S56+Case9!$F56+Case9!$P56)</f>
        <v>7.8856747928221418E-3</v>
      </c>
      <c r="DC56" s="22">
        <f>IF($CS56="",DC55,Case10!$S56+Case10!$F56+Case10!$P56)</f>
        <v>2.1866334246554956E-3</v>
      </c>
      <c r="DD56" s="22">
        <f>IF($CS56="",DD55,Case11!$S56+Case11!$F56+Case11!$P56)</f>
        <v>1.1029638225702189E-2</v>
      </c>
      <c r="DF56" t="str">
        <f t="shared" si="7"/>
        <v/>
      </c>
      <c r="DG56" s="22">
        <f t="shared" si="8"/>
        <v>1.9714186982055359E-3</v>
      </c>
      <c r="DH56" s="22">
        <f t="shared" si="9"/>
        <v>1.9714186982055363E-3</v>
      </c>
      <c r="DI56" s="22">
        <f t="shared" si="10"/>
        <v>1.9714186982055363E-3</v>
      </c>
      <c r="DJ56" s="22">
        <f t="shared" si="11"/>
        <v>1.9714186982055359E-3</v>
      </c>
      <c r="DK56" s="22">
        <f t="shared" si="12"/>
        <v>1.971418698205535E-3</v>
      </c>
      <c r="DL56" s="22">
        <f t="shared" si="13"/>
        <v>1.9714186982055359E-3</v>
      </c>
      <c r="DM56" s="22">
        <f t="shared" si="14"/>
        <v>1.9714186982055359E-3</v>
      </c>
      <c r="DN56" s="22">
        <f t="shared" si="15"/>
        <v>9.8570934910276772E-4</v>
      </c>
      <c r="DO56" s="22">
        <f t="shared" si="16"/>
        <v>3.9428373964110709E-3</v>
      </c>
      <c r="DP56" s="22">
        <f t="shared" si="17"/>
        <v>1.9679700821899461E-3</v>
      </c>
      <c r="DQ56" s="22">
        <f t="shared" si="18"/>
        <v>1.9853348806263948E-3</v>
      </c>
      <c r="DS56">
        <f t="shared" si="19"/>
        <v>50</v>
      </c>
      <c r="DT56">
        <f t="shared" si="20"/>
        <v>50.000000000000007</v>
      </c>
      <c r="DU56">
        <f t="shared" si="21"/>
        <v>50.000000000000007</v>
      </c>
      <c r="DV56">
        <f t="shared" si="22"/>
        <v>50</v>
      </c>
      <c r="DW56">
        <f t="shared" si="23"/>
        <v>49.999999999999993</v>
      </c>
      <c r="DX56">
        <f t="shared" si="24"/>
        <v>50</v>
      </c>
      <c r="DY56">
        <f t="shared" si="25"/>
        <v>50</v>
      </c>
      <c r="DZ56">
        <f t="shared" si="26"/>
        <v>50</v>
      </c>
      <c r="EA56">
        <f t="shared" si="27"/>
        <v>50</v>
      </c>
      <c r="EB56">
        <f t="shared" si="28"/>
        <v>90.000000000000014</v>
      </c>
      <c r="EC56">
        <f t="shared" si="29"/>
        <v>18.000000000000007</v>
      </c>
    </row>
    <row r="57" spans="1:133" x14ac:dyDescent="0.2">
      <c r="A57" t="str">
        <f>OutputSummary!A53</f>
        <v/>
      </c>
      <c r="B57" s="13">
        <f>IF($A57="",B56,Case8!K53*100)</f>
        <v>1.7498579986049103</v>
      </c>
      <c r="C57" s="7">
        <f>IF($A57="",C56,Pi!$B53)</f>
        <v>1.7498579986049103</v>
      </c>
      <c r="D57" s="7">
        <f>IF($A57="",D56,Patm!B53)</f>
        <v>2.8460613410415014</v>
      </c>
      <c r="E57" s="13">
        <f>IF($A57="",E56,'Patm diff'!B53)</f>
        <v>4.670430279232888</v>
      </c>
      <c r="F57" s="7">
        <f>IF($A57="",F56,'Patm nodiff'!B53)</f>
        <v>2.6975389287095854</v>
      </c>
      <c r="G57" s="7">
        <f>IF($A57="",G56,Case1!$B53)</f>
        <v>2.0261280293795592</v>
      </c>
      <c r="H57" s="7">
        <f>IF($A57="",H56,Case2!$B53)</f>
        <v>2.0308313965113962</v>
      </c>
      <c r="I57" s="7">
        <f>IF($A57="",I56,Case3!$B53)</f>
        <v>2.0214807385713751</v>
      </c>
      <c r="J57" s="7">
        <f>IF($A57="",J56,Case4!$B53)</f>
        <v>2.0538051773670332</v>
      </c>
      <c r="K57" s="7">
        <f>IF($A57="",K56,Case5!$B53)</f>
        <v>1.9982551494235157</v>
      </c>
      <c r="L57" s="7">
        <f>IF($A57="",L56,Case6!$B53)</f>
        <v>2.0532800477375783</v>
      </c>
      <c r="M57" s="7">
        <f>IF($A57="",M56,Case7!$B53)</f>
        <v>1.9995512626175778</v>
      </c>
      <c r="N57" s="7">
        <f>IF($A57="",N56,Case8!$B53)</f>
        <v>1.8879146385829662</v>
      </c>
      <c r="O57" s="7">
        <f>IF($A57="",O56,Case9!$B53)</f>
        <v>2.3030261325003867</v>
      </c>
      <c r="P57" s="7">
        <f>IF($A57="",P56,Case10!$B53)</f>
        <v>1.9036206090317456</v>
      </c>
      <c r="Q57" s="7">
        <f>IF($A57="",Q56,Case11!$B53)</f>
        <v>2.5217589739143711</v>
      </c>
      <c r="S57" s="7">
        <f>IF($A57="",S56,Case1!E53*100)</f>
        <v>42.140250000000002</v>
      </c>
      <c r="T57" s="7">
        <f>IF($A57="",T56,Pi!$Q53)</f>
        <v>42.140250000000002</v>
      </c>
      <c r="U57" s="7">
        <f>IF($A57="",U56,Patm!Q53)</f>
        <v>8.7436195562667471</v>
      </c>
      <c r="V57" s="7">
        <f>IF($A57="",V56,'Patm diff'!Q53)</f>
        <v>10.262304467276978</v>
      </c>
      <c r="W57" s="7">
        <f>IF($A57="",W56,'Patm nodiff'!Q53)</f>
        <v>8.2907749628602705</v>
      </c>
      <c r="X57" s="7">
        <f>IF($A57="",X56,Case1!$Q53)</f>
        <v>4.1852751107482655</v>
      </c>
      <c r="Y57" s="7">
        <f>IF($A57="",Y56,Case2!$Q53)</f>
        <v>3.9995827538937814</v>
      </c>
      <c r="Z57" s="7">
        <f>IF($A57="",Z56,Case3!$Q53)</f>
        <v>4.3695141633915444</v>
      </c>
      <c r="AA57" s="7">
        <f>IF($A57="",AA56,Case4!$Q53)</f>
        <v>3.1035367632601623</v>
      </c>
      <c r="AB57" s="7">
        <f>IF($A57="",AB56,Case5!$Q53)</f>
        <v>5.3015417455934193</v>
      </c>
      <c r="AC57" s="7">
        <f>IF($A57="",AC56,Case6!$Q53)</f>
        <v>3.1238178319518188</v>
      </c>
      <c r="AD57" s="7">
        <f>IF($A57="",AD56,Case7!$Q53)</f>
        <v>5.2490353409855066</v>
      </c>
      <c r="AE57" s="7">
        <f>IF($A57="",AE56,Case8!$Q53)</f>
        <v>2.4122664979407622</v>
      </c>
      <c r="AF57" s="7">
        <f>IF($A57="",AF56,Case9!$Q53)</f>
        <v>6.5376942800019391</v>
      </c>
      <c r="AG57" s="7">
        <f>IF($A57="",AG56,Case10!$Q53)</f>
        <v>2.6050506633498691</v>
      </c>
      <c r="AH57" s="7">
        <f>IF($A57="",AH56,Case11!$Q53)</f>
        <v>7.7843906021425369</v>
      </c>
      <c r="AJ57" s="25">
        <f t="shared" si="33"/>
        <v>1</v>
      </c>
      <c r="AK57" s="25">
        <f t="shared" si="34"/>
        <v>4.8195429511565546</v>
      </c>
      <c r="AL57" s="25">
        <f t="shared" si="35"/>
        <v>4.1063145353337571</v>
      </c>
      <c r="AM57" s="25">
        <f t="shared" si="36"/>
        <v>5.0827878200497985</v>
      </c>
      <c r="AN57" s="25">
        <f t="shared" si="37"/>
        <v>10.068692949665129</v>
      </c>
      <c r="AO57" s="25">
        <f t="shared" si="38"/>
        <v>10.536161543094588</v>
      </c>
      <c r="AP57" s="25">
        <f t="shared" si="39"/>
        <v>9.6441499956808556</v>
      </c>
      <c r="AQ57" s="25">
        <f t="shared" si="40"/>
        <v>13.578137851904506</v>
      </c>
      <c r="AR57" s="25">
        <f t="shared" si="41"/>
        <v>7.9486783321147092</v>
      </c>
      <c r="AS57" s="25">
        <f t="shared" si="42"/>
        <v>13.489983176666227</v>
      </c>
      <c r="AT57" s="25">
        <f t="shared" si="43"/>
        <v>8.0281894219611338</v>
      </c>
      <c r="AU57" s="25">
        <f t="shared" si="44"/>
        <v>17.469151951483447</v>
      </c>
      <c r="AV57" s="25">
        <f t="shared" si="45"/>
        <v>6.4457357892831144</v>
      </c>
      <c r="AW57" s="25">
        <f t="shared" si="46"/>
        <v>16.176364856494306</v>
      </c>
      <c r="AX57" s="25">
        <f t="shared" si="47"/>
        <v>5.4134295353064026</v>
      </c>
      <c r="AZ57" s="7">
        <f t="shared" si="48"/>
        <v>32.560021580793098</v>
      </c>
      <c r="BA57" s="7">
        <f t="shared" si="49"/>
        <v>32.560021580793098</v>
      </c>
      <c r="BB57" s="7">
        <f t="shared" si="50"/>
        <v>73.958333333333329</v>
      </c>
      <c r="BC57" s="7">
        <f t="shared" si="51"/>
        <v>22.118380062305299</v>
      </c>
      <c r="BD57" s="7">
        <f t="shared" si="52"/>
        <v>50</v>
      </c>
      <c r="BE57" s="7">
        <f t="shared" si="53"/>
        <v>50</v>
      </c>
      <c r="BF57" s="7">
        <f t="shared" si="54"/>
        <v>50</v>
      </c>
      <c r="BG57" s="7">
        <f t="shared" si="55"/>
        <v>50</v>
      </c>
      <c r="BH57" s="7">
        <f t="shared" si="56"/>
        <v>50</v>
      </c>
      <c r="BI57" s="7">
        <f t="shared" si="57"/>
        <v>50</v>
      </c>
      <c r="BJ57" s="7">
        <f t="shared" si="58"/>
        <v>50</v>
      </c>
      <c r="BK57" s="7">
        <f t="shared" si="59"/>
        <v>50</v>
      </c>
      <c r="BL57" s="7">
        <f t="shared" si="60"/>
        <v>50</v>
      </c>
      <c r="BM57" s="7">
        <f t="shared" si="61"/>
        <v>10</v>
      </c>
      <c r="BN57" s="7">
        <f t="shared" si="62"/>
        <v>82</v>
      </c>
      <c r="BP57" s="7">
        <f t="shared" si="63"/>
        <v>0</v>
      </c>
      <c r="BQ57" s="7">
        <f t="shared" si="64"/>
        <v>62.645274262857264</v>
      </c>
      <c r="BR57" s="7">
        <f t="shared" si="65"/>
        <v>166.90338775811693</v>
      </c>
      <c r="BS57" s="7">
        <f t="shared" si="66"/>
        <v>54.157590550788811</v>
      </c>
      <c r="BT57" s="7">
        <f t="shared" si="67"/>
        <v>15.788140008784001</v>
      </c>
      <c r="BU57" s="7">
        <f t="shared" si="68"/>
        <v>16.056925655138556</v>
      </c>
      <c r="BV57" s="7">
        <f t="shared" si="69"/>
        <v>15.52255898381574</v>
      </c>
      <c r="BW57" s="7">
        <f t="shared" si="70"/>
        <v>17.369819665621289</v>
      </c>
      <c r="BX57" s="7">
        <f t="shared" si="71"/>
        <v>14.195274760388681</v>
      </c>
      <c r="BY57" s="7">
        <f t="shared" si="72"/>
        <v>17.339809823115583</v>
      </c>
      <c r="BZ57" s="7">
        <f t="shared" si="73"/>
        <v>14.269344381757698</v>
      </c>
      <c r="CA57" s="7">
        <f t="shared" si="74"/>
        <v>7.8895910461376131</v>
      </c>
      <c r="CB57" s="7">
        <f t="shared" si="75"/>
        <v>31.612172778390846</v>
      </c>
      <c r="CC57" s="7">
        <f t="shared" si="76"/>
        <v>8.7871479028254775</v>
      </c>
      <c r="CD57" s="7">
        <f t="shared" si="77"/>
        <v>44.112206586183888</v>
      </c>
      <c r="CF57" t="str">
        <f>OutputSummary!A57</f>
        <v/>
      </c>
      <c r="CG57" s="22">
        <f>IF($CF57="",CG56,Case1!$O57)</f>
        <v>1.9714186982055359E-3</v>
      </c>
      <c r="CH57" s="22">
        <f>IF($CF57="",CH56,Case2!$O57)</f>
        <v>1.9714186982055354E-3</v>
      </c>
      <c r="CI57" s="22">
        <f>IF($CF57="",CI56,Case3!$O57)</f>
        <v>1.9714186982055354E-3</v>
      </c>
      <c r="CJ57" s="22">
        <f>IF($CF57="",CJ56,Case4!$O57)</f>
        <v>1.9714186982055359E-3</v>
      </c>
      <c r="CK57" s="22">
        <f>IF($CF57="",CK56,Case5!$O57)</f>
        <v>1.9714186982055359E-3</v>
      </c>
      <c r="CL57" s="22">
        <f>IF($CF57="",CL56,Case6!$O57)</f>
        <v>1.9714186982055359E-3</v>
      </c>
      <c r="CM57" s="22">
        <f>IF($CF57="",CM56,Case7!$O57)</f>
        <v>1.9714186982055359E-3</v>
      </c>
      <c r="CN57" s="22">
        <f>IF($CF57="",CN56,Case8!$O57)</f>
        <v>9.8570934910276772E-4</v>
      </c>
      <c r="CO57" s="22">
        <f>IF($CF57="",CO56,Case9!$O57)</f>
        <v>3.9428373964110709E-3</v>
      </c>
      <c r="CP57" s="22">
        <f>IF($CF57="",CP56,Case10!$O57)</f>
        <v>2.1866334246554959E-4</v>
      </c>
      <c r="CQ57" s="22">
        <f>IF($CF57="",CQ56,Case11!$O57)</f>
        <v>9.0443033450757944E-3</v>
      </c>
      <c r="CS57" t="str">
        <f>OutputSummary!A57</f>
        <v/>
      </c>
      <c r="CT57" s="22">
        <f>IF($CS57="",CT56,Case1!$S57+Case1!$F57+Case1!$P57)</f>
        <v>3.9428373964110718E-3</v>
      </c>
      <c r="CU57" s="22">
        <f>IF($CS57="",CU56,Case2!$S57+Case2!$F57+Case2!$P57)</f>
        <v>3.9428373964110718E-3</v>
      </c>
      <c r="CV57" s="22">
        <f>IF($CS57="",CV56,Case3!$S57+Case3!$F57+Case3!$P57)</f>
        <v>3.9428373964110718E-3</v>
      </c>
      <c r="CW57" s="22">
        <f>IF($CS57="",CW56,Case4!$S57+Case4!$F57+Case4!$P57)</f>
        <v>3.9428373964110718E-3</v>
      </c>
      <c r="CX57" s="22">
        <f>IF($CS57="",CX56,Case5!$S57+Case5!$F57+Case5!$P57)</f>
        <v>3.9428373964110709E-3</v>
      </c>
      <c r="CY57" s="22">
        <f>IF($CS57="",CY56,Case6!$S57+Case6!$F57+Case6!$P57)</f>
        <v>3.9428373964110718E-3</v>
      </c>
      <c r="CZ57" s="22">
        <f>IF($CS57="",CZ56,Case7!$S57+Case7!$F57+Case7!$P57)</f>
        <v>3.9428373964110718E-3</v>
      </c>
      <c r="DA57" s="22">
        <f>IF($CS57="",DA56,Case8!$S57+Case8!$F57+Case8!$P57)</f>
        <v>1.9714186982055354E-3</v>
      </c>
      <c r="DB57" s="22">
        <f>IF($CS57="",DB56,Case9!$S57+Case9!$F57+Case9!$P57)</f>
        <v>7.8856747928221418E-3</v>
      </c>
      <c r="DC57" s="22">
        <f>IF($CS57="",DC56,Case10!$S57+Case10!$F57+Case10!$P57)</f>
        <v>2.1866334246554956E-3</v>
      </c>
      <c r="DD57" s="22">
        <f>IF($CS57="",DD56,Case11!$S57+Case11!$F57+Case11!$P57)</f>
        <v>1.1029638225702189E-2</v>
      </c>
      <c r="DF57" t="str">
        <f t="shared" si="7"/>
        <v/>
      </c>
      <c r="DG57" s="22">
        <f t="shared" si="8"/>
        <v>1.9714186982055359E-3</v>
      </c>
      <c r="DH57" s="22">
        <f t="shared" si="9"/>
        <v>1.9714186982055363E-3</v>
      </c>
      <c r="DI57" s="22">
        <f t="shared" si="10"/>
        <v>1.9714186982055363E-3</v>
      </c>
      <c r="DJ57" s="22">
        <f t="shared" si="11"/>
        <v>1.9714186982055359E-3</v>
      </c>
      <c r="DK57" s="22">
        <f t="shared" si="12"/>
        <v>1.971418698205535E-3</v>
      </c>
      <c r="DL57" s="22">
        <f t="shared" si="13"/>
        <v>1.9714186982055359E-3</v>
      </c>
      <c r="DM57" s="22">
        <f t="shared" si="14"/>
        <v>1.9714186982055359E-3</v>
      </c>
      <c r="DN57" s="22">
        <f t="shared" si="15"/>
        <v>9.8570934910276772E-4</v>
      </c>
      <c r="DO57" s="22">
        <f t="shared" si="16"/>
        <v>3.9428373964110709E-3</v>
      </c>
      <c r="DP57" s="22">
        <f t="shared" si="17"/>
        <v>1.9679700821899461E-3</v>
      </c>
      <c r="DQ57" s="22">
        <f t="shared" si="18"/>
        <v>1.9853348806263948E-3</v>
      </c>
      <c r="DS57">
        <f t="shared" si="19"/>
        <v>50</v>
      </c>
      <c r="DT57">
        <f t="shared" si="20"/>
        <v>50.000000000000007</v>
      </c>
      <c r="DU57">
        <f t="shared" si="21"/>
        <v>50.000000000000007</v>
      </c>
      <c r="DV57">
        <f t="shared" si="22"/>
        <v>50</v>
      </c>
      <c r="DW57">
        <f t="shared" si="23"/>
        <v>49.999999999999993</v>
      </c>
      <c r="DX57">
        <f t="shared" si="24"/>
        <v>50</v>
      </c>
      <c r="DY57">
        <f t="shared" si="25"/>
        <v>50</v>
      </c>
      <c r="DZ57">
        <f t="shared" si="26"/>
        <v>50</v>
      </c>
      <c r="EA57">
        <f t="shared" si="27"/>
        <v>50</v>
      </c>
      <c r="EB57">
        <f t="shared" si="28"/>
        <v>90.000000000000014</v>
      </c>
      <c r="EC57">
        <f t="shared" si="29"/>
        <v>18.000000000000007</v>
      </c>
    </row>
    <row r="58" spans="1:133" x14ac:dyDescent="0.2">
      <c r="A58" t="str">
        <f>OutputSummary!A54</f>
        <v/>
      </c>
      <c r="B58" s="13">
        <f>IF($A58="",B57,Case8!K54*100)</f>
        <v>1.7498579986049103</v>
      </c>
      <c r="C58" s="7">
        <f>IF($A58="",C57,Pi!$B54)</f>
        <v>1.7498579986049103</v>
      </c>
      <c r="D58" s="7">
        <f>IF($A58="",D57,Patm!B54)</f>
        <v>2.8460613410415014</v>
      </c>
      <c r="E58" s="13">
        <f>IF($A58="",E57,'Patm diff'!B54)</f>
        <v>4.670430279232888</v>
      </c>
      <c r="F58" s="7">
        <f>IF($A58="",F57,'Patm nodiff'!B54)</f>
        <v>2.6975389287095854</v>
      </c>
      <c r="G58" s="7">
        <f>IF($A58="",G57,Case1!$B54)</f>
        <v>2.0261280293795592</v>
      </c>
      <c r="H58" s="7">
        <f>IF($A58="",H57,Case2!$B54)</f>
        <v>2.0308313965113962</v>
      </c>
      <c r="I58" s="7">
        <f>IF($A58="",I57,Case3!$B54)</f>
        <v>2.0214807385713751</v>
      </c>
      <c r="J58" s="7">
        <f>IF($A58="",J57,Case4!$B54)</f>
        <v>2.0538051773670332</v>
      </c>
      <c r="K58" s="7">
        <f>IF($A58="",K57,Case5!$B54)</f>
        <v>1.9982551494235157</v>
      </c>
      <c r="L58" s="7">
        <f>IF($A58="",L57,Case6!$B54)</f>
        <v>2.0532800477375783</v>
      </c>
      <c r="M58" s="7">
        <f>IF($A58="",M57,Case7!$B54)</f>
        <v>1.9995512626175778</v>
      </c>
      <c r="N58" s="7">
        <f>IF($A58="",N57,Case8!$B54)</f>
        <v>1.8879146385829662</v>
      </c>
      <c r="O58" s="7">
        <f>IF($A58="",O57,Case9!$B54)</f>
        <v>2.3030261325003867</v>
      </c>
      <c r="P58" s="7">
        <f>IF($A58="",P57,Case10!$B54)</f>
        <v>1.9036206090317456</v>
      </c>
      <c r="Q58" s="7">
        <f>IF($A58="",Q57,Case11!$B54)</f>
        <v>2.5217589739143711</v>
      </c>
      <c r="S58" s="7">
        <f>IF($A58="",S57,Case1!E54*100)</f>
        <v>42.140250000000002</v>
      </c>
      <c r="T58" s="7">
        <f>IF($A58="",T57,Pi!$Q54)</f>
        <v>42.140250000000002</v>
      </c>
      <c r="U58" s="7">
        <f>IF($A58="",U57,Patm!Q54)</f>
        <v>8.7436195562667471</v>
      </c>
      <c r="V58" s="7">
        <f>IF($A58="",V57,'Patm diff'!Q54)</f>
        <v>10.262304467276978</v>
      </c>
      <c r="W58" s="7">
        <f>IF($A58="",W57,'Patm nodiff'!Q54)</f>
        <v>8.2907749628602705</v>
      </c>
      <c r="X58" s="7">
        <f>IF($A58="",X57,Case1!$Q54)</f>
        <v>4.1852751107482655</v>
      </c>
      <c r="Y58" s="7">
        <f>IF($A58="",Y57,Case2!$Q54)</f>
        <v>3.9995827538937814</v>
      </c>
      <c r="Z58" s="7">
        <f>IF($A58="",Z57,Case3!$Q54)</f>
        <v>4.3695141633915444</v>
      </c>
      <c r="AA58" s="7">
        <f>IF($A58="",AA57,Case4!$Q54)</f>
        <v>3.1035367632601623</v>
      </c>
      <c r="AB58" s="7">
        <f>IF($A58="",AB57,Case5!$Q54)</f>
        <v>5.3015417455934193</v>
      </c>
      <c r="AC58" s="7">
        <f>IF($A58="",AC57,Case6!$Q54)</f>
        <v>3.1238178319518188</v>
      </c>
      <c r="AD58" s="7">
        <f>IF($A58="",AD57,Case7!$Q54)</f>
        <v>5.2490353409855066</v>
      </c>
      <c r="AE58" s="7">
        <f>IF($A58="",AE57,Case8!$Q54)</f>
        <v>2.4122664979407622</v>
      </c>
      <c r="AF58" s="7">
        <f>IF($A58="",AF57,Case9!$Q54)</f>
        <v>6.5376942800019391</v>
      </c>
      <c r="AG58" s="7">
        <f>IF($A58="",AG57,Case10!$Q54)</f>
        <v>2.6050506633498691</v>
      </c>
      <c r="AH58" s="7">
        <f>IF($A58="",AH57,Case11!$Q54)</f>
        <v>7.7843906021425369</v>
      </c>
      <c r="AJ58" s="25">
        <f t="shared" si="33"/>
        <v>1</v>
      </c>
      <c r="AK58" s="25">
        <f t="shared" si="34"/>
        <v>4.8195429511565546</v>
      </c>
      <c r="AL58" s="25">
        <f t="shared" si="35"/>
        <v>4.1063145353337571</v>
      </c>
      <c r="AM58" s="25">
        <f t="shared" si="36"/>
        <v>5.0827878200497985</v>
      </c>
      <c r="AN58" s="25">
        <f t="shared" si="37"/>
        <v>10.068692949665129</v>
      </c>
      <c r="AO58" s="25">
        <f t="shared" si="38"/>
        <v>10.536161543094588</v>
      </c>
      <c r="AP58" s="25">
        <f t="shared" si="39"/>
        <v>9.6441499956808556</v>
      </c>
      <c r="AQ58" s="25">
        <f t="shared" si="40"/>
        <v>13.578137851904506</v>
      </c>
      <c r="AR58" s="25">
        <f t="shared" si="41"/>
        <v>7.9486783321147092</v>
      </c>
      <c r="AS58" s="25">
        <f t="shared" si="42"/>
        <v>13.489983176666227</v>
      </c>
      <c r="AT58" s="25">
        <f t="shared" si="43"/>
        <v>8.0281894219611338</v>
      </c>
      <c r="AU58" s="25">
        <f t="shared" si="44"/>
        <v>17.469151951483447</v>
      </c>
      <c r="AV58" s="25">
        <f t="shared" si="45"/>
        <v>6.4457357892831144</v>
      </c>
      <c r="AW58" s="25">
        <f t="shared" si="46"/>
        <v>16.176364856494306</v>
      </c>
      <c r="AX58" s="25">
        <f t="shared" si="47"/>
        <v>5.4134295353064026</v>
      </c>
      <c r="AZ58" s="7">
        <f t="shared" si="48"/>
        <v>32.560021580793098</v>
      </c>
      <c r="BA58" s="7">
        <f t="shared" si="49"/>
        <v>32.560021580793098</v>
      </c>
      <c r="BB58" s="7">
        <f t="shared" si="50"/>
        <v>73.958333333333329</v>
      </c>
      <c r="BC58" s="7">
        <f t="shared" si="51"/>
        <v>22.118380062305299</v>
      </c>
      <c r="BD58" s="7">
        <f t="shared" si="52"/>
        <v>50</v>
      </c>
      <c r="BE58" s="7">
        <f t="shared" si="53"/>
        <v>50</v>
      </c>
      <c r="BF58" s="7">
        <f t="shared" si="54"/>
        <v>50</v>
      </c>
      <c r="BG58" s="7">
        <f t="shared" si="55"/>
        <v>50</v>
      </c>
      <c r="BH58" s="7">
        <f t="shared" si="56"/>
        <v>50</v>
      </c>
      <c r="BI58" s="7">
        <f t="shared" si="57"/>
        <v>50</v>
      </c>
      <c r="BJ58" s="7">
        <f t="shared" si="58"/>
        <v>50</v>
      </c>
      <c r="BK58" s="7">
        <f t="shared" si="59"/>
        <v>50</v>
      </c>
      <c r="BL58" s="7">
        <f t="shared" si="60"/>
        <v>50</v>
      </c>
      <c r="BM58" s="7">
        <f t="shared" si="61"/>
        <v>10</v>
      </c>
      <c r="BN58" s="7">
        <f t="shared" si="62"/>
        <v>82</v>
      </c>
      <c r="BP58" s="7">
        <f t="shared" si="63"/>
        <v>0</v>
      </c>
      <c r="BQ58" s="7">
        <f t="shared" si="64"/>
        <v>62.645274262857264</v>
      </c>
      <c r="BR58" s="7">
        <f t="shared" si="65"/>
        <v>166.90338775811693</v>
      </c>
      <c r="BS58" s="7">
        <f t="shared" si="66"/>
        <v>54.157590550788811</v>
      </c>
      <c r="BT58" s="7">
        <f t="shared" si="67"/>
        <v>15.788140008784001</v>
      </c>
      <c r="BU58" s="7">
        <f t="shared" si="68"/>
        <v>16.056925655138556</v>
      </c>
      <c r="BV58" s="7">
        <f t="shared" si="69"/>
        <v>15.52255898381574</v>
      </c>
      <c r="BW58" s="7">
        <f t="shared" si="70"/>
        <v>17.369819665621289</v>
      </c>
      <c r="BX58" s="7">
        <f t="shared" si="71"/>
        <v>14.195274760388681</v>
      </c>
      <c r="BY58" s="7">
        <f t="shared" si="72"/>
        <v>17.339809823115583</v>
      </c>
      <c r="BZ58" s="7">
        <f t="shared" si="73"/>
        <v>14.269344381757698</v>
      </c>
      <c r="CA58" s="7">
        <f t="shared" si="74"/>
        <v>7.8895910461376131</v>
      </c>
      <c r="CB58" s="7">
        <f t="shared" si="75"/>
        <v>31.612172778390846</v>
      </c>
      <c r="CC58" s="7">
        <f t="shared" si="76"/>
        <v>8.7871479028254775</v>
      </c>
      <c r="CD58" s="7">
        <f t="shared" si="77"/>
        <v>44.112206586183888</v>
      </c>
      <c r="CF58" t="str">
        <f>OutputSummary!A58</f>
        <v/>
      </c>
      <c r="CG58" s="22">
        <f>IF($CF58="",CG57,Case1!$O58)</f>
        <v>1.9714186982055359E-3</v>
      </c>
      <c r="CH58" s="22">
        <f>IF($CF58="",CH57,Case2!$O58)</f>
        <v>1.9714186982055354E-3</v>
      </c>
      <c r="CI58" s="22">
        <f>IF($CF58="",CI57,Case3!$O58)</f>
        <v>1.9714186982055354E-3</v>
      </c>
      <c r="CJ58" s="22">
        <f>IF($CF58="",CJ57,Case4!$O58)</f>
        <v>1.9714186982055359E-3</v>
      </c>
      <c r="CK58" s="22">
        <f>IF($CF58="",CK57,Case5!$O58)</f>
        <v>1.9714186982055359E-3</v>
      </c>
      <c r="CL58" s="22">
        <f>IF($CF58="",CL57,Case6!$O58)</f>
        <v>1.9714186982055359E-3</v>
      </c>
      <c r="CM58" s="22">
        <f>IF($CF58="",CM57,Case7!$O58)</f>
        <v>1.9714186982055359E-3</v>
      </c>
      <c r="CN58" s="22">
        <f>IF($CF58="",CN57,Case8!$O58)</f>
        <v>9.8570934910276772E-4</v>
      </c>
      <c r="CO58" s="22">
        <f>IF($CF58="",CO57,Case9!$O58)</f>
        <v>3.9428373964110709E-3</v>
      </c>
      <c r="CP58" s="22">
        <f>IF($CF58="",CP57,Case10!$O58)</f>
        <v>2.1866334246554959E-4</v>
      </c>
      <c r="CQ58" s="22">
        <f>IF($CF58="",CQ57,Case11!$O58)</f>
        <v>9.0443033450757944E-3</v>
      </c>
      <c r="CS58" t="str">
        <f>OutputSummary!A58</f>
        <v/>
      </c>
      <c r="CT58" s="22">
        <f>IF($CS58="",CT57,Case1!$S58+Case1!$F58+Case1!$P58)</f>
        <v>3.9428373964110718E-3</v>
      </c>
      <c r="CU58" s="22">
        <f>IF($CS58="",CU57,Case2!$S58+Case2!$F58+Case2!$P58)</f>
        <v>3.9428373964110718E-3</v>
      </c>
      <c r="CV58" s="22">
        <f>IF($CS58="",CV57,Case3!$S58+Case3!$F58+Case3!$P58)</f>
        <v>3.9428373964110718E-3</v>
      </c>
      <c r="CW58" s="22">
        <f>IF($CS58="",CW57,Case4!$S58+Case4!$F58+Case4!$P58)</f>
        <v>3.9428373964110718E-3</v>
      </c>
      <c r="CX58" s="22">
        <f>IF($CS58="",CX57,Case5!$S58+Case5!$F58+Case5!$P58)</f>
        <v>3.9428373964110709E-3</v>
      </c>
      <c r="CY58" s="22">
        <f>IF($CS58="",CY57,Case6!$S58+Case6!$F58+Case6!$P58)</f>
        <v>3.9428373964110718E-3</v>
      </c>
      <c r="CZ58" s="22">
        <f>IF($CS58="",CZ57,Case7!$S58+Case7!$F58+Case7!$P58)</f>
        <v>3.9428373964110718E-3</v>
      </c>
      <c r="DA58" s="22">
        <f>IF($CS58="",DA57,Case8!$S58+Case8!$F58+Case8!$P58)</f>
        <v>1.9714186982055354E-3</v>
      </c>
      <c r="DB58" s="22">
        <f>IF($CS58="",DB57,Case9!$S58+Case9!$F58+Case9!$P58)</f>
        <v>7.8856747928221418E-3</v>
      </c>
      <c r="DC58" s="22">
        <f>IF($CS58="",DC57,Case10!$S58+Case10!$F58+Case10!$P58)</f>
        <v>2.1866334246554956E-3</v>
      </c>
      <c r="DD58" s="22">
        <f>IF($CS58="",DD57,Case11!$S58+Case11!$F58+Case11!$P58)</f>
        <v>1.1029638225702189E-2</v>
      </c>
      <c r="DF58" t="str">
        <f t="shared" si="7"/>
        <v/>
      </c>
      <c r="DG58" s="22">
        <f t="shared" si="8"/>
        <v>1.9714186982055359E-3</v>
      </c>
      <c r="DH58" s="22">
        <f t="shared" si="9"/>
        <v>1.9714186982055363E-3</v>
      </c>
      <c r="DI58" s="22">
        <f t="shared" si="10"/>
        <v>1.9714186982055363E-3</v>
      </c>
      <c r="DJ58" s="22">
        <f t="shared" si="11"/>
        <v>1.9714186982055359E-3</v>
      </c>
      <c r="DK58" s="22">
        <f t="shared" si="12"/>
        <v>1.971418698205535E-3</v>
      </c>
      <c r="DL58" s="22">
        <f t="shared" si="13"/>
        <v>1.9714186982055359E-3</v>
      </c>
      <c r="DM58" s="22">
        <f t="shared" si="14"/>
        <v>1.9714186982055359E-3</v>
      </c>
      <c r="DN58" s="22">
        <f t="shared" si="15"/>
        <v>9.8570934910276772E-4</v>
      </c>
      <c r="DO58" s="22">
        <f t="shared" si="16"/>
        <v>3.9428373964110709E-3</v>
      </c>
      <c r="DP58" s="22">
        <f t="shared" si="17"/>
        <v>1.9679700821899461E-3</v>
      </c>
      <c r="DQ58" s="22">
        <f t="shared" si="18"/>
        <v>1.9853348806263948E-3</v>
      </c>
      <c r="DS58">
        <f t="shared" si="19"/>
        <v>50</v>
      </c>
      <c r="DT58">
        <f t="shared" si="20"/>
        <v>50.000000000000007</v>
      </c>
      <c r="DU58">
        <f t="shared" si="21"/>
        <v>50.000000000000007</v>
      </c>
      <c r="DV58">
        <f t="shared" si="22"/>
        <v>50</v>
      </c>
      <c r="DW58">
        <f t="shared" si="23"/>
        <v>49.999999999999993</v>
      </c>
      <c r="DX58">
        <f t="shared" si="24"/>
        <v>50</v>
      </c>
      <c r="DY58">
        <f t="shared" si="25"/>
        <v>50</v>
      </c>
      <c r="DZ58">
        <f t="shared" si="26"/>
        <v>50</v>
      </c>
      <c r="EA58">
        <f t="shared" si="27"/>
        <v>50</v>
      </c>
      <c r="EB58">
        <f t="shared" si="28"/>
        <v>90.000000000000014</v>
      </c>
      <c r="EC58">
        <f t="shared" si="29"/>
        <v>18.000000000000007</v>
      </c>
    </row>
    <row r="59" spans="1:133" x14ac:dyDescent="0.2">
      <c r="A59" t="str">
        <f>OutputSummary!A55</f>
        <v/>
      </c>
      <c r="B59" s="13">
        <f>IF($A59="",B58,Case8!K55*100)</f>
        <v>1.7498579986049103</v>
      </c>
      <c r="C59" s="7">
        <f>IF($A59="",C58,Pi!$B55)</f>
        <v>1.7498579986049103</v>
      </c>
      <c r="D59" s="7">
        <f>IF($A59="",D58,Patm!B55)</f>
        <v>2.8460613410415014</v>
      </c>
      <c r="E59" s="13">
        <f>IF($A59="",E58,'Patm diff'!B55)</f>
        <v>4.670430279232888</v>
      </c>
      <c r="F59" s="7">
        <f>IF($A59="",F58,'Patm nodiff'!B55)</f>
        <v>2.6975389287095854</v>
      </c>
      <c r="G59" s="7">
        <f>IF($A59="",G58,Case1!$B55)</f>
        <v>2.0261280293795592</v>
      </c>
      <c r="H59" s="7">
        <f>IF($A59="",H58,Case2!$B55)</f>
        <v>2.0308313965113962</v>
      </c>
      <c r="I59" s="7">
        <f>IF($A59="",I58,Case3!$B55)</f>
        <v>2.0214807385713751</v>
      </c>
      <c r="J59" s="7">
        <f>IF($A59="",J58,Case4!$B55)</f>
        <v>2.0538051773670332</v>
      </c>
      <c r="K59" s="7">
        <f>IF($A59="",K58,Case5!$B55)</f>
        <v>1.9982551494235157</v>
      </c>
      <c r="L59" s="7">
        <f>IF($A59="",L58,Case6!$B55)</f>
        <v>2.0532800477375783</v>
      </c>
      <c r="M59" s="7">
        <f>IF($A59="",M58,Case7!$B55)</f>
        <v>1.9995512626175778</v>
      </c>
      <c r="N59" s="7">
        <f>IF($A59="",N58,Case8!$B55)</f>
        <v>1.8879146385829662</v>
      </c>
      <c r="O59" s="7">
        <f>IF($A59="",O58,Case9!$B55)</f>
        <v>2.3030261325003867</v>
      </c>
      <c r="P59" s="7">
        <f>IF($A59="",P58,Case10!$B55)</f>
        <v>1.9036206090317456</v>
      </c>
      <c r="Q59" s="7">
        <f>IF($A59="",Q58,Case11!$B55)</f>
        <v>2.5217589739143711</v>
      </c>
      <c r="S59" s="7">
        <f>IF($A59="",S58,Case1!E55*100)</f>
        <v>42.140250000000002</v>
      </c>
      <c r="T59" s="7">
        <f>IF($A59="",T58,Pi!$Q55)</f>
        <v>42.140250000000002</v>
      </c>
      <c r="U59" s="7">
        <f>IF($A59="",U58,Patm!Q55)</f>
        <v>8.7436195562667471</v>
      </c>
      <c r="V59" s="7">
        <f>IF($A59="",V58,'Patm diff'!Q55)</f>
        <v>10.262304467276978</v>
      </c>
      <c r="W59" s="7">
        <f>IF($A59="",W58,'Patm nodiff'!Q55)</f>
        <v>8.2907749628602705</v>
      </c>
      <c r="X59" s="7">
        <f>IF($A59="",X58,Case1!$Q55)</f>
        <v>4.1852751107482655</v>
      </c>
      <c r="Y59" s="7">
        <f>IF($A59="",Y58,Case2!$Q55)</f>
        <v>3.9995827538937814</v>
      </c>
      <c r="Z59" s="7">
        <f>IF($A59="",Z58,Case3!$Q55)</f>
        <v>4.3695141633915444</v>
      </c>
      <c r="AA59" s="7">
        <f>IF($A59="",AA58,Case4!$Q55)</f>
        <v>3.1035367632601623</v>
      </c>
      <c r="AB59" s="7">
        <f>IF($A59="",AB58,Case5!$Q55)</f>
        <v>5.3015417455934193</v>
      </c>
      <c r="AC59" s="7">
        <f>IF($A59="",AC58,Case6!$Q55)</f>
        <v>3.1238178319518188</v>
      </c>
      <c r="AD59" s="7">
        <f>IF($A59="",AD58,Case7!$Q55)</f>
        <v>5.2490353409855066</v>
      </c>
      <c r="AE59" s="7">
        <f>IF($A59="",AE58,Case8!$Q55)</f>
        <v>2.4122664979407622</v>
      </c>
      <c r="AF59" s="7">
        <f>IF($A59="",AF58,Case9!$Q55)</f>
        <v>6.5376942800019391</v>
      </c>
      <c r="AG59" s="7">
        <f>IF($A59="",AG58,Case10!$Q55)</f>
        <v>2.6050506633498691</v>
      </c>
      <c r="AH59" s="7">
        <f>IF($A59="",AH58,Case11!$Q55)</f>
        <v>7.7843906021425369</v>
      </c>
      <c r="AJ59" s="25">
        <f t="shared" si="33"/>
        <v>1</v>
      </c>
      <c r="AK59" s="25">
        <f t="shared" si="34"/>
        <v>4.8195429511565546</v>
      </c>
      <c r="AL59" s="25">
        <f t="shared" si="35"/>
        <v>4.1063145353337571</v>
      </c>
      <c r="AM59" s="25">
        <f t="shared" si="36"/>
        <v>5.0827878200497985</v>
      </c>
      <c r="AN59" s="25">
        <f t="shared" si="37"/>
        <v>10.068692949665129</v>
      </c>
      <c r="AO59" s="25">
        <f t="shared" si="38"/>
        <v>10.536161543094588</v>
      </c>
      <c r="AP59" s="25">
        <f t="shared" si="39"/>
        <v>9.6441499956808556</v>
      </c>
      <c r="AQ59" s="25">
        <f t="shared" si="40"/>
        <v>13.578137851904506</v>
      </c>
      <c r="AR59" s="25">
        <f t="shared" si="41"/>
        <v>7.9486783321147092</v>
      </c>
      <c r="AS59" s="25">
        <f t="shared" si="42"/>
        <v>13.489983176666227</v>
      </c>
      <c r="AT59" s="25">
        <f t="shared" si="43"/>
        <v>8.0281894219611338</v>
      </c>
      <c r="AU59" s="25">
        <f t="shared" si="44"/>
        <v>17.469151951483447</v>
      </c>
      <c r="AV59" s="25">
        <f t="shared" si="45"/>
        <v>6.4457357892831144</v>
      </c>
      <c r="AW59" s="25">
        <f t="shared" si="46"/>
        <v>16.176364856494306</v>
      </c>
      <c r="AX59" s="25">
        <f t="shared" si="47"/>
        <v>5.4134295353064026</v>
      </c>
      <c r="AZ59" s="7">
        <f t="shared" si="48"/>
        <v>32.560021580793098</v>
      </c>
      <c r="BA59" s="7">
        <f t="shared" si="49"/>
        <v>32.560021580793098</v>
      </c>
      <c r="BB59" s="7">
        <f t="shared" si="50"/>
        <v>73.958333333333329</v>
      </c>
      <c r="BC59" s="7">
        <f t="shared" si="51"/>
        <v>22.118380062305299</v>
      </c>
      <c r="BD59" s="7">
        <f t="shared" si="52"/>
        <v>50</v>
      </c>
      <c r="BE59" s="7">
        <f t="shared" si="53"/>
        <v>50</v>
      </c>
      <c r="BF59" s="7">
        <f t="shared" si="54"/>
        <v>50</v>
      </c>
      <c r="BG59" s="7">
        <f t="shared" si="55"/>
        <v>50</v>
      </c>
      <c r="BH59" s="7">
        <f t="shared" si="56"/>
        <v>50</v>
      </c>
      <c r="BI59" s="7">
        <f t="shared" si="57"/>
        <v>50</v>
      </c>
      <c r="BJ59" s="7">
        <f t="shared" si="58"/>
        <v>50</v>
      </c>
      <c r="BK59" s="7">
        <f t="shared" si="59"/>
        <v>50</v>
      </c>
      <c r="BL59" s="7">
        <f t="shared" si="60"/>
        <v>50</v>
      </c>
      <c r="BM59" s="7">
        <f t="shared" si="61"/>
        <v>10</v>
      </c>
      <c r="BN59" s="7">
        <f t="shared" si="62"/>
        <v>82</v>
      </c>
      <c r="BP59" s="7">
        <f t="shared" si="63"/>
        <v>0</v>
      </c>
      <c r="BQ59" s="7">
        <f t="shared" si="64"/>
        <v>62.645274262857264</v>
      </c>
      <c r="BR59" s="7">
        <f t="shared" si="65"/>
        <v>166.90338775811693</v>
      </c>
      <c r="BS59" s="7">
        <f t="shared" si="66"/>
        <v>54.157590550788811</v>
      </c>
      <c r="BT59" s="7">
        <f t="shared" si="67"/>
        <v>15.788140008784001</v>
      </c>
      <c r="BU59" s="7">
        <f t="shared" si="68"/>
        <v>16.056925655138556</v>
      </c>
      <c r="BV59" s="7">
        <f t="shared" si="69"/>
        <v>15.52255898381574</v>
      </c>
      <c r="BW59" s="7">
        <f t="shared" si="70"/>
        <v>17.369819665621289</v>
      </c>
      <c r="BX59" s="7">
        <f t="shared" si="71"/>
        <v>14.195274760388681</v>
      </c>
      <c r="BY59" s="7">
        <f t="shared" si="72"/>
        <v>17.339809823115583</v>
      </c>
      <c r="BZ59" s="7">
        <f t="shared" si="73"/>
        <v>14.269344381757698</v>
      </c>
      <c r="CA59" s="7">
        <f t="shared" si="74"/>
        <v>7.8895910461376131</v>
      </c>
      <c r="CB59" s="7">
        <f t="shared" si="75"/>
        <v>31.612172778390846</v>
      </c>
      <c r="CC59" s="7">
        <f t="shared" si="76"/>
        <v>8.7871479028254775</v>
      </c>
      <c r="CD59" s="7">
        <f t="shared" si="77"/>
        <v>44.112206586183888</v>
      </c>
      <c r="CF59" t="str">
        <f>OutputSummary!A59</f>
        <v/>
      </c>
      <c r="CG59" s="22">
        <f>IF($CF59="",CG58,Case1!$O59)</f>
        <v>1.9714186982055359E-3</v>
      </c>
      <c r="CH59" s="22">
        <f>IF($CF59="",CH58,Case2!$O59)</f>
        <v>1.9714186982055354E-3</v>
      </c>
      <c r="CI59" s="22">
        <f>IF($CF59="",CI58,Case3!$O59)</f>
        <v>1.9714186982055354E-3</v>
      </c>
      <c r="CJ59" s="22">
        <f>IF($CF59="",CJ58,Case4!$O59)</f>
        <v>1.9714186982055359E-3</v>
      </c>
      <c r="CK59" s="22">
        <f>IF($CF59="",CK58,Case5!$O59)</f>
        <v>1.9714186982055359E-3</v>
      </c>
      <c r="CL59" s="22">
        <f>IF($CF59="",CL58,Case6!$O59)</f>
        <v>1.9714186982055359E-3</v>
      </c>
      <c r="CM59" s="22">
        <f>IF($CF59="",CM58,Case7!$O59)</f>
        <v>1.9714186982055359E-3</v>
      </c>
      <c r="CN59" s="22">
        <f>IF($CF59="",CN58,Case8!$O59)</f>
        <v>9.8570934910276772E-4</v>
      </c>
      <c r="CO59" s="22">
        <f>IF($CF59="",CO58,Case9!$O59)</f>
        <v>3.9428373964110709E-3</v>
      </c>
      <c r="CP59" s="22">
        <f>IF($CF59="",CP58,Case10!$O59)</f>
        <v>2.1866334246554959E-4</v>
      </c>
      <c r="CQ59" s="22">
        <f>IF($CF59="",CQ58,Case11!$O59)</f>
        <v>9.0443033450757944E-3</v>
      </c>
      <c r="CS59" t="str">
        <f>OutputSummary!A59</f>
        <v/>
      </c>
      <c r="CT59" s="22">
        <f>IF($CS59="",CT58,Case1!$S59+Case1!$F59+Case1!$P59)</f>
        <v>3.9428373964110718E-3</v>
      </c>
      <c r="CU59" s="22">
        <f>IF($CS59="",CU58,Case2!$S59+Case2!$F59+Case2!$P59)</f>
        <v>3.9428373964110718E-3</v>
      </c>
      <c r="CV59" s="22">
        <f>IF($CS59="",CV58,Case3!$S59+Case3!$F59+Case3!$P59)</f>
        <v>3.9428373964110718E-3</v>
      </c>
      <c r="CW59" s="22">
        <f>IF($CS59="",CW58,Case4!$S59+Case4!$F59+Case4!$P59)</f>
        <v>3.9428373964110718E-3</v>
      </c>
      <c r="CX59" s="22">
        <f>IF($CS59="",CX58,Case5!$S59+Case5!$F59+Case5!$P59)</f>
        <v>3.9428373964110709E-3</v>
      </c>
      <c r="CY59" s="22">
        <f>IF($CS59="",CY58,Case6!$S59+Case6!$F59+Case6!$P59)</f>
        <v>3.9428373964110718E-3</v>
      </c>
      <c r="CZ59" s="22">
        <f>IF($CS59="",CZ58,Case7!$S59+Case7!$F59+Case7!$P59)</f>
        <v>3.9428373964110718E-3</v>
      </c>
      <c r="DA59" s="22">
        <f>IF($CS59="",DA58,Case8!$S59+Case8!$F59+Case8!$P59)</f>
        <v>1.9714186982055354E-3</v>
      </c>
      <c r="DB59" s="22">
        <f>IF($CS59="",DB58,Case9!$S59+Case9!$F59+Case9!$P59)</f>
        <v>7.8856747928221418E-3</v>
      </c>
      <c r="DC59" s="22">
        <f>IF($CS59="",DC58,Case10!$S59+Case10!$F59+Case10!$P59)</f>
        <v>2.1866334246554956E-3</v>
      </c>
      <c r="DD59" s="22">
        <f>IF($CS59="",DD58,Case11!$S59+Case11!$F59+Case11!$P59)</f>
        <v>1.1029638225702189E-2</v>
      </c>
      <c r="DF59" t="str">
        <f t="shared" si="7"/>
        <v/>
      </c>
      <c r="DG59" s="22">
        <f t="shared" si="8"/>
        <v>1.9714186982055359E-3</v>
      </c>
      <c r="DH59" s="22">
        <f t="shared" si="9"/>
        <v>1.9714186982055363E-3</v>
      </c>
      <c r="DI59" s="22">
        <f t="shared" si="10"/>
        <v>1.9714186982055363E-3</v>
      </c>
      <c r="DJ59" s="22">
        <f t="shared" si="11"/>
        <v>1.9714186982055359E-3</v>
      </c>
      <c r="DK59" s="22">
        <f t="shared" si="12"/>
        <v>1.971418698205535E-3</v>
      </c>
      <c r="DL59" s="22">
        <f t="shared" si="13"/>
        <v>1.9714186982055359E-3</v>
      </c>
      <c r="DM59" s="22">
        <f t="shared" si="14"/>
        <v>1.9714186982055359E-3</v>
      </c>
      <c r="DN59" s="22">
        <f t="shared" si="15"/>
        <v>9.8570934910276772E-4</v>
      </c>
      <c r="DO59" s="22">
        <f t="shared" si="16"/>
        <v>3.9428373964110709E-3</v>
      </c>
      <c r="DP59" s="22">
        <f t="shared" si="17"/>
        <v>1.9679700821899461E-3</v>
      </c>
      <c r="DQ59" s="22">
        <f t="shared" si="18"/>
        <v>1.9853348806263948E-3</v>
      </c>
      <c r="DS59">
        <f t="shared" si="19"/>
        <v>50</v>
      </c>
      <c r="DT59">
        <f t="shared" si="20"/>
        <v>50.000000000000007</v>
      </c>
      <c r="DU59">
        <f t="shared" si="21"/>
        <v>50.000000000000007</v>
      </c>
      <c r="DV59">
        <f t="shared" si="22"/>
        <v>50</v>
      </c>
      <c r="DW59">
        <f t="shared" si="23"/>
        <v>49.999999999999993</v>
      </c>
      <c r="DX59">
        <f t="shared" si="24"/>
        <v>50</v>
      </c>
      <c r="DY59">
        <f t="shared" si="25"/>
        <v>50</v>
      </c>
      <c r="DZ59">
        <f t="shared" si="26"/>
        <v>50</v>
      </c>
      <c r="EA59">
        <f t="shared" si="27"/>
        <v>50</v>
      </c>
      <c r="EB59">
        <f t="shared" si="28"/>
        <v>90.000000000000014</v>
      </c>
      <c r="EC59">
        <f t="shared" si="29"/>
        <v>18.000000000000007</v>
      </c>
    </row>
    <row r="60" spans="1:133" x14ac:dyDescent="0.2">
      <c r="A60" t="str">
        <f>OutputSummary!A56</f>
        <v/>
      </c>
      <c r="B60" s="13">
        <f>IF($A60="",B59,Case8!K56*100)</f>
        <v>1.7498579986049103</v>
      </c>
      <c r="C60" s="7">
        <f>IF($A60="",C59,Pi!$B56)</f>
        <v>1.7498579986049103</v>
      </c>
      <c r="D60" s="7">
        <f>IF($A60="",D59,Patm!B56)</f>
        <v>2.8460613410415014</v>
      </c>
      <c r="E60" s="13">
        <f>IF($A60="",E59,'Patm diff'!B56)</f>
        <v>4.670430279232888</v>
      </c>
      <c r="F60" s="7">
        <f>IF($A60="",F59,'Patm nodiff'!B56)</f>
        <v>2.6975389287095854</v>
      </c>
      <c r="G60" s="7">
        <f>IF($A60="",G59,Case1!$B56)</f>
        <v>2.0261280293795592</v>
      </c>
      <c r="H60" s="7">
        <f>IF($A60="",H59,Case2!$B56)</f>
        <v>2.0308313965113962</v>
      </c>
      <c r="I60" s="7">
        <f>IF($A60="",I59,Case3!$B56)</f>
        <v>2.0214807385713751</v>
      </c>
      <c r="J60" s="7">
        <f>IF($A60="",J59,Case4!$B56)</f>
        <v>2.0538051773670332</v>
      </c>
      <c r="K60" s="7">
        <f>IF($A60="",K59,Case5!$B56)</f>
        <v>1.9982551494235157</v>
      </c>
      <c r="L60" s="7">
        <f>IF($A60="",L59,Case6!$B56)</f>
        <v>2.0532800477375783</v>
      </c>
      <c r="M60" s="7">
        <f>IF($A60="",M59,Case7!$B56)</f>
        <v>1.9995512626175778</v>
      </c>
      <c r="N60" s="7">
        <f>IF($A60="",N59,Case8!$B56)</f>
        <v>1.8879146385829662</v>
      </c>
      <c r="O60" s="7">
        <f>IF($A60="",O59,Case9!$B56)</f>
        <v>2.3030261325003867</v>
      </c>
      <c r="P60" s="7">
        <f>IF($A60="",P59,Case10!$B56)</f>
        <v>1.9036206090317456</v>
      </c>
      <c r="Q60" s="7">
        <f>IF($A60="",Q59,Case11!$B56)</f>
        <v>2.5217589739143711</v>
      </c>
      <c r="S60" s="7">
        <f>IF($A60="",S59,Case1!E56*100)</f>
        <v>42.140250000000002</v>
      </c>
      <c r="T60" s="7">
        <f>IF($A60="",T59,Pi!$Q56)</f>
        <v>42.140250000000002</v>
      </c>
      <c r="U60" s="7">
        <f>IF($A60="",U59,Patm!Q56)</f>
        <v>8.7436195562667471</v>
      </c>
      <c r="V60" s="7">
        <f>IF($A60="",V59,'Patm diff'!Q56)</f>
        <v>10.262304467276978</v>
      </c>
      <c r="W60" s="7">
        <f>IF($A60="",W59,'Patm nodiff'!Q56)</f>
        <v>8.2907749628602705</v>
      </c>
      <c r="X60" s="7">
        <f>IF($A60="",X59,Case1!$Q56)</f>
        <v>4.1852751107482655</v>
      </c>
      <c r="Y60" s="7">
        <f>IF($A60="",Y59,Case2!$Q56)</f>
        <v>3.9995827538937814</v>
      </c>
      <c r="Z60" s="7">
        <f>IF($A60="",Z59,Case3!$Q56)</f>
        <v>4.3695141633915444</v>
      </c>
      <c r="AA60" s="7">
        <f>IF($A60="",AA59,Case4!$Q56)</f>
        <v>3.1035367632601623</v>
      </c>
      <c r="AB60" s="7">
        <f>IF($A60="",AB59,Case5!$Q56)</f>
        <v>5.3015417455934193</v>
      </c>
      <c r="AC60" s="7">
        <f>IF($A60="",AC59,Case6!$Q56)</f>
        <v>3.1238178319518188</v>
      </c>
      <c r="AD60" s="7">
        <f>IF($A60="",AD59,Case7!$Q56)</f>
        <v>5.2490353409855066</v>
      </c>
      <c r="AE60" s="7">
        <f>IF($A60="",AE59,Case8!$Q56)</f>
        <v>2.4122664979407622</v>
      </c>
      <c r="AF60" s="7">
        <f>IF($A60="",AF59,Case9!$Q56)</f>
        <v>6.5376942800019391</v>
      </c>
      <c r="AG60" s="7">
        <f>IF($A60="",AG59,Case10!$Q56)</f>
        <v>2.6050506633498691</v>
      </c>
      <c r="AH60" s="7">
        <f>IF($A60="",AH59,Case11!$Q56)</f>
        <v>7.7843906021425369</v>
      </c>
      <c r="AJ60" s="25">
        <f t="shared" si="33"/>
        <v>1</v>
      </c>
      <c r="AK60" s="25">
        <f t="shared" si="34"/>
        <v>4.8195429511565546</v>
      </c>
      <c r="AL60" s="25">
        <f t="shared" si="35"/>
        <v>4.1063145353337571</v>
      </c>
      <c r="AM60" s="25">
        <f t="shared" si="36"/>
        <v>5.0827878200497985</v>
      </c>
      <c r="AN60" s="25">
        <f t="shared" si="37"/>
        <v>10.068692949665129</v>
      </c>
      <c r="AO60" s="25">
        <f t="shared" si="38"/>
        <v>10.536161543094588</v>
      </c>
      <c r="AP60" s="25">
        <f t="shared" si="39"/>
        <v>9.6441499956808556</v>
      </c>
      <c r="AQ60" s="25">
        <f t="shared" si="40"/>
        <v>13.578137851904506</v>
      </c>
      <c r="AR60" s="25">
        <f t="shared" si="41"/>
        <v>7.9486783321147092</v>
      </c>
      <c r="AS60" s="25">
        <f t="shared" si="42"/>
        <v>13.489983176666227</v>
      </c>
      <c r="AT60" s="25">
        <f t="shared" si="43"/>
        <v>8.0281894219611338</v>
      </c>
      <c r="AU60" s="25">
        <f t="shared" si="44"/>
        <v>17.469151951483447</v>
      </c>
      <c r="AV60" s="25">
        <f t="shared" si="45"/>
        <v>6.4457357892831144</v>
      </c>
      <c r="AW60" s="25">
        <f t="shared" si="46"/>
        <v>16.176364856494306</v>
      </c>
      <c r="AX60" s="25">
        <f t="shared" si="47"/>
        <v>5.4134295353064026</v>
      </c>
      <c r="AZ60" s="7">
        <f t="shared" si="48"/>
        <v>32.560021580793098</v>
      </c>
      <c r="BA60" s="7">
        <f t="shared" si="49"/>
        <v>32.560021580793098</v>
      </c>
      <c r="BB60" s="7">
        <f t="shared" si="50"/>
        <v>73.958333333333329</v>
      </c>
      <c r="BC60" s="7">
        <f t="shared" si="51"/>
        <v>22.118380062305299</v>
      </c>
      <c r="BD60" s="7">
        <f t="shared" si="52"/>
        <v>50</v>
      </c>
      <c r="BE60" s="7">
        <f t="shared" si="53"/>
        <v>50</v>
      </c>
      <c r="BF60" s="7">
        <f t="shared" si="54"/>
        <v>50</v>
      </c>
      <c r="BG60" s="7">
        <f t="shared" si="55"/>
        <v>50</v>
      </c>
      <c r="BH60" s="7">
        <f t="shared" si="56"/>
        <v>50</v>
      </c>
      <c r="BI60" s="7">
        <f t="shared" si="57"/>
        <v>50</v>
      </c>
      <c r="BJ60" s="7">
        <f t="shared" si="58"/>
        <v>50</v>
      </c>
      <c r="BK60" s="7">
        <f t="shared" si="59"/>
        <v>50</v>
      </c>
      <c r="BL60" s="7">
        <f t="shared" si="60"/>
        <v>50</v>
      </c>
      <c r="BM60" s="7">
        <f t="shared" si="61"/>
        <v>10</v>
      </c>
      <c r="BN60" s="7">
        <f t="shared" si="62"/>
        <v>82</v>
      </c>
      <c r="BP60" s="7">
        <f t="shared" si="63"/>
        <v>0</v>
      </c>
      <c r="BQ60" s="7">
        <f t="shared" si="64"/>
        <v>62.645274262857264</v>
      </c>
      <c r="BR60" s="7">
        <f t="shared" si="65"/>
        <v>166.90338775811693</v>
      </c>
      <c r="BS60" s="7">
        <f t="shared" si="66"/>
        <v>54.157590550788811</v>
      </c>
      <c r="BT60" s="7">
        <f t="shared" si="67"/>
        <v>15.788140008784001</v>
      </c>
      <c r="BU60" s="7">
        <f t="shared" si="68"/>
        <v>16.056925655138556</v>
      </c>
      <c r="BV60" s="7">
        <f t="shared" si="69"/>
        <v>15.52255898381574</v>
      </c>
      <c r="BW60" s="7">
        <f t="shared" si="70"/>
        <v>17.369819665621289</v>
      </c>
      <c r="BX60" s="7">
        <f t="shared" si="71"/>
        <v>14.195274760388681</v>
      </c>
      <c r="BY60" s="7">
        <f t="shared" si="72"/>
        <v>17.339809823115583</v>
      </c>
      <c r="BZ60" s="7">
        <f t="shared" si="73"/>
        <v>14.269344381757698</v>
      </c>
      <c r="CA60" s="7">
        <f t="shared" si="74"/>
        <v>7.8895910461376131</v>
      </c>
      <c r="CB60" s="7">
        <f t="shared" si="75"/>
        <v>31.612172778390846</v>
      </c>
      <c r="CC60" s="7">
        <f t="shared" si="76"/>
        <v>8.7871479028254775</v>
      </c>
      <c r="CD60" s="7">
        <f t="shared" si="77"/>
        <v>44.112206586183888</v>
      </c>
      <c r="CF60" t="str">
        <f>OutputSummary!A60</f>
        <v/>
      </c>
      <c r="CG60" s="22">
        <f>IF($CF60="",CG59,Case1!$O60)</f>
        <v>1.9714186982055359E-3</v>
      </c>
      <c r="CH60" s="22">
        <f>IF($CF60="",CH59,Case2!$O60)</f>
        <v>1.9714186982055354E-3</v>
      </c>
      <c r="CI60" s="22">
        <f>IF($CF60="",CI59,Case3!$O60)</f>
        <v>1.9714186982055354E-3</v>
      </c>
      <c r="CJ60" s="22">
        <f>IF($CF60="",CJ59,Case4!$O60)</f>
        <v>1.9714186982055359E-3</v>
      </c>
      <c r="CK60" s="22">
        <f>IF($CF60="",CK59,Case5!$O60)</f>
        <v>1.9714186982055359E-3</v>
      </c>
      <c r="CL60" s="22">
        <f>IF($CF60="",CL59,Case6!$O60)</f>
        <v>1.9714186982055359E-3</v>
      </c>
      <c r="CM60" s="22">
        <f>IF($CF60="",CM59,Case7!$O60)</f>
        <v>1.9714186982055359E-3</v>
      </c>
      <c r="CN60" s="22">
        <f>IF($CF60="",CN59,Case8!$O60)</f>
        <v>9.8570934910276772E-4</v>
      </c>
      <c r="CO60" s="22">
        <f>IF($CF60="",CO59,Case9!$O60)</f>
        <v>3.9428373964110709E-3</v>
      </c>
      <c r="CP60" s="22">
        <f>IF($CF60="",CP59,Case10!$O60)</f>
        <v>2.1866334246554959E-4</v>
      </c>
      <c r="CQ60" s="22">
        <f>IF($CF60="",CQ59,Case11!$O60)</f>
        <v>9.0443033450757944E-3</v>
      </c>
      <c r="CS60" t="str">
        <f>OutputSummary!A60</f>
        <v/>
      </c>
      <c r="CT60" s="22">
        <f>IF($CS60="",CT59,Case1!$S60+Case1!$F60+Case1!$P60)</f>
        <v>3.9428373964110718E-3</v>
      </c>
      <c r="CU60" s="22">
        <f>IF($CS60="",CU59,Case2!$S60+Case2!$F60+Case2!$P60)</f>
        <v>3.9428373964110718E-3</v>
      </c>
      <c r="CV60" s="22">
        <f>IF($CS60="",CV59,Case3!$S60+Case3!$F60+Case3!$P60)</f>
        <v>3.9428373964110718E-3</v>
      </c>
      <c r="CW60" s="22">
        <f>IF($CS60="",CW59,Case4!$S60+Case4!$F60+Case4!$P60)</f>
        <v>3.9428373964110718E-3</v>
      </c>
      <c r="CX60" s="22">
        <f>IF($CS60="",CX59,Case5!$S60+Case5!$F60+Case5!$P60)</f>
        <v>3.9428373964110709E-3</v>
      </c>
      <c r="CY60" s="22">
        <f>IF($CS60="",CY59,Case6!$S60+Case6!$F60+Case6!$P60)</f>
        <v>3.9428373964110718E-3</v>
      </c>
      <c r="CZ60" s="22">
        <f>IF($CS60="",CZ59,Case7!$S60+Case7!$F60+Case7!$P60)</f>
        <v>3.9428373964110718E-3</v>
      </c>
      <c r="DA60" s="22">
        <f>IF($CS60="",DA59,Case8!$S60+Case8!$F60+Case8!$P60)</f>
        <v>1.9714186982055354E-3</v>
      </c>
      <c r="DB60" s="22">
        <f>IF($CS60="",DB59,Case9!$S60+Case9!$F60+Case9!$P60)</f>
        <v>7.8856747928221418E-3</v>
      </c>
      <c r="DC60" s="22">
        <f>IF($CS60="",DC59,Case10!$S60+Case10!$F60+Case10!$P60)</f>
        <v>2.1866334246554956E-3</v>
      </c>
      <c r="DD60" s="22">
        <f>IF($CS60="",DD59,Case11!$S60+Case11!$F60+Case11!$P60)</f>
        <v>1.1029638225702189E-2</v>
      </c>
      <c r="DF60" t="str">
        <f t="shared" si="7"/>
        <v/>
      </c>
      <c r="DG60" s="22">
        <f t="shared" si="8"/>
        <v>1.9714186982055359E-3</v>
      </c>
      <c r="DH60" s="22">
        <f t="shared" si="9"/>
        <v>1.9714186982055363E-3</v>
      </c>
      <c r="DI60" s="22">
        <f t="shared" si="10"/>
        <v>1.9714186982055363E-3</v>
      </c>
      <c r="DJ60" s="22">
        <f t="shared" si="11"/>
        <v>1.9714186982055359E-3</v>
      </c>
      <c r="DK60" s="22">
        <f t="shared" si="12"/>
        <v>1.971418698205535E-3</v>
      </c>
      <c r="DL60" s="22">
        <f t="shared" si="13"/>
        <v>1.9714186982055359E-3</v>
      </c>
      <c r="DM60" s="22">
        <f t="shared" si="14"/>
        <v>1.9714186982055359E-3</v>
      </c>
      <c r="DN60" s="22">
        <f t="shared" si="15"/>
        <v>9.8570934910276772E-4</v>
      </c>
      <c r="DO60" s="22">
        <f t="shared" si="16"/>
        <v>3.9428373964110709E-3</v>
      </c>
      <c r="DP60" s="22">
        <f t="shared" si="17"/>
        <v>1.9679700821899461E-3</v>
      </c>
      <c r="DQ60" s="22">
        <f t="shared" si="18"/>
        <v>1.9853348806263948E-3</v>
      </c>
      <c r="DS60">
        <f t="shared" si="19"/>
        <v>50</v>
      </c>
      <c r="DT60">
        <f t="shared" si="20"/>
        <v>50.000000000000007</v>
      </c>
      <c r="DU60">
        <f t="shared" si="21"/>
        <v>50.000000000000007</v>
      </c>
      <c r="DV60">
        <f t="shared" si="22"/>
        <v>50</v>
      </c>
      <c r="DW60">
        <f t="shared" si="23"/>
        <v>49.999999999999993</v>
      </c>
      <c r="DX60">
        <f t="shared" si="24"/>
        <v>50</v>
      </c>
      <c r="DY60">
        <f t="shared" si="25"/>
        <v>50</v>
      </c>
      <c r="DZ60">
        <f t="shared" si="26"/>
        <v>50</v>
      </c>
      <c r="EA60">
        <f t="shared" si="27"/>
        <v>50</v>
      </c>
      <c r="EB60">
        <f t="shared" si="28"/>
        <v>90.000000000000014</v>
      </c>
      <c r="EC60">
        <f t="shared" si="29"/>
        <v>18.000000000000007</v>
      </c>
    </row>
    <row r="61" spans="1:133" x14ac:dyDescent="0.2">
      <c r="A61" t="str">
        <f>OutputSummary!A57</f>
        <v/>
      </c>
      <c r="B61" s="13">
        <f>IF($A61="",B60,Case8!K57*100)</f>
        <v>1.7498579986049103</v>
      </c>
      <c r="C61" s="7">
        <f>IF($A61="",C60,Pi!$B57)</f>
        <v>1.7498579986049103</v>
      </c>
      <c r="D61" s="7">
        <f>IF($A61="",D60,Patm!B57)</f>
        <v>2.8460613410415014</v>
      </c>
      <c r="E61" s="13">
        <f>IF($A61="",E60,'Patm diff'!B57)</f>
        <v>4.670430279232888</v>
      </c>
      <c r="F61" s="7">
        <f>IF($A61="",F60,'Patm nodiff'!B57)</f>
        <v>2.6975389287095854</v>
      </c>
      <c r="G61" s="7">
        <f>IF($A61="",G60,Case1!$B57)</f>
        <v>2.0261280293795592</v>
      </c>
      <c r="H61" s="7">
        <f>IF($A61="",H60,Case2!$B57)</f>
        <v>2.0308313965113962</v>
      </c>
      <c r="I61" s="7">
        <f>IF($A61="",I60,Case3!$B57)</f>
        <v>2.0214807385713751</v>
      </c>
      <c r="J61" s="7">
        <f>IF($A61="",J60,Case4!$B57)</f>
        <v>2.0538051773670332</v>
      </c>
      <c r="K61" s="7">
        <f>IF($A61="",K60,Case5!$B57)</f>
        <v>1.9982551494235157</v>
      </c>
      <c r="L61" s="7">
        <f>IF($A61="",L60,Case6!$B57)</f>
        <v>2.0532800477375783</v>
      </c>
      <c r="M61" s="7">
        <f>IF($A61="",M60,Case7!$B57)</f>
        <v>1.9995512626175778</v>
      </c>
      <c r="N61" s="7">
        <f>IF($A61="",N60,Case8!$B57)</f>
        <v>1.8879146385829662</v>
      </c>
      <c r="O61" s="7">
        <f>IF($A61="",O60,Case9!$B57)</f>
        <v>2.3030261325003867</v>
      </c>
      <c r="P61" s="7">
        <f>IF($A61="",P60,Case10!$B57)</f>
        <v>1.9036206090317456</v>
      </c>
      <c r="Q61" s="7">
        <f>IF($A61="",Q60,Case11!$B57)</f>
        <v>2.5217589739143711</v>
      </c>
      <c r="S61" s="7">
        <f>IF($A61="",S60,Case1!E57*100)</f>
        <v>42.140250000000002</v>
      </c>
      <c r="T61" s="7">
        <f>IF($A61="",T60,Pi!$Q57)</f>
        <v>42.140250000000002</v>
      </c>
      <c r="U61" s="7">
        <f>IF($A61="",U60,Patm!Q57)</f>
        <v>8.7436195562667471</v>
      </c>
      <c r="V61" s="7">
        <f>IF($A61="",V60,'Patm diff'!Q57)</f>
        <v>10.262304467276978</v>
      </c>
      <c r="W61" s="7">
        <f>IF($A61="",W60,'Patm nodiff'!Q57)</f>
        <v>8.2907749628602705</v>
      </c>
      <c r="X61" s="7">
        <f>IF($A61="",X60,Case1!$Q57)</f>
        <v>4.1852751107482655</v>
      </c>
      <c r="Y61" s="7">
        <f>IF($A61="",Y60,Case2!$Q57)</f>
        <v>3.9995827538937814</v>
      </c>
      <c r="Z61" s="7">
        <f>IF($A61="",Z60,Case3!$Q57)</f>
        <v>4.3695141633915444</v>
      </c>
      <c r="AA61" s="7">
        <f>IF($A61="",AA60,Case4!$Q57)</f>
        <v>3.1035367632601623</v>
      </c>
      <c r="AB61" s="7">
        <f>IF($A61="",AB60,Case5!$Q57)</f>
        <v>5.3015417455934193</v>
      </c>
      <c r="AC61" s="7">
        <f>IF($A61="",AC60,Case6!$Q57)</f>
        <v>3.1238178319518188</v>
      </c>
      <c r="AD61" s="7">
        <f>IF($A61="",AD60,Case7!$Q57)</f>
        <v>5.2490353409855066</v>
      </c>
      <c r="AE61" s="7">
        <f>IF($A61="",AE60,Case8!$Q57)</f>
        <v>2.4122664979407622</v>
      </c>
      <c r="AF61" s="7">
        <f>IF($A61="",AF60,Case9!$Q57)</f>
        <v>6.5376942800019391</v>
      </c>
      <c r="AG61" s="7">
        <f>IF($A61="",AG60,Case10!$Q57)</f>
        <v>2.6050506633498691</v>
      </c>
      <c r="AH61" s="7">
        <f>IF($A61="",AH60,Case11!$Q57)</f>
        <v>7.7843906021425369</v>
      </c>
      <c r="AJ61" s="25">
        <f t="shared" si="33"/>
        <v>1</v>
      </c>
      <c r="AK61" s="25">
        <f t="shared" si="34"/>
        <v>4.8195429511565546</v>
      </c>
      <c r="AL61" s="25">
        <f t="shared" si="35"/>
        <v>4.1063145353337571</v>
      </c>
      <c r="AM61" s="25">
        <f t="shared" si="36"/>
        <v>5.0827878200497985</v>
      </c>
      <c r="AN61" s="25">
        <f t="shared" si="37"/>
        <v>10.068692949665129</v>
      </c>
      <c r="AO61" s="25">
        <f t="shared" si="38"/>
        <v>10.536161543094588</v>
      </c>
      <c r="AP61" s="25">
        <f t="shared" si="39"/>
        <v>9.6441499956808556</v>
      </c>
      <c r="AQ61" s="25">
        <f t="shared" si="40"/>
        <v>13.578137851904506</v>
      </c>
      <c r="AR61" s="25">
        <f t="shared" si="41"/>
        <v>7.9486783321147092</v>
      </c>
      <c r="AS61" s="25">
        <f t="shared" si="42"/>
        <v>13.489983176666227</v>
      </c>
      <c r="AT61" s="25">
        <f t="shared" si="43"/>
        <v>8.0281894219611338</v>
      </c>
      <c r="AU61" s="25">
        <f t="shared" si="44"/>
        <v>17.469151951483447</v>
      </c>
      <c r="AV61" s="25">
        <f t="shared" si="45"/>
        <v>6.4457357892831144</v>
      </c>
      <c r="AW61" s="25">
        <f t="shared" si="46"/>
        <v>16.176364856494306</v>
      </c>
      <c r="AX61" s="25">
        <f t="shared" si="47"/>
        <v>5.4134295353064026</v>
      </c>
      <c r="AZ61" s="7">
        <f t="shared" si="48"/>
        <v>32.560021580793098</v>
      </c>
      <c r="BA61" s="7">
        <f t="shared" si="49"/>
        <v>32.560021580793098</v>
      </c>
      <c r="BB61" s="7">
        <f t="shared" si="50"/>
        <v>73.958333333333329</v>
      </c>
      <c r="BC61" s="7">
        <f t="shared" si="51"/>
        <v>22.118380062305299</v>
      </c>
      <c r="BD61" s="7">
        <f t="shared" si="52"/>
        <v>50</v>
      </c>
      <c r="BE61" s="7">
        <f t="shared" si="53"/>
        <v>50</v>
      </c>
      <c r="BF61" s="7">
        <f t="shared" si="54"/>
        <v>50</v>
      </c>
      <c r="BG61" s="7">
        <f t="shared" si="55"/>
        <v>50</v>
      </c>
      <c r="BH61" s="7">
        <f t="shared" si="56"/>
        <v>50</v>
      </c>
      <c r="BI61" s="7">
        <f t="shared" si="57"/>
        <v>50</v>
      </c>
      <c r="BJ61" s="7">
        <f t="shared" si="58"/>
        <v>50</v>
      </c>
      <c r="BK61" s="7">
        <f t="shared" si="59"/>
        <v>50</v>
      </c>
      <c r="BL61" s="7">
        <f t="shared" si="60"/>
        <v>50</v>
      </c>
      <c r="BM61" s="7">
        <f t="shared" si="61"/>
        <v>10</v>
      </c>
      <c r="BN61" s="7">
        <f t="shared" si="62"/>
        <v>82</v>
      </c>
      <c r="BP61" s="7">
        <f t="shared" si="63"/>
        <v>0</v>
      </c>
      <c r="BQ61" s="7">
        <f t="shared" si="64"/>
        <v>62.645274262857264</v>
      </c>
      <c r="BR61" s="7">
        <f t="shared" si="65"/>
        <v>166.90338775811693</v>
      </c>
      <c r="BS61" s="7">
        <f t="shared" si="66"/>
        <v>54.157590550788811</v>
      </c>
      <c r="BT61" s="7">
        <f t="shared" si="67"/>
        <v>15.788140008784001</v>
      </c>
      <c r="BU61" s="7">
        <f t="shared" si="68"/>
        <v>16.056925655138556</v>
      </c>
      <c r="BV61" s="7">
        <f t="shared" si="69"/>
        <v>15.52255898381574</v>
      </c>
      <c r="BW61" s="7">
        <f t="shared" si="70"/>
        <v>17.369819665621289</v>
      </c>
      <c r="BX61" s="7">
        <f t="shared" si="71"/>
        <v>14.195274760388681</v>
      </c>
      <c r="BY61" s="7">
        <f t="shared" si="72"/>
        <v>17.339809823115583</v>
      </c>
      <c r="BZ61" s="7">
        <f t="shared" si="73"/>
        <v>14.269344381757698</v>
      </c>
      <c r="CA61" s="7">
        <f t="shared" si="74"/>
        <v>7.8895910461376131</v>
      </c>
      <c r="CB61" s="7">
        <f t="shared" si="75"/>
        <v>31.612172778390846</v>
      </c>
      <c r="CC61" s="7">
        <f t="shared" si="76"/>
        <v>8.7871479028254775</v>
      </c>
      <c r="CD61" s="7">
        <f t="shared" si="77"/>
        <v>44.112206586183888</v>
      </c>
      <c r="CF61" t="str">
        <f>OutputSummary!A61</f>
        <v/>
      </c>
      <c r="CG61" s="22">
        <f>IF($CF61="",CG60,Case1!$O61)</f>
        <v>1.9714186982055359E-3</v>
      </c>
      <c r="CH61" s="22">
        <f>IF($CF61="",CH60,Case2!$O61)</f>
        <v>1.9714186982055354E-3</v>
      </c>
      <c r="CI61" s="22">
        <f>IF($CF61="",CI60,Case3!$O61)</f>
        <v>1.9714186982055354E-3</v>
      </c>
      <c r="CJ61" s="22">
        <f>IF($CF61="",CJ60,Case4!$O61)</f>
        <v>1.9714186982055359E-3</v>
      </c>
      <c r="CK61" s="22">
        <f>IF($CF61="",CK60,Case5!$O61)</f>
        <v>1.9714186982055359E-3</v>
      </c>
      <c r="CL61" s="22">
        <f>IF($CF61="",CL60,Case6!$O61)</f>
        <v>1.9714186982055359E-3</v>
      </c>
      <c r="CM61" s="22">
        <f>IF($CF61="",CM60,Case7!$O61)</f>
        <v>1.9714186982055359E-3</v>
      </c>
      <c r="CN61" s="22">
        <f>IF($CF61="",CN60,Case8!$O61)</f>
        <v>9.8570934910276772E-4</v>
      </c>
      <c r="CO61" s="22">
        <f>IF($CF61="",CO60,Case9!$O61)</f>
        <v>3.9428373964110709E-3</v>
      </c>
      <c r="CP61" s="22">
        <f>IF($CF61="",CP60,Case10!$O61)</f>
        <v>2.1866334246554959E-4</v>
      </c>
      <c r="CQ61" s="22">
        <f>IF($CF61="",CQ60,Case11!$O61)</f>
        <v>9.0443033450757944E-3</v>
      </c>
      <c r="CS61" t="str">
        <f>OutputSummary!A61</f>
        <v/>
      </c>
      <c r="CT61" s="22">
        <f>IF($CS61="",CT60,Case1!$S61+Case1!$F61+Case1!$P61)</f>
        <v>3.9428373964110718E-3</v>
      </c>
      <c r="CU61" s="22">
        <f>IF($CS61="",CU60,Case2!$S61+Case2!$F61+Case2!$P61)</f>
        <v>3.9428373964110718E-3</v>
      </c>
      <c r="CV61" s="22">
        <f>IF($CS61="",CV60,Case3!$S61+Case3!$F61+Case3!$P61)</f>
        <v>3.9428373964110718E-3</v>
      </c>
      <c r="CW61" s="22">
        <f>IF($CS61="",CW60,Case4!$S61+Case4!$F61+Case4!$P61)</f>
        <v>3.9428373964110718E-3</v>
      </c>
      <c r="CX61" s="22">
        <f>IF($CS61="",CX60,Case5!$S61+Case5!$F61+Case5!$P61)</f>
        <v>3.9428373964110709E-3</v>
      </c>
      <c r="CY61" s="22">
        <f>IF($CS61="",CY60,Case6!$S61+Case6!$F61+Case6!$P61)</f>
        <v>3.9428373964110718E-3</v>
      </c>
      <c r="CZ61" s="22">
        <f>IF($CS61="",CZ60,Case7!$S61+Case7!$F61+Case7!$P61)</f>
        <v>3.9428373964110718E-3</v>
      </c>
      <c r="DA61" s="22">
        <f>IF($CS61="",DA60,Case8!$S61+Case8!$F61+Case8!$P61)</f>
        <v>1.9714186982055354E-3</v>
      </c>
      <c r="DB61" s="22">
        <f>IF($CS61="",DB60,Case9!$S61+Case9!$F61+Case9!$P61)</f>
        <v>7.8856747928221418E-3</v>
      </c>
      <c r="DC61" s="22">
        <f>IF($CS61="",DC60,Case10!$S61+Case10!$F61+Case10!$P61)</f>
        <v>2.1866334246554956E-3</v>
      </c>
      <c r="DD61" s="22">
        <f>IF($CS61="",DD60,Case11!$S61+Case11!$F61+Case11!$P61)</f>
        <v>1.1029638225702189E-2</v>
      </c>
      <c r="DF61" t="str">
        <f t="shared" si="7"/>
        <v/>
      </c>
      <c r="DG61" s="22">
        <f t="shared" si="8"/>
        <v>1.9714186982055359E-3</v>
      </c>
      <c r="DH61" s="22">
        <f t="shared" si="9"/>
        <v>1.9714186982055363E-3</v>
      </c>
      <c r="DI61" s="22">
        <f t="shared" si="10"/>
        <v>1.9714186982055363E-3</v>
      </c>
      <c r="DJ61" s="22">
        <f t="shared" si="11"/>
        <v>1.9714186982055359E-3</v>
      </c>
      <c r="DK61" s="22">
        <f t="shared" si="12"/>
        <v>1.971418698205535E-3</v>
      </c>
      <c r="DL61" s="22">
        <f t="shared" si="13"/>
        <v>1.9714186982055359E-3</v>
      </c>
      <c r="DM61" s="22">
        <f t="shared" si="14"/>
        <v>1.9714186982055359E-3</v>
      </c>
      <c r="DN61" s="22">
        <f t="shared" si="15"/>
        <v>9.8570934910276772E-4</v>
      </c>
      <c r="DO61" s="22">
        <f t="shared" si="16"/>
        <v>3.9428373964110709E-3</v>
      </c>
      <c r="DP61" s="22">
        <f t="shared" si="17"/>
        <v>1.9679700821899461E-3</v>
      </c>
      <c r="DQ61" s="22">
        <f t="shared" si="18"/>
        <v>1.9853348806263948E-3</v>
      </c>
      <c r="DS61">
        <f t="shared" si="19"/>
        <v>50</v>
      </c>
      <c r="DT61">
        <f t="shared" si="20"/>
        <v>50.000000000000007</v>
      </c>
      <c r="DU61">
        <f t="shared" si="21"/>
        <v>50.000000000000007</v>
      </c>
      <c r="DV61">
        <f t="shared" si="22"/>
        <v>50</v>
      </c>
      <c r="DW61">
        <f t="shared" si="23"/>
        <v>49.999999999999993</v>
      </c>
      <c r="DX61">
        <f t="shared" si="24"/>
        <v>50</v>
      </c>
      <c r="DY61">
        <f t="shared" si="25"/>
        <v>50</v>
      </c>
      <c r="DZ61">
        <f t="shared" si="26"/>
        <v>50</v>
      </c>
      <c r="EA61">
        <f t="shared" si="27"/>
        <v>50</v>
      </c>
      <c r="EB61">
        <f t="shared" si="28"/>
        <v>90.000000000000014</v>
      </c>
      <c r="EC61">
        <f t="shared" si="29"/>
        <v>18.000000000000007</v>
      </c>
    </row>
    <row r="62" spans="1:133" x14ac:dyDescent="0.2">
      <c r="A62" t="str">
        <f>OutputSummary!A58</f>
        <v/>
      </c>
      <c r="B62" s="13">
        <f>IF($A62="",B61,Case8!K58*100)</f>
        <v>1.7498579986049103</v>
      </c>
      <c r="C62" s="7">
        <f>IF($A62="",C61,Pi!$B58)</f>
        <v>1.7498579986049103</v>
      </c>
      <c r="D62" s="7">
        <f>IF($A62="",D61,Patm!B58)</f>
        <v>2.8460613410415014</v>
      </c>
      <c r="E62" s="13">
        <f>IF($A62="",E61,'Patm diff'!B58)</f>
        <v>4.670430279232888</v>
      </c>
      <c r="F62" s="7">
        <f>IF($A62="",F61,'Patm nodiff'!B58)</f>
        <v>2.6975389287095854</v>
      </c>
      <c r="G62" s="7">
        <f>IF($A62="",G61,Case1!$B58)</f>
        <v>2.0261280293795592</v>
      </c>
      <c r="H62" s="7">
        <f>IF($A62="",H61,Case2!$B58)</f>
        <v>2.0308313965113962</v>
      </c>
      <c r="I62" s="7">
        <f>IF($A62="",I61,Case3!$B58)</f>
        <v>2.0214807385713751</v>
      </c>
      <c r="J62" s="7">
        <f>IF($A62="",J61,Case4!$B58)</f>
        <v>2.0538051773670332</v>
      </c>
      <c r="K62" s="7">
        <f>IF($A62="",K61,Case5!$B58)</f>
        <v>1.9982551494235157</v>
      </c>
      <c r="L62" s="7">
        <f>IF($A62="",L61,Case6!$B58)</f>
        <v>2.0532800477375783</v>
      </c>
      <c r="M62" s="7">
        <f>IF($A62="",M61,Case7!$B58)</f>
        <v>1.9995512626175778</v>
      </c>
      <c r="N62" s="7">
        <f>IF($A62="",N61,Case8!$B58)</f>
        <v>1.8879146385829662</v>
      </c>
      <c r="O62" s="7">
        <f>IF($A62="",O61,Case9!$B58)</f>
        <v>2.3030261325003867</v>
      </c>
      <c r="P62" s="7">
        <f>IF($A62="",P61,Case10!$B58)</f>
        <v>1.9036206090317456</v>
      </c>
      <c r="Q62" s="7">
        <f>IF($A62="",Q61,Case11!$B58)</f>
        <v>2.5217589739143711</v>
      </c>
      <c r="S62" s="7">
        <f>IF($A62="",S61,Case1!E58*100)</f>
        <v>42.140250000000002</v>
      </c>
      <c r="T62" s="7">
        <f>IF($A62="",T61,Pi!$Q58)</f>
        <v>42.140250000000002</v>
      </c>
      <c r="U62" s="7">
        <f>IF($A62="",U61,Patm!Q58)</f>
        <v>8.7436195562667471</v>
      </c>
      <c r="V62" s="7">
        <f>IF($A62="",V61,'Patm diff'!Q58)</f>
        <v>10.262304467276978</v>
      </c>
      <c r="W62" s="7">
        <f>IF($A62="",W61,'Patm nodiff'!Q58)</f>
        <v>8.2907749628602705</v>
      </c>
      <c r="X62" s="7">
        <f>IF($A62="",X61,Case1!$Q58)</f>
        <v>4.1852751107482655</v>
      </c>
      <c r="Y62" s="7">
        <f>IF($A62="",Y61,Case2!$Q58)</f>
        <v>3.9995827538937814</v>
      </c>
      <c r="Z62" s="7">
        <f>IF($A62="",Z61,Case3!$Q58)</f>
        <v>4.3695141633915444</v>
      </c>
      <c r="AA62" s="7">
        <f>IF($A62="",AA61,Case4!$Q58)</f>
        <v>3.1035367632601623</v>
      </c>
      <c r="AB62" s="7">
        <f>IF($A62="",AB61,Case5!$Q58)</f>
        <v>5.3015417455934193</v>
      </c>
      <c r="AC62" s="7">
        <f>IF($A62="",AC61,Case6!$Q58)</f>
        <v>3.1238178319518188</v>
      </c>
      <c r="AD62" s="7">
        <f>IF($A62="",AD61,Case7!$Q58)</f>
        <v>5.2490353409855066</v>
      </c>
      <c r="AE62" s="7">
        <f>IF($A62="",AE61,Case8!$Q58)</f>
        <v>2.4122664979407622</v>
      </c>
      <c r="AF62" s="7">
        <f>IF($A62="",AF61,Case9!$Q58)</f>
        <v>6.5376942800019391</v>
      </c>
      <c r="AG62" s="7">
        <f>IF($A62="",AG61,Case10!$Q58)</f>
        <v>2.6050506633498691</v>
      </c>
      <c r="AH62" s="7">
        <f>IF($A62="",AH61,Case11!$Q58)</f>
        <v>7.7843906021425369</v>
      </c>
      <c r="AJ62" s="25">
        <f t="shared" si="33"/>
        <v>1</v>
      </c>
      <c r="AK62" s="25">
        <f t="shared" si="34"/>
        <v>4.8195429511565546</v>
      </c>
      <c r="AL62" s="25">
        <f t="shared" si="35"/>
        <v>4.1063145353337571</v>
      </c>
      <c r="AM62" s="25">
        <f t="shared" si="36"/>
        <v>5.0827878200497985</v>
      </c>
      <c r="AN62" s="25">
        <f t="shared" si="37"/>
        <v>10.068692949665129</v>
      </c>
      <c r="AO62" s="25">
        <f t="shared" si="38"/>
        <v>10.536161543094588</v>
      </c>
      <c r="AP62" s="25">
        <f t="shared" si="39"/>
        <v>9.6441499956808556</v>
      </c>
      <c r="AQ62" s="25">
        <f t="shared" si="40"/>
        <v>13.578137851904506</v>
      </c>
      <c r="AR62" s="25">
        <f t="shared" si="41"/>
        <v>7.9486783321147092</v>
      </c>
      <c r="AS62" s="25">
        <f t="shared" si="42"/>
        <v>13.489983176666227</v>
      </c>
      <c r="AT62" s="25">
        <f t="shared" si="43"/>
        <v>8.0281894219611338</v>
      </c>
      <c r="AU62" s="25">
        <f t="shared" si="44"/>
        <v>17.469151951483447</v>
      </c>
      <c r="AV62" s="25">
        <f t="shared" si="45"/>
        <v>6.4457357892831144</v>
      </c>
      <c r="AW62" s="25">
        <f t="shared" si="46"/>
        <v>16.176364856494306</v>
      </c>
      <c r="AX62" s="25">
        <f t="shared" si="47"/>
        <v>5.4134295353064026</v>
      </c>
      <c r="AZ62" s="7">
        <f t="shared" si="48"/>
        <v>32.560021580793098</v>
      </c>
      <c r="BA62" s="7">
        <f t="shared" si="49"/>
        <v>32.560021580793098</v>
      </c>
      <c r="BB62" s="7">
        <f t="shared" si="50"/>
        <v>73.958333333333329</v>
      </c>
      <c r="BC62" s="7">
        <f t="shared" si="51"/>
        <v>22.118380062305299</v>
      </c>
      <c r="BD62" s="7">
        <f t="shared" si="52"/>
        <v>50</v>
      </c>
      <c r="BE62" s="7">
        <f t="shared" si="53"/>
        <v>50</v>
      </c>
      <c r="BF62" s="7">
        <f t="shared" si="54"/>
        <v>50</v>
      </c>
      <c r="BG62" s="7">
        <f t="shared" si="55"/>
        <v>50</v>
      </c>
      <c r="BH62" s="7">
        <f t="shared" si="56"/>
        <v>50</v>
      </c>
      <c r="BI62" s="7">
        <f t="shared" si="57"/>
        <v>50</v>
      </c>
      <c r="BJ62" s="7">
        <f t="shared" si="58"/>
        <v>50</v>
      </c>
      <c r="BK62" s="7">
        <f t="shared" si="59"/>
        <v>50</v>
      </c>
      <c r="BL62" s="7">
        <f t="shared" si="60"/>
        <v>50</v>
      </c>
      <c r="BM62" s="7">
        <f t="shared" si="61"/>
        <v>10</v>
      </c>
      <c r="BN62" s="7">
        <f t="shared" si="62"/>
        <v>82</v>
      </c>
      <c r="BP62" s="7">
        <f t="shared" si="63"/>
        <v>0</v>
      </c>
      <c r="BQ62" s="7">
        <f t="shared" si="64"/>
        <v>62.645274262857264</v>
      </c>
      <c r="BR62" s="7">
        <f t="shared" si="65"/>
        <v>166.90338775811693</v>
      </c>
      <c r="BS62" s="7">
        <f t="shared" si="66"/>
        <v>54.157590550788811</v>
      </c>
      <c r="BT62" s="7">
        <f t="shared" si="67"/>
        <v>15.788140008784001</v>
      </c>
      <c r="BU62" s="7">
        <f t="shared" si="68"/>
        <v>16.056925655138556</v>
      </c>
      <c r="BV62" s="7">
        <f t="shared" si="69"/>
        <v>15.52255898381574</v>
      </c>
      <c r="BW62" s="7">
        <f t="shared" si="70"/>
        <v>17.369819665621289</v>
      </c>
      <c r="BX62" s="7">
        <f t="shared" si="71"/>
        <v>14.195274760388681</v>
      </c>
      <c r="BY62" s="7">
        <f t="shared" si="72"/>
        <v>17.339809823115583</v>
      </c>
      <c r="BZ62" s="7">
        <f t="shared" si="73"/>
        <v>14.269344381757698</v>
      </c>
      <c r="CA62" s="7">
        <f t="shared" si="74"/>
        <v>7.8895910461376131</v>
      </c>
      <c r="CB62" s="7">
        <f t="shared" si="75"/>
        <v>31.612172778390846</v>
      </c>
      <c r="CC62" s="7">
        <f t="shared" si="76"/>
        <v>8.7871479028254775</v>
      </c>
      <c r="CD62" s="7">
        <f t="shared" si="77"/>
        <v>44.112206586183888</v>
      </c>
      <c r="CF62" t="str">
        <f>OutputSummary!A62</f>
        <v/>
      </c>
      <c r="CG62" s="22">
        <f>IF($CF62="",CG61,Case1!$O62)</f>
        <v>1.9714186982055359E-3</v>
      </c>
      <c r="CH62" s="22">
        <f>IF($CF62="",CH61,Case2!$O62)</f>
        <v>1.9714186982055354E-3</v>
      </c>
      <c r="CI62" s="22">
        <f>IF($CF62="",CI61,Case3!$O62)</f>
        <v>1.9714186982055354E-3</v>
      </c>
      <c r="CJ62" s="22">
        <f>IF($CF62="",CJ61,Case4!$O62)</f>
        <v>1.9714186982055359E-3</v>
      </c>
      <c r="CK62" s="22">
        <f>IF($CF62="",CK61,Case5!$O62)</f>
        <v>1.9714186982055359E-3</v>
      </c>
      <c r="CL62" s="22">
        <f>IF($CF62="",CL61,Case6!$O62)</f>
        <v>1.9714186982055359E-3</v>
      </c>
      <c r="CM62" s="22">
        <f>IF($CF62="",CM61,Case7!$O62)</f>
        <v>1.9714186982055359E-3</v>
      </c>
      <c r="CN62" s="22">
        <f>IF($CF62="",CN61,Case8!$O62)</f>
        <v>9.8570934910276772E-4</v>
      </c>
      <c r="CO62" s="22">
        <f>IF($CF62="",CO61,Case9!$O62)</f>
        <v>3.9428373964110709E-3</v>
      </c>
      <c r="CP62" s="22">
        <f>IF($CF62="",CP61,Case10!$O62)</f>
        <v>2.1866334246554959E-4</v>
      </c>
      <c r="CQ62" s="22">
        <f>IF($CF62="",CQ61,Case11!$O62)</f>
        <v>9.0443033450757944E-3</v>
      </c>
      <c r="CS62" t="str">
        <f>OutputSummary!A62</f>
        <v/>
      </c>
      <c r="CT62" s="22">
        <f>IF($CS62="",CT61,Case1!$S62+Case1!$F62+Case1!$P62)</f>
        <v>3.9428373964110718E-3</v>
      </c>
      <c r="CU62" s="22">
        <f>IF($CS62="",CU61,Case2!$S62+Case2!$F62+Case2!$P62)</f>
        <v>3.9428373964110718E-3</v>
      </c>
      <c r="CV62" s="22">
        <f>IF($CS62="",CV61,Case3!$S62+Case3!$F62+Case3!$P62)</f>
        <v>3.9428373964110718E-3</v>
      </c>
      <c r="CW62" s="22">
        <f>IF($CS62="",CW61,Case4!$S62+Case4!$F62+Case4!$P62)</f>
        <v>3.9428373964110718E-3</v>
      </c>
      <c r="CX62" s="22">
        <f>IF($CS62="",CX61,Case5!$S62+Case5!$F62+Case5!$P62)</f>
        <v>3.9428373964110709E-3</v>
      </c>
      <c r="CY62" s="22">
        <f>IF($CS62="",CY61,Case6!$S62+Case6!$F62+Case6!$P62)</f>
        <v>3.9428373964110718E-3</v>
      </c>
      <c r="CZ62" s="22">
        <f>IF($CS62="",CZ61,Case7!$S62+Case7!$F62+Case7!$P62)</f>
        <v>3.9428373964110718E-3</v>
      </c>
      <c r="DA62" s="22">
        <f>IF($CS62="",DA61,Case8!$S62+Case8!$F62+Case8!$P62)</f>
        <v>1.9714186982055354E-3</v>
      </c>
      <c r="DB62" s="22">
        <f>IF($CS62="",DB61,Case9!$S62+Case9!$F62+Case9!$P62)</f>
        <v>7.8856747928221418E-3</v>
      </c>
      <c r="DC62" s="22">
        <f>IF($CS62="",DC61,Case10!$S62+Case10!$F62+Case10!$P62)</f>
        <v>2.1866334246554956E-3</v>
      </c>
      <c r="DD62" s="22">
        <f>IF($CS62="",DD61,Case11!$S62+Case11!$F62+Case11!$P62)</f>
        <v>1.1029638225702189E-2</v>
      </c>
      <c r="DF62" t="str">
        <f t="shared" si="7"/>
        <v/>
      </c>
      <c r="DG62" s="22">
        <f t="shared" si="8"/>
        <v>1.9714186982055359E-3</v>
      </c>
      <c r="DH62" s="22">
        <f t="shared" si="9"/>
        <v>1.9714186982055363E-3</v>
      </c>
      <c r="DI62" s="22">
        <f t="shared" si="10"/>
        <v>1.9714186982055363E-3</v>
      </c>
      <c r="DJ62" s="22">
        <f t="shared" si="11"/>
        <v>1.9714186982055359E-3</v>
      </c>
      <c r="DK62" s="22">
        <f t="shared" si="12"/>
        <v>1.971418698205535E-3</v>
      </c>
      <c r="DL62" s="22">
        <f t="shared" si="13"/>
        <v>1.9714186982055359E-3</v>
      </c>
      <c r="DM62" s="22">
        <f t="shared" si="14"/>
        <v>1.9714186982055359E-3</v>
      </c>
      <c r="DN62" s="22">
        <f t="shared" si="15"/>
        <v>9.8570934910276772E-4</v>
      </c>
      <c r="DO62" s="22">
        <f t="shared" si="16"/>
        <v>3.9428373964110709E-3</v>
      </c>
      <c r="DP62" s="22">
        <f t="shared" si="17"/>
        <v>1.9679700821899461E-3</v>
      </c>
      <c r="DQ62" s="22">
        <f t="shared" si="18"/>
        <v>1.9853348806263948E-3</v>
      </c>
      <c r="DS62">
        <f t="shared" si="19"/>
        <v>50</v>
      </c>
      <c r="DT62">
        <f t="shared" si="20"/>
        <v>50.000000000000007</v>
      </c>
      <c r="DU62">
        <f t="shared" si="21"/>
        <v>50.000000000000007</v>
      </c>
      <c r="DV62">
        <f t="shared" si="22"/>
        <v>50</v>
      </c>
      <c r="DW62">
        <f t="shared" si="23"/>
        <v>49.999999999999993</v>
      </c>
      <c r="DX62">
        <f t="shared" si="24"/>
        <v>50</v>
      </c>
      <c r="DY62">
        <f t="shared" si="25"/>
        <v>50</v>
      </c>
      <c r="DZ62">
        <f t="shared" si="26"/>
        <v>50</v>
      </c>
      <c r="EA62">
        <f t="shared" si="27"/>
        <v>50</v>
      </c>
      <c r="EB62">
        <f t="shared" si="28"/>
        <v>90.000000000000014</v>
      </c>
      <c r="EC62">
        <f t="shared" si="29"/>
        <v>18.000000000000007</v>
      </c>
    </row>
    <row r="63" spans="1:133" x14ac:dyDescent="0.2">
      <c r="A63" t="str">
        <f>OutputSummary!A59</f>
        <v/>
      </c>
      <c r="B63" s="13">
        <f>IF($A63="",B62,Case8!K59*100)</f>
        <v>1.7498579986049103</v>
      </c>
      <c r="C63" s="7">
        <f>IF($A63="",C62,Pi!$B59)</f>
        <v>1.7498579986049103</v>
      </c>
      <c r="D63" s="7">
        <f>IF($A63="",D62,Patm!B59)</f>
        <v>2.8460613410415014</v>
      </c>
      <c r="E63" s="13">
        <f>IF($A63="",E62,'Patm diff'!B59)</f>
        <v>4.670430279232888</v>
      </c>
      <c r="F63" s="7">
        <f>IF($A63="",F62,'Patm nodiff'!B59)</f>
        <v>2.6975389287095854</v>
      </c>
      <c r="G63" s="7">
        <f>IF($A63="",G62,Case1!$B59)</f>
        <v>2.0261280293795592</v>
      </c>
      <c r="H63" s="7">
        <f>IF($A63="",H62,Case2!$B59)</f>
        <v>2.0308313965113962</v>
      </c>
      <c r="I63" s="7">
        <f>IF($A63="",I62,Case3!$B59)</f>
        <v>2.0214807385713751</v>
      </c>
      <c r="J63" s="7">
        <f>IF($A63="",J62,Case4!$B59)</f>
        <v>2.0538051773670332</v>
      </c>
      <c r="K63" s="7">
        <f>IF($A63="",K62,Case5!$B59)</f>
        <v>1.9982551494235157</v>
      </c>
      <c r="L63" s="7">
        <f>IF($A63="",L62,Case6!$B59)</f>
        <v>2.0532800477375783</v>
      </c>
      <c r="M63" s="7">
        <f>IF($A63="",M62,Case7!$B59)</f>
        <v>1.9995512626175778</v>
      </c>
      <c r="N63" s="7">
        <f>IF($A63="",N62,Case8!$B59)</f>
        <v>1.8879146385829662</v>
      </c>
      <c r="O63" s="7">
        <f>IF($A63="",O62,Case9!$B59)</f>
        <v>2.3030261325003867</v>
      </c>
      <c r="P63" s="7">
        <f>IF($A63="",P62,Case10!$B59)</f>
        <v>1.9036206090317456</v>
      </c>
      <c r="Q63" s="7">
        <f>IF($A63="",Q62,Case11!$B59)</f>
        <v>2.5217589739143711</v>
      </c>
      <c r="S63" s="7">
        <f>IF($A63="",S62,Case1!E59*100)</f>
        <v>42.140250000000002</v>
      </c>
      <c r="T63" s="7">
        <f>IF($A63="",T62,Pi!$Q59)</f>
        <v>42.140250000000002</v>
      </c>
      <c r="U63" s="7">
        <f>IF($A63="",U62,Patm!Q59)</f>
        <v>8.7436195562667471</v>
      </c>
      <c r="V63" s="7">
        <f>IF($A63="",V62,'Patm diff'!Q59)</f>
        <v>10.262304467276978</v>
      </c>
      <c r="W63" s="7">
        <f>IF($A63="",W62,'Patm nodiff'!Q59)</f>
        <v>8.2907749628602705</v>
      </c>
      <c r="X63" s="7">
        <f>IF($A63="",X62,Case1!$Q59)</f>
        <v>4.1852751107482655</v>
      </c>
      <c r="Y63" s="7">
        <f>IF($A63="",Y62,Case2!$Q59)</f>
        <v>3.9995827538937814</v>
      </c>
      <c r="Z63" s="7">
        <f>IF($A63="",Z62,Case3!$Q59)</f>
        <v>4.3695141633915444</v>
      </c>
      <c r="AA63" s="7">
        <f>IF($A63="",AA62,Case4!$Q59)</f>
        <v>3.1035367632601623</v>
      </c>
      <c r="AB63" s="7">
        <f>IF($A63="",AB62,Case5!$Q59)</f>
        <v>5.3015417455934193</v>
      </c>
      <c r="AC63" s="7">
        <f>IF($A63="",AC62,Case6!$Q59)</f>
        <v>3.1238178319518188</v>
      </c>
      <c r="AD63" s="7">
        <f>IF($A63="",AD62,Case7!$Q59)</f>
        <v>5.2490353409855066</v>
      </c>
      <c r="AE63" s="7">
        <f>IF($A63="",AE62,Case8!$Q59)</f>
        <v>2.4122664979407622</v>
      </c>
      <c r="AF63" s="7">
        <f>IF($A63="",AF62,Case9!$Q59)</f>
        <v>6.5376942800019391</v>
      </c>
      <c r="AG63" s="7">
        <f>IF($A63="",AG62,Case10!$Q59)</f>
        <v>2.6050506633498691</v>
      </c>
      <c r="AH63" s="7">
        <f>IF($A63="",AH62,Case11!$Q59)</f>
        <v>7.7843906021425369</v>
      </c>
      <c r="AJ63" s="25">
        <f t="shared" si="33"/>
        <v>1</v>
      </c>
      <c r="AK63" s="25">
        <f t="shared" si="34"/>
        <v>4.8195429511565546</v>
      </c>
      <c r="AL63" s="25">
        <f t="shared" si="35"/>
        <v>4.1063145353337571</v>
      </c>
      <c r="AM63" s="25">
        <f t="shared" si="36"/>
        <v>5.0827878200497985</v>
      </c>
      <c r="AN63" s="25">
        <f t="shared" si="37"/>
        <v>10.068692949665129</v>
      </c>
      <c r="AO63" s="25">
        <f t="shared" si="38"/>
        <v>10.536161543094588</v>
      </c>
      <c r="AP63" s="25">
        <f t="shared" si="39"/>
        <v>9.6441499956808556</v>
      </c>
      <c r="AQ63" s="25">
        <f t="shared" si="40"/>
        <v>13.578137851904506</v>
      </c>
      <c r="AR63" s="25">
        <f t="shared" si="41"/>
        <v>7.9486783321147092</v>
      </c>
      <c r="AS63" s="25">
        <f t="shared" si="42"/>
        <v>13.489983176666227</v>
      </c>
      <c r="AT63" s="25">
        <f t="shared" si="43"/>
        <v>8.0281894219611338</v>
      </c>
      <c r="AU63" s="25">
        <f t="shared" si="44"/>
        <v>17.469151951483447</v>
      </c>
      <c r="AV63" s="25">
        <f t="shared" si="45"/>
        <v>6.4457357892831144</v>
      </c>
      <c r="AW63" s="25">
        <f t="shared" si="46"/>
        <v>16.176364856494306</v>
      </c>
      <c r="AX63" s="25">
        <f t="shared" si="47"/>
        <v>5.4134295353064026</v>
      </c>
      <c r="AZ63" s="7">
        <f t="shared" si="48"/>
        <v>32.560021580793098</v>
      </c>
      <c r="BA63" s="7">
        <f t="shared" si="49"/>
        <v>32.560021580793098</v>
      </c>
      <c r="BB63" s="7">
        <f t="shared" si="50"/>
        <v>73.958333333333329</v>
      </c>
      <c r="BC63" s="7">
        <f t="shared" si="51"/>
        <v>22.118380062305299</v>
      </c>
      <c r="BD63" s="7">
        <f t="shared" si="52"/>
        <v>50</v>
      </c>
      <c r="BE63" s="7">
        <f t="shared" si="53"/>
        <v>50</v>
      </c>
      <c r="BF63" s="7">
        <f t="shared" si="54"/>
        <v>50</v>
      </c>
      <c r="BG63" s="7">
        <f t="shared" si="55"/>
        <v>50</v>
      </c>
      <c r="BH63" s="7">
        <f t="shared" si="56"/>
        <v>50</v>
      </c>
      <c r="BI63" s="7">
        <f t="shared" si="57"/>
        <v>50</v>
      </c>
      <c r="BJ63" s="7">
        <f t="shared" si="58"/>
        <v>50</v>
      </c>
      <c r="BK63" s="7">
        <f t="shared" si="59"/>
        <v>50</v>
      </c>
      <c r="BL63" s="7">
        <f t="shared" si="60"/>
        <v>50</v>
      </c>
      <c r="BM63" s="7">
        <f t="shared" si="61"/>
        <v>10</v>
      </c>
      <c r="BN63" s="7">
        <f t="shared" si="62"/>
        <v>82</v>
      </c>
      <c r="BP63" s="7">
        <f t="shared" si="63"/>
        <v>0</v>
      </c>
      <c r="BQ63" s="7">
        <f t="shared" si="64"/>
        <v>62.645274262857264</v>
      </c>
      <c r="BR63" s="7">
        <f t="shared" si="65"/>
        <v>166.90338775811693</v>
      </c>
      <c r="BS63" s="7">
        <f t="shared" si="66"/>
        <v>54.157590550788811</v>
      </c>
      <c r="BT63" s="7">
        <f t="shared" si="67"/>
        <v>15.788140008784001</v>
      </c>
      <c r="BU63" s="7">
        <f t="shared" si="68"/>
        <v>16.056925655138556</v>
      </c>
      <c r="BV63" s="7">
        <f t="shared" si="69"/>
        <v>15.52255898381574</v>
      </c>
      <c r="BW63" s="7">
        <f t="shared" si="70"/>
        <v>17.369819665621289</v>
      </c>
      <c r="BX63" s="7">
        <f t="shared" si="71"/>
        <v>14.195274760388681</v>
      </c>
      <c r="BY63" s="7">
        <f t="shared" si="72"/>
        <v>17.339809823115583</v>
      </c>
      <c r="BZ63" s="7">
        <f t="shared" si="73"/>
        <v>14.269344381757698</v>
      </c>
      <c r="CA63" s="7">
        <f t="shared" si="74"/>
        <v>7.8895910461376131</v>
      </c>
      <c r="CB63" s="7">
        <f t="shared" si="75"/>
        <v>31.612172778390846</v>
      </c>
      <c r="CC63" s="7">
        <f t="shared" si="76"/>
        <v>8.7871479028254775</v>
      </c>
      <c r="CD63" s="7">
        <f t="shared" si="77"/>
        <v>44.112206586183888</v>
      </c>
      <c r="CF63" t="str">
        <f>OutputSummary!A63</f>
        <v/>
      </c>
      <c r="CG63" s="22">
        <f>IF($CF63="",CG62,Case1!$O63)</f>
        <v>1.9714186982055359E-3</v>
      </c>
      <c r="CH63" s="22">
        <f>IF($CF63="",CH62,Case2!$O63)</f>
        <v>1.9714186982055354E-3</v>
      </c>
      <c r="CI63" s="22">
        <f>IF($CF63="",CI62,Case3!$O63)</f>
        <v>1.9714186982055354E-3</v>
      </c>
      <c r="CJ63" s="22">
        <f>IF($CF63="",CJ62,Case4!$O63)</f>
        <v>1.9714186982055359E-3</v>
      </c>
      <c r="CK63" s="22">
        <f>IF($CF63="",CK62,Case5!$O63)</f>
        <v>1.9714186982055359E-3</v>
      </c>
      <c r="CL63" s="22">
        <f>IF($CF63="",CL62,Case6!$O63)</f>
        <v>1.9714186982055359E-3</v>
      </c>
      <c r="CM63" s="22">
        <f>IF($CF63="",CM62,Case7!$O63)</f>
        <v>1.9714186982055359E-3</v>
      </c>
      <c r="CN63" s="22">
        <f>IF($CF63="",CN62,Case8!$O63)</f>
        <v>9.8570934910276772E-4</v>
      </c>
      <c r="CO63" s="22">
        <f>IF($CF63="",CO62,Case9!$O63)</f>
        <v>3.9428373964110709E-3</v>
      </c>
      <c r="CP63" s="22">
        <f>IF($CF63="",CP62,Case10!$O63)</f>
        <v>2.1866334246554959E-4</v>
      </c>
      <c r="CQ63" s="22">
        <f>IF($CF63="",CQ62,Case11!$O63)</f>
        <v>9.0443033450757944E-3</v>
      </c>
      <c r="CS63" t="str">
        <f>OutputSummary!A63</f>
        <v/>
      </c>
      <c r="CT63" s="22">
        <f>IF($CS63="",CT62,Case1!$S63+Case1!$F63+Case1!$P63)</f>
        <v>3.9428373964110718E-3</v>
      </c>
      <c r="CU63" s="22">
        <f>IF($CS63="",CU62,Case2!$S63+Case2!$F63+Case2!$P63)</f>
        <v>3.9428373964110718E-3</v>
      </c>
      <c r="CV63" s="22">
        <f>IF($CS63="",CV62,Case3!$S63+Case3!$F63+Case3!$P63)</f>
        <v>3.9428373964110718E-3</v>
      </c>
      <c r="CW63" s="22">
        <f>IF($CS63="",CW62,Case4!$S63+Case4!$F63+Case4!$P63)</f>
        <v>3.9428373964110718E-3</v>
      </c>
      <c r="CX63" s="22">
        <f>IF($CS63="",CX62,Case5!$S63+Case5!$F63+Case5!$P63)</f>
        <v>3.9428373964110709E-3</v>
      </c>
      <c r="CY63" s="22">
        <f>IF($CS63="",CY62,Case6!$S63+Case6!$F63+Case6!$P63)</f>
        <v>3.9428373964110718E-3</v>
      </c>
      <c r="CZ63" s="22">
        <f>IF($CS63="",CZ62,Case7!$S63+Case7!$F63+Case7!$P63)</f>
        <v>3.9428373964110718E-3</v>
      </c>
      <c r="DA63" s="22">
        <f>IF($CS63="",DA62,Case8!$S63+Case8!$F63+Case8!$P63)</f>
        <v>1.9714186982055354E-3</v>
      </c>
      <c r="DB63" s="22">
        <f>IF($CS63="",DB62,Case9!$S63+Case9!$F63+Case9!$P63)</f>
        <v>7.8856747928221418E-3</v>
      </c>
      <c r="DC63" s="22">
        <f>IF($CS63="",DC62,Case10!$S63+Case10!$F63+Case10!$P63)</f>
        <v>2.1866334246554956E-3</v>
      </c>
      <c r="DD63" s="22">
        <f>IF($CS63="",DD62,Case11!$S63+Case11!$F63+Case11!$P63)</f>
        <v>1.1029638225702189E-2</v>
      </c>
      <c r="DF63" t="str">
        <f t="shared" si="7"/>
        <v/>
      </c>
      <c r="DG63" s="22">
        <f t="shared" si="8"/>
        <v>1.9714186982055359E-3</v>
      </c>
      <c r="DH63" s="22">
        <f t="shared" si="9"/>
        <v>1.9714186982055363E-3</v>
      </c>
      <c r="DI63" s="22">
        <f t="shared" si="10"/>
        <v>1.9714186982055363E-3</v>
      </c>
      <c r="DJ63" s="22">
        <f t="shared" si="11"/>
        <v>1.9714186982055359E-3</v>
      </c>
      <c r="DK63" s="22">
        <f t="shared" si="12"/>
        <v>1.971418698205535E-3</v>
      </c>
      <c r="DL63" s="22">
        <f t="shared" si="13"/>
        <v>1.9714186982055359E-3</v>
      </c>
      <c r="DM63" s="22">
        <f t="shared" si="14"/>
        <v>1.9714186982055359E-3</v>
      </c>
      <c r="DN63" s="22">
        <f t="shared" si="15"/>
        <v>9.8570934910276772E-4</v>
      </c>
      <c r="DO63" s="22">
        <f t="shared" si="16"/>
        <v>3.9428373964110709E-3</v>
      </c>
      <c r="DP63" s="22">
        <f t="shared" si="17"/>
        <v>1.9679700821899461E-3</v>
      </c>
      <c r="DQ63" s="22">
        <f t="shared" si="18"/>
        <v>1.9853348806263948E-3</v>
      </c>
      <c r="DS63">
        <f t="shared" si="19"/>
        <v>50</v>
      </c>
      <c r="DT63">
        <f t="shared" si="20"/>
        <v>50.000000000000007</v>
      </c>
      <c r="DU63">
        <f t="shared" si="21"/>
        <v>50.000000000000007</v>
      </c>
      <c r="DV63">
        <f t="shared" si="22"/>
        <v>50</v>
      </c>
      <c r="DW63">
        <f t="shared" si="23"/>
        <v>49.999999999999993</v>
      </c>
      <c r="DX63">
        <f t="shared" si="24"/>
        <v>50</v>
      </c>
      <c r="DY63">
        <f t="shared" si="25"/>
        <v>50</v>
      </c>
      <c r="DZ63">
        <f t="shared" si="26"/>
        <v>50</v>
      </c>
      <c r="EA63">
        <f t="shared" si="27"/>
        <v>50</v>
      </c>
      <c r="EB63">
        <f t="shared" si="28"/>
        <v>90.000000000000014</v>
      </c>
      <c r="EC63">
        <f t="shared" si="29"/>
        <v>18.000000000000007</v>
      </c>
    </row>
    <row r="64" spans="1:133" x14ac:dyDescent="0.2">
      <c r="A64" t="str">
        <f>OutputSummary!A60</f>
        <v/>
      </c>
      <c r="B64" s="13">
        <f>IF($A64="",B63,Case8!K60*100)</f>
        <v>1.7498579986049103</v>
      </c>
      <c r="C64" s="7">
        <f>IF($A64="",C63,Pi!$B60)</f>
        <v>1.7498579986049103</v>
      </c>
      <c r="D64" s="7">
        <f>IF($A64="",D63,Patm!B60)</f>
        <v>2.8460613410415014</v>
      </c>
      <c r="E64" s="13">
        <f>IF($A64="",E63,'Patm diff'!B60)</f>
        <v>4.670430279232888</v>
      </c>
      <c r="F64" s="7">
        <f>IF($A64="",F63,'Patm nodiff'!B60)</f>
        <v>2.6975389287095854</v>
      </c>
      <c r="G64" s="7">
        <f>IF($A64="",G63,Case1!$B60)</f>
        <v>2.0261280293795592</v>
      </c>
      <c r="H64" s="7">
        <f>IF($A64="",H63,Case2!$B60)</f>
        <v>2.0308313965113962</v>
      </c>
      <c r="I64" s="7">
        <f>IF($A64="",I63,Case3!$B60)</f>
        <v>2.0214807385713751</v>
      </c>
      <c r="J64" s="7">
        <f>IF($A64="",J63,Case4!$B60)</f>
        <v>2.0538051773670332</v>
      </c>
      <c r="K64" s="7">
        <f>IF($A64="",K63,Case5!$B60)</f>
        <v>1.9982551494235157</v>
      </c>
      <c r="L64" s="7">
        <f>IF($A64="",L63,Case6!$B60)</f>
        <v>2.0532800477375783</v>
      </c>
      <c r="M64" s="7">
        <f>IF($A64="",M63,Case7!$B60)</f>
        <v>1.9995512626175778</v>
      </c>
      <c r="N64" s="7">
        <f>IF($A64="",N63,Case8!$B60)</f>
        <v>1.8879146385829662</v>
      </c>
      <c r="O64" s="7">
        <f>IF($A64="",O63,Case9!$B60)</f>
        <v>2.3030261325003867</v>
      </c>
      <c r="P64" s="7">
        <f>IF($A64="",P63,Case10!$B60)</f>
        <v>1.9036206090317456</v>
      </c>
      <c r="Q64" s="7">
        <f>IF($A64="",Q63,Case11!$B60)</f>
        <v>2.5217589739143711</v>
      </c>
      <c r="S64" s="7">
        <f>IF($A64="",S63,Case1!E60*100)</f>
        <v>42.140250000000002</v>
      </c>
      <c r="T64" s="7">
        <f>IF($A64="",T63,Pi!$Q60)</f>
        <v>42.140250000000002</v>
      </c>
      <c r="U64" s="7">
        <f>IF($A64="",U63,Patm!Q60)</f>
        <v>8.7436195562667471</v>
      </c>
      <c r="V64" s="7">
        <f>IF($A64="",V63,'Patm diff'!Q60)</f>
        <v>10.262304467276978</v>
      </c>
      <c r="W64" s="7">
        <f>IF($A64="",W63,'Patm nodiff'!Q60)</f>
        <v>8.2907749628602705</v>
      </c>
      <c r="X64" s="7">
        <f>IF($A64="",X63,Case1!$Q60)</f>
        <v>4.1852751107482655</v>
      </c>
      <c r="Y64" s="7">
        <f>IF($A64="",Y63,Case2!$Q60)</f>
        <v>3.9995827538937814</v>
      </c>
      <c r="Z64" s="7">
        <f>IF($A64="",Z63,Case3!$Q60)</f>
        <v>4.3695141633915444</v>
      </c>
      <c r="AA64" s="7">
        <f>IF($A64="",AA63,Case4!$Q60)</f>
        <v>3.1035367632601623</v>
      </c>
      <c r="AB64" s="7">
        <f>IF($A64="",AB63,Case5!$Q60)</f>
        <v>5.3015417455934193</v>
      </c>
      <c r="AC64" s="7">
        <f>IF($A64="",AC63,Case6!$Q60)</f>
        <v>3.1238178319518188</v>
      </c>
      <c r="AD64" s="7">
        <f>IF($A64="",AD63,Case7!$Q60)</f>
        <v>5.2490353409855066</v>
      </c>
      <c r="AE64" s="7">
        <f>IF($A64="",AE63,Case8!$Q60)</f>
        <v>2.4122664979407622</v>
      </c>
      <c r="AF64" s="7">
        <f>IF($A64="",AF63,Case9!$Q60)</f>
        <v>6.5376942800019391</v>
      </c>
      <c r="AG64" s="7">
        <f>IF($A64="",AG63,Case10!$Q60)</f>
        <v>2.6050506633498691</v>
      </c>
      <c r="AH64" s="7">
        <f>IF($A64="",AH63,Case11!$Q60)</f>
        <v>7.7843906021425369</v>
      </c>
      <c r="AJ64" s="25">
        <f t="shared" si="33"/>
        <v>1</v>
      </c>
      <c r="AK64" s="25">
        <f t="shared" si="34"/>
        <v>4.8195429511565546</v>
      </c>
      <c r="AL64" s="25">
        <f t="shared" si="35"/>
        <v>4.1063145353337571</v>
      </c>
      <c r="AM64" s="25">
        <f t="shared" si="36"/>
        <v>5.0827878200497985</v>
      </c>
      <c r="AN64" s="25">
        <f t="shared" si="37"/>
        <v>10.068692949665129</v>
      </c>
      <c r="AO64" s="25">
        <f t="shared" si="38"/>
        <v>10.536161543094588</v>
      </c>
      <c r="AP64" s="25">
        <f t="shared" si="39"/>
        <v>9.6441499956808556</v>
      </c>
      <c r="AQ64" s="25">
        <f t="shared" si="40"/>
        <v>13.578137851904506</v>
      </c>
      <c r="AR64" s="25">
        <f t="shared" si="41"/>
        <v>7.9486783321147092</v>
      </c>
      <c r="AS64" s="25">
        <f t="shared" si="42"/>
        <v>13.489983176666227</v>
      </c>
      <c r="AT64" s="25">
        <f t="shared" si="43"/>
        <v>8.0281894219611338</v>
      </c>
      <c r="AU64" s="25">
        <f t="shared" si="44"/>
        <v>17.469151951483447</v>
      </c>
      <c r="AV64" s="25">
        <f t="shared" si="45"/>
        <v>6.4457357892831144</v>
      </c>
      <c r="AW64" s="25">
        <f t="shared" si="46"/>
        <v>16.176364856494306</v>
      </c>
      <c r="AX64" s="25">
        <f t="shared" si="47"/>
        <v>5.4134295353064026</v>
      </c>
      <c r="AZ64" s="7">
        <f t="shared" si="48"/>
        <v>32.560021580793098</v>
      </c>
      <c r="BA64" s="7">
        <f t="shared" si="49"/>
        <v>32.560021580793098</v>
      </c>
      <c r="BB64" s="7">
        <f t="shared" si="50"/>
        <v>73.958333333333329</v>
      </c>
      <c r="BC64" s="7">
        <f t="shared" si="51"/>
        <v>22.118380062305299</v>
      </c>
      <c r="BD64" s="7">
        <f t="shared" si="52"/>
        <v>50</v>
      </c>
      <c r="BE64" s="7">
        <f t="shared" si="53"/>
        <v>50</v>
      </c>
      <c r="BF64" s="7">
        <f t="shared" si="54"/>
        <v>50</v>
      </c>
      <c r="BG64" s="7">
        <f t="shared" si="55"/>
        <v>50</v>
      </c>
      <c r="BH64" s="7">
        <f t="shared" si="56"/>
        <v>50</v>
      </c>
      <c r="BI64" s="7">
        <f t="shared" si="57"/>
        <v>50</v>
      </c>
      <c r="BJ64" s="7">
        <f t="shared" si="58"/>
        <v>50</v>
      </c>
      <c r="BK64" s="7">
        <f t="shared" si="59"/>
        <v>50</v>
      </c>
      <c r="BL64" s="7">
        <f t="shared" si="60"/>
        <v>50</v>
      </c>
      <c r="BM64" s="7">
        <f t="shared" si="61"/>
        <v>10</v>
      </c>
      <c r="BN64" s="7">
        <f t="shared" si="62"/>
        <v>82</v>
      </c>
      <c r="BP64" s="7">
        <f t="shared" si="63"/>
        <v>0</v>
      </c>
      <c r="BQ64" s="7">
        <f t="shared" si="64"/>
        <v>62.645274262857264</v>
      </c>
      <c r="BR64" s="7">
        <f t="shared" si="65"/>
        <v>166.90338775811693</v>
      </c>
      <c r="BS64" s="7">
        <f t="shared" si="66"/>
        <v>54.157590550788811</v>
      </c>
      <c r="BT64" s="7">
        <f t="shared" si="67"/>
        <v>15.788140008784001</v>
      </c>
      <c r="BU64" s="7">
        <f t="shared" si="68"/>
        <v>16.056925655138556</v>
      </c>
      <c r="BV64" s="7">
        <f t="shared" si="69"/>
        <v>15.52255898381574</v>
      </c>
      <c r="BW64" s="7">
        <f t="shared" si="70"/>
        <v>17.369819665621289</v>
      </c>
      <c r="BX64" s="7">
        <f t="shared" si="71"/>
        <v>14.195274760388681</v>
      </c>
      <c r="BY64" s="7">
        <f t="shared" si="72"/>
        <v>17.339809823115583</v>
      </c>
      <c r="BZ64" s="7">
        <f t="shared" si="73"/>
        <v>14.269344381757698</v>
      </c>
      <c r="CA64" s="7">
        <f t="shared" si="74"/>
        <v>7.8895910461376131</v>
      </c>
      <c r="CB64" s="7">
        <f t="shared" si="75"/>
        <v>31.612172778390846</v>
      </c>
      <c r="CC64" s="7">
        <f t="shared" si="76"/>
        <v>8.7871479028254775</v>
      </c>
      <c r="CD64" s="7">
        <f t="shared" si="77"/>
        <v>44.112206586183888</v>
      </c>
      <c r="CF64" t="str">
        <f>OutputSummary!A64</f>
        <v/>
      </c>
      <c r="CG64" s="22">
        <f>IF($CF64="",CG63,Case1!$O64)</f>
        <v>1.9714186982055359E-3</v>
      </c>
      <c r="CH64" s="22">
        <f>IF($CF64="",CH63,Case2!$O64)</f>
        <v>1.9714186982055354E-3</v>
      </c>
      <c r="CI64" s="22">
        <f>IF($CF64="",CI63,Case3!$O64)</f>
        <v>1.9714186982055354E-3</v>
      </c>
      <c r="CJ64" s="22">
        <f>IF($CF64="",CJ63,Case4!$O64)</f>
        <v>1.9714186982055359E-3</v>
      </c>
      <c r="CK64" s="22">
        <f>IF($CF64="",CK63,Case5!$O64)</f>
        <v>1.9714186982055359E-3</v>
      </c>
      <c r="CL64" s="22">
        <f>IF($CF64="",CL63,Case6!$O64)</f>
        <v>1.9714186982055359E-3</v>
      </c>
      <c r="CM64" s="22">
        <f>IF($CF64="",CM63,Case7!$O64)</f>
        <v>1.9714186982055359E-3</v>
      </c>
      <c r="CN64" s="22">
        <f>IF($CF64="",CN63,Case8!$O64)</f>
        <v>9.8570934910276772E-4</v>
      </c>
      <c r="CO64" s="22">
        <f>IF($CF64="",CO63,Case9!$O64)</f>
        <v>3.9428373964110709E-3</v>
      </c>
      <c r="CP64" s="22">
        <f>IF($CF64="",CP63,Case10!$O64)</f>
        <v>2.1866334246554959E-4</v>
      </c>
      <c r="CQ64" s="22">
        <f>IF($CF64="",CQ63,Case11!$O64)</f>
        <v>9.0443033450757944E-3</v>
      </c>
      <c r="CS64" t="str">
        <f>OutputSummary!A64</f>
        <v/>
      </c>
      <c r="CT64" s="22">
        <f>IF($CS64="",CT63,Case1!$S64+Case1!$F64+Case1!$P64)</f>
        <v>3.9428373964110718E-3</v>
      </c>
      <c r="CU64" s="22">
        <f>IF($CS64="",CU63,Case2!$S64+Case2!$F64+Case2!$P64)</f>
        <v>3.9428373964110718E-3</v>
      </c>
      <c r="CV64" s="22">
        <f>IF($CS64="",CV63,Case3!$S64+Case3!$F64+Case3!$P64)</f>
        <v>3.9428373964110718E-3</v>
      </c>
      <c r="CW64" s="22">
        <f>IF($CS64="",CW63,Case4!$S64+Case4!$F64+Case4!$P64)</f>
        <v>3.9428373964110718E-3</v>
      </c>
      <c r="CX64" s="22">
        <f>IF($CS64="",CX63,Case5!$S64+Case5!$F64+Case5!$P64)</f>
        <v>3.9428373964110709E-3</v>
      </c>
      <c r="CY64" s="22">
        <f>IF($CS64="",CY63,Case6!$S64+Case6!$F64+Case6!$P64)</f>
        <v>3.9428373964110718E-3</v>
      </c>
      <c r="CZ64" s="22">
        <f>IF($CS64="",CZ63,Case7!$S64+Case7!$F64+Case7!$P64)</f>
        <v>3.9428373964110718E-3</v>
      </c>
      <c r="DA64" s="22">
        <f>IF($CS64="",DA63,Case8!$S64+Case8!$F64+Case8!$P64)</f>
        <v>1.9714186982055354E-3</v>
      </c>
      <c r="DB64" s="22">
        <f>IF($CS64="",DB63,Case9!$S64+Case9!$F64+Case9!$P64)</f>
        <v>7.8856747928221418E-3</v>
      </c>
      <c r="DC64" s="22">
        <f>IF($CS64="",DC63,Case10!$S64+Case10!$F64+Case10!$P64)</f>
        <v>2.1866334246554956E-3</v>
      </c>
      <c r="DD64" s="22">
        <f>IF($CS64="",DD63,Case11!$S64+Case11!$F64+Case11!$P64)</f>
        <v>1.1029638225702189E-2</v>
      </c>
      <c r="DF64" t="str">
        <f t="shared" si="7"/>
        <v/>
      </c>
      <c r="DG64" s="22">
        <f t="shared" si="8"/>
        <v>1.9714186982055359E-3</v>
      </c>
      <c r="DH64" s="22">
        <f t="shared" si="9"/>
        <v>1.9714186982055363E-3</v>
      </c>
      <c r="DI64" s="22">
        <f t="shared" si="10"/>
        <v>1.9714186982055363E-3</v>
      </c>
      <c r="DJ64" s="22">
        <f t="shared" si="11"/>
        <v>1.9714186982055359E-3</v>
      </c>
      <c r="DK64" s="22">
        <f t="shared" si="12"/>
        <v>1.971418698205535E-3</v>
      </c>
      <c r="DL64" s="22">
        <f t="shared" si="13"/>
        <v>1.9714186982055359E-3</v>
      </c>
      <c r="DM64" s="22">
        <f t="shared" si="14"/>
        <v>1.9714186982055359E-3</v>
      </c>
      <c r="DN64" s="22">
        <f t="shared" si="15"/>
        <v>9.8570934910276772E-4</v>
      </c>
      <c r="DO64" s="22">
        <f t="shared" si="16"/>
        <v>3.9428373964110709E-3</v>
      </c>
      <c r="DP64" s="22">
        <f t="shared" si="17"/>
        <v>1.9679700821899461E-3</v>
      </c>
      <c r="DQ64" s="22">
        <f t="shared" si="18"/>
        <v>1.9853348806263948E-3</v>
      </c>
      <c r="DS64">
        <f t="shared" si="19"/>
        <v>50</v>
      </c>
      <c r="DT64">
        <f t="shared" si="20"/>
        <v>50.000000000000007</v>
      </c>
      <c r="DU64">
        <f t="shared" si="21"/>
        <v>50.000000000000007</v>
      </c>
      <c r="DV64">
        <f t="shared" si="22"/>
        <v>50</v>
      </c>
      <c r="DW64">
        <f t="shared" si="23"/>
        <v>49.999999999999993</v>
      </c>
      <c r="DX64">
        <f t="shared" si="24"/>
        <v>50</v>
      </c>
      <c r="DY64">
        <f t="shared" si="25"/>
        <v>50</v>
      </c>
      <c r="DZ64">
        <f t="shared" si="26"/>
        <v>50</v>
      </c>
      <c r="EA64">
        <f t="shared" si="27"/>
        <v>50</v>
      </c>
      <c r="EB64">
        <f t="shared" si="28"/>
        <v>90.000000000000014</v>
      </c>
      <c r="EC64">
        <f t="shared" si="29"/>
        <v>18.000000000000007</v>
      </c>
    </row>
    <row r="65" spans="1:133" x14ac:dyDescent="0.2">
      <c r="A65" t="str">
        <f>OutputSummary!A61</f>
        <v/>
      </c>
      <c r="B65" s="13">
        <f>IF($A65="",B64,Case8!K61*100)</f>
        <v>1.7498579986049103</v>
      </c>
      <c r="C65" s="7">
        <f>IF($A65="",C64,Pi!$B61)</f>
        <v>1.7498579986049103</v>
      </c>
      <c r="D65" s="7">
        <f>IF($A65="",D64,Patm!B61)</f>
        <v>2.8460613410415014</v>
      </c>
      <c r="E65" s="13">
        <f>IF($A65="",E64,'Patm diff'!B61)</f>
        <v>4.670430279232888</v>
      </c>
      <c r="F65" s="7">
        <f>IF($A65="",F64,'Patm nodiff'!B61)</f>
        <v>2.6975389287095854</v>
      </c>
      <c r="G65" s="7">
        <f>IF($A65="",G64,Case1!$B61)</f>
        <v>2.0261280293795592</v>
      </c>
      <c r="H65" s="7">
        <f>IF($A65="",H64,Case2!$B61)</f>
        <v>2.0308313965113962</v>
      </c>
      <c r="I65" s="7">
        <f>IF($A65="",I64,Case3!$B61)</f>
        <v>2.0214807385713751</v>
      </c>
      <c r="J65" s="7">
        <f>IF($A65="",J64,Case4!$B61)</f>
        <v>2.0538051773670332</v>
      </c>
      <c r="K65" s="7">
        <f>IF($A65="",K64,Case5!$B61)</f>
        <v>1.9982551494235157</v>
      </c>
      <c r="L65" s="7">
        <f>IF($A65="",L64,Case6!$B61)</f>
        <v>2.0532800477375783</v>
      </c>
      <c r="M65" s="7">
        <f>IF($A65="",M64,Case7!$B61)</f>
        <v>1.9995512626175778</v>
      </c>
      <c r="N65" s="7">
        <f>IF($A65="",N64,Case8!$B61)</f>
        <v>1.8879146385829662</v>
      </c>
      <c r="O65" s="7">
        <f>IF($A65="",O64,Case9!$B61)</f>
        <v>2.3030261325003867</v>
      </c>
      <c r="P65" s="7">
        <f>IF($A65="",P64,Case10!$B61)</f>
        <v>1.9036206090317456</v>
      </c>
      <c r="Q65" s="7">
        <f>IF($A65="",Q64,Case11!$B61)</f>
        <v>2.5217589739143711</v>
      </c>
      <c r="S65" s="7">
        <f>IF($A65="",S64,Case1!E61*100)</f>
        <v>42.140250000000002</v>
      </c>
      <c r="T65" s="7">
        <f>IF($A65="",T64,Pi!$Q61)</f>
        <v>42.140250000000002</v>
      </c>
      <c r="U65" s="7">
        <f>IF($A65="",U64,Patm!Q61)</f>
        <v>8.7436195562667471</v>
      </c>
      <c r="V65" s="7">
        <f>IF($A65="",V64,'Patm diff'!Q61)</f>
        <v>10.262304467276978</v>
      </c>
      <c r="W65" s="7">
        <f>IF($A65="",W64,'Patm nodiff'!Q61)</f>
        <v>8.2907749628602705</v>
      </c>
      <c r="X65" s="7">
        <f>IF($A65="",X64,Case1!$Q61)</f>
        <v>4.1852751107482655</v>
      </c>
      <c r="Y65" s="7">
        <f>IF($A65="",Y64,Case2!$Q61)</f>
        <v>3.9995827538937814</v>
      </c>
      <c r="Z65" s="7">
        <f>IF($A65="",Z64,Case3!$Q61)</f>
        <v>4.3695141633915444</v>
      </c>
      <c r="AA65" s="7">
        <f>IF($A65="",AA64,Case4!$Q61)</f>
        <v>3.1035367632601623</v>
      </c>
      <c r="AB65" s="7">
        <f>IF($A65="",AB64,Case5!$Q61)</f>
        <v>5.3015417455934193</v>
      </c>
      <c r="AC65" s="7">
        <f>IF($A65="",AC64,Case6!$Q61)</f>
        <v>3.1238178319518188</v>
      </c>
      <c r="AD65" s="7">
        <f>IF($A65="",AD64,Case7!$Q61)</f>
        <v>5.2490353409855066</v>
      </c>
      <c r="AE65" s="7">
        <f>IF($A65="",AE64,Case8!$Q61)</f>
        <v>2.4122664979407622</v>
      </c>
      <c r="AF65" s="7">
        <f>IF($A65="",AF64,Case9!$Q61)</f>
        <v>6.5376942800019391</v>
      </c>
      <c r="AG65" s="7">
        <f>IF($A65="",AG64,Case10!$Q61)</f>
        <v>2.6050506633498691</v>
      </c>
      <c r="AH65" s="7">
        <f>IF($A65="",AH64,Case11!$Q61)</f>
        <v>7.7843906021425369</v>
      </c>
      <c r="AJ65" s="25">
        <f t="shared" si="33"/>
        <v>1</v>
      </c>
      <c r="AK65" s="25">
        <f t="shared" si="34"/>
        <v>4.8195429511565546</v>
      </c>
      <c r="AL65" s="25">
        <f t="shared" si="35"/>
        <v>4.1063145353337571</v>
      </c>
      <c r="AM65" s="25">
        <f t="shared" si="36"/>
        <v>5.0827878200497985</v>
      </c>
      <c r="AN65" s="25">
        <f t="shared" si="37"/>
        <v>10.068692949665129</v>
      </c>
      <c r="AO65" s="25">
        <f t="shared" si="38"/>
        <v>10.536161543094588</v>
      </c>
      <c r="AP65" s="25">
        <f t="shared" si="39"/>
        <v>9.6441499956808556</v>
      </c>
      <c r="AQ65" s="25">
        <f t="shared" si="40"/>
        <v>13.578137851904506</v>
      </c>
      <c r="AR65" s="25">
        <f t="shared" si="41"/>
        <v>7.9486783321147092</v>
      </c>
      <c r="AS65" s="25">
        <f t="shared" si="42"/>
        <v>13.489983176666227</v>
      </c>
      <c r="AT65" s="25">
        <f t="shared" si="43"/>
        <v>8.0281894219611338</v>
      </c>
      <c r="AU65" s="25">
        <f t="shared" si="44"/>
        <v>17.469151951483447</v>
      </c>
      <c r="AV65" s="25">
        <f t="shared" si="45"/>
        <v>6.4457357892831144</v>
      </c>
      <c r="AW65" s="25">
        <f t="shared" si="46"/>
        <v>16.176364856494306</v>
      </c>
      <c r="AX65" s="25">
        <f t="shared" si="47"/>
        <v>5.4134295353064026</v>
      </c>
      <c r="AZ65" s="7">
        <f t="shared" si="48"/>
        <v>32.560021580793098</v>
      </c>
      <c r="BA65" s="7">
        <f t="shared" si="49"/>
        <v>32.560021580793098</v>
      </c>
      <c r="BB65" s="7">
        <f t="shared" si="50"/>
        <v>73.958333333333329</v>
      </c>
      <c r="BC65" s="7">
        <f t="shared" si="51"/>
        <v>22.118380062305299</v>
      </c>
      <c r="BD65" s="7">
        <f t="shared" si="52"/>
        <v>50</v>
      </c>
      <c r="BE65" s="7">
        <f t="shared" si="53"/>
        <v>50</v>
      </c>
      <c r="BF65" s="7">
        <f t="shared" si="54"/>
        <v>50</v>
      </c>
      <c r="BG65" s="7">
        <f t="shared" si="55"/>
        <v>50</v>
      </c>
      <c r="BH65" s="7">
        <f t="shared" si="56"/>
        <v>50</v>
      </c>
      <c r="BI65" s="7">
        <f t="shared" si="57"/>
        <v>50</v>
      </c>
      <c r="BJ65" s="7">
        <f t="shared" si="58"/>
        <v>50</v>
      </c>
      <c r="BK65" s="7">
        <f t="shared" si="59"/>
        <v>50</v>
      </c>
      <c r="BL65" s="7">
        <f t="shared" si="60"/>
        <v>50</v>
      </c>
      <c r="BM65" s="7">
        <f t="shared" si="61"/>
        <v>10</v>
      </c>
      <c r="BN65" s="7">
        <f t="shared" si="62"/>
        <v>82</v>
      </c>
      <c r="BP65" s="7">
        <f t="shared" si="63"/>
        <v>0</v>
      </c>
      <c r="BQ65" s="7">
        <f t="shared" si="64"/>
        <v>62.645274262857264</v>
      </c>
      <c r="BR65" s="7">
        <f t="shared" si="65"/>
        <v>166.90338775811693</v>
      </c>
      <c r="BS65" s="7">
        <f t="shared" si="66"/>
        <v>54.157590550788811</v>
      </c>
      <c r="BT65" s="7">
        <f t="shared" si="67"/>
        <v>15.788140008784001</v>
      </c>
      <c r="BU65" s="7">
        <f t="shared" si="68"/>
        <v>16.056925655138556</v>
      </c>
      <c r="BV65" s="7">
        <f t="shared" si="69"/>
        <v>15.52255898381574</v>
      </c>
      <c r="BW65" s="7">
        <f t="shared" si="70"/>
        <v>17.369819665621289</v>
      </c>
      <c r="BX65" s="7">
        <f t="shared" si="71"/>
        <v>14.195274760388681</v>
      </c>
      <c r="BY65" s="7">
        <f t="shared" si="72"/>
        <v>17.339809823115583</v>
      </c>
      <c r="BZ65" s="7">
        <f t="shared" si="73"/>
        <v>14.269344381757698</v>
      </c>
      <c r="CA65" s="7">
        <f t="shared" si="74"/>
        <v>7.8895910461376131</v>
      </c>
      <c r="CB65" s="7">
        <f t="shared" si="75"/>
        <v>31.612172778390846</v>
      </c>
      <c r="CC65" s="7">
        <f t="shared" si="76"/>
        <v>8.7871479028254775</v>
      </c>
      <c r="CD65" s="7">
        <f t="shared" si="77"/>
        <v>44.112206586183888</v>
      </c>
      <c r="CF65" t="str">
        <f>OutputSummary!A65</f>
        <v/>
      </c>
      <c r="CG65" s="22">
        <f>IF($CF65="",CG64,Case1!$O65)</f>
        <v>1.9714186982055359E-3</v>
      </c>
      <c r="CH65" s="22">
        <f>IF($CF65="",CH64,Case2!$O65)</f>
        <v>1.9714186982055354E-3</v>
      </c>
      <c r="CI65" s="22">
        <f>IF($CF65="",CI64,Case3!$O65)</f>
        <v>1.9714186982055354E-3</v>
      </c>
      <c r="CJ65" s="22">
        <f>IF($CF65="",CJ64,Case4!$O65)</f>
        <v>1.9714186982055359E-3</v>
      </c>
      <c r="CK65" s="22">
        <f>IF($CF65="",CK64,Case5!$O65)</f>
        <v>1.9714186982055359E-3</v>
      </c>
      <c r="CL65" s="22">
        <f>IF($CF65="",CL64,Case6!$O65)</f>
        <v>1.9714186982055359E-3</v>
      </c>
      <c r="CM65" s="22">
        <f>IF($CF65="",CM64,Case7!$O65)</f>
        <v>1.9714186982055359E-3</v>
      </c>
      <c r="CN65" s="22">
        <f>IF($CF65="",CN64,Case8!$O65)</f>
        <v>9.8570934910276772E-4</v>
      </c>
      <c r="CO65" s="22">
        <f>IF($CF65="",CO64,Case9!$O65)</f>
        <v>3.9428373964110709E-3</v>
      </c>
      <c r="CP65" s="22">
        <f>IF($CF65="",CP64,Case10!$O65)</f>
        <v>2.1866334246554959E-4</v>
      </c>
      <c r="CQ65" s="22">
        <f>IF($CF65="",CQ64,Case11!$O65)</f>
        <v>9.0443033450757944E-3</v>
      </c>
      <c r="CS65" t="str">
        <f>OutputSummary!A65</f>
        <v/>
      </c>
      <c r="CT65" s="22">
        <f>IF($CS65="",CT64,Case1!$S65+Case1!$F65+Case1!$P65)</f>
        <v>3.9428373964110718E-3</v>
      </c>
      <c r="CU65" s="22">
        <f>IF($CS65="",CU64,Case2!$S65+Case2!$F65+Case2!$P65)</f>
        <v>3.9428373964110718E-3</v>
      </c>
      <c r="CV65" s="22">
        <f>IF($CS65="",CV64,Case3!$S65+Case3!$F65+Case3!$P65)</f>
        <v>3.9428373964110718E-3</v>
      </c>
      <c r="CW65" s="22">
        <f>IF($CS65="",CW64,Case4!$S65+Case4!$F65+Case4!$P65)</f>
        <v>3.9428373964110718E-3</v>
      </c>
      <c r="CX65" s="22">
        <f>IF($CS65="",CX64,Case5!$S65+Case5!$F65+Case5!$P65)</f>
        <v>3.9428373964110709E-3</v>
      </c>
      <c r="CY65" s="22">
        <f>IF($CS65="",CY64,Case6!$S65+Case6!$F65+Case6!$P65)</f>
        <v>3.9428373964110718E-3</v>
      </c>
      <c r="CZ65" s="22">
        <f>IF($CS65="",CZ64,Case7!$S65+Case7!$F65+Case7!$P65)</f>
        <v>3.9428373964110718E-3</v>
      </c>
      <c r="DA65" s="22">
        <f>IF($CS65="",DA64,Case8!$S65+Case8!$F65+Case8!$P65)</f>
        <v>1.9714186982055354E-3</v>
      </c>
      <c r="DB65" s="22">
        <f>IF($CS65="",DB64,Case9!$S65+Case9!$F65+Case9!$P65)</f>
        <v>7.8856747928221418E-3</v>
      </c>
      <c r="DC65" s="22">
        <f>IF($CS65="",DC64,Case10!$S65+Case10!$F65+Case10!$P65)</f>
        <v>2.1866334246554956E-3</v>
      </c>
      <c r="DD65" s="22">
        <f>IF($CS65="",DD64,Case11!$S65+Case11!$F65+Case11!$P65)</f>
        <v>1.1029638225702189E-2</v>
      </c>
      <c r="DF65" t="str">
        <f t="shared" si="7"/>
        <v/>
      </c>
      <c r="DG65" s="22">
        <f t="shared" si="8"/>
        <v>1.9714186982055359E-3</v>
      </c>
      <c r="DH65" s="22">
        <f t="shared" si="9"/>
        <v>1.9714186982055363E-3</v>
      </c>
      <c r="DI65" s="22">
        <f t="shared" si="10"/>
        <v>1.9714186982055363E-3</v>
      </c>
      <c r="DJ65" s="22">
        <f t="shared" si="11"/>
        <v>1.9714186982055359E-3</v>
      </c>
      <c r="DK65" s="22">
        <f t="shared" si="12"/>
        <v>1.971418698205535E-3</v>
      </c>
      <c r="DL65" s="22">
        <f t="shared" si="13"/>
        <v>1.9714186982055359E-3</v>
      </c>
      <c r="DM65" s="22">
        <f t="shared" si="14"/>
        <v>1.9714186982055359E-3</v>
      </c>
      <c r="DN65" s="22">
        <f t="shared" si="15"/>
        <v>9.8570934910276772E-4</v>
      </c>
      <c r="DO65" s="22">
        <f t="shared" si="16"/>
        <v>3.9428373964110709E-3</v>
      </c>
      <c r="DP65" s="22">
        <f t="shared" si="17"/>
        <v>1.9679700821899461E-3</v>
      </c>
      <c r="DQ65" s="22">
        <f t="shared" si="18"/>
        <v>1.9853348806263948E-3</v>
      </c>
      <c r="DS65">
        <f t="shared" si="19"/>
        <v>50</v>
      </c>
      <c r="DT65">
        <f t="shared" si="20"/>
        <v>50.000000000000007</v>
      </c>
      <c r="DU65">
        <f t="shared" si="21"/>
        <v>50.000000000000007</v>
      </c>
      <c r="DV65">
        <f t="shared" si="22"/>
        <v>50</v>
      </c>
      <c r="DW65">
        <f t="shared" si="23"/>
        <v>49.999999999999993</v>
      </c>
      <c r="DX65">
        <f t="shared" si="24"/>
        <v>50</v>
      </c>
      <c r="DY65">
        <f t="shared" si="25"/>
        <v>50</v>
      </c>
      <c r="DZ65">
        <f t="shared" si="26"/>
        <v>50</v>
      </c>
      <c r="EA65">
        <f t="shared" si="27"/>
        <v>50</v>
      </c>
      <c r="EB65">
        <f t="shared" si="28"/>
        <v>90.000000000000014</v>
      </c>
      <c r="EC65">
        <f t="shared" si="29"/>
        <v>18.000000000000007</v>
      </c>
    </row>
    <row r="66" spans="1:133" x14ac:dyDescent="0.2">
      <c r="A66" t="str">
        <f>OutputSummary!A62</f>
        <v/>
      </c>
      <c r="B66" s="13">
        <f>IF($A66="",B65,Case8!K62*100)</f>
        <v>1.7498579986049103</v>
      </c>
      <c r="C66" s="7">
        <f>IF($A66="",C65,Pi!$B62)</f>
        <v>1.7498579986049103</v>
      </c>
      <c r="D66" s="7">
        <f>IF($A66="",D65,Patm!B62)</f>
        <v>2.8460613410415014</v>
      </c>
      <c r="E66" s="13">
        <f>IF($A66="",E65,'Patm diff'!B62)</f>
        <v>4.670430279232888</v>
      </c>
      <c r="F66" s="7">
        <f>IF($A66="",F65,'Patm nodiff'!B62)</f>
        <v>2.6975389287095854</v>
      </c>
      <c r="G66" s="7">
        <f>IF($A66="",G65,Case1!$B62)</f>
        <v>2.0261280293795592</v>
      </c>
      <c r="H66" s="7">
        <f>IF($A66="",H65,Case2!$B62)</f>
        <v>2.0308313965113962</v>
      </c>
      <c r="I66" s="7">
        <f>IF($A66="",I65,Case3!$B62)</f>
        <v>2.0214807385713751</v>
      </c>
      <c r="J66" s="7">
        <f>IF($A66="",J65,Case4!$B62)</f>
        <v>2.0538051773670332</v>
      </c>
      <c r="K66" s="7">
        <f>IF($A66="",K65,Case5!$B62)</f>
        <v>1.9982551494235157</v>
      </c>
      <c r="L66" s="7">
        <f>IF($A66="",L65,Case6!$B62)</f>
        <v>2.0532800477375783</v>
      </c>
      <c r="M66" s="7">
        <f>IF($A66="",M65,Case7!$B62)</f>
        <v>1.9995512626175778</v>
      </c>
      <c r="N66" s="7">
        <f>IF($A66="",N65,Case8!$B62)</f>
        <v>1.8879146385829662</v>
      </c>
      <c r="O66" s="7">
        <f>IF($A66="",O65,Case9!$B62)</f>
        <v>2.3030261325003867</v>
      </c>
      <c r="P66" s="7">
        <f>IF($A66="",P65,Case10!$B62)</f>
        <v>1.9036206090317456</v>
      </c>
      <c r="Q66" s="7">
        <f>IF($A66="",Q65,Case11!$B62)</f>
        <v>2.5217589739143711</v>
      </c>
      <c r="S66" s="7">
        <f>IF($A66="",S65,Case1!E62*100)</f>
        <v>42.140250000000002</v>
      </c>
      <c r="T66" s="7">
        <f>IF($A66="",T65,Pi!$Q62)</f>
        <v>42.140250000000002</v>
      </c>
      <c r="U66" s="7">
        <f>IF($A66="",U65,Patm!Q62)</f>
        <v>8.7436195562667471</v>
      </c>
      <c r="V66" s="7">
        <f>IF($A66="",V65,'Patm diff'!Q62)</f>
        <v>10.262304467276978</v>
      </c>
      <c r="W66" s="7">
        <f>IF($A66="",W65,'Patm nodiff'!Q62)</f>
        <v>8.2907749628602705</v>
      </c>
      <c r="X66" s="7">
        <f>IF($A66="",X65,Case1!$Q62)</f>
        <v>4.1852751107482655</v>
      </c>
      <c r="Y66" s="7">
        <f>IF($A66="",Y65,Case2!$Q62)</f>
        <v>3.9995827538937814</v>
      </c>
      <c r="Z66" s="7">
        <f>IF($A66="",Z65,Case3!$Q62)</f>
        <v>4.3695141633915444</v>
      </c>
      <c r="AA66" s="7">
        <f>IF($A66="",AA65,Case4!$Q62)</f>
        <v>3.1035367632601623</v>
      </c>
      <c r="AB66" s="7">
        <f>IF($A66="",AB65,Case5!$Q62)</f>
        <v>5.3015417455934193</v>
      </c>
      <c r="AC66" s="7">
        <f>IF($A66="",AC65,Case6!$Q62)</f>
        <v>3.1238178319518188</v>
      </c>
      <c r="AD66" s="7">
        <f>IF($A66="",AD65,Case7!$Q62)</f>
        <v>5.2490353409855066</v>
      </c>
      <c r="AE66" s="7">
        <f>IF($A66="",AE65,Case8!$Q62)</f>
        <v>2.4122664979407622</v>
      </c>
      <c r="AF66" s="7">
        <f>IF($A66="",AF65,Case9!$Q62)</f>
        <v>6.5376942800019391</v>
      </c>
      <c r="AG66" s="7">
        <f>IF($A66="",AG65,Case10!$Q62)</f>
        <v>2.6050506633498691</v>
      </c>
      <c r="AH66" s="7">
        <f>IF($A66="",AH65,Case11!$Q62)</f>
        <v>7.7843906021425369</v>
      </c>
      <c r="AJ66" s="25">
        <f t="shared" si="33"/>
        <v>1</v>
      </c>
      <c r="AK66" s="25">
        <f t="shared" si="34"/>
        <v>4.8195429511565546</v>
      </c>
      <c r="AL66" s="25">
        <f t="shared" si="35"/>
        <v>4.1063145353337571</v>
      </c>
      <c r="AM66" s="25">
        <f t="shared" si="36"/>
        <v>5.0827878200497985</v>
      </c>
      <c r="AN66" s="25">
        <f t="shared" si="37"/>
        <v>10.068692949665129</v>
      </c>
      <c r="AO66" s="25">
        <f t="shared" si="38"/>
        <v>10.536161543094588</v>
      </c>
      <c r="AP66" s="25">
        <f t="shared" si="39"/>
        <v>9.6441499956808556</v>
      </c>
      <c r="AQ66" s="25">
        <f t="shared" si="40"/>
        <v>13.578137851904506</v>
      </c>
      <c r="AR66" s="25">
        <f t="shared" si="41"/>
        <v>7.9486783321147092</v>
      </c>
      <c r="AS66" s="25">
        <f t="shared" si="42"/>
        <v>13.489983176666227</v>
      </c>
      <c r="AT66" s="25">
        <f t="shared" si="43"/>
        <v>8.0281894219611338</v>
      </c>
      <c r="AU66" s="25">
        <f t="shared" si="44"/>
        <v>17.469151951483447</v>
      </c>
      <c r="AV66" s="25">
        <f t="shared" si="45"/>
        <v>6.4457357892831144</v>
      </c>
      <c r="AW66" s="25">
        <f t="shared" si="46"/>
        <v>16.176364856494306</v>
      </c>
      <c r="AX66" s="25">
        <f t="shared" si="47"/>
        <v>5.4134295353064026</v>
      </c>
      <c r="AZ66" s="7">
        <f t="shared" si="48"/>
        <v>32.560021580793098</v>
      </c>
      <c r="BA66" s="7">
        <f t="shared" si="49"/>
        <v>32.560021580793098</v>
      </c>
      <c r="BB66" s="7">
        <f t="shared" si="50"/>
        <v>73.958333333333329</v>
      </c>
      <c r="BC66" s="7">
        <f t="shared" si="51"/>
        <v>22.118380062305299</v>
      </c>
      <c r="BD66" s="7">
        <f t="shared" si="52"/>
        <v>50</v>
      </c>
      <c r="BE66" s="7">
        <f t="shared" si="53"/>
        <v>50</v>
      </c>
      <c r="BF66" s="7">
        <f t="shared" si="54"/>
        <v>50</v>
      </c>
      <c r="BG66" s="7">
        <f t="shared" si="55"/>
        <v>50</v>
      </c>
      <c r="BH66" s="7">
        <f t="shared" si="56"/>
        <v>50</v>
      </c>
      <c r="BI66" s="7">
        <f t="shared" si="57"/>
        <v>50</v>
      </c>
      <c r="BJ66" s="7">
        <f t="shared" si="58"/>
        <v>50</v>
      </c>
      <c r="BK66" s="7">
        <f t="shared" si="59"/>
        <v>50</v>
      </c>
      <c r="BL66" s="7">
        <f t="shared" si="60"/>
        <v>50</v>
      </c>
      <c r="BM66" s="7">
        <f t="shared" si="61"/>
        <v>10</v>
      </c>
      <c r="BN66" s="7">
        <f t="shared" si="62"/>
        <v>82</v>
      </c>
      <c r="BP66" s="7">
        <f t="shared" si="63"/>
        <v>0</v>
      </c>
      <c r="BQ66" s="7">
        <f t="shared" si="64"/>
        <v>62.645274262857264</v>
      </c>
      <c r="BR66" s="7">
        <f t="shared" si="65"/>
        <v>166.90338775811693</v>
      </c>
      <c r="BS66" s="7">
        <f t="shared" si="66"/>
        <v>54.157590550788811</v>
      </c>
      <c r="BT66" s="7">
        <f t="shared" si="67"/>
        <v>15.788140008784001</v>
      </c>
      <c r="BU66" s="7">
        <f t="shared" si="68"/>
        <v>16.056925655138556</v>
      </c>
      <c r="BV66" s="7">
        <f t="shared" si="69"/>
        <v>15.52255898381574</v>
      </c>
      <c r="BW66" s="7">
        <f t="shared" si="70"/>
        <v>17.369819665621289</v>
      </c>
      <c r="BX66" s="7">
        <f t="shared" si="71"/>
        <v>14.195274760388681</v>
      </c>
      <c r="BY66" s="7">
        <f t="shared" si="72"/>
        <v>17.339809823115583</v>
      </c>
      <c r="BZ66" s="7">
        <f t="shared" si="73"/>
        <v>14.269344381757698</v>
      </c>
      <c r="CA66" s="7">
        <f t="shared" si="74"/>
        <v>7.8895910461376131</v>
      </c>
      <c r="CB66" s="7">
        <f t="shared" si="75"/>
        <v>31.612172778390846</v>
      </c>
      <c r="CC66" s="7">
        <f t="shared" si="76"/>
        <v>8.7871479028254775</v>
      </c>
      <c r="CD66" s="7">
        <f t="shared" si="77"/>
        <v>44.112206586183888</v>
      </c>
      <c r="CF66" t="str">
        <f>OutputSummary!A66</f>
        <v/>
      </c>
      <c r="CG66" s="22">
        <f>IF($CF66="",CG65,Case1!$O66)</f>
        <v>1.9714186982055359E-3</v>
      </c>
      <c r="CH66" s="22">
        <f>IF($CF66="",CH65,Case2!$O66)</f>
        <v>1.9714186982055354E-3</v>
      </c>
      <c r="CI66" s="22">
        <f>IF($CF66="",CI65,Case3!$O66)</f>
        <v>1.9714186982055354E-3</v>
      </c>
      <c r="CJ66" s="22">
        <f>IF($CF66="",CJ65,Case4!$O66)</f>
        <v>1.9714186982055359E-3</v>
      </c>
      <c r="CK66" s="22">
        <f>IF($CF66="",CK65,Case5!$O66)</f>
        <v>1.9714186982055359E-3</v>
      </c>
      <c r="CL66" s="22">
        <f>IF($CF66="",CL65,Case6!$O66)</f>
        <v>1.9714186982055359E-3</v>
      </c>
      <c r="CM66" s="22">
        <f>IF($CF66="",CM65,Case7!$O66)</f>
        <v>1.9714186982055359E-3</v>
      </c>
      <c r="CN66" s="22">
        <f>IF($CF66="",CN65,Case8!$O66)</f>
        <v>9.8570934910276772E-4</v>
      </c>
      <c r="CO66" s="22">
        <f>IF($CF66="",CO65,Case9!$O66)</f>
        <v>3.9428373964110709E-3</v>
      </c>
      <c r="CP66" s="22">
        <f>IF($CF66="",CP65,Case10!$O66)</f>
        <v>2.1866334246554959E-4</v>
      </c>
      <c r="CQ66" s="22">
        <f>IF($CF66="",CQ65,Case11!$O66)</f>
        <v>9.0443033450757944E-3</v>
      </c>
      <c r="CS66" t="str">
        <f>OutputSummary!A66</f>
        <v/>
      </c>
      <c r="CT66" s="22">
        <f>IF($CS66="",CT65,Case1!$S66+Case1!$F66+Case1!$P66)</f>
        <v>3.9428373964110718E-3</v>
      </c>
      <c r="CU66" s="22">
        <f>IF($CS66="",CU65,Case2!$S66+Case2!$F66+Case2!$P66)</f>
        <v>3.9428373964110718E-3</v>
      </c>
      <c r="CV66" s="22">
        <f>IF($CS66="",CV65,Case3!$S66+Case3!$F66+Case3!$P66)</f>
        <v>3.9428373964110718E-3</v>
      </c>
      <c r="CW66" s="22">
        <f>IF($CS66="",CW65,Case4!$S66+Case4!$F66+Case4!$P66)</f>
        <v>3.9428373964110718E-3</v>
      </c>
      <c r="CX66" s="22">
        <f>IF($CS66="",CX65,Case5!$S66+Case5!$F66+Case5!$P66)</f>
        <v>3.9428373964110709E-3</v>
      </c>
      <c r="CY66" s="22">
        <f>IF($CS66="",CY65,Case6!$S66+Case6!$F66+Case6!$P66)</f>
        <v>3.9428373964110718E-3</v>
      </c>
      <c r="CZ66" s="22">
        <f>IF($CS66="",CZ65,Case7!$S66+Case7!$F66+Case7!$P66)</f>
        <v>3.9428373964110718E-3</v>
      </c>
      <c r="DA66" s="22">
        <f>IF($CS66="",DA65,Case8!$S66+Case8!$F66+Case8!$P66)</f>
        <v>1.9714186982055354E-3</v>
      </c>
      <c r="DB66" s="22">
        <f>IF($CS66="",DB65,Case9!$S66+Case9!$F66+Case9!$P66)</f>
        <v>7.8856747928221418E-3</v>
      </c>
      <c r="DC66" s="22">
        <f>IF($CS66="",DC65,Case10!$S66+Case10!$F66+Case10!$P66)</f>
        <v>2.1866334246554956E-3</v>
      </c>
      <c r="DD66" s="22">
        <f>IF($CS66="",DD65,Case11!$S66+Case11!$F66+Case11!$P66)</f>
        <v>1.1029638225702189E-2</v>
      </c>
      <c r="DF66" t="str">
        <f t="shared" si="7"/>
        <v/>
      </c>
      <c r="DG66" s="22">
        <f t="shared" si="8"/>
        <v>1.9714186982055359E-3</v>
      </c>
      <c r="DH66" s="22">
        <f t="shared" si="9"/>
        <v>1.9714186982055363E-3</v>
      </c>
      <c r="DI66" s="22">
        <f t="shared" si="10"/>
        <v>1.9714186982055363E-3</v>
      </c>
      <c r="DJ66" s="22">
        <f t="shared" si="11"/>
        <v>1.9714186982055359E-3</v>
      </c>
      <c r="DK66" s="22">
        <f t="shared" si="12"/>
        <v>1.971418698205535E-3</v>
      </c>
      <c r="DL66" s="22">
        <f t="shared" si="13"/>
        <v>1.9714186982055359E-3</v>
      </c>
      <c r="DM66" s="22">
        <f t="shared" si="14"/>
        <v>1.9714186982055359E-3</v>
      </c>
      <c r="DN66" s="22">
        <f t="shared" si="15"/>
        <v>9.8570934910276772E-4</v>
      </c>
      <c r="DO66" s="22">
        <f t="shared" si="16"/>
        <v>3.9428373964110709E-3</v>
      </c>
      <c r="DP66" s="22">
        <f t="shared" si="17"/>
        <v>1.9679700821899461E-3</v>
      </c>
      <c r="DQ66" s="22">
        <f t="shared" si="18"/>
        <v>1.9853348806263948E-3</v>
      </c>
      <c r="DS66">
        <f t="shared" si="19"/>
        <v>50</v>
      </c>
      <c r="DT66">
        <f t="shared" si="20"/>
        <v>50.000000000000007</v>
      </c>
      <c r="DU66">
        <f t="shared" si="21"/>
        <v>50.000000000000007</v>
      </c>
      <c r="DV66">
        <f t="shared" si="22"/>
        <v>50</v>
      </c>
      <c r="DW66">
        <f t="shared" si="23"/>
        <v>49.999999999999993</v>
      </c>
      <c r="DX66">
        <f t="shared" si="24"/>
        <v>50</v>
      </c>
      <c r="DY66">
        <f t="shared" si="25"/>
        <v>50</v>
      </c>
      <c r="DZ66">
        <f t="shared" si="26"/>
        <v>50</v>
      </c>
      <c r="EA66">
        <f t="shared" si="27"/>
        <v>50</v>
      </c>
      <c r="EB66">
        <f t="shared" si="28"/>
        <v>90.000000000000014</v>
      </c>
      <c r="EC66">
        <f t="shared" si="29"/>
        <v>18.000000000000007</v>
      </c>
    </row>
    <row r="67" spans="1:133" x14ac:dyDescent="0.2">
      <c r="A67" t="str">
        <f>OutputSummary!A63</f>
        <v/>
      </c>
      <c r="B67" s="13">
        <f>IF($A67="",B66,Case8!K63*100)</f>
        <v>1.7498579986049103</v>
      </c>
      <c r="C67" s="7">
        <f>IF($A67="",C66,Pi!$B63)</f>
        <v>1.7498579986049103</v>
      </c>
      <c r="D67" s="7">
        <f>IF($A67="",D66,Patm!B63)</f>
        <v>2.8460613410415014</v>
      </c>
      <c r="E67" s="13">
        <f>IF($A67="",E66,'Patm diff'!B63)</f>
        <v>4.670430279232888</v>
      </c>
      <c r="F67" s="7">
        <f>IF($A67="",F66,'Patm nodiff'!B63)</f>
        <v>2.6975389287095854</v>
      </c>
      <c r="G67" s="7">
        <f>IF($A67="",G66,Case1!$B63)</f>
        <v>2.0261280293795592</v>
      </c>
      <c r="H67" s="7">
        <f>IF($A67="",H66,Case2!$B63)</f>
        <v>2.0308313965113962</v>
      </c>
      <c r="I67" s="7">
        <f>IF($A67="",I66,Case3!$B63)</f>
        <v>2.0214807385713751</v>
      </c>
      <c r="J67" s="7">
        <f>IF($A67="",J66,Case4!$B63)</f>
        <v>2.0538051773670332</v>
      </c>
      <c r="K67" s="7">
        <f>IF($A67="",K66,Case5!$B63)</f>
        <v>1.9982551494235157</v>
      </c>
      <c r="L67" s="7">
        <f>IF($A67="",L66,Case6!$B63)</f>
        <v>2.0532800477375783</v>
      </c>
      <c r="M67" s="7">
        <f>IF($A67="",M66,Case7!$B63)</f>
        <v>1.9995512626175778</v>
      </c>
      <c r="N67" s="7">
        <f>IF($A67="",N66,Case8!$B63)</f>
        <v>1.8879146385829662</v>
      </c>
      <c r="O67" s="7">
        <f>IF($A67="",O66,Case9!$B63)</f>
        <v>2.3030261325003867</v>
      </c>
      <c r="P67" s="7">
        <f>IF($A67="",P66,Case10!$B63)</f>
        <v>1.9036206090317456</v>
      </c>
      <c r="Q67" s="7">
        <f>IF($A67="",Q66,Case11!$B63)</f>
        <v>2.5217589739143711</v>
      </c>
      <c r="S67" s="7">
        <f>IF($A67="",S66,Case1!E63*100)</f>
        <v>42.140250000000002</v>
      </c>
      <c r="T67" s="7">
        <f>IF($A67="",T66,Pi!$Q63)</f>
        <v>42.140250000000002</v>
      </c>
      <c r="U67" s="7">
        <f>IF($A67="",U66,Patm!Q63)</f>
        <v>8.7436195562667471</v>
      </c>
      <c r="V67" s="7">
        <f>IF($A67="",V66,'Patm diff'!Q63)</f>
        <v>10.262304467276978</v>
      </c>
      <c r="W67" s="7">
        <f>IF($A67="",W66,'Patm nodiff'!Q63)</f>
        <v>8.2907749628602705</v>
      </c>
      <c r="X67" s="7">
        <f>IF($A67="",X66,Case1!$Q63)</f>
        <v>4.1852751107482655</v>
      </c>
      <c r="Y67" s="7">
        <f>IF($A67="",Y66,Case2!$Q63)</f>
        <v>3.9995827538937814</v>
      </c>
      <c r="Z67" s="7">
        <f>IF($A67="",Z66,Case3!$Q63)</f>
        <v>4.3695141633915444</v>
      </c>
      <c r="AA67" s="7">
        <f>IF($A67="",AA66,Case4!$Q63)</f>
        <v>3.1035367632601623</v>
      </c>
      <c r="AB67" s="7">
        <f>IF($A67="",AB66,Case5!$Q63)</f>
        <v>5.3015417455934193</v>
      </c>
      <c r="AC67" s="7">
        <f>IF($A67="",AC66,Case6!$Q63)</f>
        <v>3.1238178319518188</v>
      </c>
      <c r="AD67" s="7">
        <f>IF($A67="",AD66,Case7!$Q63)</f>
        <v>5.2490353409855066</v>
      </c>
      <c r="AE67" s="7">
        <f>IF($A67="",AE66,Case8!$Q63)</f>
        <v>2.4122664979407622</v>
      </c>
      <c r="AF67" s="7">
        <f>IF($A67="",AF66,Case9!$Q63)</f>
        <v>6.5376942800019391</v>
      </c>
      <c r="AG67" s="7">
        <f>IF($A67="",AG66,Case10!$Q63)</f>
        <v>2.6050506633498691</v>
      </c>
      <c r="AH67" s="7">
        <f>IF($A67="",AH66,Case11!$Q63)</f>
        <v>7.7843906021425369</v>
      </c>
      <c r="AJ67" s="25">
        <f t="shared" si="33"/>
        <v>1</v>
      </c>
      <c r="AK67" s="25">
        <f t="shared" si="34"/>
        <v>4.8195429511565546</v>
      </c>
      <c r="AL67" s="25">
        <f t="shared" si="35"/>
        <v>4.1063145353337571</v>
      </c>
      <c r="AM67" s="25">
        <f t="shared" si="36"/>
        <v>5.0827878200497985</v>
      </c>
      <c r="AN67" s="25">
        <f t="shared" si="37"/>
        <v>10.068692949665129</v>
      </c>
      <c r="AO67" s="25">
        <f t="shared" si="38"/>
        <v>10.536161543094588</v>
      </c>
      <c r="AP67" s="25">
        <f t="shared" si="39"/>
        <v>9.6441499956808556</v>
      </c>
      <c r="AQ67" s="25">
        <f t="shared" si="40"/>
        <v>13.578137851904506</v>
      </c>
      <c r="AR67" s="25">
        <f t="shared" si="41"/>
        <v>7.9486783321147092</v>
      </c>
      <c r="AS67" s="25">
        <f t="shared" si="42"/>
        <v>13.489983176666227</v>
      </c>
      <c r="AT67" s="25">
        <f t="shared" si="43"/>
        <v>8.0281894219611338</v>
      </c>
      <c r="AU67" s="25">
        <f t="shared" si="44"/>
        <v>17.469151951483447</v>
      </c>
      <c r="AV67" s="25">
        <f t="shared" si="45"/>
        <v>6.4457357892831144</v>
      </c>
      <c r="AW67" s="25">
        <f t="shared" si="46"/>
        <v>16.176364856494306</v>
      </c>
      <c r="AX67" s="25">
        <f t="shared" si="47"/>
        <v>5.4134295353064026</v>
      </c>
      <c r="AZ67" s="7">
        <f t="shared" si="48"/>
        <v>32.560021580793098</v>
      </c>
      <c r="BA67" s="7">
        <f t="shared" si="49"/>
        <v>32.560021580793098</v>
      </c>
      <c r="BB67" s="7">
        <f t="shared" si="50"/>
        <v>73.958333333333329</v>
      </c>
      <c r="BC67" s="7">
        <f t="shared" si="51"/>
        <v>22.118380062305299</v>
      </c>
      <c r="BD67" s="7">
        <f t="shared" si="52"/>
        <v>50</v>
      </c>
      <c r="BE67" s="7">
        <f t="shared" si="53"/>
        <v>50</v>
      </c>
      <c r="BF67" s="7">
        <f t="shared" si="54"/>
        <v>50</v>
      </c>
      <c r="BG67" s="7">
        <f t="shared" si="55"/>
        <v>50</v>
      </c>
      <c r="BH67" s="7">
        <f t="shared" si="56"/>
        <v>50</v>
      </c>
      <c r="BI67" s="7">
        <f t="shared" si="57"/>
        <v>50</v>
      </c>
      <c r="BJ67" s="7">
        <f t="shared" si="58"/>
        <v>50</v>
      </c>
      <c r="BK67" s="7">
        <f t="shared" si="59"/>
        <v>50</v>
      </c>
      <c r="BL67" s="7">
        <f t="shared" si="60"/>
        <v>50</v>
      </c>
      <c r="BM67" s="7">
        <f t="shared" si="61"/>
        <v>10</v>
      </c>
      <c r="BN67" s="7">
        <f t="shared" si="62"/>
        <v>82</v>
      </c>
      <c r="BP67" s="7">
        <f t="shared" si="63"/>
        <v>0</v>
      </c>
      <c r="BQ67" s="7">
        <f t="shared" si="64"/>
        <v>62.645274262857264</v>
      </c>
      <c r="BR67" s="7">
        <f t="shared" si="65"/>
        <v>166.90338775811693</v>
      </c>
      <c r="BS67" s="7">
        <f t="shared" si="66"/>
        <v>54.157590550788811</v>
      </c>
      <c r="BT67" s="7">
        <f t="shared" si="67"/>
        <v>15.788140008784001</v>
      </c>
      <c r="BU67" s="7">
        <f t="shared" si="68"/>
        <v>16.056925655138556</v>
      </c>
      <c r="BV67" s="7">
        <f t="shared" si="69"/>
        <v>15.52255898381574</v>
      </c>
      <c r="BW67" s="7">
        <f t="shared" si="70"/>
        <v>17.369819665621289</v>
      </c>
      <c r="BX67" s="7">
        <f t="shared" si="71"/>
        <v>14.195274760388681</v>
      </c>
      <c r="BY67" s="7">
        <f t="shared" si="72"/>
        <v>17.339809823115583</v>
      </c>
      <c r="BZ67" s="7">
        <f t="shared" si="73"/>
        <v>14.269344381757698</v>
      </c>
      <c r="CA67" s="7">
        <f t="shared" si="74"/>
        <v>7.8895910461376131</v>
      </c>
      <c r="CB67" s="7">
        <f t="shared" si="75"/>
        <v>31.612172778390846</v>
      </c>
      <c r="CC67" s="7">
        <f t="shared" si="76"/>
        <v>8.7871479028254775</v>
      </c>
      <c r="CD67" s="7">
        <f t="shared" si="77"/>
        <v>44.112206586183888</v>
      </c>
      <c r="CF67" t="str">
        <f>OutputSummary!A67</f>
        <v/>
      </c>
      <c r="CG67" s="22">
        <f>IF($CF67="",CG66,Case1!$O67)</f>
        <v>1.9714186982055359E-3</v>
      </c>
      <c r="CH67" s="22">
        <f>IF($CF67="",CH66,Case2!$O67)</f>
        <v>1.9714186982055354E-3</v>
      </c>
      <c r="CI67" s="22">
        <f>IF($CF67="",CI66,Case3!$O67)</f>
        <v>1.9714186982055354E-3</v>
      </c>
      <c r="CJ67" s="22">
        <f>IF($CF67="",CJ66,Case4!$O67)</f>
        <v>1.9714186982055359E-3</v>
      </c>
      <c r="CK67" s="22">
        <f>IF($CF67="",CK66,Case5!$O67)</f>
        <v>1.9714186982055359E-3</v>
      </c>
      <c r="CL67" s="22">
        <f>IF($CF67="",CL66,Case6!$O67)</f>
        <v>1.9714186982055359E-3</v>
      </c>
      <c r="CM67" s="22">
        <f>IF($CF67="",CM66,Case7!$O67)</f>
        <v>1.9714186982055359E-3</v>
      </c>
      <c r="CN67" s="22">
        <f>IF($CF67="",CN66,Case8!$O67)</f>
        <v>9.8570934910276772E-4</v>
      </c>
      <c r="CO67" s="22">
        <f>IF($CF67="",CO66,Case9!$O67)</f>
        <v>3.9428373964110709E-3</v>
      </c>
      <c r="CP67" s="22">
        <f>IF($CF67="",CP66,Case10!$O67)</f>
        <v>2.1866334246554959E-4</v>
      </c>
      <c r="CQ67" s="22">
        <f>IF($CF67="",CQ66,Case11!$O67)</f>
        <v>9.0443033450757944E-3</v>
      </c>
      <c r="CS67" t="str">
        <f>OutputSummary!A67</f>
        <v/>
      </c>
      <c r="CT67" s="22">
        <f>IF($CS67="",CT66,Case1!$S67+Case1!$F67+Case1!$P67)</f>
        <v>3.9428373964110718E-3</v>
      </c>
      <c r="CU67" s="22">
        <f>IF($CS67="",CU66,Case2!$S67+Case2!$F67+Case2!$P67)</f>
        <v>3.9428373964110718E-3</v>
      </c>
      <c r="CV67" s="22">
        <f>IF($CS67="",CV66,Case3!$S67+Case3!$F67+Case3!$P67)</f>
        <v>3.9428373964110718E-3</v>
      </c>
      <c r="CW67" s="22">
        <f>IF($CS67="",CW66,Case4!$S67+Case4!$F67+Case4!$P67)</f>
        <v>3.9428373964110718E-3</v>
      </c>
      <c r="CX67" s="22">
        <f>IF($CS67="",CX66,Case5!$S67+Case5!$F67+Case5!$P67)</f>
        <v>3.9428373964110709E-3</v>
      </c>
      <c r="CY67" s="22">
        <f>IF($CS67="",CY66,Case6!$S67+Case6!$F67+Case6!$P67)</f>
        <v>3.9428373964110718E-3</v>
      </c>
      <c r="CZ67" s="22">
        <f>IF($CS67="",CZ66,Case7!$S67+Case7!$F67+Case7!$P67)</f>
        <v>3.9428373964110718E-3</v>
      </c>
      <c r="DA67" s="22">
        <f>IF($CS67="",DA66,Case8!$S67+Case8!$F67+Case8!$P67)</f>
        <v>1.9714186982055354E-3</v>
      </c>
      <c r="DB67" s="22">
        <f>IF($CS67="",DB66,Case9!$S67+Case9!$F67+Case9!$P67)</f>
        <v>7.8856747928221418E-3</v>
      </c>
      <c r="DC67" s="22">
        <f>IF($CS67="",DC66,Case10!$S67+Case10!$F67+Case10!$P67)</f>
        <v>2.1866334246554956E-3</v>
      </c>
      <c r="DD67" s="22">
        <f>IF($CS67="",DD66,Case11!$S67+Case11!$F67+Case11!$P67)</f>
        <v>1.1029638225702189E-2</v>
      </c>
      <c r="DF67" t="str">
        <f t="shared" si="7"/>
        <v/>
      </c>
      <c r="DG67" s="22">
        <f t="shared" si="8"/>
        <v>1.9714186982055359E-3</v>
      </c>
      <c r="DH67" s="22">
        <f t="shared" si="9"/>
        <v>1.9714186982055363E-3</v>
      </c>
      <c r="DI67" s="22">
        <f t="shared" si="10"/>
        <v>1.9714186982055363E-3</v>
      </c>
      <c r="DJ67" s="22">
        <f t="shared" si="11"/>
        <v>1.9714186982055359E-3</v>
      </c>
      <c r="DK67" s="22">
        <f t="shared" si="12"/>
        <v>1.971418698205535E-3</v>
      </c>
      <c r="DL67" s="22">
        <f t="shared" si="13"/>
        <v>1.9714186982055359E-3</v>
      </c>
      <c r="DM67" s="22">
        <f t="shared" si="14"/>
        <v>1.9714186982055359E-3</v>
      </c>
      <c r="DN67" s="22">
        <f t="shared" si="15"/>
        <v>9.8570934910276772E-4</v>
      </c>
      <c r="DO67" s="22">
        <f t="shared" si="16"/>
        <v>3.9428373964110709E-3</v>
      </c>
      <c r="DP67" s="22">
        <f t="shared" si="17"/>
        <v>1.9679700821899461E-3</v>
      </c>
      <c r="DQ67" s="22">
        <f t="shared" si="18"/>
        <v>1.9853348806263948E-3</v>
      </c>
      <c r="DS67">
        <f t="shared" si="19"/>
        <v>50</v>
      </c>
      <c r="DT67">
        <f t="shared" si="20"/>
        <v>50.000000000000007</v>
      </c>
      <c r="DU67">
        <f t="shared" si="21"/>
        <v>50.000000000000007</v>
      </c>
      <c r="DV67">
        <f t="shared" si="22"/>
        <v>50</v>
      </c>
      <c r="DW67">
        <f t="shared" si="23"/>
        <v>49.999999999999993</v>
      </c>
      <c r="DX67">
        <f t="shared" si="24"/>
        <v>50</v>
      </c>
      <c r="DY67">
        <f t="shared" si="25"/>
        <v>50</v>
      </c>
      <c r="DZ67">
        <f t="shared" si="26"/>
        <v>50</v>
      </c>
      <c r="EA67">
        <f t="shared" si="27"/>
        <v>50</v>
      </c>
      <c r="EB67">
        <f t="shared" si="28"/>
        <v>90.000000000000014</v>
      </c>
      <c r="EC67">
        <f t="shared" si="29"/>
        <v>18.000000000000007</v>
      </c>
    </row>
    <row r="68" spans="1:133" x14ac:dyDescent="0.2">
      <c r="A68" t="str">
        <f>OutputSummary!A64</f>
        <v/>
      </c>
      <c r="B68" s="13">
        <f>IF($A68="",B67,Case8!K64*100)</f>
        <v>1.7498579986049103</v>
      </c>
      <c r="C68" s="7">
        <f>IF($A68="",C67,Pi!$B64)</f>
        <v>1.7498579986049103</v>
      </c>
      <c r="D68" s="7">
        <f>IF($A68="",D67,Patm!B64)</f>
        <v>2.8460613410415014</v>
      </c>
      <c r="E68" s="13">
        <f>IF($A68="",E67,'Patm diff'!B64)</f>
        <v>4.670430279232888</v>
      </c>
      <c r="F68" s="7">
        <f>IF($A68="",F67,'Patm nodiff'!B64)</f>
        <v>2.6975389287095854</v>
      </c>
      <c r="G68" s="7">
        <f>IF($A68="",G67,Case1!$B64)</f>
        <v>2.0261280293795592</v>
      </c>
      <c r="H68" s="7">
        <f>IF($A68="",H67,Case2!$B64)</f>
        <v>2.0308313965113962</v>
      </c>
      <c r="I68" s="7">
        <f>IF($A68="",I67,Case3!$B64)</f>
        <v>2.0214807385713751</v>
      </c>
      <c r="J68" s="7">
        <f>IF($A68="",J67,Case4!$B64)</f>
        <v>2.0538051773670332</v>
      </c>
      <c r="K68" s="7">
        <f>IF($A68="",K67,Case5!$B64)</f>
        <v>1.9982551494235157</v>
      </c>
      <c r="L68" s="7">
        <f>IF($A68="",L67,Case6!$B64)</f>
        <v>2.0532800477375783</v>
      </c>
      <c r="M68" s="7">
        <f>IF($A68="",M67,Case7!$B64)</f>
        <v>1.9995512626175778</v>
      </c>
      <c r="N68" s="7">
        <f>IF($A68="",N67,Case8!$B64)</f>
        <v>1.8879146385829662</v>
      </c>
      <c r="O68" s="7">
        <f>IF($A68="",O67,Case9!$B64)</f>
        <v>2.3030261325003867</v>
      </c>
      <c r="P68" s="7">
        <f>IF($A68="",P67,Case10!$B64)</f>
        <v>1.9036206090317456</v>
      </c>
      <c r="Q68" s="7">
        <f>IF($A68="",Q67,Case11!$B64)</f>
        <v>2.5217589739143711</v>
      </c>
      <c r="S68" s="7">
        <f>IF($A68="",S67,Case1!E64*100)</f>
        <v>42.140250000000002</v>
      </c>
      <c r="T68" s="7">
        <f>IF($A68="",T67,Pi!$Q64)</f>
        <v>42.140250000000002</v>
      </c>
      <c r="U68" s="7">
        <f>IF($A68="",U67,Patm!Q64)</f>
        <v>8.7436195562667471</v>
      </c>
      <c r="V68" s="7">
        <f>IF($A68="",V67,'Patm diff'!Q64)</f>
        <v>10.262304467276978</v>
      </c>
      <c r="W68" s="7">
        <f>IF($A68="",W67,'Patm nodiff'!Q64)</f>
        <v>8.2907749628602705</v>
      </c>
      <c r="X68" s="7">
        <f>IF($A68="",X67,Case1!$Q64)</f>
        <v>4.1852751107482655</v>
      </c>
      <c r="Y68" s="7">
        <f>IF($A68="",Y67,Case2!$Q64)</f>
        <v>3.9995827538937814</v>
      </c>
      <c r="Z68" s="7">
        <f>IF($A68="",Z67,Case3!$Q64)</f>
        <v>4.3695141633915444</v>
      </c>
      <c r="AA68" s="7">
        <f>IF($A68="",AA67,Case4!$Q64)</f>
        <v>3.1035367632601623</v>
      </c>
      <c r="AB68" s="7">
        <f>IF($A68="",AB67,Case5!$Q64)</f>
        <v>5.3015417455934193</v>
      </c>
      <c r="AC68" s="7">
        <f>IF($A68="",AC67,Case6!$Q64)</f>
        <v>3.1238178319518188</v>
      </c>
      <c r="AD68" s="7">
        <f>IF($A68="",AD67,Case7!$Q64)</f>
        <v>5.2490353409855066</v>
      </c>
      <c r="AE68" s="7">
        <f>IF($A68="",AE67,Case8!$Q64)</f>
        <v>2.4122664979407622</v>
      </c>
      <c r="AF68" s="7">
        <f>IF($A68="",AF67,Case9!$Q64)</f>
        <v>6.5376942800019391</v>
      </c>
      <c r="AG68" s="7">
        <f>IF($A68="",AG67,Case10!$Q64)</f>
        <v>2.6050506633498691</v>
      </c>
      <c r="AH68" s="7">
        <f>IF($A68="",AH67,Case11!$Q64)</f>
        <v>7.7843906021425369</v>
      </c>
      <c r="AJ68" s="25">
        <f t="shared" si="33"/>
        <v>1</v>
      </c>
      <c r="AK68" s="25">
        <f t="shared" si="34"/>
        <v>4.8195429511565546</v>
      </c>
      <c r="AL68" s="25">
        <f t="shared" si="35"/>
        <v>4.1063145353337571</v>
      </c>
      <c r="AM68" s="25">
        <f t="shared" si="36"/>
        <v>5.0827878200497985</v>
      </c>
      <c r="AN68" s="25">
        <f t="shared" si="37"/>
        <v>10.068692949665129</v>
      </c>
      <c r="AO68" s="25">
        <f t="shared" si="38"/>
        <v>10.536161543094588</v>
      </c>
      <c r="AP68" s="25">
        <f t="shared" si="39"/>
        <v>9.6441499956808556</v>
      </c>
      <c r="AQ68" s="25">
        <f t="shared" si="40"/>
        <v>13.578137851904506</v>
      </c>
      <c r="AR68" s="25">
        <f t="shared" si="41"/>
        <v>7.9486783321147092</v>
      </c>
      <c r="AS68" s="25">
        <f t="shared" si="42"/>
        <v>13.489983176666227</v>
      </c>
      <c r="AT68" s="25">
        <f t="shared" si="43"/>
        <v>8.0281894219611338</v>
      </c>
      <c r="AU68" s="25">
        <f t="shared" si="44"/>
        <v>17.469151951483447</v>
      </c>
      <c r="AV68" s="25">
        <f t="shared" si="45"/>
        <v>6.4457357892831144</v>
      </c>
      <c r="AW68" s="25">
        <f t="shared" si="46"/>
        <v>16.176364856494306</v>
      </c>
      <c r="AX68" s="25">
        <f t="shared" si="47"/>
        <v>5.4134295353064026</v>
      </c>
      <c r="AZ68" s="7">
        <f t="shared" si="48"/>
        <v>32.560021580793098</v>
      </c>
      <c r="BA68" s="7">
        <f t="shared" si="49"/>
        <v>32.560021580793098</v>
      </c>
      <c r="BB68" s="7">
        <f t="shared" si="50"/>
        <v>73.958333333333329</v>
      </c>
      <c r="BC68" s="7">
        <f t="shared" si="51"/>
        <v>22.118380062305299</v>
      </c>
      <c r="BD68" s="7">
        <f t="shared" si="52"/>
        <v>50</v>
      </c>
      <c r="BE68" s="7">
        <f t="shared" si="53"/>
        <v>50</v>
      </c>
      <c r="BF68" s="7">
        <f t="shared" si="54"/>
        <v>50</v>
      </c>
      <c r="BG68" s="7">
        <f t="shared" si="55"/>
        <v>50</v>
      </c>
      <c r="BH68" s="7">
        <f t="shared" si="56"/>
        <v>50</v>
      </c>
      <c r="BI68" s="7">
        <f t="shared" si="57"/>
        <v>50</v>
      </c>
      <c r="BJ68" s="7">
        <f t="shared" si="58"/>
        <v>50</v>
      </c>
      <c r="BK68" s="7">
        <f t="shared" si="59"/>
        <v>50</v>
      </c>
      <c r="BL68" s="7">
        <f t="shared" si="60"/>
        <v>50</v>
      </c>
      <c r="BM68" s="7">
        <f t="shared" si="61"/>
        <v>10</v>
      </c>
      <c r="BN68" s="7">
        <f t="shared" si="62"/>
        <v>82</v>
      </c>
      <c r="BP68" s="7">
        <f t="shared" si="63"/>
        <v>0</v>
      </c>
      <c r="BQ68" s="7">
        <f t="shared" si="64"/>
        <v>62.645274262857264</v>
      </c>
      <c r="BR68" s="7">
        <f t="shared" si="65"/>
        <v>166.90338775811693</v>
      </c>
      <c r="BS68" s="7">
        <f t="shared" si="66"/>
        <v>54.157590550788811</v>
      </c>
      <c r="BT68" s="7">
        <f t="shared" si="67"/>
        <v>15.788140008784001</v>
      </c>
      <c r="BU68" s="7">
        <f t="shared" si="68"/>
        <v>16.056925655138556</v>
      </c>
      <c r="BV68" s="7">
        <f t="shared" si="69"/>
        <v>15.52255898381574</v>
      </c>
      <c r="BW68" s="7">
        <f t="shared" si="70"/>
        <v>17.369819665621289</v>
      </c>
      <c r="BX68" s="7">
        <f t="shared" si="71"/>
        <v>14.195274760388681</v>
      </c>
      <c r="BY68" s="7">
        <f t="shared" si="72"/>
        <v>17.339809823115583</v>
      </c>
      <c r="BZ68" s="7">
        <f t="shared" si="73"/>
        <v>14.269344381757698</v>
      </c>
      <c r="CA68" s="7">
        <f t="shared" si="74"/>
        <v>7.8895910461376131</v>
      </c>
      <c r="CB68" s="7">
        <f t="shared" si="75"/>
        <v>31.612172778390846</v>
      </c>
      <c r="CC68" s="7">
        <f t="shared" si="76"/>
        <v>8.7871479028254775</v>
      </c>
      <c r="CD68" s="7">
        <f t="shared" si="77"/>
        <v>44.112206586183888</v>
      </c>
      <c r="CF68" t="str">
        <f>OutputSummary!A68</f>
        <v/>
      </c>
      <c r="CG68" s="22">
        <f>IF($CF68="",CG67,Case1!$O68)</f>
        <v>1.9714186982055359E-3</v>
      </c>
      <c r="CH68" s="22">
        <f>IF($CF68="",CH67,Case2!$O68)</f>
        <v>1.9714186982055354E-3</v>
      </c>
      <c r="CI68" s="22">
        <f>IF($CF68="",CI67,Case3!$O68)</f>
        <v>1.9714186982055354E-3</v>
      </c>
      <c r="CJ68" s="22">
        <f>IF($CF68="",CJ67,Case4!$O68)</f>
        <v>1.9714186982055359E-3</v>
      </c>
      <c r="CK68" s="22">
        <f>IF($CF68="",CK67,Case5!$O68)</f>
        <v>1.9714186982055359E-3</v>
      </c>
      <c r="CL68" s="22">
        <f>IF($CF68="",CL67,Case6!$O68)</f>
        <v>1.9714186982055359E-3</v>
      </c>
      <c r="CM68" s="22">
        <f>IF($CF68="",CM67,Case7!$O68)</f>
        <v>1.9714186982055359E-3</v>
      </c>
      <c r="CN68" s="22">
        <f>IF($CF68="",CN67,Case8!$O68)</f>
        <v>9.8570934910276772E-4</v>
      </c>
      <c r="CO68" s="22">
        <f>IF($CF68="",CO67,Case9!$O68)</f>
        <v>3.9428373964110709E-3</v>
      </c>
      <c r="CP68" s="22">
        <f>IF($CF68="",CP67,Case10!$O68)</f>
        <v>2.1866334246554959E-4</v>
      </c>
      <c r="CQ68" s="22">
        <f>IF($CF68="",CQ67,Case11!$O68)</f>
        <v>9.0443033450757944E-3</v>
      </c>
      <c r="CS68" t="str">
        <f>OutputSummary!A68</f>
        <v/>
      </c>
      <c r="CT68" s="22">
        <f>IF($CS68="",CT67,Case1!$S68+Case1!$F68+Case1!$P68)</f>
        <v>3.9428373964110718E-3</v>
      </c>
      <c r="CU68" s="22">
        <f>IF($CS68="",CU67,Case2!$S68+Case2!$F68+Case2!$P68)</f>
        <v>3.9428373964110718E-3</v>
      </c>
      <c r="CV68" s="22">
        <f>IF($CS68="",CV67,Case3!$S68+Case3!$F68+Case3!$P68)</f>
        <v>3.9428373964110718E-3</v>
      </c>
      <c r="CW68" s="22">
        <f>IF($CS68="",CW67,Case4!$S68+Case4!$F68+Case4!$P68)</f>
        <v>3.9428373964110718E-3</v>
      </c>
      <c r="CX68" s="22">
        <f>IF($CS68="",CX67,Case5!$S68+Case5!$F68+Case5!$P68)</f>
        <v>3.9428373964110709E-3</v>
      </c>
      <c r="CY68" s="22">
        <f>IF($CS68="",CY67,Case6!$S68+Case6!$F68+Case6!$P68)</f>
        <v>3.9428373964110718E-3</v>
      </c>
      <c r="CZ68" s="22">
        <f>IF($CS68="",CZ67,Case7!$S68+Case7!$F68+Case7!$P68)</f>
        <v>3.9428373964110718E-3</v>
      </c>
      <c r="DA68" s="22">
        <f>IF($CS68="",DA67,Case8!$S68+Case8!$F68+Case8!$P68)</f>
        <v>1.9714186982055354E-3</v>
      </c>
      <c r="DB68" s="22">
        <f>IF($CS68="",DB67,Case9!$S68+Case9!$F68+Case9!$P68)</f>
        <v>7.8856747928221418E-3</v>
      </c>
      <c r="DC68" s="22">
        <f>IF($CS68="",DC67,Case10!$S68+Case10!$F68+Case10!$P68)</f>
        <v>2.1866334246554956E-3</v>
      </c>
      <c r="DD68" s="22">
        <f>IF($CS68="",DD67,Case11!$S68+Case11!$F68+Case11!$P68)</f>
        <v>1.1029638225702189E-2</v>
      </c>
      <c r="DF68" t="str">
        <f t="shared" ref="DF68:DF99" si="78">CS68</f>
        <v/>
      </c>
      <c r="DG68" s="22">
        <f t="shared" ref="DG68:DG99" si="79">CT68-CG68</f>
        <v>1.9714186982055359E-3</v>
      </c>
      <c r="DH68" s="22">
        <f t="shared" ref="DH68:DH99" si="80">CU68-CH68</f>
        <v>1.9714186982055363E-3</v>
      </c>
      <c r="DI68" s="22">
        <f t="shared" ref="DI68:DI99" si="81">CV68-CI68</f>
        <v>1.9714186982055363E-3</v>
      </c>
      <c r="DJ68" s="22">
        <f t="shared" ref="DJ68:DJ99" si="82">CW68-CJ68</f>
        <v>1.9714186982055359E-3</v>
      </c>
      <c r="DK68" s="22">
        <f t="shared" ref="DK68:DK99" si="83">CX68-CK68</f>
        <v>1.971418698205535E-3</v>
      </c>
      <c r="DL68" s="22">
        <f t="shared" ref="DL68:DL99" si="84">CY68-CL68</f>
        <v>1.9714186982055359E-3</v>
      </c>
      <c r="DM68" s="22">
        <f t="shared" ref="DM68:DM99" si="85">CZ68-CM68</f>
        <v>1.9714186982055359E-3</v>
      </c>
      <c r="DN68" s="22">
        <f t="shared" ref="DN68:DN99" si="86">DA68-CN68</f>
        <v>9.8570934910276772E-4</v>
      </c>
      <c r="DO68" s="22">
        <f t="shared" ref="DO68:DO99" si="87">DB68-CO68</f>
        <v>3.9428373964110709E-3</v>
      </c>
      <c r="DP68" s="22">
        <f t="shared" ref="DP68:DP99" si="88">DC68-CP68</f>
        <v>1.9679700821899461E-3</v>
      </c>
      <c r="DQ68" s="22">
        <f t="shared" ref="DQ68:DQ99" si="89">DD68-CQ68</f>
        <v>1.9853348806263948E-3</v>
      </c>
      <c r="DS68">
        <f t="shared" ref="DS68:DS99" si="90">100*DG68/CT68</f>
        <v>50</v>
      </c>
      <c r="DT68">
        <f t="shared" ref="DT68:DT99" si="91">100*DH68/CU68</f>
        <v>50.000000000000007</v>
      </c>
      <c r="DU68">
        <f t="shared" ref="DU68:DU99" si="92">100*DI68/CV68</f>
        <v>50.000000000000007</v>
      </c>
      <c r="DV68">
        <f t="shared" ref="DV68:DV99" si="93">100*DJ68/CW68</f>
        <v>50</v>
      </c>
      <c r="DW68">
        <f t="shared" ref="DW68:DW99" si="94">100*DK68/CX68</f>
        <v>49.999999999999993</v>
      </c>
      <c r="DX68">
        <f t="shared" ref="DX68:DX99" si="95">100*DL68/CY68</f>
        <v>50</v>
      </c>
      <c r="DY68">
        <f t="shared" ref="DY68:DY99" si="96">100*DM68/CZ68</f>
        <v>50</v>
      </c>
      <c r="DZ68">
        <f t="shared" ref="DZ68:DZ99" si="97">100*DN68/DA68</f>
        <v>50</v>
      </c>
      <c r="EA68">
        <f t="shared" ref="EA68:EA99" si="98">100*DO68/DB68</f>
        <v>50</v>
      </c>
      <c r="EB68">
        <f t="shared" ref="EB68:EB99" si="99">100*DP68/DC68</f>
        <v>90.000000000000014</v>
      </c>
      <c r="EC68">
        <f t="shared" ref="EC68:EC99" si="100">100*DQ68/DD68</f>
        <v>18.000000000000007</v>
      </c>
    </row>
    <row r="69" spans="1:133" x14ac:dyDescent="0.2">
      <c r="A69" t="str">
        <f>OutputSummary!A65</f>
        <v/>
      </c>
      <c r="B69" s="13">
        <f>IF($A69="",B68,Case8!K65*100)</f>
        <v>1.7498579986049103</v>
      </c>
      <c r="C69" s="7">
        <f>IF($A69="",C68,Pi!$B65)</f>
        <v>1.7498579986049103</v>
      </c>
      <c r="D69" s="7">
        <f>IF($A69="",D68,Patm!B65)</f>
        <v>2.8460613410415014</v>
      </c>
      <c r="E69" s="13">
        <f>IF($A69="",E68,'Patm diff'!B65)</f>
        <v>4.670430279232888</v>
      </c>
      <c r="F69" s="7">
        <f>IF($A69="",F68,'Patm nodiff'!B65)</f>
        <v>2.6975389287095854</v>
      </c>
      <c r="G69" s="7">
        <f>IF($A69="",G68,Case1!$B65)</f>
        <v>2.0261280293795592</v>
      </c>
      <c r="H69" s="7">
        <f>IF($A69="",H68,Case2!$B65)</f>
        <v>2.0308313965113962</v>
      </c>
      <c r="I69" s="7">
        <f>IF($A69="",I68,Case3!$B65)</f>
        <v>2.0214807385713751</v>
      </c>
      <c r="J69" s="7">
        <f>IF($A69="",J68,Case4!$B65)</f>
        <v>2.0538051773670332</v>
      </c>
      <c r="K69" s="7">
        <f>IF($A69="",K68,Case5!$B65)</f>
        <v>1.9982551494235157</v>
      </c>
      <c r="L69" s="7">
        <f>IF($A69="",L68,Case6!$B65)</f>
        <v>2.0532800477375783</v>
      </c>
      <c r="M69" s="7">
        <f>IF($A69="",M68,Case7!$B65)</f>
        <v>1.9995512626175778</v>
      </c>
      <c r="N69" s="7">
        <f>IF($A69="",N68,Case8!$B65)</f>
        <v>1.8879146385829662</v>
      </c>
      <c r="O69" s="7">
        <f>IF($A69="",O68,Case9!$B65)</f>
        <v>2.3030261325003867</v>
      </c>
      <c r="P69" s="7">
        <f>IF($A69="",P68,Case10!$B65)</f>
        <v>1.9036206090317456</v>
      </c>
      <c r="Q69" s="7">
        <f>IF($A69="",Q68,Case11!$B65)</f>
        <v>2.5217589739143711</v>
      </c>
      <c r="S69" s="7">
        <f>IF($A69="",S68,Case1!E65*100)</f>
        <v>42.140250000000002</v>
      </c>
      <c r="T69" s="7">
        <f>IF($A69="",T68,Pi!$Q65)</f>
        <v>42.140250000000002</v>
      </c>
      <c r="U69" s="7">
        <f>IF($A69="",U68,Patm!Q65)</f>
        <v>8.7436195562667471</v>
      </c>
      <c r="V69" s="7">
        <f>IF($A69="",V68,'Patm diff'!Q65)</f>
        <v>10.262304467276978</v>
      </c>
      <c r="W69" s="7">
        <f>IF($A69="",W68,'Patm nodiff'!Q65)</f>
        <v>8.2907749628602705</v>
      </c>
      <c r="X69" s="7">
        <f>IF($A69="",X68,Case1!$Q65)</f>
        <v>4.1852751107482655</v>
      </c>
      <c r="Y69" s="7">
        <f>IF($A69="",Y68,Case2!$Q65)</f>
        <v>3.9995827538937814</v>
      </c>
      <c r="Z69" s="7">
        <f>IF($A69="",Z68,Case3!$Q65)</f>
        <v>4.3695141633915444</v>
      </c>
      <c r="AA69" s="7">
        <f>IF($A69="",AA68,Case4!$Q65)</f>
        <v>3.1035367632601623</v>
      </c>
      <c r="AB69" s="7">
        <f>IF($A69="",AB68,Case5!$Q65)</f>
        <v>5.3015417455934193</v>
      </c>
      <c r="AC69" s="7">
        <f>IF($A69="",AC68,Case6!$Q65)</f>
        <v>3.1238178319518188</v>
      </c>
      <c r="AD69" s="7">
        <f>IF($A69="",AD68,Case7!$Q65)</f>
        <v>5.2490353409855066</v>
      </c>
      <c r="AE69" s="7">
        <f>IF($A69="",AE68,Case8!$Q65)</f>
        <v>2.4122664979407622</v>
      </c>
      <c r="AF69" s="7">
        <f>IF($A69="",AF68,Case9!$Q65)</f>
        <v>6.5376942800019391</v>
      </c>
      <c r="AG69" s="7">
        <f>IF($A69="",AG68,Case10!$Q65)</f>
        <v>2.6050506633498691</v>
      </c>
      <c r="AH69" s="7">
        <f>IF($A69="",AH68,Case11!$Q65)</f>
        <v>7.7843906021425369</v>
      </c>
      <c r="AJ69" s="25">
        <f t="shared" si="33"/>
        <v>1</v>
      </c>
      <c r="AK69" s="25">
        <f t="shared" si="34"/>
        <v>4.8195429511565546</v>
      </c>
      <c r="AL69" s="25">
        <f t="shared" si="35"/>
        <v>4.1063145353337571</v>
      </c>
      <c r="AM69" s="25">
        <f t="shared" si="36"/>
        <v>5.0827878200497985</v>
      </c>
      <c r="AN69" s="25">
        <f t="shared" si="37"/>
        <v>10.068692949665129</v>
      </c>
      <c r="AO69" s="25">
        <f t="shared" si="38"/>
        <v>10.536161543094588</v>
      </c>
      <c r="AP69" s="25">
        <f t="shared" si="39"/>
        <v>9.6441499956808556</v>
      </c>
      <c r="AQ69" s="25">
        <f t="shared" si="40"/>
        <v>13.578137851904506</v>
      </c>
      <c r="AR69" s="25">
        <f t="shared" si="41"/>
        <v>7.9486783321147092</v>
      </c>
      <c r="AS69" s="25">
        <f t="shared" si="42"/>
        <v>13.489983176666227</v>
      </c>
      <c r="AT69" s="25">
        <f t="shared" si="43"/>
        <v>8.0281894219611338</v>
      </c>
      <c r="AU69" s="25">
        <f t="shared" si="44"/>
        <v>17.469151951483447</v>
      </c>
      <c r="AV69" s="25">
        <f t="shared" si="45"/>
        <v>6.4457357892831144</v>
      </c>
      <c r="AW69" s="25">
        <f t="shared" si="46"/>
        <v>16.176364856494306</v>
      </c>
      <c r="AX69" s="25">
        <f t="shared" si="47"/>
        <v>5.4134295353064026</v>
      </c>
      <c r="AZ69" s="7">
        <f t="shared" si="48"/>
        <v>32.560021580793098</v>
      </c>
      <c r="BA69" s="7">
        <f t="shared" si="49"/>
        <v>32.560021580793098</v>
      </c>
      <c r="BB69" s="7">
        <f t="shared" si="50"/>
        <v>73.958333333333329</v>
      </c>
      <c r="BC69" s="7">
        <f t="shared" si="51"/>
        <v>22.118380062305299</v>
      </c>
      <c r="BD69" s="7">
        <f t="shared" si="52"/>
        <v>50</v>
      </c>
      <c r="BE69" s="7">
        <f t="shared" si="53"/>
        <v>50</v>
      </c>
      <c r="BF69" s="7">
        <f t="shared" si="54"/>
        <v>50</v>
      </c>
      <c r="BG69" s="7">
        <f t="shared" si="55"/>
        <v>50</v>
      </c>
      <c r="BH69" s="7">
        <f t="shared" si="56"/>
        <v>50</v>
      </c>
      <c r="BI69" s="7">
        <f t="shared" si="57"/>
        <v>50</v>
      </c>
      <c r="BJ69" s="7">
        <f t="shared" si="58"/>
        <v>50</v>
      </c>
      <c r="BK69" s="7">
        <f t="shared" si="59"/>
        <v>50</v>
      </c>
      <c r="BL69" s="7">
        <f t="shared" si="60"/>
        <v>50</v>
      </c>
      <c r="BM69" s="7">
        <f t="shared" si="61"/>
        <v>10</v>
      </c>
      <c r="BN69" s="7">
        <f t="shared" si="62"/>
        <v>82</v>
      </c>
      <c r="BP69" s="7">
        <f t="shared" si="63"/>
        <v>0</v>
      </c>
      <c r="BQ69" s="7">
        <f t="shared" si="64"/>
        <v>62.645274262857264</v>
      </c>
      <c r="BR69" s="7">
        <f t="shared" si="65"/>
        <v>166.90338775811693</v>
      </c>
      <c r="BS69" s="7">
        <f t="shared" si="66"/>
        <v>54.157590550788811</v>
      </c>
      <c r="BT69" s="7">
        <f t="shared" si="67"/>
        <v>15.788140008784001</v>
      </c>
      <c r="BU69" s="7">
        <f t="shared" si="68"/>
        <v>16.056925655138556</v>
      </c>
      <c r="BV69" s="7">
        <f t="shared" si="69"/>
        <v>15.52255898381574</v>
      </c>
      <c r="BW69" s="7">
        <f t="shared" si="70"/>
        <v>17.369819665621289</v>
      </c>
      <c r="BX69" s="7">
        <f t="shared" si="71"/>
        <v>14.195274760388681</v>
      </c>
      <c r="BY69" s="7">
        <f t="shared" si="72"/>
        <v>17.339809823115583</v>
      </c>
      <c r="BZ69" s="7">
        <f t="shared" si="73"/>
        <v>14.269344381757698</v>
      </c>
      <c r="CA69" s="7">
        <f t="shared" si="74"/>
        <v>7.8895910461376131</v>
      </c>
      <c r="CB69" s="7">
        <f t="shared" si="75"/>
        <v>31.612172778390846</v>
      </c>
      <c r="CC69" s="7">
        <f t="shared" si="76"/>
        <v>8.7871479028254775</v>
      </c>
      <c r="CD69" s="7">
        <f t="shared" si="77"/>
        <v>44.112206586183888</v>
      </c>
      <c r="CF69" t="str">
        <f>OutputSummary!A69</f>
        <v/>
      </c>
      <c r="CG69" s="22">
        <f>IF($CF69="",CG68,Case1!$O69)</f>
        <v>1.9714186982055359E-3</v>
      </c>
      <c r="CH69" s="22">
        <f>IF($CF69="",CH68,Case2!$O69)</f>
        <v>1.9714186982055354E-3</v>
      </c>
      <c r="CI69" s="22">
        <f>IF($CF69="",CI68,Case3!$O69)</f>
        <v>1.9714186982055354E-3</v>
      </c>
      <c r="CJ69" s="22">
        <f>IF($CF69="",CJ68,Case4!$O69)</f>
        <v>1.9714186982055359E-3</v>
      </c>
      <c r="CK69" s="22">
        <f>IF($CF69="",CK68,Case5!$O69)</f>
        <v>1.9714186982055359E-3</v>
      </c>
      <c r="CL69" s="22">
        <f>IF($CF69="",CL68,Case6!$O69)</f>
        <v>1.9714186982055359E-3</v>
      </c>
      <c r="CM69" s="22">
        <f>IF($CF69="",CM68,Case7!$O69)</f>
        <v>1.9714186982055359E-3</v>
      </c>
      <c r="CN69" s="22">
        <f>IF($CF69="",CN68,Case8!$O69)</f>
        <v>9.8570934910276772E-4</v>
      </c>
      <c r="CO69" s="22">
        <f>IF($CF69="",CO68,Case9!$O69)</f>
        <v>3.9428373964110709E-3</v>
      </c>
      <c r="CP69" s="22">
        <f>IF($CF69="",CP68,Case10!$O69)</f>
        <v>2.1866334246554959E-4</v>
      </c>
      <c r="CQ69" s="22">
        <f>IF($CF69="",CQ68,Case11!$O69)</f>
        <v>9.0443033450757944E-3</v>
      </c>
      <c r="CS69" t="str">
        <f>OutputSummary!A69</f>
        <v/>
      </c>
      <c r="CT69" s="22">
        <f>IF($CS69="",CT68,Case1!$S69+Case1!$F69+Case1!$P69)</f>
        <v>3.9428373964110718E-3</v>
      </c>
      <c r="CU69" s="22">
        <f>IF($CS69="",CU68,Case2!$S69+Case2!$F69+Case2!$P69)</f>
        <v>3.9428373964110718E-3</v>
      </c>
      <c r="CV69" s="22">
        <f>IF($CS69="",CV68,Case3!$S69+Case3!$F69+Case3!$P69)</f>
        <v>3.9428373964110718E-3</v>
      </c>
      <c r="CW69" s="22">
        <f>IF($CS69="",CW68,Case4!$S69+Case4!$F69+Case4!$P69)</f>
        <v>3.9428373964110718E-3</v>
      </c>
      <c r="CX69" s="22">
        <f>IF($CS69="",CX68,Case5!$S69+Case5!$F69+Case5!$P69)</f>
        <v>3.9428373964110709E-3</v>
      </c>
      <c r="CY69" s="22">
        <f>IF($CS69="",CY68,Case6!$S69+Case6!$F69+Case6!$P69)</f>
        <v>3.9428373964110718E-3</v>
      </c>
      <c r="CZ69" s="22">
        <f>IF($CS69="",CZ68,Case7!$S69+Case7!$F69+Case7!$P69)</f>
        <v>3.9428373964110718E-3</v>
      </c>
      <c r="DA69" s="22">
        <f>IF($CS69="",DA68,Case8!$S69+Case8!$F69+Case8!$P69)</f>
        <v>1.9714186982055354E-3</v>
      </c>
      <c r="DB69" s="22">
        <f>IF($CS69="",DB68,Case9!$S69+Case9!$F69+Case9!$P69)</f>
        <v>7.8856747928221418E-3</v>
      </c>
      <c r="DC69" s="22">
        <f>IF($CS69="",DC68,Case10!$S69+Case10!$F69+Case10!$P69)</f>
        <v>2.1866334246554956E-3</v>
      </c>
      <c r="DD69" s="22">
        <f>IF($CS69="",DD68,Case11!$S69+Case11!$F69+Case11!$P69)</f>
        <v>1.1029638225702189E-2</v>
      </c>
      <c r="DF69" t="str">
        <f t="shared" si="78"/>
        <v/>
      </c>
      <c r="DG69" s="22">
        <f t="shared" si="79"/>
        <v>1.9714186982055359E-3</v>
      </c>
      <c r="DH69" s="22">
        <f t="shared" si="80"/>
        <v>1.9714186982055363E-3</v>
      </c>
      <c r="DI69" s="22">
        <f t="shared" si="81"/>
        <v>1.9714186982055363E-3</v>
      </c>
      <c r="DJ69" s="22">
        <f t="shared" si="82"/>
        <v>1.9714186982055359E-3</v>
      </c>
      <c r="DK69" s="22">
        <f t="shared" si="83"/>
        <v>1.971418698205535E-3</v>
      </c>
      <c r="DL69" s="22">
        <f t="shared" si="84"/>
        <v>1.9714186982055359E-3</v>
      </c>
      <c r="DM69" s="22">
        <f t="shared" si="85"/>
        <v>1.9714186982055359E-3</v>
      </c>
      <c r="DN69" s="22">
        <f t="shared" si="86"/>
        <v>9.8570934910276772E-4</v>
      </c>
      <c r="DO69" s="22">
        <f t="shared" si="87"/>
        <v>3.9428373964110709E-3</v>
      </c>
      <c r="DP69" s="22">
        <f t="shared" si="88"/>
        <v>1.9679700821899461E-3</v>
      </c>
      <c r="DQ69" s="22">
        <f t="shared" si="89"/>
        <v>1.9853348806263948E-3</v>
      </c>
      <c r="DS69">
        <f t="shared" si="90"/>
        <v>50</v>
      </c>
      <c r="DT69">
        <f t="shared" si="91"/>
        <v>50.000000000000007</v>
      </c>
      <c r="DU69">
        <f t="shared" si="92"/>
        <v>50.000000000000007</v>
      </c>
      <c r="DV69">
        <f t="shared" si="93"/>
        <v>50</v>
      </c>
      <c r="DW69">
        <f t="shared" si="94"/>
        <v>49.999999999999993</v>
      </c>
      <c r="DX69">
        <f t="shared" si="95"/>
        <v>50</v>
      </c>
      <c r="DY69">
        <f t="shared" si="96"/>
        <v>50</v>
      </c>
      <c r="DZ69">
        <f t="shared" si="97"/>
        <v>50</v>
      </c>
      <c r="EA69">
        <f t="shared" si="98"/>
        <v>50</v>
      </c>
      <c r="EB69">
        <f t="shared" si="99"/>
        <v>90.000000000000014</v>
      </c>
      <c r="EC69">
        <f t="shared" si="100"/>
        <v>18.000000000000007</v>
      </c>
    </row>
    <row r="70" spans="1:133" x14ac:dyDescent="0.2">
      <c r="A70" t="str">
        <f>OutputSummary!A66</f>
        <v/>
      </c>
      <c r="B70" s="13">
        <f>IF($A70="",B69,Case8!K66*100)</f>
        <v>1.7498579986049103</v>
      </c>
      <c r="C70" s="7">
        <f>IF($A70="",C69,Pi!$B66)</f>
        <v>1.7498579986049103</v>
      </c>
      <c r="D70" s="7">
        <f>IF($A70="",D69,Patm!B66)</f>
        <v>2.8460613410415014</v>
      </c>
      <c r="E70" s="13">
        <f>IF($A70="",E69,'Patm diff'!B66)</f>
        <v>4.670430279232888</v>
      </c>
      <c r="F70" s="7">
        <f>IF($A70="",F69,'Patm nodiff'!B66)</f>
        <v>2.6975389287095854</v>
      </c>
      <c r="G70" s="7">
        <f>IF($A70="",G69,Case1!$B66)</f>
        <v>2.0261280293795592</v>
      </c>
      <c r="H70" s="7">
        <f>IF($A70="",H69,Case2!$B66)</f>
        <v>2.0308313965113962</v>
      </c>
      <c r="I70" s="7">
        <f>IF($A70="",I69,Case3!$B66)</f>
        <v>2.0214807385713751</v>
      </c>
      <c r="J70" s="7">
        <f>IF($A70="",J69,Case4!$B66)</f>
        <v>2.0538051773670332</v>
      </c>
      <c r="K70" s="7">
        <f>IF($A70="",K69,Case5!$B66)</f>
        <v>1.9982551494235157</v>
      </c>
      <c r="L70" s="7">
        <f>IF($A70="",L69,Case6!$B66)</f>
        <v>2.0532800477375783</v>
      </c>
      <c r="M70" s="7">
        <f>IF($A70="",M69,Case7!$B66)</f>
        <v>1.9995512626175778</v>
      </c>
      <c r="N70" s="7">
        <f>IF($A70="",N69,Case8!$B66)</f>
        <v>1.8879146385829662</v>
      </c>
      <c r="O70" s="7">
        <f>IF($A70="",O69,Case9!$B66)</f>
        <v>2.3030261325003867</v>
      </c>
      <c r="P70" s="7">
        <f>IF($A70="",P69,Case10!$B66)</f>
        <v>1.9036206090317456</v>
      </c>
      <c r="Q70" s="7">
        <f>IF($A70="",Q69,Case11!$B66)</f>
        <v>2.5217589739143711</v>
      </c>
      <c r="S70" s="7">
        <f>IF($A70="",S69,Case1!E66*100)</f>
        <v>42.140250000000002</v>
      </c>
      <c r="T70" s="7">
        <f>IF($A70="",T69,Pi!$Q66)</f>
        <v>42.140250000000002</v>
      </c>
      <c r="U70" s="7">
        <f>IF($A70="",U69,Patm!Q66)</f>
        <v>8.7436195562667471</v>
      </c>
      <c r="V70" s="7">
        <f>IF($A70="",V69,'Patm diff'!Q66)</f>
        <v>10.262304467276978</v>
      </c>
      <c r="W70" s="7">
        <f>IF($A70="",W69,'Patm nodiff'!Q66)</f>
        <v>8.2907749628602705</v>
      </c>
      <c r="X70" s="7">
        <f>IF($A70="",X69,Case1!$Q66)</f>
        <v>4.1852751107482655</v>
      </c>
      <c r="Y70" s="7">
        <f>IF($A70="",Y69,Case2!$Q66)</f>
        <v>3.9995827538937814</v>
      </c>
      <c r="Z70" s="7">
        <f>IF($A70="",Z69,Case3!$Q66)</f>
        <v>4.3695141633915444</v>
      </c>
      <c r="AA70" s="7">
        <f>IF($A70="",AA69,Case4!$Q66)</f>
        <v>3.1035367632601623</v>
      </c>
      <c r="AB70" s="7">
        <f>IF($A70="",AB69,Case5!$Q66)</f>
        <v>5.3015417455934193</v>
      </c>
      <c r="AC70" s="7">
        <f>IF($A70="",AC69,Case6!$Q66)</f>
        <v>3.1238178319518188</v>
      </c>
      <c r="AD70" s="7">
        <f>IF($A70="",AD69,Case7!$Q66)</f>
        <v>5.2490353409855066</v>
      </c>
      <c r="AE70" s="7">
        <f>IF($A70="",AE69,Case8!$Q66)</f>
        <v>2.4122664979407622</v>
      </c>
      <c r="AF70" s="7">
        <f>IF($A70="",AF69,Case9!$Q66)</f>
        <v>6.5376942800019391</v>
      </c>
      <c r="AG70" s="7">
        <f>IF($A70="",AG69,Case10!$Q66)</f>
        <v>2.6050506633498691</v>
      </c>
      <c r="AH70" s="7">
        <f>IF($A70="",AH69,Case11!$Q66)</f>
        <v>7.7843906021425369</v>
      </c>
      <c r="AJ70" s="25">
        <f t="shared" si="33"/>
        <v>1</v>
      </c>
      <c r="AK70" s="25">
        <f t="shared" si="34"/>
        <v>4.8195429511565546</v>
      </c>
      <c r="AL70" s="25">
        <f t="shared" si="35"/>
        <v>4.1063145353337571</v>
      </c>
      <c r="AM70" s="25">
        <f t="shared" si="36"/>
        <v>5.0827878200497985</v>
      </c>
      <c r="AN70" s="25">
        <f t="shared" si="37"/>
        <v>10.068692949665129</v>
      </c>
      <c r="AO70" s="25">
        <f t="shared" si="38"/>
        <v>10.536161543094588</v>
      </c>
      <c r="AP70" s="25">
        <f t="shared" si="39"/>
        <v>9.6441499956808556</v>
      </c>
      <c r="AQ70" s="25">
        <f t="shared" si="40"/>
        <v>13.578137851904506</v>
      </c>
      <c r="AR70" s="25">
        <f t="shared" si="41"/>
        <v>7.9486783321147092</v>
      </c>
      <c r="AS70" s="25">
        <f t="shared" si="42"/>
        <v>13.489983176666227</v>
      </c>
      <c r="AT70" s="25">
        <f t="shared" si="43"/>
        <v>8.0281894219611338</v>
      </c>
      <c r="AU70" s="25">
        <f t="shared" si="44"/>
        <v>17.469151951483447</v>
      </c>
      <c r="AV70" s="25">
        <f t="shared" si="45"/>
        <v>6.4457357892831144</v>
      </c>
      <c r="AW70" s="25">
        <f t="shared" si="46"/>
        <v>16.176364856494306</v>
      </c>
      <c r="AX70" s="25">
        <f t="shared" si="47"/>
        <v>5.4134295353064026</v>
      </c>
      <c r="AZ70" s="7">
        <f t="shared" si="48"/>
        <v>32.560021580793098</v>
      </c>
      <c r="BA70" s="7">
        <f t="shared" si="49"/>
        <v>32.560021580793098</v>
      </c>
      <c r="BB70" s="7">
        <f t="shared" si="50"/>
        <v>73.958333333333329</v>
      </c>
      <c r="BC70" s="7">
        <f t="shared" si="51"/>
        <v>22.118380062305299</v>
      </c>
      <c r="BD70" s="7">
        <f t="shared" si="52"/>
        <v>50</v>
      </c>
      <c r="BE70" s="7">
        <f t="shared" si="53"/>
        <v>50</v>
      </c>
      <c r="BF70" s="7">
        <f t="shared" si="54"/>
        <v>50</v>
      </c>
      <c r="BG70" s="7">
        <f t="shared" si="55"/>
        <v>50</v>
      </c>
      <c r="BH70" s="7">
        <f t="shared" si="56"/>
        <v>50</v>
      </c>
      <c r="BI70" s="7">
        <f t="shared" si="57"/>
        <v>50</v>
      </c>
      <c r="BJ70" s="7">
        <f t="shared" si="58"/>
        <v>50</v>
      </c>
      <c r="BK70" s="7">
        <f t="shared" si="59"/>
        <v>50</v>
      </c>
      <c r="BL70" s="7">
        <f t="shared" si="60"/>
        <v>50</v>
      </c>
      <c r="BM70" s="7">
        <f t="shared" si="61"/>
        <v>10</v>
      </c>
      <c r="BN70" s="7">
        <f t="shared" si="62"/>
        <v>82</v>
      </c>
      <c r="BP70" s="7">
        <f t="shared" si="63"/>
        <v>0</v>
      </c>
      <c r="BQ70" s="7">
        <f t="shared" si="64"/>
        <v>62.645274262857264</v>
      </c>
      <c r="BR70" s="7">
        <f t="shared" si="65"/>
        <v>166.90338775811693</v>
      </c>
      <c r="BS70" s="7">
        <f t="shared" si="66"/>
        <v>54.157590550788811</v>
      </c>
      <c r="BT70" s="7">
        <f t="shared" si="67"/>
        <v>15.788140008784001</v>
      </c>
      <c r="BU70" s="7">
        <f t="shared" si="68"/>
        <v>16.056925655138556</v>
      </c>
      <c r="BV70" s="7">
        <f t="shared" si="69"/>
        <v>15.52255898381574</v>
      </c>
      <c r="BW70" s="7">
        <f t="shared" si="70"/>
        <v>17.369819665621289</v>
      </c>
      <c r="BX70" s="7">
        <f t="shared" si="71"/>
        <v>14.195274760388681</v>
      </c>
      <c r="BY70" s="7">
        <f t="shared" si="72"/>
        <v>17.339809823115583</v>
      </c>
      <c r="BZ70" s="7">
        <f t="shared" si="73"/>
        <v>14.269344381757698</v>
      </c>
      <c r="CA70" s="7">
        <f t="shared" si="74"/>
        <v>7.8895910461376131</v>
      </c>
      <c r="CB70" s="7">
        <f t="shared" si="75"/>
        <v>31.612172778390846</v>
      </c>
      <c r="CC70" s="7">
        <f t="shared" si="76"/>
        <v>8.7871479028254775</v>
      </c>
      <c r="CD70" s="7">
        <f t="shared" si="77"/>
        <v>44.112206586183888</v>
      </c>
      <c r="CF70" t="str">
        <f>OutputSummary!A70</f>
        <v/>
      </c>
      <c r="CG70" s="22">
        <f>IF($CF70="",CG69,Case1!$O70)</f>
        <v>1.9714186982055359E-3</v>
      </c>
      <c r="CH70" s="22">
        <f>IF($CF70="",CH69,Case2!$O70)</f>
        <v>1.9714186982055354E-3</v>
      </c>
      <c r="CI70" s="22">
        <f>IF($CF70="",CI69,Case3!$O70)</f>
        <v>1.9714186982055354E-3</v>
      </c>
      <c r="CJ70" s="22">
        <f>IF($CF70="",CJ69,Case4!$O70)</f>
        <v>1.9714186982055359E-3</v>
      </c>
      <c r="CK70" s="22">
        <f>IF($CF70="",CK69,Case5!$O70)</f>
        <v>1.9714186982055359E-3</v>
      </c>
      <c r="CL70" s="22">
        <f>IF($CF70="",CL69,Case6!$O70)</f>
        <v>1.9714186982055359E-3</v>
      </c>
      <c r="CM70" s="22">
        <f>IF($CF70="",CM69,Case7!$O70)</f>
        <v>1.9714186982055359E-3</v>
      </c>
      <c r="CN70" s="22">
        <f>IF($CF70="",CN69,Case8!$O70)</f>
        <v>9.8570934910276772E-4</v>
      </c>
      <c r="CO70" s="22">
        <f>IF($CF70="",CO69,Case9!$O70)</f>
        <v>3.9428373964110709E-3</v>
      </c>
      <c r="CP70" s="22">
        <f>IF($CF70="",CP69,Case10!$O70)</f>
        <v>2.1866334246554959E-4</v>
      </c>
      <c r="CQ70" s="22">
        <f>IF($CF70="",CQ69,Case11!$O70)</f>
        <v>9.0443033450757944E-3</v>
      </c>
      <c r="CS70" t="str">
        <f>OutputSummary!A70</f>
        <v/>
      </c>
      <c r="CT70" s="22">
        <f>IF($CS70="",CT69,Case1!$S70+Case1!$F70+Case1!$P70)</f>
        <v>3.9428373964110718E-3</v>
      </c>
      <c r="CU70" s="22">
        <f>IF($CS70="",CU69,Case2!$S70+Case2!$F70+Case2!$P70)</f>
        <v>3.9428373964110718E-3</v>
      </c>
      <c r="CV70" s="22">
        <f>IF($CS70="",CV69,Case3!$S70+Case3!$F70+Case3!$P70)</f>
        <v>3.9428373964110718E-3</v>
      </c>
      <c r="CW70" s="22">
        <f>IF($CS70="",CW69,Case4!$S70+Case4!$F70+Case4!$P70)</f>
        <v>3.9428373964110718E-3</v>
      </c>
      <c r="CX70" s="22">
        <f>IF($CS70="",CX69,Case5!$S70+Case5!$F70+Case5!$P70)</f>
        <v>3.9428373964110709E-3</v>
      </c>
      <c r="CY70" s="22">
        <f>IF($CS70="",CY69,Case6!$S70+Case6!$F70+Case6!$P70)</f>
        <v>3.9428373964110718E-3</v>
      </c>
      <c r="CZ70" s="22">
        <f>IF($CS70="",CZ69,Case7!$S70+Case7!$F70+Case7!$P70)</f>
        <v>3.9428373964110718E-3</v>
      </c>
      <c r="DA70" s="22">
        <f>IF($CS70="",DA69,Case8!$S70+Case8!$F70+Case8!$P70)</f>
        <v>1.9714186982055354E-3</v>
      </c>
      <c r="DB70" s="22">
        <f>IF($CS70="",DB69,Case9!$S70+Case9!$F70+Case9!$P70)</f>
        <v>7.8856747928221418E-3</v>
      </c>
      <c r="DC70" s="22">
        <f>IF($CS70="",DC69,Case10!$S70+Case10!$F70+Case10!$P70)</f>
        <v>2.1866334246554956E-3</v>
      </c>
      <c r="DD70" s="22">
        <f>IF($CS70="",DD69,Case11!$S70+Case11!$F70+Case11!$P70)</f>
        <v>1.1029638225702189E-2</v>
      </c>
      <c r="DF70" t="str">
        <f t="shared" si="78"/>
        <v/>
      </c>
      <c r="DG70" s="22">
        <f t="shared" si="79"/>
        <v>1.9714186982055359E-3</v>
      </c>
      <c r="DH70" s="22">
        <f t="shared" si="80"/>
        <v>1.9714186982055363E-3</v>
      </c>
      <c r="DI70" s="22">
        <f t="shared" si="81"/>
        <v>1.9714186982055363E-3</v>
      </c>
      <c r="DJ70" s="22">
        <f t="shared" si="82"/>
        <v>1.9714186982055359E-3</v>
      </c>
      <c r="DK70" s="22">
        <f t="shared" si="83"/>
        <v>1.971418698205535E-3</v>
      </c>
      <c r="DL70" s="22">
        <f t="shared" si="84"/>
        <v>1.9714186982055359E-3</v>
      </c>
      <c r="DM70" s="22">
        <f t="shared" si="85"/>
        <v>1.9714186982055359E-3</v>
      </c>
      <c r="DN70" s="22">
        <f t="shared" si="86"/>
        <v>9.8570934910276772E-4</v>
      </c>
      <c r="DO70" s="22">
        <f t="shared" si="87"/>
        <v>3.9428373964110709E-3</v>
      </c>
      <c r="DP70" s="22">
        <f t="shared" si="88"/>
        <v>1.9679700821899461E-3</v>
      </c>
      <c r="DQ70" s="22">
        <f t="shared" si="89"/>
        <v>1.9853348806263948E-3</v>
      </c>
      <c r="DS70">
        <f t="shared" si="90"/>
        <v>50</v>
      </c>
      <c r="DT70">
        <f t="shared" si="91"/>
        <v>50.000000000000007</v>
      </c>
      <c r="DU70">
        <f t="shared" si="92"/>
        <v>50.000000000000007</v>
      </c>
      <c r="DV70">
        <f t="shared" si="93"/>
        <v>50</v>
      </c>
      <c r="DW70">
        <f t="shared" si="94"/>
        <v>49.999999999999993</v>
      </c>
      <c r="DX70">
        <f t="shared" si="95"/>
        <v>50</v>
      </c>
      <c r="DY70">
        <f t="shared" si="96"/>
        <v>50</v>
      </c>
      <c r="DZ70">
        <f t="shared" si="97"/>
        <v>50</v>
      </c>
      <c r="EA70">
        <f t="shared" si="98"/>
        <v>50</v>
      </c>
      <c r="EB70">
        <f t="shared" si="99"/>
        <v>90.000000000000014</v>
      </c>
      <c r="EC70">
        <f t="shared" si="100"/>
        <v>18.000000000000007</v>
      </c>
    </row>
    <row r="71" spans="1:133" x14ac:dyDescent="0.2">
      <c r="A71" t="str">
        <f>OutputSummary!A67</f>
        <v/>
      </c>
      <c r="B71" s="13">
        <f>IF($A71="",B70,Case8!K67*100)</f>
        <v>1.7498579986049103</v>
      </c>
      <c r="C71" s="7">
        <f>IF($A71="",C70,Pi!$B67)</f>
        <v>1.7498579986049103</v>
      </c>
      <c r="D71" s="7">
        <f>IF($A71="",D70,Patm!B67)</f>
        <v>2.8460613410415014</v>
      </c>
      <c r="E71" s="13">
        <f>IF($A71="",E70,'Patm diff'!B67)</f>
        <v>4.670430279232888</v>
      </c>
      <c r="F71" s="7">
        <f>IF($A71="",F70,'Patm nodiff'!B67)</f>
        <v>2.6975389287095854</v>
      </c>
      <c r="G71" s="7">
        <f>IF($A71="",G70,Case1!$B67)</f>
        <v>2.0261280293795592</v>
      </c>
      <c r="H71" s="7">
        <f>IF($A71="",H70,Case2!$B67)</f>
        <v>2.0308313965113962</v>
      </c>
      <c r="I71" s="7">
        <f>IF($A71="",I70,Case3!$B67)</f>
        <v>2.0214807385713751</v>
      </c>
      <c r="J71" s="7">
        <f>IF($A71="",J70,Case4!$B67)</f>
        <v>2.0538051773670332</v>
      </c>
      <c r="K71" s="7">
        <f>IF($A71="",K70,Case5!$B67)</f>
        <v>1.9982551494235157</v>
      </c>
      <c r="L71" s="7">
        <f>IF($A71="",L70,Case6!$B67)</f>
        <v>2.0532800477375783</v>
      </c>
      <c r="M71" s="7">
        <f>IF($A71="",M70,Case7!$B67)</f>
        <v>1.9995512626175778</v>
      </c>
      <c r="N71" s="7">
        <f>IF($A71="",N70,Case8!$B67)</f>
        <v>1.8879146385829662</v>
      </c>
      <c r="O71" s="7">
        <f>IF($A71="",O70,Case9!$B67)</f>
        <v>2.3030261325003867</v>
      </c>
      <c r="P71" s="7">
        <f>IF($A71="",P70,Case10!$B67)</f>
        <v>1.9036206090317456</v>
      </c>
      <c r="Q71" s="7">
        <f>IF($A71="",Q70,Case11!$B67)</f>
        <v>2.5217589739143711</v>
      </c>
      <c r="S71" s="7">
        <f>IF($A71="",S70,Case1!E67*100)</f>
        <v>42.140250000000002</v>
      </c>
      <c r="T71" s="7">
        <f>IF($A71="",T70,Pi!$Q67)</f>
        <v>42.140250000000002</v>
      </c>
      <c r="U71" s="7">
        <f>IF($A71="",U70,Patm!Q67)</f>
        <v>8.7436195562667471</v>
      </c>
      <c r="V71" s="7">
        <f>IF($A71="",V70,'Patm diff'!Q67)</f>
        <v>10.262304467276978</v>
      </c>
      <c r="W71" s="7">
        <f>IF($A71="",W70,'Patm nodiff'!Q67)</f>
        <v>8.2907749628602705</v>
      </c>
      <c r="X71" s="7">
        <f>IF($A71="",X70,Case1!$Q67)</f>
        <v>4.1852751107482655</v>
      </c>
      <c r="Y71" s="7">
        <f>IF($A71="",Y70,Case2!$Q67)</f>
        <v>3.9995827538937814</v>
      </c>
      <c r="Z71" s="7">
        <f>IF($A71="",Z70,Case3!$Q67)</f>
        <v>4.3695141633915444</v>
      </c>
      <c r="AA71" s="7">
        <f>IF($A71="",AA70,Case4!$Q67)</f>
        <v>3.1035367632601623</v>
      </c>
      <c r="AB71" s="7">
        <f>IF($A71="",AB70,Case5!$Q67)</f>
        <v>5.3015417455934193</v>
      </c>
      <c r="AC71" s="7">
        <f>IF($A71="",AC70,Case6!$Q67)</f>
        <v>3.1238178319518188</v>
      </c>
      <c r="AD71" s="7">
        <f>IF($A71="",AD70,Case7!$Q67)</f>
        <v>5.2490353409855066</v>
      </c>
      <c r="AE71" s="7">
        <f>IF($A71="",AE70,Case8!$Q67)</f>
        <v>2.4122664979407622</v>
      </c>
      <c r="AF71" s="7">
        <f>IF($A71="",AF70,Case9!$Q67)</f>
        <v>6.5376942800019391</v>
      </c>
      <c r="AG71" s="7">
        <f>IF($A71="",AG70,Case10!$Q67)</f>
        <v>2.6050506633498691</v>
      </c>
      <c r="AH71" s="7">
        <f>IF($A71="",AH70,Case11!$Q67)</f>
        <v>7.7843906021425369</v>
      </c>
      <c r="AJ71" s="25">
        <f t="shared" si="33"/>
        <v>1</v>
      </c>
      <c r="AK71" s="25">
        <f t="shared" si="34"/>
        <v>4.8195429511565546</v>
      </c>
      <c r="AL71" s="25">
        <f t="shared" si="35"/>
        <v>4.1063145353337571</v>
      </c>
      <c r="AM71" s="25">
        <f t="shared" si="36"/>
        <v>5.0827878200497985</v>
      </c>
      <c r="AN71" s="25">
        <f t="shared" si="37"/>
        <v>10.068692949665129</v>
      </c>
      <c r="AO71" s="25">
        <f t="shared" si="38"/>
        <v>10.536161543094588</v>
      </c>
      <c r="AP71" s="25">
        <f t="shared" si="39"/>
        <v>9.6441499956808556</v>
      </c>
      <c r="AQ71" s="25">
        <f t="shared" si="40"/>
        <v>13.578137851904506</v>
      </c>
      <c r="AR71" s="25">
        <f t="shared" si="41"/>
        <v>7.9486783321147092</v>
      </c>
      <c r="AS71" s="25">
        <f t="shared" si="42"/>
        <v>13.489983176666227</v>
      </c>
      <c r="AT71" s="25">
        <f t="shared" si="43"/>
        <v>8.0281894219611338</v>
      </c>
      <c r="AU71" s="25">
        <f t="shared" si="44"/>
        <v>17.469151951483447</v>
      </c>
      <c r="AV71" s="25">
        <f t="shared" si="45"/>
        <v>6.4457357892831144</v>
      </c>
      <c r="AW71" s="25">
        <f t="shared" si="46"/>
        <v>16.176364856494306</v>
      </c>
      <c r="AX71" s="25">
        <f t="shared" si="47"/>
        <v>5.4134295353064026</v>
      </c>
      <c r="AZ71" s="7">
        <f t="shared" si="48"/>
        <v>32.560021580793098</v>
      </c>
      <c r="BA71" s="7">
        <f t="shared" si="49"/>
        <v>32.560021580793098</v>
      </c>
      <c r="BB71" s="7">
        <f t="shared" si="50"/>
        <v>73.958333333333329</v>
      </c>
      <c r="BC71" s="7">
        <f t="shared" si="51"/>
        <v>22.118380062305299</v>
      </c>
      <c r="BD71" s="7">
        <f t="shared" si="52"/>
        <v>50</v>
      </c>
      <c r="BE71" s="7">
        <f t="shared" si="53"/>
        <v>50</v>
      </c>
      <c r="BF71" s="7">
        <f t="shared" si="54"/>
        <v>50</v>
      </c>
      <c r="BG71" s="7">
        <f t="shared" si="55"/>
        <v>50</v>
      </c>
      <c r="BH71" s="7">
        <f t="shared" si="56"/>
        <v>50</v>
      </c>
      <c r="BI71" s="7">
        <f t="shared" si="57"/>
        <v>50</v>
      </c>
      <c r="BJ71" s="7">
        <f t="shared" si="58"/>
        <v>50</v>
      </c>
      <c r="BK71" s="7">
        <f t="shared" si="59"/>
        <v>50</v>
      </c>
      <c r="BL71" s="7">
        <f t="shared" si="60"/>
        <v>50</v>
      </c>
      <c r="BM71" s="7">
        <f t="shared" si="61"/>
        <v>10</v>
      </c>
      <c r="BN71" s="7">
        <f t="shared" si="62"/>
        <v>82</v>
      </c>
      <c r="BP71" s="7">
        <f t="shared" si="63"/>
        <v>0</v>
      </c>
      <c r="BQ71" s="7">
        <f t="shared" si="64"/>
        <v>62.645274262857264</v>
      </c>
      <c r="BR71" s="7">
        <f t="shared" si="65"/>
        <v>166.90338775811693</v>
      </c>
      <c r="BS71" s="7">
        <f t="shared" si="66"/>
        <v>54.157590550788811</v>
      </c>
      <c r="BT71" s="7">
        <f t="shared" si="67"/>
        <v>15.788140008784001</v>
      </c>
      <c r="BU71" s="7">
        <f t="shared" si="68"/>
        <v>16.056925655138556</v>
      </c>
      <c r="BV71" s="7">
        <f t="shared" si="69"/>
        <v>15.52255898381574</v>
      </c>
      <c r="BW71" s="7">
        <f t="shared" si="70"/>
        <v>17.369819665621289</v>
      </c>
      <c r="BX71" s="7">
        <f t="shared" si="71"/>
        <v>14.195274760388681</v>
      </c>
      <c r="BY71" s="7">
        <f t="shared" si="72"/>
        <v>17.339809823115583</v>
      </c>
      <c r="BZ71" s="7">
        <f t="shared" si="73"/>
        <v>14.269344381757698</v>
      </c>
      <c r="CA71" s="7">
        <f t="shared" si="74"/>
        <v>7.8895910461376131</v>
      </c>
      <c r="CB71" s="7">
        <f t="shared" si="75"/>
        <v>31.612172778390846</v>
      </c>
      <c r="CC71" s="7">
        <f t="shared" si="76"/>
        <v>8.7871479028254775</v>
      </c>
      <c r="CD71" s="7">
        <f t="shared" si="77"/>
        <v>44.112206586183888</v>
      </c>
      <c r="CF71" t="str">
        <f>OutputSummary!A71</f>
        <v/>
      </c>
      <c r="CG71" s="22">
        <f>IF($CF71="",CG70,Case1!$O71)</f>
        <v>1.9714186982055359E-3</v>
      </c>
      <c r="CH71" s="22">
        <f>IF($CF71="",CH70,Case2!$O71)</f>
        <v>1.9714186982055354E-3</v>
      </c>
      <c r="CI71" s="22">
        <f>IF($CF71="",CI70,Case3!$O71)</f>
        <v>1.9714186982055354E-3</v>
      </c>
      <c r="CJ71" s="22">
        <f>IF($CF71="",CJ70,Case4!$O71)</f>
        <v>1.9714186982055359E-3</v>
      </c>
      <c r="CK71" s="22">
        <f>IF($CF71="",CK70,Case5!$O71)</f>
        <v>1.9714186982055359E-3</v>
      </c>
      <c r="CL71" s="22">
        <f>IF($CF71="",CL70,Case6!$O71)</f>
        <v>1.9714186982055359E-3</v>
      </c>
      <c r="CM71" s="22">
        <f>IF($CF71="",CM70,Case7!$O71)</f>
        <v>1.9714186982055359E-3</v>
      </c>
      <c r="CN71" s="22">
        <f>IF($CF71="",CN70,Case8!$O71)</f>
        <v>9.8570934910276772E-4</v>
      </c>
      <c r="CO71" s="22">
        <f>IF($CF71="",CO70,Case9!$O71)</f>
        <v>3.9428373964110709E-3</v>
      </c>
      <c r="CP71" s="22">
        <f>IF($CF71="",CP70,Case10!$O71)</f>
        <v>2.1866334246554959E-4</v>
      </c>
      <c r="CQ71" s="22">
        <f>IF($CF71="",CQ70,Case11!$O71)</f>
        <v>9.0443033450757944E-3</v>
      </c>
      <c r="CS71" t="str">
        <f>OutputSummary!A71</f>
        <v/>
      </c>
      <c r="CT71" s="22">
        <f>IF($CS71="",CT70,Case1!$S71+Case1!$F71+Case1!$P71)</f>
        <v>3.9428373964110718E-3</v>
      </c>
      <c r="CU71" s="22">
        <f>IF($CS71="",CU70,Case2!$S71+Case2!$F71+Case2!$P71)</f>
        <v>3.9428373964110718E-3</v>
      </c>
      <c r="CV71" s="22">
        <f>IF($CS71="",CV70,Case3!$S71+Case3!$F71+Case3!$P71)</f>
        <v>3.9428373964110718E-3</v>
      </c>
      <c r="CW71" s="22">
        <f>IF($CS71="",CW70,Case4!$S71+Case4!$F71+Case4!$P71)</f>
        <v>3.9428373964110718E-3</v>
      </c>
      <c r="CX71" s="22">
        <f>IF($CS71="",CX70,Case5!$S71+Case5!$F71+Case5!$P71)</f>
        <v>3.9428373964110709E-3</v>
      </c>
      <c r="CY71" s="22">
        <f>IF($CS71="",CY70,Case6!$S71+Case6!$F71+Case6!$P71)</f>
        <v>3.9428373964110718E-3</v>
      </c>
      <c r="CZ71" s="22">
        <f>IF($CS71="",CZ70,Case7!$S71+Case7!$F71+Case7!$P71)</f>
        <v>3.9428373964110718E-3</v>
      </c>
      <c r="DA71" s="22">
        <f>IF($CS71="",DA70,Case8!$S71+Case8!$F71+Case8!$P71)</f>
        <v>1.9714186982055354E-3</v>
      </c>
      <c r="DB71" s="22">
        <f>IF($CS71="",DB70,Case9!$S71+Case9!$F71+Case9!$P71)</f>
        <v>7.8856747928221418E-3</v>
      </c>
      <c r="DC71" s="22">
        <f>IF($CS71="",DC70,Case10!$S71+Case10!$F71+Case10!$P71)</f>
        <v>2.1866334246554956E-3</v>
      </c>
      <c r="DD71" s="22">
        <f>IF($CS71="",DD70,Case11!$S71+Case11!$F71+Case11!$P71)</f>
        <v>1.1029638225702189E-2</v>
      </c>
      <c r="DF71" t="str">
        <f t="shared" si="78"/>
        <v/>
      </c>
      <c r="DG71" s="22">
        <f t="shared" si="79"/>
        <v>1.9714186982055359E-3</v>
      </c>
      <c r="DH71" s="22">
        <f t="shared" si="80"/>
        <v>1.9714186982055363E-3</v>
      </c>
      <c r="DI71" s="22">
        <f t="shared" si="81"/>
        <v>1.9714186982055363E-3</v>
      </c>
      <c r="DJ71" s="22">
        <f t="shared" si="82"/>
        <v>1.9714186982055359E-3</v>
      </c>
      <c r="DK71" s="22">
        <f t="shared" si="83"/>
        <v>1.971418698205535E-3</v>
      </c>
      <c r="DL71" s="22">
        <f t="shared" si="84"/>
        <v>1.9714186982055359E-3</v>
      </c>
      <c r="DM71" s="22">
        <f t="shared" si="85"/>
        <v>1.9714186982055359E-3</v>
      </c>
      <c r="DN71" s="22">
        <f t="shared" si="86"/>
        <v>9.8570934910276772E-4</v>
      </c>
      <c r="DO71" s="22">
        <f t="shared" si="87"/>
        <v>3.9428373964110709E-3</v>
      </c>
      <c r="DP71" s="22">
        <f t="shared" si="88"/>
        <v>1.9679700821899461E-3</v>
      </c>
      <c r="DQ71" s="22">
        <f t="shared" si="89"/>
        <v>1.9853348806263948E-3</v>
      </c>
      <c r="DS71">
        <f t="shared" si="90"/>
        <v>50</v>
      </c>
      <c r="DT71">
        <f t="shared" si="91"/>
        <v>50.000000000000007</v>
      </c>
      <c r="DU71">
        <f t="shared" si="92"/>
        <v>50.000000000000007</v>
      </c>
      <c r="DV71">
        <f t="shared" si="93"/>
        <v>50</v>
      </c>
      <c r="DW71">
        <f t="shared" si="94"/>
        <v>49.999999999999993</v>
      </c>
      <c r="DX71">
        <f t="shared" si="95"/>
        <v>50</v>
      </c>
      <c r="DY71">
        <f t="shared" si="96"/>
        <v>50</v>
      </c>
      <c r="DZ71">
        <f t="shared" si="97"/>
        <v>50</v>
      </c>
      <c r="EA71">
        <f t="shared" si="98"/>
        <v>50</v>
      </c>
      <c r="EB71">
        <f t="shared" si="99"/>
        <v>90.000000000000014</v>
      </c>
      <c r="EC71">
        <f t="shared" si="100"/>
        <v>18.000000000000007</v>
      </c>
    </row>
    <row r="72" spans="1:133" x14ac:dyDescent="0.2">
      <c r="A72" t="str">
        <f>OutputSummary!A68</f>
        <v/>
      </c>
      <c r="B72" s="13">
        <f>IF($A72="",B71,Case8!K68*100)</f>
        <v>1.7498579986049103</v>
      </c>
      <c r="C72" s="7">
        <f>IF($A72="",C71,Pi!$B68)</f>
        <v>1.7498579986049103</v>
      </c>
      <c r="D72" s="7">
        <f>IF($A72="",D71,Patm!B68)</f>
        <v>2.8460613410415014</v>
      </c>
      <c r="E72" s="13">
        <f>IF($A72="",E71,'Patm diff'!B68)</f>
        <v>4.670430279232888</v>
      </c>
      <c r="F72" s="7">
        <f>IF($A72="",F71,'Patm nodiff'!B68)</f>
        <v>2.6975389287095854</v>
      </c>
      <c r="G72" s="7">
        <f>IF($A72="",G71,Case1!$B68)</f>
        <v>2.0261280293795592</v>
      </c>
      <c r="H72" s="7">
        <f>IF($A72="",H71,Case2!$B68)</f>
        <v>2.0308313965113962</v>
      </c>
      <c r="I72" s="7">
        <f>IF($A72="",I71,Case3!$B68)</f>
        <v>2.0214807385713751</v>
      </c>
      <c r="J72" s="7">
        <f>IF($A72="",J71,Case4!$B68)</f>
        <v>2.0538051773670332</v>
      </c>
      <c r="K72" s="7">
        <f>IF($A72="",K71,Case5!$B68)</f>
        <v>1.9982551494235157</v>
      </c>
      <c r="L72" s="7">
        <f>IF($A72="",L71,Case6!$B68)</f>
        <v>2.0532800477375783</v>
      </c>
      <c r="M72" s="7">
        <f>IF($A72="",M71,Case7!$B68)</f>
        <v>1.9995512626175778</v>
      </c>
      <c r="N72" s="7">
        <f>IF($A72="",N71,Case8!$B68)</f>
        <v>1.8879146385829662</v>
      </c>
      <c r="O72" s="7">
        <f>IF($A72="",O71,Case9!$B68)</f>
        <v>2.3030261325003867</v>
      </c>
      <c r="P72" s="7">
        <f>IF($A72="",P71,Case10!$B68)</f>
        <v>1.9036206090317456</v>
      </c>
      <c r="Q72" s="7">
        <f>IF($A72="",Q71,Case11!$B68)</f>
        <v>2.5217589739143711</v>
      </c>
      <c r="S72" s="7">
        <f>IF($A72="",S71,Case1!E68*100)</f>
        <v>42.140250000000002</v>
      </c>
      <c r="T72" s="7">
        <f>IF($A72="",T71,Pi!$Q68)</f>
        <v>42.140250000000002</v>
      </c>
      <c r="U72" s="7">
        <f>IF($A72="",U71,Patm!Q68)</f>
        <v>8.7436195562667471</v>
      </c>
      <c r="V72" s="7">
        <f>IF($A72="",V71,'Patm diff'!Q68)</f>
        <v>10.262304467276978</v>
      </c>
      <c r="W72" s="7">
        <f>IF($A72="",W71,'Patm nodiff'!Q68)</f>
        <v>8.2907749628602705</v>
      </c>
      <c r="X72" s="7">
        <f>IF($A72="",X71,Case1!$Q68)</f>
        <v>4.1852751107482655</v>
      </c>
      <c r="Y72" s="7">
        <f>IF($A72="",Y71,Case2!$Q68)</f>
        <v>3.9995827538937814</v>
      </c>
      <c r="Z72" s="7">
        <f>IF($A72="",Z71,Case3!$Q68)</f>
        <v>4.3695141633915444</v>
      </c>
      <c r="AA72" s="7">
        <f>IF($A72="",AA71,Case4!$Q68)</f>
        <v>3.1035367632601623</v>
      </c>
      <c r="AB72" s="7">
        <f>IF($A72="",AB71,Case5!$Q68)</f>
        <v>5.3015417455934193</v>
      </c>
      <c r="AC72" s="7">
        <f>IF($A72="",AC71,Case6!$Q68)</f>
        <v>3.1238178319518188</v>
      </c>
      <c r="AD72" s="7">
        <f>IF($A72="",AD71,Case7!$Q68)</f>
        <v>5.2490353409855066</v>
      </c>
      <c r="AE72" s="7">
        <f>IF($A72="",AE71,Case8!$Q68)</f>
        <v>2.4122664979407622</v>
      </c>
      <c r="AF72" s="7">
        <f>IF($A72="",AF71,Case9!$Q68)</f>
        <v>6.5376942800019391</v>
      </c>
      <c r="AG72" s="7">
        <f>IF($A72="",AG71,Case10!$Q68)</f>
        <v>2.6050506633498691</v>
      </c>
      <c r="AH72" s="7">
        <f>IF($A72="",AH71,Case11!$Q68)</f>
        <v>7.7843906021425369</v>
      </c>
      <c r="AJ72" s="25">
        <f t="shared" ref="AJ72:AJ100" si="101">$S72/T72</f>
        <v>1</v>
      </c>
      <c r="AK72" s="25">
        <f t="shared" ref="AK72:AK100" si="102">$S72/U72</f>
        <v>4.8195429511565546</v>
      </c>
      <c r="AL72" s="25">
        <f t="shared" ref="AL72:AL100" si="103">$S72/V72</f>
        <v>4.1063145353337571</v>
      </c>
      <c r="AM72" s="25">
        <f t="shared" ref="AM72:AM100" si="104">$S72/W72</f>
        <v>5.0827878200497985</v>
      </c>
      <c r="AN72" s="25">
        <f t="shared" ref="AN72:AN100" si="105">$S72/X72</f>
        <v>10.068692949665129</v>
      </c>
      <c r="AO72" s="25">
        <f t="shared" ref="AO72:AO100" si="106">$S72/Y72</f>
        <v>10.536161543094588</v>
      </c>
      <c r="AP72" s="25">
        <f t="shared" ref="AP72:AP100" si="107">$S72/Z72</f>
        <v>9.6441499956808556</v>
      </c>
      <c r="AQ72" s="25">
        <f t="shared" ref="AQ72:AQ100" si="108">$S72/AA72</f>
        <v>13.578137851904506</v>
      </c>
      <c r="AR72" s="25">
        <f t="shared" ref="AR72:AR100" si="109">$S72/AB72</f>
        <v>7.9486783321147092</v>
      </c>
      <c r="AS72" s="25">
        <f t="shared" ref="AS72:AS100" si="110">$S72/AC72</f>
        <v>13.489983176666227</v>
      </c>
      <c r="AT72" s="25">
        <f t="shared" ref="AT72:AT100" si="111">$S72/AD72</f>
        <v>8.0281894219611338</v>
      </c>
      <c r="AU72" s="25">
        <f t="shared" ref="AU72:AU100" si="112">$S72/AE72</f>
        <v>17.469151951483447</v>
      </c>
      <c r="AV72" s="25">
        <f t="shared" ref="AV72:AV100" si="113">$S72/AF72</f>
        <v>6.4457357892831144</v>
      </c>
      <c r="AW72" s="25">
        <f t="shared" ref="AW72:AW100" si="114">$S72/AG72</f>
        <v>16.176364856494306</v>
      </c>
      <c r="AX72" s="25">
        <f t="shared" ref="AX72:AX100" si="115">$S72/AH72</f>
        <v>5.4134295353064026</v>
      </c>
      <c r="AZ72" s="7">
        <f t="shared" ref="AZ72:AZ100" si="116">C$5</f>
        <v>32.560021580793098</v>
      </c>
      <c r="BA72" s="7">
        <f t="shared" ref="BA72:BA100" si="117">D$5</f>
        <v>32.560021580793098</v>
      </c>
      <c r="BB72" s="7">
        <f t="shared" ref="BB72:BB100" si="118">E$5</f>
        <v>73.958333333333329</v>
      </c>
      <c r="BC72" s="7">
        <f t="shared" ref="BC72:BC100" si="119">F$5</f>
        <v>22.118380062305299</v>
      </c>
      <c r="BD72" s="7">
        <f t="shared" ref="BD72:BD100" si="120">G$5</f>
        <v>50</v>
      </c>
      <c r="BE72" s="7">
        <f t="shared" ref="BE72:BE100" si="121">H$5</f>
        <v>50</v>
      </c>
      <c r="BF72" s="7">
        <f t="shared" ref="BF72:BF100" si="122">I$5</f>
        <v>50</v>
      </c>
      <c r="BG72" s="7">
        <f t="shared" ref="BG72:BG100" si="123">J$5</f>
        <v>50</v>
      </c>
      <c r="BH72" s="7">
        <f t="shared" ref="BH72:BH100" si="124">K$5</f>
        <v>50</v>
      </c>
      <c r="BI72" s="7">
        <f t="shared" ref="BI72:BI100" si="125">L$5</f>
        <v>50</v>
      </c>
      <c r="BJ72" s="7">
        <f t="shared" ref="BJ72:BJ100" si="126">M$5</f>
        <v>50</v>
      </c>
      <c r="BK72" s="7">
        <f t="shared" ref="BK72:BK100" si="127">N$5</f>
        <v>50</v>
      </c>
      <c r="BL72" s="7">
        <f t="shared" ref="BL72:BL100" si="128">O$5</f>
        <v>50</v>
      </c>
      <c r="BM72" s="7">
        <f t="shared" ref="BM72:BM100" si="129">P$5</f>
        <v>10</v>
      </c>
      <c r="BN72" s="7">
        <f t="shared" ref="BN72:BN100" si="130">Q$5</f>
        <v>82</v>
      </c>
      <c r="BP72" s="7">
        <f t="shared" ref="BP72:BP100" si="131">100*(C72-$B72)/$B72</f>
        <v>0</v>
      </c>
      <c r="BQ72" s="7">
        <f t="shared" ref="BQ72:BQ100" si="132">100*(D72-$B72)/$B72</f>
        <v>62.645274262857264</v>
      </c>
      <c r="BR72" s="7">
        <f t="shared" ref="BR72:BR100" si="133">100*(E72-$B72)/$B72</f>
        <v>166.90338775811693</v>
      </c>
      <c r="BS72" s="7">
        <f t="shared" ref="BS72:BS100" si="134">100*(F72-$B72)/$B72</f>
        <v>54.157590550788811</v>
      </c>
      <c r="BT72" s="7">
        <f t="shared" ref="BT72:BT100" si="135">100*(G72-$B72)/$B72</f>
        <v>15.788140008784001</v>
      </c>
      <c r="BU72" s="7">
        <f t="shared" ref="BU72:BU100" si="136">100*(H72-$B72)/$B72</f>
        <v>16.056925655138556</v>
      </c>
      <c r="BV72" s="7">
        <f t="shared" ref="BV72:BV100" si="137">100*(I72-$B72)/$B72</f>
        <v>15.52255898381574</v>
      </c>
      <c r="BW72" s="7">
        <f t="shared" ref="BW72:BW100" si="138">100*(J72-$B72)/$B72</f>
        <v>17.369819665621289</v>
      </c>
      <c r="BX72" s="7">
        <f t="shared" ref="BX72:BX100" si="139">100*(K72-$B72)/$B72</f>
        <v>14.195274760388681</v>
      </c>
      <c r="BY72" s="7">
        <f t="shared" ref="BY72:BY100" si="140">100*(L72-$B72)/$B72</f>
        <v>17.339809823115583</v>
      </c>
      <c r="BZ72" s="7">
        <f t="shared" ref="BZ72:BZ100" si="141">100*(M72-$B72)/$B72</f>
        <v>14.269344381757698</v>
      </c>
      <c r="CA72" s="7">
        <f t="shared" ref="CA72:CA100" si="142">100*(N72-$B72)/$B72</f>
        <v>7.8895910461376131</v>
      </c>
      <c r="CB72" s="7">
        <f t="shared" ref="CB72:CB100" si="143">100*(O72-$B72)/$B72</f>
        <v>31.612172778390846</v>
      </c>
      <c r="CC72" s="7">
        <f t="shared" ref="CC72:CC100" si="144">100*(P72-$B72)/$B72</f>
        <v>8.7871479028254775</v>
      </c>
      <c r="CD72" s="7">
        <f t="shared" ref="CD72:CD100" si="145">100*(Q72-$B72)/$B72</f>
        <v>44.112206586183888</v>
      </c>
      <c r="CF72" t="str">
        <f>OutputSummary!A72</f>
        <v/>
      </c>
      <c r="CG72" s="22">
        <f>IF($CF72="",CG71,Case1!$O72)</f>
        <v>1.9714186982055359E-3</v>
      </c>
      <c r="CH72" s="22">
        <f>IF($CF72="",CH71,Case2!$O72)</f>
        <v>1.9714186982055354E-3</v>
      </c>
      <c r="CI72" s="22">
        <f>IF($CF72="",CI71,Case3!$O72)</f>
        <v>1.9714186982055354E-3</v>
      </c>
      <c r="CJ72" s="22">
        <f>IF($CF72="",CJ71,Case4!$O72)</f>
        <v>1.9714186982055359E-3</v>
      </c>
      <c r="CK72" s="22">
        <f>IF($CF72="",CK71,Case5!$O72)</f>
        <v>1.9714186982055359E-3</v>
      </c>
      <c r="CL72" s="22">
        <f>IF($CF72="",CL71,Case6!$O72)</f>
        <v>1.9714186982055359E-3</v>
      </c>
      <c r="CM72" s="22">
        <f>IF($CF72="",CM71,Case7!$O72)</f>
        <v>1.9714186982055359E-3</v>
      </c>
      <c r="CN72" s="22">
        <f>IF($CF72="",CN71,Case8!$O72)</f>
        <v>9.8570934910276772E-4</v>
      </c>
      <c r="CO72" s="22">
        <f>IF($CF72="",CO71,Case9!$O72)</f>
        <v>3.9428373964110709E-3</v>
      </c>
      <c r="CP72" s="22">
        <f>IF($CF72="",CP71,Case10!$O72)</f>
        <v>2.1866334246554959E-4</v>
      </c>
      <c r="CQ72" s="22">
        <f>IF($CF72="",CQ71,Case11!$O72)</f>
        <v>9.0443033450757944E-3</v>
      </c>
      <c r="CS72" t="str">
        <f>OutputSummary!A72</f>
        <v/>
      </c>
      <c r="CT72" s="22">
        <f>IF($CS72="",CT71,Case1!$S72+Case1!$F72+Case1!$P72)</f>
        <v>3.9428373964110718E-3</v>
      </c>
      <c r="CU72" s="22">
        <f>IF($CS72="",CU71,Case2!$S72+Case2!$F72+Case2!$P72)</f>
        <v>3.9428373964110718E-3</v>
      </c>
      <c r="CV72" s="22">
        <f>IF($CS72="",CV71,Case3!$S72+Case3!$F72+Case3!$P72)</f>
        <v>3.9428373964110718E-3</v>
      </c>
      <c r="CW72" s="22">
        <f>IF($CS72="",CW71,Case4!$S72+Case4!$F72+Case4!$P72)</f>
        <v>3.9428373964110718E-3</v>
      </c>
      <c r="CX72" s="22">
        <f>IF($CS72="",CX71,Case5!$S72+Case5!$F72+Case5!$P72)</f>
        <v>3.9428373964110709E-3</v>
      </c>
      <c r="CY72" s="22">
        <f>IF($CS72="",CY71,Case6!$S72+Case6!$F72+Case6!$P72)</f>
        <v>3.9428373964110718E-3</v>
      </c>
      <c r="CZ72" s="22">
        <f>IF($CS72="",CZ71,Case7!$S72+Case7!$F72+Case7!$P72)</f>
        <v>3.9428373964110718E-3</v>
      </c>
      <c r="DA72" s="22">
        <f>IF($CS72="",DA71,Case8!$S72+Case8!$F72+Case8!$P72)</f>
        <v>1.9714186982055354E-3</v>
      </c>
      <c r="DB72" s="22">
        <f>IF($CS72="",DB71,Case9!$S72+Case9!$F72+Case9!$P72)</f>
        <v>7.8856747928221418E-3</v>
      </c>
      <c r="DC72" s="22">
        <f>IF($CS72="",DC71,Case10!$S72+Case10!$F72+Case10!$P72)</f>
        <v>2.1866334246554956E-3</v>
      </c>
      <c r="DD72" s="22">
        <f>IF($CS72="",DD71,Case11!$S72+Case11!$F72+Case11!$P72)</f>
        <v>1.1029638225702189E-2</v>
      </c>
      <c r="DF72" t="str">
        <f t="shared" si="78"/>
        <v/>
      </c>
      <c r="DG72" s="22">
        <f t="shared" si="79"/>
        <v>1.9714186982055359E-3</v>
      </c>
      <c r="DH72" s="22">
        <f t="shared" si="80"/>
        <v>1.9714186982055363E-3</v>
      </c>
      <c r="DI72" s="22">
        <f t="shared" si="81"/>
        <v>1.9714186982055363E-3</v>
      </c>
      <c r="DJ72" s="22">
        <f t="shared" si="82"/>
        <v>1.9714186982055359E-3</v>
      </c>
      <c r="DK72" s="22">
        <f t="shared" si="83"/>
        <v>1.971418698205535E-3</v>
      </c>
      <c r="DL72" s="22">
        <f t="shared" si="84"/>
        <v>1.9714186982055359E-3</v>
      </c>
      <c r="DM72" s="22">
        <f t="shared" si="85"/>
        <v>1.9714186982055359E-3</v>
      </c>
      <c r="DN72" s="22">
        <f t="shared" si="86"/>
        <v>9.8570934910276772E-4</v>
      </c>
      <c r="DO72" s="22">
        <f t="shared" si="87"/>
        <v>3.9428373964110709E-3</v>
      </c>
      <c r="DP72" s="22">
        <f t="shared" si="88"/>
        <v>1.9679700821899461E-3</v>
      </c>
      <c r="DQ72" s="22">
        <f t="shared" si="89"/>
        <v>1.9853348806263948E-3</v>
      </c>
      <c r="DS72">
        <f t="shared" si="90"/>
        <v>50</v>
      </c>
      <c r="DT72">
        <f t="shared" si="91"/>
        <v>50.000000000000007</v>
      </c>
      <c r="DU72">
        <f t="shared" si="92"/>
        <v>50.000000000000007</v>
      </c>
      <c r="DV72">
        <f t="shared" si="93"/>
        <v>50</v>
      </c>
      <c r="DW72">
        <f t="shared" si="94"/>
        <v>49.999999999999993</v>
      </c>
      <c r="DX72">
        <f t="shared" si="95"/>
        <v>50</v>
      </c>
      <c r="DY72">
        <f t="shared" si="96"/>
        <v>50</v>
      </c>
      <c r="DZ72">
        <f t="shared" si="97"/>
        <v>50</v>
      </c>
      <c r="EA72">
        <f t="shared" si="98"/>
        <v>50</v>
      </c>
      <c r="EB72">
        <f t="shared" si="99"/>
        <v>90.000000000000014</v>
      </c>
      <c r="EC72">
        <f t="shared" si="100"/>
        <v>18.000000000000007</v>
      </c>
    </row>
    <row r="73" spans="1:133" x14ac:dyDescent="0.2">
      <c r="A73" t="str">
        <f>OutputSummary!A69</f>
        <v/>
      </c>
      <c r="B73" s="13">
        <f>IF($A73="",B72,Case8!K69*100)</f>
        <v>1.7498579986049103</v>
      </c>
      <c r="C73" s="7">
        <f>IF($A73="",C72,Pi!$B69)</f>
        <v>1.7498579986049103</v>
      </c>
      <c r="D73" s="7">
        <f>IF($A73="",D72,Patm!B69)</f>
        <v>2.8460613410415014</v>
      </c>
      <c r="E73" s="13">
        <f>IF($A73="",E72,'Patm diff'!B69)</f>
        <v>4.670430279232888</v>
      </c>
      <c r="F73" s="7">
        <f>IF($A73="",F72,'Patm nodiff'!B69)</f>
        <v>2.6975389287095854</v>
      </c>
      <c r="G73" s="7">
        <f>IF($A73="",G72,Case1!$B69)</f>
        <v>2.0261280293795592</v>
      </c>
      <c r="H73" s="7">
        <f>IF($A73="",H72,Case2!$B69)</f>
        <v>2.0308313965113962</v>
      </c>
      <c r="I73" s="7">
        <f>IF($A73="",I72,Case3!$B69)</f>
        <v>2.0214807385713751</v>
      </c>
      <c r="J73" s="7">
        <f>IF($A73="",J72,Case4!$B69)</f>
        <v>2.0538051773670332</v>
      </c>
      <c r="K73" s="7">
        <f>IF($A73="",K72,Case5!$B69)</f>
        <v>1.9982551494235157</v>
      </c>
      <c r="L73" s="7">
        <f>IF($A73="",L72,Case6!$B69)</f>
        <v>2.0532800477375783</v>
      </c>
      <c r="M73" s="7">
        <f>IF($A73="",M72,Case7!$B69)</f>
        <v>1.9995512626175778</v>
      </c>
      <c r="N73" s="7">
        <f>IF($A73="",N72,Case8!$B69)</f>
        <v>1.8879146385829662</v>
      </c>
      <c r="O73" s="7">
        <f>IF($A73="",O72,Case9!$B69)</f>
        <v>2.3030261325003867</v>
      </c>
      <c r="P73" s="7">
        <f>IF($A73="",P72,Case10!$B69)</f>
        <v>1.9036206090317456</v>
      </c>
      <c r="Q73" s="7">
        <f>IF($A73="",Q72,Case11!$B69)</f>
        <v>2.5217589739143711</v>
      </c>
      <c r="S73" s="7">
        <f>IF($A73="",S72,Case1!E69*100)</f>
        <v>42.140250000000002</v>
      </c>
      <c r="T73" s="7">
        <f>IF($A73="",T72,Pi!$Q69)</f>
        <v>42.140250000000002</v>
      </c>
      <c r="U73" s="7">
        <f>IF($A73="",U72,Patm!Q69)</f>
        <v>8.7436195562667471</v>
      </c>
      <c r="V73" s="7">
        <f>IF($A73="",V72,'Patm diff'!Q69)</f>
        <v>10.262304467276978</v>
      </c>
      <c r="W73" s="7">
        <f>IF($A73="",W72,'Patm nodiff'!Q69)</f>
        <v>8.2907749628602705</v>
      </c>
      <c r="X73" s="7">
        <f>IF($A73="",X72,Case1!$Q69)</f>
        <v>4.1852751107482655</v>
      </c>
      <c r="Y73" s="7">
        <f>IF($A73="",Y72,Case2!$Q69)</f>
        <v>3.9995827538937814</v>
      </c>
      <c r="Z73" s="7">
        <f>IF($A73="",Z72,Case3!$Q69)</f>
        <v>4.3695141633915444</v>
      </c>
      <c r="AA73" s="7">
        <f>IF($A73="",AA72,Case4!$Q69)</f>
        <v>3.1035367632601623</v>
      </c>
      <c r="AB73" s="7">
        <f>IF($A73="",AB72,Case5!$Q69)</f>
        <v>5.3015417455934193</v>
      </c>
      <c r="AC73" s="7">
        <f>IF($A73="",AC72,Case6!$Q69)</f>
        <v>3.1238178319518188</v>
      </c>
      <c r="AD73" s="7">
        <f>IF($A73="",AD72,Case7!$Q69)</f>
        <v>5.2490353409855066</v>
      </c>
      <c r="AE73" s="7">
        <f>IF($A73="",AE72,Case8!$Q69)</f>
        <v>2.4122664979407622</v>
      </c>
      <c r="AF73" s="7">
        <f>IF($A73="",AF72,Case9!$Q69)</f>
        <v>6.5376942800019391</v>
      </c>
      <c r="AG73" s="7">
        <f>IF($A73="",AG72,Case10!$Q69)</f>
        <v>2.6050506633498691</v>
      </c>
      <c r="AH73" s="7">
        <f>IF($A73="",AH72,Case11!$Q69)</f>
        <v>7.7843906021425369</v>
      </c>
      <c r="AJ73" s="25">
        <f t="shared" si="101"/>
        <v>1</v>
      </c>
      <c r="AK73" s="25">
        <f t="shared" si="102"/>
        <v>4.8195429511565546</v>
      </c>
      <c r="AL73" s="25">
        <f t="shared" si="103"/>
        <v>4.1063145353337571</v>
      </c>
      <c r="AM73" s="25">
        <f t="shared" si="104"/>
        <v>5.0827878200497985</v>
      </c>
      <c r="AN73" s="25">
        <f t="shared" si="105"/>
        <v>10.068692949665129</v>
      </c>
      <c r="AO73" s="25">
        <f t="shared" si="106"/>
        <v>10.536161543094588</v>
      </c>
      <c r="AP73" s="25">
        <f t="shared" si="107"/>
        <v>9.6441499956808556</v>
      </c>
      <c r="AQ73" s="25">
        <f t="shared" si="108"/>
        <v>13.578137851904506</v>
      </c>
      <c r="AR73" s="25">
        <f t="shared" si="109"/>
        <v>7.9486783321147092</v>
      </c>
      <c r="AS73" s="25">
        <f t="shared" si="110"/>
        <v>13.489983176666227</v>
      </c>
      <c r="AT73" s="25">
        <f t="shared" si="111"/>
        <v>8.0281894219611338</v>
      </c>
      <c r="AU73" s="25">
        <f t="shared" si="112"/>
        <v>17.469151951483447</v>
      </c>
      <c r="AV73" s="25">
        <f t="shared" si="113"/>
        <v>6.4457357892831144</v>
      </c>
      <c r="AW73" s="25">
        <f t="shared" si="114"/>
        <v>16.176364856494306</v>
      </c>
      <c r="AX73" s="25">
        <f t="shared" si="115"/>
        <v>5.4134295353064026</v>
      </c>
      <c r="AZ73" s="7">
        <f t="shared" si="116"/>
        <v>32.560021580793098</v>
      </c>
      <c r="BA73" s="7">
        <f t="shared" si="117"/>
        <v>32.560021580793098</v>
      </c>
      <c r="BB73" s="7">
        <f t="shared" si="118"/>
        <v>73.958333333333329</v>
      </c>
      <c r="BC73" s="7">
        <f t="shared" si="119"/>
        <v>22.118380062305299</v>
      </c>
      <c r="BD73" s="7">
        <f t="shared" si="120"/>
        <v>50</v>
      </c>
      <c r="BE73" s="7">
        <f t="shared" si="121"/>
        <v>50</v>
      </c>
      <c r="BF73" s="7">
        <f t="shared" si="122"/>
        <v>50</v>
      </c>
      <c r="BG73" s="7">
        <f t="shared" si="123"/>
        <v>50</v>
      </c>
      <c r="BH73" s="7">
        <f t="shared" si="124"/>
        <v>50</v>
      </c>
      <c r="BI73" s="7">
        <f t="shared" si="125"/>
        <v>50</v>
      </c>
      <c r="BJ73" s="7">
        <f t="shared" si="126"/>
        <v>50</v>
      </c>
      <c r="BK73" s="7">
        <f t="shared" si="127"/>
        <v>50</v>
      </c>
      <c r="BL73" s="7">
        <f t="shared" si="128"/>
        <v>50</v>
      </c>
      <c r="BM73" s="7">
        <f t="shared" si="129"/>
        <v>10</v>
      </c>
      <c r="BN73" s="7">
        <f t="shared" si="130"/>
        <v>82</v>
      </c>
      <c r="BP73" s="7">
        <f t="shared" si="131"/>
        <v>0</v>
      </c>
      <c r="BQ73" s="7">
        <f t="shared" si="132"/>
        <v>62.645274262857264</v>
      </c>
      <c r="BR73" s="7">
        <f t="shared" si="133"/>
        <v>166.90338775811693</v>
      </c>
      <c r="BS73" s="7">
        <f t="shared" si="134"/>
        <v>54.157590550788811</v>
      </c>
      <c r="BT73" s="7">
        <f t="shared" si="135"/>
        <v>15.788140008784001</v>
      </c>
      <c r="BU73" s="7">
        <f t="shared" si="136"/>
        <v>16.056925655138556</v>
      </c>
      <c r="BV73" s="7">
        <f t="shared" si="137"/>
        <v>15.52255898381574</v>
      </c>
      <c r="BW73" s="7">
        <f t="shared" si="138"/>
        <v>17.369819665621289</v>
      </c>
      <c r="BX73" s="7">
        <f t="shared" si="139"/>
        <v>14.195274760388681</v>
      </c>
      <c r="BY73" s="7">
        <f t="shared" si="140"/>
        <v>17.339809823115583</v>
      </c>
      <c r="BZ73" s="7">
        <f t="shared" si="141"/>
        <v>14.269344381757698</v>
      </c>
      <c r="CA73" s="7">
        <f t="shared" si="142"/>
        <v>7.8895910461376131</v>
      </c>
      <c r="CB73" s="7">
        <f t="shared" si="143"/>
        <v>31.612172778390846</v>
      </c>
      <c r="CC73" s="7">
        <f t="shared" si="144"/>
        <v>8.7871479028254775</v>
      </c>
      <c r="CD73" s="7">
        <f t="shared" si="145"/>
        <v>44.112206586183888</v>
      </c>
      <c r="CF73" t="str">
        <f>OutputSummary!A73</f>
        <v/>
      </c>
      <c r="CG73" s="22">
        <f>IF($CF73="",CG72,Case1!$O73)</f>
        <v>1.9714186982055359E-3</v>
      </c>
      <c r="CH73" s="22">
        <f>IF($CF73="",CH72,Case2!$O73)</f>
        <v>1.9714186982055354E-3</v>
      </c>
      <c r="CI73" s="22">
        <f>IF($CF73="",CI72,Case3!$O73)</f>
        <v>1.9714186982055354E-3</v>
      </c>
      <c r="CJ73" s="22">
        <f>IF($CF73="",CJ72,Case4!$O73)</f>
        <v>1.9714186982055359E-3</v>
      </c>
      <c r="CK73" s="22">
        <f>IF($CF73="",CK72,Case5!$O73)</f>
        <v>1.9714186982055359E-3</v>
      </c>
      <c r="CL73" s="22">
        <f>IF($CF73="",CL72,Case6!$O73)</f>
        <v>1.9714186982055359E-3</v>
      </c>
      <c r="CM73" s="22">
        <f>IF($CF73="",CM72,Case7!$O73)</f>
        <v>1.9714186982055359E-3</v>
      </c>
      <c r="CN73" s="22">
        <f>IF($CF73="",CN72,Case8!$O73)</f>
        <v>9.8570934910276772E-4</v>
      </c>
      <c r="CO73" s="22">
        <f>IF($CF73="",CO72,Case9!$O73)</f>
        <v>3.9428373964110709E-3</v>
      </c>
      <c r="CP73" s="22">
        <f>IF($CF73="",CP72,Case10!$O73)</f>
        <v>2.1866334246554959E-4</v>
      </c>
      <c r="CQ73" s="22">
        <f>IF($CF73="",CQ72,Case11!$O73)</f>
        <v>9.0443033450757944E-3</v>
      </c>
      <c r="CS73" t="str">
        <f>OutputSummary!A73</f>
        <v/>
      </c>
      <c r="CT73" s="22">
        <f>IF($CS73="",CT72,Case1!$S73+Case1!$F73+Case1!$P73)</f>
        <v>3.9428373964110718E-3</v>
      </c>
      <c r="CU73" s="22">
        <f>IF($CS73="",CU72,Case2!$S73+Case2!$F73+Case2!$P73)</f>
        <v>3.9428373964110718E-3</v>
      </c>
      <c r="CV73" s="22">
        <f>IF($CS73="",CV72,Case3!$S73+Case3!$F73+Case3!$P73)</f>
        <v>3.9428373964110718E-3</v>
      </c>
      <c r="CW73" s="22">
        <f>IF($CS73="",CW72,Case4!$S73+Case4!$F73+Case4!$P73)</f>
        <v>3.9428373964110718E-3</v>
      </c>
      <c r="CX73" s="22">
        <f>IF($CS73="",CX72,Case5!$S73+Case5!$F73+Case5!$P73)</f>
        <v>3.9428373964110709E-3</v>
      </c>
      <c r="CY73" s="22">
        <f>IF($CS73="",CY72,Case6!$S73+Case6!$F73+Case6!$P73)</f>
        <v>3.9428373964110718E-3</v>
      </c>
      <c r="CZ73" s="22">
        <f>IF($CS73="",CZ72,Case7!$S73+Case7!$F73+Case7!$P73)</f>
        <v>3.9428373964110718E-3</v>
      </c>
      <c r="DA73" s="22">
        <f>IF($CS73="",DA72,Case8!$S73+Case8!$F73+Case8!$P73)</f>
        <v>1.9714186982055354E-3</v>
      </c>
      <c r="DB73" s="22">
        <f>IF($CS73="",DB72,Case9!$S73+Case9!$F73+Case9!$P73)</f>
        <v>7.8856747928221418E-3</v>
      </c>
      <c r="DC73" s="22">
        <f>IF($CS73="",DC72,Case10!$S73+Case10!$F73+Case10!$P73)</f>
        <v>2.1866334246554956E-3</v>
      </c>
      <c r="DD73" s="22">
        <f>IF($CS73="",DD72,Case11!$S73+Case11!$F73+Case11!$P73)</f>
        <v>1.1029638225702189E-2</v>
      </c>
      <c r="DF73" t="str">
        <f t="shared" si="78"/>
        <v/>
      </c>
      <c r="DG73" s="22">
        <f t="shared" si="79"/>
        <v>1.9714186982055359E-3</v>
      </c>
      <c r="DH73" s="22">
        <f t="shared" si="80"/>
        <v>1.9714186982055363E-3</v>
      </c>
      <c r="DI73" s="22">
        <f t="shared" si="81"/>
        <v>1.9714186982055363E-3</v>
      </c>
      <c r="DJ73" s="22">
        <f t="shared" si="82"/>
        <v>1.9714186982055359E-3</v>
      </c>
      <c r="DK73" s="22">
        <f t="shared" si="83"/>
        <v>1.971418698205535E-3</v>
      </c>
      <c r="DL73" s="22">
        <f t="shared" si="84"/>
        <v>1.9714186982055359E-3</v>
      </c>
      <c r="DM73" s="22">
        <f t="shared" si="85"/>
        <v>1.9714186982055359E-3</v>
      </c>
      <c r="DN73" s="22">
        <f t="shared" si="86"/>
        <v>9.8570934910276772E-4</v>
      </c>
      <c r="DO73" s="22">
        <f t="shared" si="87"/>
        <v>3.9428373964110709E-3</v>
      </c>
      <c r="DP73" s="22">
        <f t="shared" si="88"/>
        <v>1.9679700821899461E-3</v>
      </c>
      <c r="DQ73" s="22">
        <f t="shared" si="89"/>
        <v>1.9853348806263948E-3</v>
      </c>
      <c r="DS73">
        <f t="shared" si="90"/>
        <v>50</v>
      </c>
      <c r="DT73">
        <f t="shared" si="91"/>
        <v>50.000000000000007</v>
      </c>
      <c r="DU73">
        <f t="shared" si="92"/>
        <v>50.000000000000007</v>
      </c>
      <c r="DV73">
        <f t="shared" si="93"/>
        <v>50</v>
      </c>
      <c r="DW73">
        <f t="shared" si="94"/>
        <v>49.999999999999993</v>
      </c>
      <c r="DX73">
        <f t="shared" si="95"/>
        <v>50</v>
      </c>
      <c r="DY73">
        <f t="shared" si="96"/>
        <v>50</v>
      </c>
      <c r="DZ73">
        <f t="shared" si="97"/>
        <v>50</v>
      </c>
      <c r="EA73">
        <f t="shared" si="98"/>
        <v>50</v>
      </c>
      <c r="EB73">
        <f t="shared" si="99"/>
        <v>90.000000000000014</v>
      </c>
      <c r="EC73">
        <f t="shared" si="100"/>
        <v>18.000000000000007</v>
      </c>
    </row>
    <row r="74" spans="1:133" x14ac:dyDescent="0.2">
      <c r="A74" t="str">
        <f>OutputSummary!A70</f>
        <v/>
      </c>
      <c r="B74" s="13">
        <f>IF($A74="",B73,Case8!K70*100)</f>
        <v>1.7498579986049103</v>
      </c>
      <c r="C74" s="7">
        <f>IF($A74="",C73,Pi!$B70)</f>
        <v>1.7498579986049103</v>
      </c>
      <c r="D74" s="7">
        <f>IF($A74="",D73,Patm!B70)</f>
        <v>2.8460613410415014</v>
      </c>
      <c r="E74" s="13">
        <f>IF($A74="",E73,'Patm diff'!B70)</f>
        <v>4.670430279232888</v>
      </c>
      <c r="F74" s="7">
        <f>IF($A74="",F73,'Patm nodiff'!B70)</f>
        <v>2.6975389287095854</v>
      </c>
      <c r="G74" s="7">
        <f>IF($A74="",G73,Case1!$B70)</f>
        <v>2.0261280293795592</v>
      </c>
      <c r="H74" s="7">
        <f>IF($A74="",H73,Case2!$B70)</f>
        <v>2.0308313965113962</v>
      </c>
      <c r="I74" s="7">
        <f>IF($A74="",I73,Case3!$B70)</f>
        <v>2.0214807385713751</v>
      </c>
      <c r="J74" s="7">
        <f>IF($A74="",J73,Case4!$B70)</f>
        <v>2.0538051773670332</v>
      </c>
      <c r="K74" s="7">
        <f>IF($A74="",K73,Case5!$B70)</f>
        <v>1.9982551494235157</v>
      </c>
      <c r="L74" s="7">
        <f>IF($A74="",L73,Case6!$B70)</f>
        <v>2.0532800477375783</v>
      </c>
      <c r="M74" s="7">
        <f>IF($A74="",M73,Case7!$B70)</f>
        <v>1.9995512626175778</v>
      </c>
      <c r="N74" s="7">
        <f>IF($A74="",N73,Case8!$B70)</f>
        <v>1.8879146385829662</v>
      </c>
      <c r="O74" s="7">
        <f>IF($A74="",O73,Case9!$B70)</f>
        <v>2.3030261325003867</v>
      </c>
      <c r="P74" s="7">
        <f>IF($A74="",P73,Case10!$B70)</f>
        <v>1.9036206090317456</v>
      </c>
      <c r="Q74" s="7">
        <f>IF($A74="",Q73,Case11!$B70)</f>
        <v>2.5217589739143711</v>
      </c>
      <c r="S74" s="7">
        <f>IF($A74="",S73,Case1!E70*100)</f>
        <v>42.140250000000002</v>
      </c>
      <c r="T74" s="7">
        <f>IF($A74="",T73,Pi!$Q70)</f>
        <v>42.140250000000002</v>
      </c>
      <c r="U74" s="7">
        <f>IF($A74="",U73,Patm!Q70)</f>
        <v>8.7436195562667471</v>
      </c>
      <c r="V74" s="7">
        <f>IF($A74="",V73,'Patm diff'!Q70)</f>
        <v>10.262304467276978</v>
      </c>
      <c r="W74" s="7">
        <f>IF($A74="",W73,'Patm nodiff'!Q70)</f>
        <v>8.2907749628602705</v>
      </c>
      <c r="X74" s="7">
        <f>IF($A74="",X73,Case1!$Q70)</f>
        <v>4.1852751107482655</v>
      </c>
      <c r="Y74" s="7">
        <f>IF($A74="",Y73,Case2!$Q70)</f>
        <v>3.9995827538937814</v>
      </c>
      <c r="Z74" s="7">
        <f>IF($A74="",Z73,Case3!$Q70)</f>
        <v>4.3695141633915444</v>
      </c>
      <c r="AA74" s="7">
        <f>IF($A74="",AA73,Case4!$Q70)</f>
        <v>3.1035367632601623</v>
      </c>
      <c r="AB74" s="7">
        <f>IF($A74="",AB73,Case5!$Q70)</f>
        <v>5.3015417455934193</v>
      </c>
      <c r="AC74" s="7">
        <f>IF($A74="",AC73,Case6!$Q70)</f>
        <v>3.1238178319518188</v>
      </c>
      <c r="AD74" s="7">
        <f>IF($A74="",AD73,Case7!$Q70)</f>
        <v>5.2490353409855066</v>
      </c>
      <c r="AE74" s="7">
        <f>IF($A74="",AE73,Case8!$Q70)</f>
        <v>2.4122664979407622</v>
      </c>
      <c r="AF74" s="7">
        <f>IF($A74="",AF73,Case9!$Q70)</f>
        <v>6.5376942800019391</v>
      </c>
      <c r="AG74" s="7">
        <f>IF($A74="",AG73,Case10!$Q70)</f>
        <v>2.6050506633498691</v>
      </c>
      <c r="AH74" s="7">
        <f>IF($A74="",AH73,Case11!$Q70)</f>
        <v>7.7843906021425369</v>
      </c>
      <c r="AJ74" s="25">
        <f t="shared" si="101"/>
        <v>1</v>
      </c>
      <c r="AK74" s="25">
        <f t="shared" si="102"/>
        <v>4.8195429511565546</v>
      </c>
      <c r="AL74" s="25">
        <f t="shared" si="103"/>
        <v>4.1063145353337571</v>
      </c>
      <c r="AM74" s="25">
        <f t="shared" si="104"/>
        <v>5.0827878200497985</v>
      </c>
      <c r="AN74" s="25">
        <f t="shared" si="105"/>
        <v>10.068692949665129</v>
      </c>
      <c r="AO74" s="25">
        <f t="shared" si="106"/>
        <v>10.536161543094588</v>
      </c>
      <c r="AP74" s="25">
        <f t="shared" si="107"/>
        <v>9.6441499956808556</v>
      </c>
      <c r="AQ74" s="25">
        <f t="shared" si="108"/>
        <v>13.578137851904506</v>
      </c>
      <c r="AR74" s="25">
        <f t="shared" si="109"/>
        <v>7.9486783321147092</v>
      </c>
      <c r="AS74" s="25">
        <f t="shared" si="110"/>
        <v>13.489983176666227</v>
      </c>
      <c r="AT74" s="25">
        <f t="shared" si="111"/>
        <v>8.0281894219611338</v>
      </c>
      <c r="AU74" s="25">
        <f t="shared" si="112"/>
        <v>17.469151951483447</v>
      </c>
      <c r="AV74" s="25">
        <f t="shared" si="113"/>
        <v>6.4457357892831144</v>
      </c>
      <c r="AW74" s="25">
        <f t="shared" si="114"/>
        <v>16.176364856494306</v>
      </c>
      <c r="AX74" s="25">
        <f t="shared" si="115"/>
        <v>5.4134295353064026</v>
      </c>
      <c r="AZ74" s="7">
        <f t="shared" si="116"/>
        <v>32.560021580793098</v>
      </c>
      <c r="BA74" s="7">
        <f t="shared" si="117"/>
        <v>32.560021580793098</v>
      </c>
      <c r="BB74" s="7">
        <f t="shared" si="118"/>
        <v>73.958333333333329</v>
      </c>
      <c r="BC74" s="7">
        <f t="shared" si="119"/>
        <v>22.118380062305299</v>
      </c>
      <c r="BD74" s="7">
        <f t="shared" si="120"/>
        <v>50</v>
      </c>
      <c r="BE74" s="7">
        <f t="shared" si="121"/>
        <v>50</v>
      </c>
      <c r="BF74" s="7">
        <f t="shared" si="122"/>
        <v>50</v>
      </c>
      <c r="BG74" s="7">
        <f t="shared" si="123"/>
        <v>50</v>
      </c>
      <c r="BH74" s="7">
        <f t="shared" si="124"/>
        <v>50</v>
      </c>
      <c r="BI74" s="7">
        <f t="shared" si="125"/>
        <v>50</v>
      </c>
      <c r="BJ74" s="7">
        <f t="shared" si="126"/>
        <v>50</v>
      </c>
      <c r="BK74" s="7">
        <f t="shared" si="127"/>
        <v>50</v>
      </c>
      <c r="BL74" s="7">
        <f t="shared" si="128"/>
        <v>50</v>
      </c>
      <c r="BM74" s="7">
        <f t="shared" si="129"/>
        <v>10</v>
      </c>
      <c r="BN74" s="7">
        <f t="shared" si="130"/>
        <v>82</v>
      </c>
      <c r="BP74" s="7">
        <f t="shared" si="131"/>
        <v>0</v>
      </c>
      <c r="BQ74" s="7">
        <f t="shared" si="132"/>
        <v>62.645274262857264</v>
      </c>
      <c r="BR74" s="7">
        <f t="shared" si="133"/>
        <v>166.90338775811693</v>
      </c>
      <c r="BS74" s="7">
        <f t="shared" si="134"/>
        <v>54.157590550788811</v>
      </c>
      <c r="BT74" s="7">
        <f t="shared" si="135"/>
        <v>15.788140008784001</v>
      </c>
      <c r="BU74" s="7">
        <f t="shared" si="136"/>
        <v>16.056925655138556</v>
      </c>
      <c r="BV74" s="7">
        <f t="shared" si="137"/>
        <v>15.52255898381574</v>
      </c>
      <c r="BW74" s="7">
        <f t="shared" si="138"/>
        <v>17.369819665621289</v>
      </c>
      <c r="BX74" s="7">
        <f t="shared" si="139"/>
        <v>14.195274760388681</v>
      </c>
      <c r="BY74" s="7">
        <f t="shared" si="140"/>
        <v>17.339809823115583</v>
      </c>
      <c r="BZ74" s="7">
        <f t="shared" si="141"/>
        <v>14.269344381757698</v>
      </c>
      <c r="CA74" s="7">
        <f t="shared" si="142"/>
        <v>7.8895910461376131</v>
      </c>
      <c r="CB74" s="7">
        <f t="shared" si="143"/>
        <v>31.612172778390846</v>
      </c>
      <c r="CC74" s="7">
        <f t="shared" si="144"/>
        <v>8.7871479028254775</v>
      </c>
      <c r="CD74" s="7">
        <f t="shared" si="145"/>
        <v>44.112206586183888</v>
      </c>
      <c r="CF74" t="str">
        <f>OutputSummary!A74</f>
        <v/>
      </c>
      <c r="CG74" s="22">
        <f>IF($CF74="",CG73,Case1!$O74)</f>
        <v>1.9714186982055359E-3</v>
      </c>
      <c r="CH74" s="22">
        <f>IF($CF74="",CH73,Case2!$O74)</f>
        <v>1.9714186982055354E-3</v>
      </c>
      <c r="CI74" s="22">
        <f>IF($CF74="",CI73,Case3!$O74)</f>
        <v>1.9714186982055354E-3</v>
      </c>
      <c r="CJ74" s="22">
        <f>IF($CF74="",CJ73,Case4!$O74)</f>
        <v>1.9714186982055359E-3</v>
      </c>
      <c r="CK74" s="22">
        <f>IF($CF74="",CK73,Case5!$O74)</f>
        <v>1.9714186982055359E-3</v>
      </c>
      <c r="CL74" s="22">
        <f>IF($CF74="",CL73,Case6!$O74)</f>
        <v>1.9714186982055359E-3</v>
      </c>
      <c r="CM74" s="22">
        <f>IF($CF74="",CM73,Case7!$O74)</f>
        <v>1.9714186982055359E-3</v>
      </c>
      <c r="CN74" s="22">
        <f>IF($CF74="",CN73,Case8!$O74)</f>
        <v>9.8570934910276772E-4</v>
      </c>
      <c r="CO74" s="22">
        <f>IF($CF74="",CO73,Case9!$O74)</f>
        <v>3.9428373964110709E-3</v>
      </c>
      <c r="CP74" s="22">
        <f>IF($CF74="",CP73,Case10!$O74)</f>
        <v>2.1866334246554959E-4</v>
      </c>
      <c r="CQ74" s="22">
        <f>IF($CF74="",CQ73,Case11!$O74)</f>
        <v>9.0443033450757944E-3</v>
      </c>
      <c r="CS74" t="str">
        <f>OutputSummary!A74</f>
        <v/>
      </c>
      <c r="CT74" s="22">
        <f>IF($CS74="",CT73,Case1!$S74+Case1!$F74+Case1!$P74)</f>
        <v>3.9428373964110718E-3</v>
      </c>
      <c r="CU74" s="22">
        <f>IF($CS74="",CU73,Case2!$S74+Case2!$F74+Case2!$P74)</f>
        <v>3.9428373964110718E-3</v>
      </c>
      <c r="CV74" s="22">
        <f>IF($CS74="",CV73,Case3!$S74+Case3!$F74+Case3!$P74)</f>
        <v>3.9428373964110718E-3</v>
      </c>
      <c r="CW74" s="22">
        <f>IF($CS74="",CW73,Case4!$S74+Case4!$F74+Case4!$P74)</f>
        <v>3.9428373964110718E-3</v>
      </c>
      <c r="CX74" s="22">
        <f>IF($CS74="",CX73,Case5!$S74+Case5!$F74+Case5!$P74)</f>
        <v>3.9428373964110709E-3</v>
      </c>
      <c r="CY74" s="22">
        <f>IF($CS74="",CY73,Case6!$S74+Case6!$F74+Case6!$P74)</f>
        <v>3.9428373964110718E-3</v>
      </c>
      <c r="CZ74" s="22">
        <f>IF($CS74="",CZ73,Case7!$S74+Case7!$F74+Case7!$P74)</f>
        <v>3.9428373964110718E-3</v>
      </c>
      <c r="DA74" s="22">
        <f>IF($CS74="",DA73,Case8!$S74+Case8!$F74+Case8!$P74)</f>
        <v>1.9714186982055354E-3</v>
      </c>
      <c r="DB74" s="22">
        <f>IF($CS74="",DB73,Case9!$S74+Case9!$F74+Case9!$P74)</f>
        <v>7.8856747928221418E-3</v>
      </c>
      <c r="DC74" s="22">
        <f>IF($CS74="",DC73,Case10!$S74+Case10!$F74+Case10!$P74)</f>
        <v>2.1866334246554956E-3</v>
      </c>
      <c r="DD74" s="22">
        <f>IF($CS74="",DD73,Case11!$S74+Case11!$F74+Case11!$P74)</f>
        <v>1.1029638225702189E-2</v>
      </c>
      <c r="DF74" t="str">
        <f t="shared" si="78"/>
        <v/>
      </c>
      <c r="DG74" s="22">
        <f t="shared" si="79"/>
        <v>1.9714186982055359E-3</v>
      </c>
      <c r="DH74" s="22">
        <f t="shared" si="80"/>
        <v>1.9714186982055363E-3</v>
      </c>
      <c r="DI74" s="22">
        <f t="shared" si="81"/>
        <v>1.9714186982055363E-3</v>
      </c>
      <c r="DJ74" s="22">
        <f t="shared" si="82"/>
        <v>1.9714186982055359E-3</v>
      </c>
      <c r="DK74" s="22">
        <f t="shared" si="83"/>
        <v>1.971418698205535E-3</v>
      </c>
      <c r="DL74" s="22">
        <f t="shared" si="84"/>
        <v>1.9714186982055359E-3</v>
      </c>
      <c r="DM74" s="22">
        <f t="shared" si="85"/>
        <v>1.9714186982055359E-3</v>
      </c>
      <c r="DN74" s="22">
        <f t="shared" si="86"/>
        <v>9.8570934910276772E-4</v>
      </c>
      <c r="DO74" s="22">
        <f t="shared" si="87"/>
        <v>3.9428373964110709E-3</v>
      </c>
      <c r="DP74" s="22">
        <f t="shared" si="88"/>
        <v>1.9679700821899461E-3</v>
      </c>
      <c r="DQ74" s="22">
        <f t="shared" si="89"/>
        <v>1.9853348806263948E-3</v>
      </c>
      <c r="DS74">
        <f t="shared" si="90"/>
        <v>50</v>
      </c>
      <c r="DT74">
        <f t="shared" si="91"/>
        <v>50.000000000000007</v>
      </c>
      <c r="DU74">
        <f t="shared" si="92"/>
        <v>50.000000000000007</v>
      </c>
      <c r="DV74">
        <f t="shared" si="93"/>
        <v>50</v>
      </c>
      <c r="DW74">
        <f t="shared" si="94"/>
        <v>49.999999999999993</v>
      </c>
      <c r="DX74">
        <f t="shared" si="95"/>
        <v>50</v>
      </c>
      <c r="DY74">
        <f t="shared" si="96"/>
        <v>50</v>
      </c>
      <c r="DZ74">
        <f t="shared" si="97"/>
        <v>50</v>
      </c>
      <c r="EA74">
        <f t="shared" si="98"/>
        <v>50</v>
      </c>
      <c r="EB74">
        <f t="shared" si="99"/>
        <v>90.000000000000014</v>
      </c>
      <c r="EC74">
        <f t="shared" si="100"/>
        <v>18.000000000000007</v>
      </c>
    </row>
    <row r="75" spans="1:133" x14ac:dyDescent="0.2">
      <c r="A75" t="str">
        <f>OutputSummary!A71</f>
        <v/>
      </c>
      <c r="B75" s="13">
        <f>IF($A75="",B74,Case8!K71*100)</f>
        <v>1.7498579986049103</v>
      </c>
      <c r="C75" s="7">
        <f>IF($A75="",C74,Pi!$B71)</f>
        <v>1.7498579986049103</v>
      </c>
      <c r="D75" s="7">
        <f>IF($A75="",D74,Patm!B71)</f>
        <v>2.8460613410415014</v>
      </c>
      <c r="E75" s="13">
        <f>IF($A75="",E74,'Patm diff'!B71)</f>
        <v>4.670430279232888</v>
      </c>
      <c r="F75" s="7">
        <f>IF($A75="",F74,'Patm nodiff'!B71)</f>
        <v>2.6975389287095854</v>
      </c>
      <c r="G75" s="7">
        <f>IF($A75="",G74,Case1!$B71)</f>
        <v>2.0261280293795592</v>
      </c>
      <c r="H75" s="7">
        <f>IF($A75="",H74,Case2!$B71)</f>
        <v>2.0308313965113962</v>
      </c>
      <c r="I75" s="7">
        <f>IF($A75="",I74,Case3!$B71)</f>
        <v>2.0214807385713751</v>
      </c>
      <c r="J75" s="7">
        <f>IF($A75="",J74,Case4!$B71)</f>
        <v>2.0538051773670332</v>
      </c>
      <c r="K75" s="7">
        <f>IF($A75="",K74,Case5!$B71)</f>
        <v>1.9982551494235157</v>
      </c>
      <c r="L75" s="7">
        <f>IF($A75="",L74,Case6!$B71)</f>
        <v>2.0532800477375783</v>
      </c>
      <c r="M75" s="7">
        <f>IF($A75="",M74,Case7!$B71)</f>
        <v>1.9995512626175778</v>
      </c>
      <c r="N75" s="7">
        <f>IF($A75="",N74,Case8!$B71)</f>
        <v>1.8879146385829662</v>
      </c>
      <c r="O75" s="7">
        <f>IF($A75="",O74,Case9!$B71)</f>
        <v>2.3030261325003867</v>
      </c>
      <c r="P75" s="7">
        <f>IF($A75="",P74,Case10!$B71)</f>
        <v>1.9036206090317456</v>
      </c>
      <c r="Q75" s="7">
        <f>IF($A75="",Q74,Case11!$B71)</f>
        <v>2.5217589739143711</v>
      </c>
      <c r="S75" s="7">
        <f>IF($A75="",S74,Case1!E71*100)</f>
        <v>42.140250000000002</v>
      </c>
      <c r="T75" s="7">
        <f>IF($A75="",T74,Pi!$Q71)</f>
        <v>42.140250000000002</v>
      </c>
      <c r="U75" s="7">
        <f>IF($A75="",U74,Patm!Q71)</f>
        <v>8.7436195562667471</v>
      </c>
      <c r="V75" s="7">
        <f>IF($A75="",V74,'Patm diff'!Q71)</f>
        <v>10.262304467276978</v>
      </c>
      <c r="W75" s="7">
        <f>IF($A75="",W74,'Patm nodiff'!Q71)</f>
        <v>8.2907749628602705</v>
      </c>
      <c r="X75" s="7">
        <f>IF($A75="",X74,Case1!$Q71)</f>
        <v>4.1852751107482655</v>
      </c>
      <c r="Y75" s="7">
        <f>IF($A75="",Y74,Case2!$Q71)</f>
        <v>3.9995827538937814</v>
      </c>
      <c r="Z75" s="7">
        <f>IF($A75="",Z74,Case3!$Q71)</f>
        <v>4.3695141633915444</v>
      </c>
      <c r="AA75" s="7">
        <f>IF($A75="",AA74,Case4!$Q71)</f>
        <v>3.1035367632601623</v>
      </c>
      <c r="AB75" s="7">
        <f>IF($A75="",AB74,Case5!$Q71)</f>
        <v>5.3015417455934193</v>
      </c>
      <c r="AC75" s="7">
        <f>IF($A75="",AC74,Case6!$Q71)</f>
        <v>3.1238178319518188</v>
      </c>
      <c r="AD75" s="7">
        <f>IF($A75="",AD74,Case7!$Q71)</f>
        <v>5.2490353409855066</v>
      </c>
      <c r="AE75" s="7">
        <f>IF($A75="",AE74,Case8!$Q71)</f>
        <v>2.4122664979407622</v>
      </c>
      <c r="AF75" s="7">
        <f>IF($A75="",AF74,Case9!$Q71)</f>
        <v>6.5376942800019391</v>
      </c>
      <c r="AG75" s="7">
        <f>IF($A75="",AG74,Case10!$Q71)</f>
        <v>2.6050506633498691</v>
      </c>
      <c r="AH75" s="7">
        <f>IF($A75="",AH74,Case11!$Q71)</f>
        <v>7.7843906021425369</v>
      </c>
      <c r="AJ75" s="25">
        <f t="shared" si="101"/>
        <v>1</v>
      </c>
      <c r="AK75" s="25">
        <f t="shared" si="102"/>
        <v>4.8195429511565546</v>
      </c>
      <c r="AL75" s="25">
        <f t="shared" si="103"/>
        <v>4.1063145353337571</v>
      </c>
      <c r="AM75" s="25">
        <f t="shared" si="104"/>
        <v>5.0827878200497985</v>
      </c>
      <c r="AN75" s="25">
        <f t="shared" si="105"/>
        <v>10.068692949665129</v>
      </c>
      <c r="AO75" s="25">
        <f t="shared" si="106"/>
        <v>10.536161543094588</v>
      </c>
      <c r="AP75" s="25">
        <f t="shared" si="107"/>
        <v>9.6441499956808556</v>
      </c>
      <c r="AQ75" s="25">
        <f t="shared" si="108"/>
        <v>13.578137851904506</v>
      </c>
      <c r="AR75" s="25">
        <f t="shared" si="109"/>
        <v>7.9486783321147092</v>
      </c>
      <c r="AS75" s="25">
        <f t="shared" si="110"/>
        <v>13.489983176666227</v>
      </c>
      <c r="AT75" s="25">
        <f t="shared" si="111"/>
        <v>8.0281894219611338</v>
      </c>
      <c r="AU75" s="25">
        <f t="shared" si="112"/>
        <v>17.469151951483447</v>
      </c>
      <c r="AV75" s="25">
        <f t="shared" si="113"/>
        <v>6.4457357892831144</v>
      </c>
      <c r="AW75" s="25">
        <f t="shared" si="114"/>
        <v>16.176364856494306</v>
      </c>
      <c r="AX75" s="25">
        <f t="shared" si="115"/>
        <v>5.4134295353064026</v>
      </c>
      <c r="AZ75" s="7">
        <f t="shared" si="116"/>
        <v>32.560021580793098</v>
      </c>
      <c r="BA75" s="7">
        <f t="shared" si="117"/>
        <v>32.560021580793098</v>
      </c>
      <c r="BB75" s="7">
        <f t="shared" si="118"/>
        <v>73.958333333333329</v>
      </c>
      <c r="BC75" s="7">
        <f t="shared" si="119"/>
        <v>22.118380062305299</v>
      </c>
      <c r="BD75" s="7">
        <f t="shared" si="120"/>
        <v>50</v>
      </c>
      <c r="BE75" s="7">
        <f t="shared" si="121"/>
        <v>50</v>
      </c>
      <c r="BF75" s="7">
        <f t="shared" si="122"/>
        <v>50</v>
      </c>
      <c r="BG75" s="7">
        <f t="shared" si="123"/>
        <v>50</v>
      </c>
      <c r="BH75" s="7">
        <f t="shared" si="124"/>
        <v>50</v>
      </c>
      <c r="BI75" s="7">
        <f t="shared" si="125"/>
        <v>50</v>
      </c>
      <c r="BJ75" s="7">
        <f t="shared" si="126"/>
        <v>50</v>
      </c>
      <c r="BK75" s="7">
        <f t="shared" si="127"/>
        <v>50</v>
      </c>
      <c r="BL75" s="7">
        <f t="shared" si="128"/>
        <v>50</v>
      </c>
      <c r="BM75" s="7">
        <f t="shared" si="129"/>
        <v>10</v>
      </c>
      <c r="BN75" s="7">
        <f t="shared" si="130"/>
        <v>82</v>
      </c>
      <c r="BP75" s="7">
        <f t="shared" si="131"/>
        <v>0</v>
      </c>
      <c r="BQ75" s="7">
        <f t="shared" si="132"/>
        <v>62.645274262857264</v>
      </c>
      <c r="BR75" s="7">
        <f t="shared" si="133"/>
        <v>166.90338775811693</v>
      </c>
      <c r="BS75" s="7">
        <f t="shared" si="134"/>
        <v>54.157590550788811</v>
      </c>
      <c r="BT75" s="7">
        <f t="shared" si="135"/>
        <v>15.788140008784001</v>
      </c>
      <c r="BU75" s="7">
        <f t="shared" si="136"/>
        <v>16.056925655138556</v>
      </c>
      <c r="BV75" s="7">
        <f t="shared" si="137"/>
        <v>15.52255898381574</v>
      </c>
      <c r="BW75" s="7">
        <f t="shared" si="138"/>
        <v>17.369819665621289</v>
      </c>
      <c r="BX75" s="7">
        <f t="shared" si="139"/>
        <v>14.195274760388681</v>
      </c>
      <c r="BY75" s="7">
        <f t="shared" si="140"/>
        <v>17.339809823115583</v>
      </c>
      <c r="BZ75" s="7">
        <f t="shared" si="141"/>
        <v>14.269344381757698</v>
      </c>
      <c r="CA75" s="7">
        <f t="shared" si="142"/>
        <v>7.8895910461376131</v>
      </c>
      <c r="CB75" s="7">
        <f t="shared" si="143"/>
        <v>31.612172778390846</v>
      </c>
      <c r="CC75" s="7">
        <f t="shared" si="144"/>
        <v>8.7871479028254775</v>
      </c>
      <c r="CD75" s="7">
        <f t="shared" si="145"/>
        <v>44.112206586183888</v>
      </c>
      <c r="CF75" t="str">
        <f>OutputSummary!A75</f>
        <v/>
      </c>
      <c r="CG75" s="22">
        <f>IF($CF75="",CG74,Case1!$O75)</f>
        <v>1.9714186982055359E-3</v>
      </c>
      <c r="CH75" s="22">
        <f>IF($CF75="",CH74,Case2!$O75)</f>
        <v>1.9714186982055354E-3</v>
      </c>
      <c r="CI75" s="22">
        <f>IF($CF75="",CI74,Case3!$O75)</f>
        <v>1.9714186982055354E-3</v>
      </c>
      <c r="CJ75" s="22">
        <f>IF($CF75="",CJ74,Case4!$O75)</f>
        <v>1.9714186982055359E-3</v>
      </c>
      <c r="CK75" s="22">
        <f>IF($CF75="",CK74,Case5!$O75)</f>
        <v>1.9714186982055359E-3</v>
      </c>
      <c r="CL75" s="22">
        <f>IF($CF75="",CL74,Case6!$O75)</f>
        <v>1.9714186982055359E-3</v>
      </c>
      <c r="CM75" s="22">
        <f>IF($CF75="",CM74,Case7!$O75)</f>
        <v>1.9714186982055359E-3</v>
      </c>
      <c r="CN75" s="22">
        <f>IF($CF75="",CN74,Case8!$O75)</f>
        <v>9.8570934910276772E-4</v>
      </c>
      <c r="CO75" s="22">
        <f>IF($CF75="",CO74,Case9!$O75)</f>
        <v>3.9428373964110709E-3</v>
      </c>
      <c r="CP75" s="22">
        <f>IF($CF75="",CP74,Case10!$O75)</f>
        <v>2.1866334246554959E-4</v>
      </c>
      <c r="CQ75" s="22">
        <f>IF($CF75="",CQ74,Case11!$O75)</f>
        <v>9.0443033450757944E-3</v>
      </c>
      <c r="CS75" t="str">
        <f>OutputSummary!A75</f>
        <v/>
      </c>
      <c r="CT75" s="22">
        <f>IF($CS75="",CT74,Case1!$S75+Case1!$F75+Case1!$P75)</f>
        <v>3.9428373964110718E-3</v>
      </c>
      <c r="CU75" s="22">
        <f>IF($CS75="",CU74,Case2!$S75+Case2!$F75+Case2!$P75)</f>
        <v>3.9428373964110718E-3</v>
      </c>
      <c r="CV75" s="22">
        <f>IF($CS75="",CV74,Case3!$S75+Case3!$F75+Case3!$P75)</f>
        <v>3.9428373964110718E-3</v>
      </c>
      <c r="CW75" s="22">
        <f>IF($CS75="",CW74,Case4!$S75+Case4!$F75+Case4!$P75)</f>
        <v>3.9428373964110718E-3</v>
      </c>
      <c r="CX75" s="22">
        <f>IF($CS75="",CX74,Case5!$S75+Case5!$F75+Case5!$P75)</f>
        <v>3.9428373964110709E-3</v>
      </c>
      <c r="CY75" s="22">
        <f>IF($CS75="",CY74,Case6!$S75+Case6!$F75+Case6!$P75)</f>
        <v>3.9428373964110718E-3</v>
      </c>
      <c r="CZ75" s="22">
        <f>IF($CS75="",CZ74,Case7!$S75+Case7!$F75+Case7!$P75)</f>
        <v>3.9428373964110718E-3</v>
      </c>
      <c r="DA75" s="22">
        <f>IF($CS75="",DA74,Case8!$S75+Case8!$F75+Case8!$P75)</f>
        <v>1.9714186982055354E-3</v>
      </c>
      <c r="DB75" s="22">
        <f>IF($CS75="",DB74,Case9!$S75+Case9!$F75+Case9!$P75)</f>
        <v>7.8856747928221418E-3</v>
      </c>
      <c r="DC75" s="22">
        <f>IF($CS75="",DC74,Case10!$S75+Case10!$F75+Case10!$P75)</f>
        <v>2.1866334246554956E-3</v>
      </c>
      <c r="DD75" s="22">
        <f>IF($CS75="",DD74,Case11!$S75+Case11!$F75+Case11!$P75)</f>
        <v>1.1029638225702189E-2</v>
      </c>
      <c r="DF75" t="str">
        <f t="shared" si="78"/>
        <v/>
      </c>
      <c r="DG75" s="22">
        <f t="shared" si="79"/>
        <v>1.9714186982055359E-3</v>
      </c>
      <c r="DH75" s="22">
        <f t="shared" si="80"/>
        <v>1.9714186982055363E-3</v>
      </c>
      <c r="DI75" s="22">
        <f t="shared" si="81"/>
        <v>1.9714186982055363E-3</v>
      </c>
      <c r="DJ75" s="22">
        <f t="shared" si="82"/>
        <v>1.9714186982055359E-3</v>
      </c>
      <c r="DK75" s="22">
        <f t="shared" si="83"/>
        <v>1.971418698205535E-3</v>
      </c>
      <c r="DL75" s="22">
        <f t="shared" si="84"/>
        <v>1.9714186982055359E-3</v>
      </c>
      <c r="DM75" s="22">
        <f t="shared" si="85"/>
        <v>1.9714186982055359E-3</v>
      </c>
      <c r="DN75" s="22">
        <f t="shared" si="86"/>
        <v>9.8570934910276772E-4</v>
      </c>
      <c r="DO75" s="22">
        <f t="shared" si="87"/>
        <v>3.9428373964110709E-3</v>
      </c>
      <c r="DP75" s="22">
        <f t="shared" si="88"/>
        <v>1.9679700821899461E-3</v>
      </c>
      <c r="DQ75" s="22">
        <f t="shared" si="89"/>
        <v>1.9853348806263948E-3</v>
      </c>
      <c r="DS75">
        <f t="shared" si="90"/>
        <v>50</v>
      </c>
      <c r="DT75">
        <f t="shared" si="91"/>
        <v>50.000000000000007</v>
      </c>
      <c r="DU75">
        <f t="shared" si="92"/>
        <v>50.000000000000007</v>
      </c>
      <c r="DV75">
        <f t="shared" si="93"/>
        <v>50</v>
      </c>
      <c r="DW75">
        <f t="shared" si="94"/>
        <v>49.999999999999993</v>
      </c>
      <c r="DX75">
        <f t="shared" si="95"/>
        <v>50</v>
      </c>
      <c r="DY75">
        <f t="shared" si="96"/>
        <v>50</v>
      </c>
      <c r="DZ75">
        <f t="shared" si="97"/>
        <v>50</v>
      </c>
      <c r="EA75">
        <f t="shared" si="98"/>
        <v>50</v>
      </c>
      <c r="EB75">
        <f t="shared" si="99"/>
        <v>90.000000000000014</v>
      </c>
      <c r="EC75">
        <f t="shared" si="100"/>
        <v>18.000000000000007</v>
      </c>
    </row>
    <row r="76" spans="1:133" x14ac:dyDescent="0.2">
      <c r="A76" t="str">
        <f>OutputSummary!A72</f>
        <v/>
      </c>
      <c r="B76" s="13">
        <f>IF($A76="",B75,Case8!K72*100)</f>
        <v>1.7498579986049103</v>
      </c>
      <c r="C76" s="7">
        <f>IF($A76="",C75,Pi!$B72)</f>
        <v>1.7498579986049103</v>
      </c>
      <c r="D76" s="7">
        <f>IF($A76="",D75,Patm!B72)</f>
        <v>2.8460613410415014</v>
      </c>
      <c r="E76" s="13">
        <f>IF($A76="",E75,'Patm diff'!B72)</f>
        <v>4.670430279232888</v>
      </c>
      <c r="F76" s="7">
        <f>IF($A76="",F75,'Patm nodiff'!B72)</f>
        <v>2.6975389287095854</v>
      </c>
      <c r="G76" s="7">
        <f>IF($A76="",G75,Case1!$B72)</f>
        <v>2.0261280293795592</v>
      </c>
      <c r="H76" s="7">
        <f>IF($A76="",H75,Case2!$B72)</f>
        <v>2.0308313965113962</v>
      </c>
      <c r="I76" s="7">
        <f>IF($A76="",I75,Case3!$B72)</f>
        <v>2.0214807385713751</v>
      </c>
      <c r="J76" s="7">
        <f>IF($A76="",J75,Case4!$B72)</f>
        <v>2.0538051773670332</v>
      </c>
      <c r="K76" s="7">
        <f>IF($A76="",K75,Case5!$B72)</f>
        <v>1.9982551494235157</v>
      </c>
      <c r="L76" s="7">
        <f>IF($A76="",L75,Case6!$B72)</f>
        <v>2.0532800477375783</v>
      </c>
      <c r="M76" s="7">
        <f>IF($A76="",M75,Case7!$B72)</f>
        <v>1.9995512626175778</v>
      </c>
      <c r="N76" s="7">
        <f>IF($A76="",N75,Case8!$B72)</f>
        <v>1.8879146385829662</v>
      </c>
      <c r="O76" s="7">
        <f>IF($A76="",O75,Case9!$B72)</f>
        <v>2.3030261325003867</v>
      </c>
      <c r="P76" s="7">
        <f>IF($A76="",P75,Case10!$B72)</f>
        <v>1.9036206090317456</v>
      </c>
      <c r="Q76" s="7">
        <f>IF($A76="",Q75,Case11!$B72)</f>
        <v>2.5217589739143711</v>
      </c>
      <c r="S76" s="7">
        <f>IF($A76="",S75,Case1!E72*100)</f>
        <v>42.140250000000002</v>
      </c>
      <c r="T76" s="7">
        <f>IF($A76="",T75,Pi!$Q72)</f>
        <v>42.140250000000002</v>
      </c>
      <c r="U76" s="7">
        <f>IF($A76="",U75,Patm!Q72)</f>
        <v>8.7436195562667471</v>
      </c>
      <c r="V76" s="7">
        <f>IF($A76="",V75,'Patm diff'!Q72)</f>
        <v>10.262304467276978</v>
      </c>
      <c r="W76" s="7">
        <f>IF($A76="",W75,'Patm nodiff'!Q72)</f>
        <v>8.2907749628602705</v>
      </c>
      <c r="X76" s="7">
        <f>IF($A76="",X75,Case1!$Q72)</f>
        <v>4.1852751107482655</v>
      </c>
      <c r="Y76" s="7">
        <f>IF($A76="",Y75,Case2!$Q72)</f>
        <v>3.9995827538937814</v>
      </c>
      <c r="Z76" s="7">
        <f>IF($A76="",Z75,Case3!$Q72)</f>
        <v>4.3695141633915444</v>
      </c>
      <c r="AA76" s="7">
        <f>IF($A76="",AA75,Case4!$Q72)</f>
        <v>3.1035367632601623</v>
      </c>
      <c r="AB76" s="7">
        <f>IF($A76="",AB75,Case5!$Q72)</f>
        <v>5.3015417455934193</v>
      </c>
      <c r="AC76" s="7">
        <f>IF($A76="",AC75,Case6!$Q72)</f>
        <v>3.1238178319518188</v>
      </c>
      <c r="AD76" s="7">
        <f>IF($A76="",AD75,Case7!$Q72)</f>
        <v>5.2490353409855066</v>
      </c>
      <c r="AE76" s="7">
        <f>IF($A76="",AE75,Case8!$Q72)</f>
        <v>2.4122664979407622</v>
      </c>
      <c r="AF76" s="7">
        <f>IF($A76="",AF75,Case9!$Q72)</f>
        <v>6.5376942800019391</v>
      </c>
      <c r="AG76" s="7">
        <f>IF($A76="",AG75,Case10!$Q72)</f>
        <v>2.6050506633498691</v>
      </c>
      <c r="AH76" s="7">
        <f>IF($A76="",AH75,Case11!$Q72)</f>
        <v>7.7843906021425369</v>
      </c>
      <c r="AJ76" s="25">
        <f t="shared" si="101"/>
        <v>1</v>
      </c>
      <c r="AK76" s="25">
        <f t="shared" si="102"/>
        <v>4.8195429511565546</v>
      </c>
      <c r="AL76" s="25">
        <f t="shared" si="103"/>
        <v>4.1063145353337571</v>
      </c>
      <c r="AM76" s="25">
        <f t="shared" si="104"/>
        <v>5.0827878200497985</v>
      </c>
      <c r="AN76" s="25">
        <f t="shared" si="105"/>
        <v>10.068692949665129</v>
      </c>
      <c r="AO76" s="25">
        <f t="shared" si="106"/>
        <v>10.536161543094588</v>
      </c>
      <c r="AP76" s="25">
        <f t="shared" si="107"/>
        <v>9.6441499956808556</v>
      </c>
      <c r="AQ76" s="25">
        <f t="shared" si="108"/>
        <v>13.578137851904506</v>
      </c>
      <c r="AR76" s="25">
        <f t="shared" si="109"/>
        <v>7.9486783321147092</v>
      </c>
      <c r="AS76" s="25">
        <f t="shared" si="110"/>
        <v>13.489983176666227</v>
      </c>
      <c r="AT76" s="25">
        <f t="shared" si="111"/>
        <v>8.0281894219611338</v>
      </c>
      <c r="AU76" s="25">
        <f t="shared" si="112"/>
        <v>17.469151951483447</v>
      </c>
      <c r="AV76" s="25">
        <f t="shared" si="113"/>
        <v>6.4457357892831144</v>
      </c>
      <c r="AW76" s="25">
        <f t="shared" si="114"/>
        <v>16.176364856494306</v>
      </c>
      <c r="AX76" s="25">
        <f t="shared" si="115"/>
        <v>5.4134295353064026</v>
      </c>
      <c r="AZ76" s="7">
        <f t="shared" si="116"/>
        <v>32.560021580793098</v>
      </c>
      <c r="BA76" s="7">
        <f t="shared" si="117"/>
        <v>32.560021580793098</v>
      </c>
      <c r="BB76" s="7">
        <f t="shared" si="118"/>
        <v>73.958333333333329</v>
      </c>
      <c r="BC76" s="7">
        <f t="shared" si="119"/>
        <v>22.118380062305299</v>
      </c>
      <c r="BD76" s="7">
        <f t="shared" si="120"/>
        <v>50</v>
      </c>
      <c r="BE76" s="7">
        <f t="shared" si="121"/>
        <v>50</v>
      </c>
      <c r="BF76" s="7">
        <f t="shared" si="122"/>
        <v>50</v>
      </c>
      <c r="BG76" s="7">
        <f t="shared" si="123"/>
        <v>50</v>
      </c>
      <c r="BH76" s="7">
        <f t="shared" si="124"/>
        <v>50</v>
      </c>
      <c r="BI76" s="7">
        <f t="shared" si="125"/>
        <v>50</v>
      </c>
      <c r="BJ76" s="7">
        <f t="shared" si="126"/>
        <v>50</v>
      </c>
      <c r="BK76" s="7">
        <f t="shared" si="127"/>
        <v>50</v>
      </c>
      <c r="BL76" s="7">
        <f t="shared" si="128"/>
        <v>50</v>
      </c>
      <c r="BM76" s="7">
        <f t="shared" si="129"/>
        <v>10</v>
      </c>
      <c r="BN76" s="7">
        <f t="shared" si="130"/>
        <v>82</v>
      </c>
      <c r="BP76" s="7">
        <f t="shared" si="131"/>
        <v>0</v>
      </c>
      <c r="BQ76" s="7">
        <f t="shared" si="132"/>
        <v>62.645274262857264</v>
      </c>
      <c r="BR76" s="7">
        <f t="shared" si="133"/>
        <v>166.90338775811693</v>
      </c>
      <c r="BS76" s="7">
        <f t="shared" si="134"/>
        <v>54.157590550788811</v>
      </c>
      <c r="BT76" s="7">
        <f t="shared" si="135"/>
        <v>15.788140008784001</v>
      </c>
      <c r="BU76" s="7">
        <f t="shared" si="136"/>
        <v>16.056925655138556</v>
      </c>
      <c r="BV76" s="7">
        <f t="shared" si="137"/>
        <v>15.52255898381574</v>
      </c>
      <c r="BW76" s="7">
        <f t="shared" si="138"/>
        <v>17.369819665621289</v>
      </c>
      <c r="BX76" s="7">
        <f t="shared" si="139"/>
        <v>14.195274760388681</v>
      </c>
      <c r="BY76" s="7">
        <f t="shared" si="140"/>
        <v>17.339809823115583</v>
      </c>
      <c r="BZ76" s="7">
        <f t="shared" si="141"/>
        <v>14.269344381757698</v>
      </c>
      <c r="CA76" s="7">
        <f t="shared" si="142"/>
        <v>7.8895910461376131</v>
      </c>
      <c r="CB76" s="7">
        <f t="shared" si="143"/>
        <v>31.612172778390846</v>
      </c>
      <c r="CC76" s="7">
        <f t="shared" si="144"/>
        <v>8.7871479028254775</v>
      </c>
      <c r="CD76" s="7">
        <f t="shared" si="145"/>
        <v>44.112206586183888</v>
      </c>
      <c r="CF76" t="str">
        <f>OutputSummary!A76</f>
        <v/>
      </c>
      <c r="CG76" s="22">
        <f>IF($CF76="",CG75,Case1!$O76)</f>
        <v>1.9714186982055359E-3</v>
      </c>
      <c r="CH76" s="22">
        <f>IF($CF76="",CH75,Case2!$O76)</f>
        <v>1.9714186982055354E-3</v>
      </c>
      <c r="CI76" s="22">
        <f>IF($CF76="",CI75,Case3!$O76)</f>
        <v>1.9714186982055354E-3</v>
      </c>
      <c r="CJ76" s="22">
        <f>IF($CF76="",CJ75,Case4!$O76)</f>
        <v>1.9714186982055359E-3</v>
      </c>
      <c r="CK76" s="22">
        <f>IF($CF76="",CK75,Case5!$O76)</f>
        <v>1.9714186982055359E-3</v>
      </c>
      <c r="CL76" s="22">
        <f>IF($CF76="",CL75,Case6!$O76)</f>
        <v>1.9714186982055359E-3</v>
      </c>
      <c r="CM76" s="22">
        <f>IF($CF76="",CM75,Case7!$O76)</f>
        <v>1.9714186982055359E-3</v>
      </c>
      <c r="CN76" s="22">
        <f>IF($CF76="",CN75,Case8!$O76)</f>
        <v>9.8570934910276772E-4</v>
      </c>
      <c r="CO76" s="22">
        <f>IF($CF76="",CO75,Case9!$O76)</f>
        <v>3.9428373964110709E-3</v>
      </c>
      <c r="CP76" s="22">
        <f>IF($CF76="",CP75,Case10!$O76)</f>
        <v>2.1866334246554959E-4</v>
      </c>
      <c r="CQ76" s="22">
        <f>IF($CF76="",CQ75,Case11!$O76)</f>
        <v>9.0443033450757944E-3</v>
      </c>
      <c r="CS76" t="str">
        <f>OutputSummary!A76</f>
        <v/>
      </c>
      <c r="CT76" s="22">
        <f>IF($CS76="",CT75,Case1!$S76+Case1!$F76+Case1!$P76)</f>
        <v>3.9428373964110718E-3</v>
      </c>
      <c r="CU76" s="22">
        <f>IF($CS76="",CU75,Case2!$S76+Case2!$F76+Case2!$P76)</f>
        <v>3.9428373964110718E-3</v>
      </c>
      <c r="CV76" s="22">
        <f>IF($CS76="",CV75,Case3!$S76+Case3!$F76+Case3!$P76)</f>
        <v>3.9428373964110718E-3</v>
      </c>
      <c r="CW76" s="22">
        <f>IF($CS76="",CW75,Case4!$S76+Case4!$F76+Case4!$P76)</f>
        <v>3.9428373964110718E-3</v>
      </c>
      <c r="CX76" s="22">
        <f>IF($CS76="",CX75,Case5!$S76+Case5!$F76+Case5!$P76)</f>
        <v>3.9428373964110709E-3</v>
      </c>
      <c r="CY76" s="22">
        <f>IF($CS76="",CY75,Case6!$S76+Case6!$F76+Case6!$P76)</f>
        <v>3.9428373964110718E-3</v>
      </c>
      <c r="CZ76" s="22">
        <f>IF($CS76="",CZ75,Case7!$S76+Case7!$F76+Case7!$P76)</f>
        <v>3.9428373964110718E-3</v>
      </c>
      <c r="DA76" s="22">
        <f>IF($CS76="",DA75,Case8!$S76+Case8!$F76+Case8!$P76)</f>
        <v>1.9714186982055354E-3</v>
      </c>
      <c r="DB76" s="22">
        <f>IF($CS76="",DB75,Case9!$S76+Case9!$F76+Case9!$P76)</f>
        <v>7.8856747928221418E-3</v>
      </c>
      <c r="DC76" s="22">
        <f>IF($CS76="",DC75,Case10!$S76+Case10!$F76+Case10!$P76)</f>
        <v>2.1866334246554956E-3</v>
      </c>
      <c r="DD76" s="22">
        <f>IF($CS76="",DD75,Case11!$S76+Case11!$F76+Case11!$P76)</f>
        <v>1.1029638225702189E-2</v>
      </c>
      <c r="DF76" t="str">
        <f t="shared" si="78"/>
        <v/>
      </c>
      <c r="DG76" s="22">
        <f t="shared" si="79"/>
        <v>1.9714186982055359E-3</v>
      </c>
      <c r="DH76" s="22">
        <f t="shared" si="80"/>
        <v>1.9714186982055363E-3</v>
      </c>
      <c r="DI76" s="22">
        <f t="shared" si="81"/>
        <v>1.9714186982055363E-3</v>
      </c>
      <c r="DJ76" s="22">
        <f t="shared" si="82"/>
        <v>1.9714186982055359E-3</v>
      </c>
      <c r="DK76" s="22">
        <f t="shared" si="83"/>
        <v>1.971418698205535E-3</v>
      </c>
      <c r="DL76" s="22">
        <f t="shared" si="84"/>
        <v>1.9714186982055359E-3</v>
      </c>
      <c r="DM76" s="22">
        <f t="shared" si="85"/>
        <v>1.9714186982055359E-3</v>
      </c>
      <c r="DN76" s="22">
        <f t="shared" si="86"/>
        <v>9.8570934910276772E-4</v>
      </c>
      <c r="DO76" s="22">
        <f t="shared" si="87"/>
        <v>3.9428373964110709E-3</v>
      </c>
      <c r="DP76" s="22">
        <f t="shared" si="88"/>
        <v>1.9679700821899461E-3</v>
      </c>
      <c r="DQ76" s="22">
        <f t="shared" si="89"/>
        <v>1.9853348806263948E-3</v>
      </c>
      <c r="DS76">
        <f t="shared" si="90"/>
        <v>50</v>
      </c>
      <c r="DT76">
        <f t="shared" si="91"/>
        <v>50.000000000000007</v>
      </c>
      <c r="DU76">
        <f t="shared" si="92"/>
        <v>50.000000000000007</v>
      </c>
      <c r="DV76">
        <f t="shared" si="93"/>
        <v>50</v>
      </c>
      <c r="DW76">
        <f t="shared" si="94"/>
        <v>49.999999999999993</v>
      </c>
      <c r="DX76">
        <f t="shared" si="95"/>
        <v>50</v>
      </c>
      <c r="DY76">
        <f t="shared" si="96"/>
        <v>50</v>
      </c>
      <c r="DZ76">
        <f t="shared" si="97"/>
        <v>50</v>
      </c>
      <c r="EA76">
        <f t="shared" si="98"/>
        <v>50</v>
      </c>
      <c r="EB76">
        <f t="shared" si="99"/>
        <v>90.000000000000014</v>
      </c>
      <c r="EC76">
        <f t="shared" si="100"/>
        <v>18.000000000000007</v>
      </c>
    </row>
    <row r="77" spans="1:133" x14ac:dyDescent="0.2">
      <c r="A77" t="str">
        <f>OutputSummary!A73</f>
        <v/>
      </c>
      <c r="B77" s="13">
        <f>IF($A77="",B76,Case8!K73*100)</f>
        <v>1.7498579986049103</v>
      </c>
      <c r="C77" s="7">
        <f>IF($A77="",C76,Pi!$B73)</f>
        <v>1.7498579986049103</v>
      </c>
      <c r="D77" s="7">
        <f>IF($A77="",D76,Patm!B73)</f>
        <v>2.8460613410415014</v>
      </c>
      <c r="E77" s="13">
        <f>IF($A77="",E76,'Patm diff'!B73)</f>
        <v>4.670430279232888</v>
      </c>
      <c r="F77" s="7">
        <f>IF($A77="",F76,'Patm nodiff'!B73)</f>
        <v>2.6975389287095854</v>
      </c>
      <c r="G77" s="7">
        <f>IF($A77="",G76,Case1!$B73)</f>
        <v>2.0261280293795592</v>
      </c>
      <c r="H77" s="7">
        <f>IF($A77="",H76,Case2!$B73)</f>
        <v>2.0308313965113962</v>
      </c>
      <c r="I77" s="7">
        <f>IF($A77="",I76,Case3!$B73)</f>
        <v>2.0214807385713751</v>
      </c>
      <c r="J77" s="7">
        <f>IF($A77="",J76,Case4!$B73)</f>
        <v>2.0538051773670332</v>
      </c>
      <c r="K77" s="7">
        <f>IF($A77="",K76,Case5!$B73)</f>
        <v>1.9982551494235157</v>
      </c>
      <c r="L77" s="7">
        <f>IF($A77="",L76,Case6!$B73)</f>
        <v>2.0532800477375783</v>
      </c>
      <c r="M77" s="7">
        <f>IF($A77="",M76,Case7!$B73)</f>
        <v>1.9995512626175778</v>
      </c>
      <c r="N77" s="7">
        <f>IF($A77="",N76,Case8!$B73)</f>
        <v>1.8879146385829662</v>
      </c>
      <c r="O77" s="7">
        <f>IF($A77="",O76,Case9!$B73)</f>
        <v>2.3030261325003867</v>
      </c>
      <c r="P77" s="7">
        <f>IF($A77="",P76,Case10!$B73)</f>
        <v>1.9036206090317456</v>
      </c>
      <c r="Q77" s="7">
        <f>IF($A77="",Q76,Case11!$B73)</f>
        <v>2.5217589739143711</v>
      </c>
      <c r="S77" s="7">
        <f>IF($A77="",S76,Case1!E73*100)</f>
        <v>42.140250000000002</v>
      </c>
      <c r="T77" s="7">
        <f>IF($A77="",T76,Pi!$Q73)</f>
        <v>42.140250000000002</v>
      </c>
      <c r="U77" s="7">
        <f>IF($A77="",U76,Patm!Q73)</f>
        <v>8.7436195562667471</v>
      </c>
      <c r="V77" s="7">
        <f>IF($A77="",V76,'Patm diff'!Q73)</f>
        <v>10.262304467276978</v>
      </c>
      <c r="W77" s="7">
        <f>IF($A77="",W76,'Patm nodiff'!Q73)</f>
        <v>8.2907749628602705</v>
      </c>
      <c r="X77" s="7">
        <f>IF($A77="",X76,Case1!$Q73)</f>
        <v>4.1852751107482655</v>
      </c>
      <c r="Y77" s="7">
        <f>IF($A77="",Y76,Case2!$Q73)</f>
        <v>3.9995827538937814</v>
      </c>
      <c r="Z77" s="7">
        <f>IF($A77="",Z76,Case3!$Q73)</f>
        <v>4.3695141633915444</v>
      </c>
      <c r="AA77" s="7">
        <f>IF($A77="",AA76,Case4!$Q73)</f>
        <v>3.1035367632601623</v>
      </c>
      <c r="AB77" s="7">
        <f>IF($A77="",AB76,Case5!$Q73)</f>
        <v>5.3015417455934193</v>
      </c>
      <c r="AC77" s="7">
        <f>IF($A77="",AC76,Case6!$Q73)</f>
        <v>3.1238178319518188</v>
      </c>
      <c r="AD77" s="7">
        <f>IF($A77="",AD76,Case7!$Q73)</f>
        <v>5.2490353409855066</v>
      </c>
      <c r="AE77" s="7">
        <f>IF($A77="",AE76,Case8!$Q73)</f>
        <v>2.4122664979407622</v>
      </c>
      <c r="AF77" s="7">
        <f>IF($A77="",AF76,Case9!$Q73)</f>
        <v>6.5376942800019391</v>
      </c>
      <c r="AG77" s="7">
        <f>IF($A77="",AG76,Case10!$Q73)</f>
        <v>2.6050506633498691</v>
      </c>
      <c r="AH77" s="7">
        <f>IF($A77="",AH76,Case11!$Q73)</f>
        <v>7.7843906021425369</v>
      </c>
      <c r="AJ77" s="25">
        <f t="shared" si="101"/>
        <v>1</v>
      </c>
      <c r="AK77" s="25">
        <f t="shared" si="102"/>
        <v>4.8195429511565546</v>
      </c>
      <c r="AL77" s="25">
        <f t="shared" si="103"/>
        <v>4.1063145353337571</v>
      </c>
      <c r="AM77" s="25">
        <f t="shared" si="104"/>
        <v>5.0827878200497985</v>
      </c>
      <c r="AN77" s="25">
        <f t="shared" si="105"/>
        <v>10.068692949665129</v>
      </c>
      <c r="AO77" s="25">
        <f t="shared" si="106"/>
        <v>10.536161543094588</v>
      </c>
      <c r="AP77" s="25">
        <f t="shared" si="107"/>
        <v>9.6441499956808556</v>
      </c>
      <c r="AQ77" s="25">
        <f t="shared" si="108"/>
        <v>13.578137851904506</v>
      </c>
      <c r="AR77" s="25">
        <f t="shared" si="109"/>
        <v>7.9486783321147092</v>
      </c>
      <c r="AS77" s="25">
        <f t="shared" si="110"/>
        <v>13.489983176666227</v>
      </c>
      <c r="AT77" s="25">
        <f t="shared" si="111"/>
        <v>8.0281894219611338</v>
      </c>
      <c r="AU77" s="25">
        <f t="shared" si="112"/>
        <v>17.469151951483447</v>
      </c>
      <c r="AV77" s="25">
        <f t="shared" si="113"/>
        <v>6.4457357892831144</v>
      </c>
      <c r="AW77" s="25">
        <f t="shared" si="114"/>
        <v>16.176364856494306</v>
      </c>
      <c r="AX77" s="25">
        <f t="shared" si="115"/>
        <v>5.4134295353064026</v>
      </c>
      <c r="AZ77" s="7">
        <f t="shared" si="116"/>
        <v>32.560021580793098</v>
      </c>
      <c r="BA77" s="7">
        <f t="shared" si="117"/>
        <v>32.560021580793098</v>
      </c>
      <c r="BB77" s="7">
        <f t="shared" si="118"/>
        <v>73.958333333333329</v>
      </c>
      <c r="BC77" s="7">
        <f t="shared" si="119"/>
        <v>22.118380062305299</v>
      </c>
      <c r="BD77" s="7">
        <f t="shared" si="120"/>
        <v>50</v>
      </c>
      <c r="BE77" s="7">
        <f t="shared" si="121"/>
        <v>50</v>
      </c>
      <c r="BF77" s="7">
        <f t="shared" si="122"/>
        <v>50</v>
      </c>
      <c r="BG77" s="7">
        <f t="shared" si="123"/>
        <v>50</v>
      </c>
      <c r="BH77" s="7">
        <f t="shared" si="124"/>
        <v>50</v>
      </c>
      <c r="BI77" s="7">
        <f t="shared" si="125"/>
        <v>50</v>
      </c>
      <c r="BJ77" s="7">
        <f t="shared" si="126"/>
        <v>50</v>
      </c>
      <c r="BK77" s="7">
        <f t="shared" si="127"/>
        <v>50</v>
      </c>
      <c r="BL77" s="7">
        <f t="shared" si="128"/>
        <v>50</v>
      </c>
      <c r="BM77" s="7">
        <f t="shared" si="129"/>
        <v>10</v>
      </c>
      <c r="BN77" s="7">
        <f t="shared" si="130"/>
        <v>82</v>
      </c>
      <c r="BP77" s="7">
        <f t="shared" si="131"/>
        <v>0</v>
      </c>
      <c r="BQ77" s="7">
        <f t="shared" si="132"/>
        <v>62.645274262857264</v>
      </c>
      <c r="BR77" s="7">
        <f t="shared" si="133"/>
        <v>166.90338775811693</v>
      </c>
      <c r="BS77" s="7">
        <f t="shared" si="134"/>
        <v>54.157590550788811</v>
      </c>
      <c r="BT77" s="7">
        <f t="shared" si="135"/>
        <v>15.788140008784001</v>
      </c>
      <c r="BU77" s="7">
        <f t="shared" si="136"/>
        <v>16.056925655138556</v>
      </c>
      <c r="BV77" s="7">
        <f t="shared" si="137"/>
        <v>15.52255898381574</v>
      </c>
      <c r="BW77" s="7">
        <f t="shared" si="138"/>
        <v>17.369819665621289</v>
      </c>
      <c r="BX77" s="7">
        <f t="shared" si="139"/>
        <v>14.195274760388681</v>
      </c>
      <c r="BY77" s="7">
        <f t="shared" si="140"/>
        <v>17.339809823115583</v>
      </c>
      <c r="BZ77" s="7">
        <f t="shared" si="141"/>
        <v>14.269344381757698</v>
      </c>
      <c r="CA77" s="7">
        <f t="shared" si="142"/>
        <v>7.8895910461376131</v>
      </c>
      <c r="CB77" s="7">
        <f t="shared" si="143"/>
        <v>31.612172778390846</v>
      </c>
      <c r="CC77" s="7">
        <f t="shared" si="144"/>
        <v>8.7871479028254775</v>
      </c>
      <c r="CD77" s="7">
        <f t="shared" si="145"/>
        <v>44.112206586183888</v>
      </c>
      <c r="CF77" t="str">
        <f>OutputSummary!A77</f>
        <v/>
      </c>
      <c r="CG77" s="22">
        <f>IF($CF77="",CG76,Case1!$O77)</f>
        <v>1.9714186982055359E-3</v>
      </c>
      <c r="CH77" s="22">
        <f>IF($CF77="",CH76,Case2!$O77)</f>
        <v>1.9714186982055354E-3</v>
      </c>
      <c r="CI77" s="22">
        <f>IF($CF77="",CI76,Case3!$O77)</f>
        <v>1.9714186982055354E-3</v>
      </c>
      <c r="CJ77" s="22">
        <f>IF($CF77="",CJ76,Case4!$O77)</f>
        <v>1.9714186982055359E-3</v>
      </c>
      <c r="CK77" s="22">
        <f>IF($CF77="",CK76,Case5!$O77)</f>
        <v>1.9714186982055359E-3</v>
      </c>
      <c r="CL77" s="22">
        <f>IF($CF77="",CL76,Case6!$O77)</f>
        <v>1.9714186982055359E-3</v>
      </c>
      <c r="CM77" s="22">
        <f>IF($CF77="",CM76,Case7!$O77)</f>
        <v>1.9714186982055359E-3</v>
      </c>
      <c r="CN77" s="22">
        <f>IF($CF77="",CN76,Case8!$O77)</f>
        <v>9.8570934910276772E-4</v>
      </c>
      <c r="CO77" s="22">
        <f>IF($CF77="",CO76,Case9!$O77)</f>
        <v>3.9428373964110709E-3</v>
      </c>
      <c r="CP77" s="22">
        <f>IF($CF77="",CP76,Case10!$O77)</f>
        <v>2.1866334246554959E-4</v>
      </c>
      <c r="CQ77" s="22">
        <f>IF($CF77="",CQ76,Case11!$O77)</f>
        <v>9.0443033450757944E-3</v>
      </c>
      <c r="CS77" t="str">
        <f>OutputSummary!A77</f>
        <v/>
      </c>
      <c r="CT77" s="22">
        <f>IF($CS77="",CT76,Case1!$S77+Case1!$F77+Case1!$P77)</f>
        <v>3.9428373964110718E-3</v>
      </c>
      <c r="CU77" s="22">
        <f>IF($CS77="",CU76,Case2!$S77+Case2!$F77+Case2!$P77)</f>
        <v>3.9428373964110718E-3</v>
      </c>
      <c r="CV77" s="22">
        <f>IF($CS77="",CV76,Case3!$S77+Case3!$F77+Case3!$P77)</f>
        <v>3.9428373964110718E-3</v>
      </c>
      <c r="CW77" s="22">
        <f>IF($CS77="",CW76,Case4!$S77+Case4!$F77+Case4!$P77)</f>
        <v>3.9428373964110718E-3</v>
      </c>
      <c r="CX77" s="22">
        <f>IF($CS77="",CX76,Case5!$S77+Case5!$F77+Case5!$P77)</f>
        <v>3.9428373964110709E-3</v>
      </c>
      <c r="CY77" s="22">
        <f>IF($CS77="",CY76,Case6!$S77+Case6!$F77+Case6!$P77)</f>
        <v>3.9428373964110718E-3</v>
      </c>
      <c r="CZ77" s="22">
        <f>IF($CS77="",CZ76,Case7!$S77+Case7!$F77+Case7!$P77)</f>
        <v>3.9428373964110718E-3</v>
      </c>
      <c r="DA77" s="22">
        <f>IF($CS77="",DA76,Case8!$S77+Case8!$F77+Case8!$P77)</f>
        <v>1.9714186982055354E-3</v>
      </c>
      <c r="DB77" s="22">
        <f>IF($CS77="",DB76,Case9!$S77+Case9!$F77+Case9!$P77)</f>
        <v>7.8856747928221418E-3</v>
      </c>
      <c r="DC77" s="22">
        <f>IF($CS77="",DC76,Case10!$S77+Case10!$F77+Case10!$P77)</f>
        <v>2.1866334246554956E-3</v>
      </c>
      <c r="DD77" s="22">
        <f>IF($CS77="",DD76,Case11!$S77+Case11!$F77+Case11!$P77)</f>
        <v>1.1029638225702189E-2</v>
      </c>
      <c r="DF77" t="str">
        <f t="shared" si="78"/>
        <v/>
      </c>
      <c r="DG77" s="22">
        <f t="shared" si="79"/>
        <v>1.9714186982055359E-3</v>
      </c>
      <c r="DH77" s="22">
        <f t="shared" si="80"/>
        <v>1.9714186982055363E-3</v>
      </c>
      <c r="DI77" s="22">
        <f t="shared" si="81"/>
        <v>1.9714186982055363E-3</v>
      </c>
      <c r="DJ77" s="22">
        <f t="shared" si="82"/>
        <v>1.9714186982055359E-3</v>
      </c>
      <c r="DK77" s="22">
        <f t="shared" si="83"/>
        <v>1.971418698205535E-3</v>
      </c>
      <c r="DL77" s="22">
        <f t="shared" si="84"/>
        <v>1.9714186982055359E-3</v>
      </c>
      <c r="DM77" s="22">
        <f t="shared" si="85"/>
        <v>1.9714186982055359E-3</v>
      </c>
      <c r="DN77" s="22">
        <f t="shared" si="86"/>
        <v>9.8570934910276772E-4</v>
      </c>
      <c r="DO77" s="22">
        <f t="shared" si="87"/>
        <v>3.9428373964110709E-3</v>
      </c>
      <c r="DP77" s="22">
        <f t="shared" si="88"/>
        <v>1.9679700821899461E-3</v>
      </c>
      <c r="DQ77" s="22">
        <f t="shared" si="89"/>
        <v>1.9853348806263948E-3</v>
      </c>
      <c r="DS77">
        <f t="shared" si="90"/>
        <v>50</v>
      </c>
      <c r="DT77">
        <f t="shared" si="91"/>
        <v>50.000000000000007</v>
      </c>
      <c r="DU77">
        <f t="shared" si="92"/>
        <v>50.000000000000007</v>
      </c>
      <c r="DV77">
        <f t="shared" si="93"/>
        <v>50</v>
      </c>
      <c r="DW77">
        <f t="shared" si="94"/>
        <v>49.999999999999993</v>
      </c>
      <c r="DX77">
        <f t="shared" si="95"/>
        <v>50</v>
      </c>
      <c r="DY77">
        <f t="shared" si="96"/>
        <v>50</v>
      </c>
      <c r="DZ77">
        <f t="shared" si="97"/>
        <v>50</v>
      </c>
      <c r="EA77">
        <f t="shared" si="98"/>
        <v>50</v>
      </c>
      <c r="EB77">
        <f t="shared" si="99"/>
        <v>90.000000000000014</v>
      </c>
      <c r="EC77">
        <f t="shared" si="100"/>
        <v>18.000000000000007</v>
      </c>
    </row>
    <row r="78" spans="1:133" x14ac:dyDescent="0.2">
      <c r="A78" t="str">
        <f>OutputSummary!A74</f>
        <v/>
      </c>
      <c r="B78" s="13">
        <f>IF($A78="",B77,Case8!K74*100)</f>
        <v>1.7498579986049103</v>
      </c>
      <c r="C78" s="7">
        <f>IF($A78="",C77,Pi!$B74)</f>
        <v>1.7498579986049103</v>
      </c>
      <c r="D78" s="7">
        <f>IF($A78="",D77,Patm!B74)</f>
        <v>2.8460613410415014</v>
      </c>
      <c r="E78" s="13">
        <f>IF($A78="",E77,'Patm diff'!B74)</f>
        <v>4.670430279232888</v>
      </c>
      <c r="F78" s="7">
        <f>IF($A78="",F77,'Patm nodiff'!B74)</f>
        <v>2.6975389287095854</v>
      </c>
      <c r="G78" s="7">
        <f>IF($A78="",G77,Case1!$B74)</f>
        <v>2.0261280293795592</v>
      </c>
      <c r="H78" s="7">
        <f>IF($A78="",H77,Case2!$B74)</f>
        <v>2.0308313965113962</v>
      </c>
      <c r="I78" s="7">
        <f>IF($A78="",I77,Case3!$B74)</f>
        <v>2.0214807385713751</v>
      </c>
      <c r="J78" s="7">
        <f>IF($A78="",J77,Case4!$B74)</f>
        <v>2.0538051773670332</v>
      </c>
      <c r="K78" s="7">
        <f>IF($A78="",K77,Case5!$B74)</f>
        <v>1.9982551494235157</v>
      </c>
      <c r="L78" s="7">
        <f>IF($A78="",L77,Case6!$B74)</f>
        <v>2.0532800477375783</v>
      </c>
      <c r="M78" s="7">
        <f>IF($A78="",M77,Case7!$B74)</f>
        <v>1.9995512626175778</v>
      </c>
      <c r="N78" s="7">
        <f>IF($A78="",N77,Case8!$B74)</f>
        <v>1.8879146385829662</v>
      </c>
      <c r="O78" s="7">
        <f>IF($A78="",O77,Case9!$B74)</f>
        <v>2.3030261325003867</v>
      </c>
      <c r="P78" s="7">
        <f>IF($A78="",P77,Case10!$B74)</f>
        <v>1.9036206090317456</v>
      </c>
      <c r="Q78" s="7">
        <f>IF($A78="",Q77,Case11!$B74)</f>
        <v>2.5217589739143711</v>
      </c>
      <c r="S78" s="7">
        <f>IF($A78="",S77,Case1!E74*100)</f>
        <v>42.140250000000002</v>
      </c>
      <c r="T78" s="7">
        <f>IF($A78="",T77,Pi!$Q74)</f>
        <v>42.140250000000002</v>
      </c>
      <c r="U78" s="7">
        <f>IF($A78="",U77,Patm!Q74)</f>
        <v>8.7436195562667471</v>
      </c>
      <c r="V78" s="7">
        <f>IF($A78="",V77,'Patm diff'!Q74)</f>
        <v>10.262304467276978</v>
      </c>
      <c r="W78" s="7">
        <f>IF($A78="",W77,'Patm nodiff'!Q74)</f>
        <v>8.2907749628602705</v>
      </c>
      <c r="X78" s="7">
        <f>IF($A78="",X77,Case1!$Q74)</f>
        <v>4.1852751107482655</v>
      </c>
      <c r="Y78" s="7">
        <f>IF($A78="",Y77,Case2!$Q74)</f>
        <v>3.9995827538937814</v>
      </c>
      <c r="Z78" s="7">
        <f>IF($A78="",Z77,Case3!$Q74)</f>
        <v>4.3695141633915444</v>
      </c>
      <c r="AA78" s="7">
        <f>IF($A78="",AA77,Case4!$Q74)</f>
        <v>3.1035367632601623</v>
      </c>
      <c r="AB78" s="7">
        <f>IF($A78="",AB77,Case5!$Q74)</f>
        <v>5.3015417455934193</v>
      </c>
      <c r="AC78" s="7">
        <f>IF($A78="",AC77,Case6!$Q74)</f>
        <v>3.1238178319518188</v>
      </c>
      <c r="AD78" s="7">
        <f>IF($A78="",AD77,Case7!$Q74)</f>
        <v>5.2490353409855066</v>
      </c>
      <c r="AE78" s="7">
        <f>IF($A78="",AE77,Case8!$Q74)</f>
        <v>2.4122664979407622</v>
      </c>
      <c r="AF78" s="7">
        <f>IF($A78="",AF77,Case9!$Q74)</f>
        <v>6.5376942800019391</v>
      </c>
      <c r="AG78" s="7">
        <f>IF($A78="",AG77,Case10!$Q74)</f>
        <v>2.6050506633498691</v>
      </c>
      <c r="AH78" s="7">
        <f>IF($A78="",AH77,Case11!$Q74)</f>
        <v>7.7843906021425369</v>
      </c>
      <c r="AJ78" s="25">
        <f t="shared" si="101"/>
        <v>1</v>
      </c>
      <c r="AK78" s="25">
        <f t="shared" si="102"/>
        <v>4.8195429511565546</v>
      </c>
      <c r="AL78" s="25">
        <f t="shared" si="103"/>
        <v>4.1063145353337571</v>
      </c>
      <c r="AM78" s="25">
        <f t="shared" si="104"/>
        <v>5.0827878200497985</v>
      </c>
      <c r="AN78" s="25">
        <f t="shared" si="105"/>
        <v>10.068692949665129</v>
      </c>
      <c r="AO78" s="25">
        <f t="shared" si="106"/>
        <v>10.536161543094588</v>
      </c>
      <c r="AP78" s="25">
        <f t="shared" si="107"/>
        <v>9.6441499956808556</v>
      </c>
      <c r="AQ78" s="25">
        <f t="shared" si="108"/>
        <v>13.578137851904506</v>
      </c>
      <c r="AR78" s="25">
        <f t="shared" si="109"/>
        <v>7.9486783321147092</v>
      </c>
      <c r="AS78" s="25">
        <f t="shared" si="110"/>
        <v>13.489983176666227</v>
      </c>
      <c r="AT78" s="25">
        <f t="shared" si="111"/>
        <v>8.0281894219611338</v>
      </c>
      <c r="AU78" s="25">
        <f t="shared" si="112"/>
        <v>17.469151951483447</v>
      </c>
      <c r="AV78" s="25">
        <f t="shared" si="113"/>
        <v>6.4457357892831144</v>
      </c>
      <c r="AW78" s="25">
        <f t="shared" si="114"/>
        <v>16.176364856494306</v>
      </c>
      <c r="AX78" s="25">
        <f t="shared" si="115"/>
        <v>5.4134295353064026</v>
      </c>
      <c r="AZ78" s="7">
        <f t="shared" si="116"/>
        <v>32.560021580793098</v>
      </c>
      <c r="BA78" s="7">
        <f t="shared" si="117"/>
        <v>32.560021580793098</v>
      </c>
      <c r="BB78" s="7">
        <f t="shared" si="118"/>
        <v>73.958333333333329</v>
      </c>
      <c r="BC78" s="7">
        <f t="shared" si="119"/>
        <v>22.118380062305299</v>
      </c>
      <c r="BD78" s="7">
        <f t="shared" si="120"/>
        <v>50</v>
      </c>
      <c r="BE78" s="7">
        <f t="shared" si="121"/>
        <v>50</v>
      </c>
      <c r="BF78" s="7">
        <f t="shared" si="122"/>
        <v>50</v>
      </c>
      <c r="BG78" s="7">
        <f t="shared" si="123"/>
        <v>50</v>
      </c>
      <c r="BH78" s="7">
        <f t="shared" si="124"/>
        <v>50</v>
      </c>
      <c r="BI78" s="7">
        <f t="shared" si="125"/>
        <v>50</v>
      </c>
      <c r="BJ78" s="7">
        <f t="shared" si="126"/>
        <v>50</v>
      </c>
      <c r="BK78" s="7">
        <f t="shared" si="127"/>
        <v>50</v>
      </c>
      <c r="BL78" s="7">
        <f t="shared" si="128"/>
        <v>50</v>
      </c>
      <c r="BM78" s="7">
        <f t="shared" si="129"/>
        <v>10</v>
      </c>
      <c r="BN78" s="7">
        <f t="shared" si="130"/>
        <v>82</v>
      </c>
      <c r="BP78" s="7">
        <f t="shared" si="131"/>
        <v>0</v>
      </c>
      <c r="BQ78" s="7">
        <f t="shared" si="132"/>
        <v>62.645274262857264</v>
      </c>
      <c r="BR78" s="7">
        <f t="shared" si="133"/>
        <v>166.90338775811693</v>
      </c>
      <c r="BS78" s="7">
        <f t="shared" si="134"/>
        <v>54.157590550788811</v>
      </c>
      <c r="BT78" s="7">
        <f t="shared" si="135"/>
        <v>15.788140008784001</v>
      </c>
      <c r="BU78" s="7">
        <f t="shared" si="136"/>
        <v>16.056925655138556</v>
      </c>
      <c r="BV78" s="7">
        <f t="shared" si="137"/>
        <v>15.52255898381574</v>
      </c>
      <c r="BW78" s="7">
        <f t="shared" si="138"/>
        <v>17.369819665621289</v>
      </c>
      <c r="BX78" s="7">
        <f t="shared" si="139"/>
        <v>14.195274760388681</v>
      </c>
      <c r="BY78" s="7">
        <f t="shared" si="140"/>
        <v>17.339809823115583</v>
      </c>
      <c r="BZ78" s="7">
        <f t="shared" si="141"/>
        <v>14.269344381757698</v>
      </c>
      <c r="CA78" s="7">
        <f t="shared" si="142"/>
        <v>7.8895910461376131</v>
      </c>
      <c r="CB78" s="7">
        <f t="shared" si="143"/>
        <v>31.612172778390846</v>
      </c>
      <c r="CC78" s="7">
        <f t="shared" si="144"/>
        <v>8.7871479028254775</v>
      </c>
      <c r="CD78" s="7">
        <f t="shared" si="145"/>
        <v>44.112206586183888</v>
      </c>
      <c r="CF78" t="str">
        <f>OutputSummary!A78</f>
        <v/>
      </c>
      <c r="CG78" s="22">
        <f>IF($CF78="",CG77,Case1!$O78)</f>
        <v>1.9714186982055359E-3</v>
      </c>
      <c r="CH78" s="22">
        <f>IF($CF78="",CH77,Case2!$O78)</f>
        <v>1.9714186982055354E-3</v>
      </c>
      <c r="CI78" s="22">
        <f>IF($CF78="",CI77,Case3!$O78)</f>
        <v>1.9714186982055354E-3</v>
      </c>
      <c r="CJ78" s="22">
        <f>IF($CF78="",CJ77,Case4!$O78)</f>
        <v>1.9714186982055359E-3</v>
      </c>
      <c r="CK78" s="22">
        <f>IF($CF78="",CK77,Case5!$O78)</f>
        <v>1.9714186982055359E-3</v>
      </c>
      <c r="CL78" s="22">
        <f>IF($CF78="",CL77,Case6!$O78)</f>
        <v>1.9714186982055359E-3</v>
      </c>
      <c r="CM78" s="22">
        <f>IF($CF78="",CM77,Case7!$O78)</f>
        <v>1.9714186982055359E-3</v>
      </c>
      <c r="CN78" s="22">
        <f>IF($CF78="",CN77,Case8!$O78)</f>
        <v>9.8570934910276772E-4</v>
      </c>
      <c r="CO78" s="22">
        <f>IF($CF78="",CO77,Case9!$O78)</f>
        <v>3.9428373964110709E-3</v>
      </c>
      <c r="CP78" s="22">
        <f>IF($CF78="",CP77,Case10!$O78)</f>
        <v>2.1866334246554959E-4</v>
      </c>
      <c r="CQ78" s="22">
        <f>IF($CF78="",CQ77,Case11!$O78)</f>
        <v>9.0443033450757944E-3</v>
      </c>
      <c r="CS78" t="str">
        <f>OutputSummary!A78</f>
        <v/>
      </c>
      <c r="CT78" s="22">
        <f>IF($CS78="",CT77,Case1!$S78+Case1!$F78+Case1!$P78)</f>
        <v>3.9428373964110718E-3</v>
      </c>
      <c r="CU78" s="22">
        <f>IF($CS78="",CU77,Case2!$S78+Case2!$F78+Case2!$P78)</f>
        <v>3.9428373964110718E-3</v>
      </c>
      <c r="CV78" s="22">
        <f>IF($CS78="",CV77,Case3!$S78+Case3!$F78+Case3!$P78)</f>
        <v>3.9428373964110718E-3</v>
      </c>
      <c r="CW78" s="22">
        <f>IF($CS78="",CW77,Case4!$S78+Case4!$F78+Case4!$P78)</f>
        <v>3.9428373964110718E-3</v>
      </c>
      <c r="CX78" s="22">
        <f>IF($CS78="",CX77,Case5!$S78+Case5!$F78+Case5!$P78)</f>
        <v>3.9428373964110709E-3</v>
      </c>
      <c r="CY78" s="22">
        <f>IF($CS78="",CY77,Case6!$S78+Case6!$F78+Case6!$P78)</f>
        <v>3.9428373964110718E-3</v>
      </c>
      <c r="CZ78" s="22">
        <f>IF($CS78="",CZ77,Case7!$S78+Case7!$F78+Case7!$P78)</f>
        <v>3.9428373964110718E-3</v>
      </c>
      <c r="DA78" s="22">
        <f>IF($CS78="",DA77,Case8!$S78+Case8!$F78+Case8!$P78)</f>
        <v>1.9714186982055354E-3</v>
      </c>
      <c r="DB78" s="22">
        <f>IF($CS78="",DB77,Case9!$S78+Case9!$F78+Case9!$P78)</f>
        <v>7.8856747928221418E-3</v>
      </c>
      <c r="DC78" s="22">
        <f>IF($CS78="",DC77,Case10!$S78+Case10!$F78+Case10!$P78)</f>
        <v>2.1866334246554956E-3</v>
      </c>
      <c r="DD78" s="22">
        <f>IF($CS78="",DD77,Case11!$S78+Case11!$F78+Case11!$P78)</f>
        <v>1.1029638225702189E-2</v>
      </c>
      <c r="DF78" t="str">
        <f t="shared" si="78"/>
        <v/>
      </c>
      <c r="DG78" s="22">
        <f t="shared" si="79"/>
        <v>1.9714186982055359E-3</v>
      </c>
      <c r="DH78" s="22">
        <f t="shared" si="80"/>
        <v>1.9714186982055363E-3</v>
      </c>
      <c r="DI78" s="22">
        <f t="shared" si="81"/>
        <v>1.9714186982055363E-3</v>
      </c>
      <c r="DJ78" s="22">
        <f t="shared" si="82"/>
        <v>1.9714186982055359E-3</v>
      </c>
      <c r="DK78" s="22">
        <f t="shared" si="83"/>
        <v>1.971418698205535E-3</v>
      </c>
      <c r="DL78" s="22">
        <f t="shared" si="84"/>
        <v>1.9714186982055359E-3</v>
      </c>
      <c r="DM78" s="22">
        <f t="shared" si="85"/>
        <v>1.9714186982055359E-3</v>
      </c>
      <c r="DN78" s="22">
        <f t="shared" si="86"/>
        <v>9.8570934910276772E-4</v>
      </c>
      <c r="DO78" s="22">
        <f t="shared" si="87"/>
        <v>3.9428373964110709E-3</v>
      </c>
      <c r="DP78" s="22">
        <f t="shared" si="88"/>
        <v>1.9679700821899461E-3</v>
      </c>
      <c r="DQ78" s="22">
        <f t="shared" si="89"/>
        <v>1.9853348806263948E-3</v>
      </c>
      <c r="DS78">
        <f t="shared" si="90"/>
        <v>50</v>
      </c>
      <c r="DT78">
        <f t="shared" si="91"/>
        <v>50.000000000000007</v>
      </c>
      <c r="DU78">
        <f t="shared" si="92"/>
        <v>50.000000000000007</v>
      </c>
      <c r="DV78">
        <f t="shared" si="93"/>
        <v>50</v>
      </c>
      <c r="DW78">
        <f t="shared" si="94"/>
        <v>49.999999999999993</v>
      </c>
      <c r="DX78">
        <f t="shared" si="95"/>
        <v>50</v>
      </c>
      <c r="DY78">
        <f t="shared" si="96"/>
        <v>50</v>
      </c>
      <c r="DZ78">
        <f t="shared" si="97"/>
        <v>50</v>
      </c>
      <c r="EA78">
        <f t="shared" si="98"/>
        <v>50</v>
      </c>
      <c r="EB78">
        <f t="shared" si="99"/>
        <v>90.000000000000014</v>
      </c>
      <c r="EC78">
        <f t="shared" si="100"/>
        <v>18.000000000000007</v>
      </c>
    </row>
    <row r="79" spans="1:133" x14ac:dyDescent="0.2">
      <c r="A79" t="str">
        <f>OutputSummary!A75</f>
        <v/>
      </c>
      <c r="B79" s="13">
        <f>IF($A79="",B78,Case8!K75*100)</f>
        <v>1.7498579986049103</v>
      </c>
      <c r="C79" s="7">
        <f>IF($A79="",C78,Pi!$B75)</f>
        <v>1.7498579986049103</v>
      </c>
      <c r="D79" s="7">
        <f>IF($A79="",D78,Patm!B75)</f>
        <v>2.8460613410415014</v>
      </c>
      <c r="E79" s="13">
        <f>IF($A79="",E78,'Patm diff'!B75)</f>
        <v>4.670430279232888</v>
      </c>
      <c r="F79" s="7">
        <f>IF($A79="",F78,'Patm nodiff'!B75)</f>
        <v>2.6975389287095854</v>
      </c>
      <c r="G79" s="7">
        <f>IF($A79="",G78,Case1!$B75)</f>
        <v>2.0261280293795592</v>
      </c>
      <c r="H79" s="7">
        <f>IF($A79="",H78,Case2!$B75)</f>
        <v>2.0308313965113962</v>
      </c>
      <c r="I79" s="7">
        <f>IF($A79="",I78,Case3!$B75)</f>
        <v>2.0214807385713751</v>
      </c>
      <c r="J79" s="7">
        <f>IF($A79="",J78,Case4!$B75)</f>
        <v>2.0538051773670332</v>
      </c>
      <c r="K79" s="7">
        <f>IF($A79="",K78,Case5!$B75)</f>
        <v>1.9982551494235157</v>
      </c>
      <c r="L79" s="7">
        <f>IF($A79="",L78,Case6!$B75)</f>
        <v>2.0532800477375783</v>
      </c>
      <c r="M79" s="7">
        <f>IF($A79="",M78,Case7!$B75)</f>
        <v>1.9995512626175778</v>
      </c>
      <c r="N79" s="7">
        <f>IF($A79="",N78,Case8!$B75)</f>
        <v>1.8879146385829662</v>
      </c>
      <c r="O79" s="7">
        <f>IF($A79="",O78,Case9!$B75)</f>
        <v>2.3030261325003867</v>
      </c>
      <c r="P79" s="7">
        <f>IF($A79="",P78,Case10!$B75)</f>
        <v>1.9036206090317456</v>
      </c>
      <c r="Q79" s="7">
        <f>IF($A79="",Q78,Case11!$B75)</f>
        <v>2.5217589739143711</v>
      </c>
      <c r="S79" s="7">
        <f>IF($A79="",S78,Case1!E75*100)</f>
        <v>42.140250000000002</v>
      </c>
      <c r="T79" s="7">
        <f>IF($A79="",T78,Pi!$Q75)</f>
        <v>42.140250000000002</v>
      </c>
      <c r="U79" s="7">
        <f>IF($A79="",U78,Patm!Q75)</f>
        <v>8.7436195562667471</v>
      </c>
      <c r="V79" s="7">
        <f>IF($A79="",V78,'Patm diff'!Q75)</f>
        <v>10.262304467276978</v>
      </c>
      <c r="W79" s="7">
        <f>IF($A79="",W78,'Patm nodiff'!Q75)</f>
        <v>8.2907749628602705</v>
      </c>
      <c r="X79" s="7">
        <f>IF($A79="",X78,Case1!$Q75)</f>
        <v>4.1852751107482655</v>
      </c>
      <c r="Y79" s="7">
        <f>IF($A79="",Y78,Case2!$Q75)</f>
        <v>3.9995827538937814</v>
      </c>
      <c r="Z79" s="7">
        <f>IF($A79="",Z78,Case3!$Q75)</f>
        <v>4.3695141633915444</v>
      </c>
      <c r="AA79" s="7">
        <f>IF($A79="",AA78,Case4!$Q75)</f>
        <v>3.1035367632601623</v>
      </c>
      <c r="AB79" s="7">
        <f>IF($A79="",AB78,Case5!$Q75)</f>
        <v>5.3015417455934193</v>
      </c>
      <c r="AC79" s="7">
        <f>IF($A79="",AC78,Case6!$Q75)</f>
        <v>3.1238178319518188</v>
      </c>
      <c r="AD79" s="7">
        <f>IF($A79="",AD78,Case7!$Q75)</f>
        <v>5.2490353409855066</v>
      </c>
      <c r="AE79" s="7">
        <f>IF($A79="",AE78,Case8!$Q75)</f>
        <v>2.4122664979407622</v>
      </c>
      <c r="AF79" s="7">
        <f>IF($A79="",AF78,Case9!$Q75)</f>
        <v>6.5376942800019391</v>
      </c>
      <c r="AG79" s="7">
        <f>IF($A79="",AG78,Case10!$Q75)</f>
        <v>2.6050506633498691</v>
      </c>
      <c r="AH79" s="7">
        <f>IF($A79="",AH78,Case11!$Q75)</f>
        <v>7.7843906021425369</v>
      </c>
      <c r="AJ79" s="25">
        <f t="shared" si="101"/>
        <v>1</v>
      </c>
      <c r="AK79" s="25">
        <f t="shared" si="102"/>
        <v>4.8195429511565546</v>
      </c>
      <c r="AL79" s="25">
        <f t="shared" si="103"/>
        <v>4.1063145353337571</v>
      </c>
      <c r="AM79" s="25">
        <f t="shared" si="104"/>
        <v>5.0827878200497985</v>
      </c>
      <c r="AN79" s="25">
        <f t="shared" si="105"/>
        <v>10.068692949665129</v>
      </c>
      <c r="AO79" s="25">
        <f t="shared" si="106"/>
        <v>10.536161543094588</v>
      </c>
      <c r="AP79" s="25">
        <f t="shared" si="107"/>
        <v>9.6441499956808556</v>
      </c>
      <c r="AQ79" s="25">
        <f t="shared" si="108"/>
        <v>13.578137851904506</v>
      </c>
      <c r="AR79" s="25">
        <f t="shared" si="109"/>
        <v>7.9486783321147092</v>
      </c>
      <c r="AS79" s="25">
        <f t="shared" si="110"/>
        <v>13.489983176666227</v>
      </c>
      <c r="AT79" s="25">
        <f t="shared" si="111"/>
        <v>8.0281894219611338</v>
      </c>
      <c r="AU79" s="25">
        <f t="shared" si="112"/>
        <v>17.469151951483447</v>
      </c>
      <c r="AV79" s="25">
        <f t="shared" si="113"/>
        <v>6.4457357892831144</v>
      </c>
      <c r="AW79" s="25">
        <f t="shared" si="114"/>
        <v>16.176364856494306</v>
      </c>
      <c r="AX79" s="25">
        <f t="shared" si="115"/>
        <v>5.4134295353064026</v>
      </c>
      <c r="AZ79" s="7">
        <f t="shared" si="116"/>
        <v>32.560021580793098</v>
      </c>
      <c r="BA79" s="7">
        <f t="shared" si="117"/>
        <v>32.560021580793098</v>
      </c>
      <c r="BB79" s="7">
        <f t="shared" si="118"/>
        <v>73.958333333333329</v>
      </c>
      <c r="BC79" s="7">
        <f t="shared" si="119"/>
        <v>22.118380062305299</v>
      </c>
      <c r="BD79" s="7">
        <f t="shared" si="120"/>
        <v>50</v>
      </c>
      <c r="BE79" s="7">
        <f t="shared" si="121"/>
        <v>50</v>
      </c>
      <c r="BF79" s="7">
        <f t="shared" si="122"/>
        <v>50</v>
      </c>
      <c r="BG79" s="7">
        <f t="shared" si="123"/>
        <v>50</v>
      </c>
      <c r="BH79" s="7">
        <f t="shared" si="124"/>
        <v>50</v>
      </c>
      <c r="BI79" s="7">
        <f t="shared" si="125"/>
        <v>50</v>
      </c>
      <c r="BJ79" s="7">
        <f t="shared" si="126"/>
        <v>50</v>
      </c>
      <c r="BK79" s="7">
        <f t="shared" si="127"/>
        <v>50</v>
      </c>
      <c r="BL79" s="7">
        <f t="shared" si="128"/>
        <v>50</v>
      </c>
      <c r="BM79" s="7">
        <f t="shared" si="129"/>
        <v>10</v>
      </c>
      <c r="BN79" s="7">
        <f t="shared" si="130"/>
        <v>82</v>
      </c>
      <c r="BP79" s="7">
        <f t="shared" si="131"/>
        <v>0</v>
      </c>
      <c r="BQ79" s="7">
        <f t="shared" si="132"/>
        <v>62.645274262857264</v>
      </c>
      <c r="BR79" s="7">
        <f t="shared" si="133"/>
        <v>166.90338775811693</v>
      </c>
      <c r="BS79" s="7">
        <f t="shared" si="134"/>
        <v>54.157590550788811</v>
      </c>
      <c r="BT79" s="7">
        <f t="shared" si="135"/>
        <v>15.788140008784001</v>
      </c>
      <c r="BU79" s="7">
        <f t="shared" si="136"/>
        <v>16.056925655138556</v>
      </c>
      <c r="BV79" s="7">
        <f t="shared" si="137"/>
        <v>15.52255898381574</v>
      </c>
      <c r="BW79" s="7">
        <f t="shared" si="138"/>
        <v>17.369819665621289</v>
      </c>
      <c r="BX79" s="7">
        <f t="shared" si="139"/>
        <v>14.195274760388681</v>
      </c>
      <c r="BY79" s="7">
        <f t="shared" si="140"/>
        <v>17.339809823115583</v>
      </c>
      <c r="BZ79" s="7">
        <f t="shared" si="141"/>
        <v>14.269344381757698</v>
      </c>
      <c r="CA79" s="7">
        <f t="shared" si="142"/>
        <v>7.8895910461376131</v>
      </c>
      <c r="CB79" s="7">
        <f t="shared" si="143"/>
        <v>31.612172778390846</v>
      </c>
      <c r="CC79" s="7">
        <f t="shared" si="144"/>
        <v>8.7871479028254775</v>
      </c>
      <c r="CD79" s="7">
        <f t="shared" si="145"/>
        <v>44.112206586183888</v>
      </c>
      <c r="CF79" t="str">
        <f>OutputSummary!A79</f>
        <v/>
      </c>
      <c r="CG79" s="22">
        <f>IF($CF79="",CG78,Case1!$O79)</f>
        <v>1.9714186982055359E-3</v>
      </c>
      <c r="CH79" s="22">
        <f>IF($CF79="",CH78,Case2!$O79)</f>
        <v>1.9714186982055354E-3</v>
      </c>
      <c r="CI79" s="22">
        <f>IF($CF79="",CI78,Case3!$O79)</f>
        <v>1.9714186982055354E-3</v>
      </c>
      <c r="CJ79" s="22">
        <f>IF($CF79="",CJ78,Case4!$O79)</f>
        <v>1.9714186982055359E-3</v>
      </c>
      <c r="CK79" s="22">
        <f>IF($CF79="",CK78,Case5!$O79)</f>
        <v>1.9714186982055359E-3</v>
      </c>
      <c r="CL79" s="22">
        <f>IF($CF79="",CL78,Case6!$O79)</f>
        <v>1.9714186982055359E-3</v>
      </c>
      <c r="CM79" s="22">
        <f>IF($CF79="",CM78,Case7!$O79)</f>
        <v>1.9714186982055359E-3</v>
      </c>
      <c r="CN79" s="22">
        <f>IF($CF79="",CN78,Case8!$O79)</f>
        <v>9.8570934910276772E-4</v>
      </c>
      <c r="CO79" s="22">
        <f>IF($CF79="",CO78,Case9!$O79)</f>
        <v>3.9428373964110709E-3</v>
      </c>
      <c r="CP79" s="22">
        <f>IF($CF79="",CP78,Case10!$O79)</f>
        <v>2.1866334246554959E-4</v>
      </c>
      <c r="CQ79" s="22">
        <f>IF($CF79="",CQ78,Case11!$O79)</f>
        <v>9.0443033450757944E-3</v>
      </c>
      <c r="CS79" t="str">
        <f>OutputSummary!A79</f>
        <v/>
      </c>
      <c r="CT79" s="22">
        <f>IF($CS79="",CT78,Case1!$S79+Case1!$F79+Case1!$P79)</f>
        <v>3.9428373964110718E-3</v>
      </c>
      <c r="CU79" s="22">
        <f>IF($CS79="",CU78,Case2!$S79+Case2!$F79+Case2!$P79)</f>
        <v>3.9428373964110718E-3</v>
      </c>
      <c r="CV79" s="22">
        <f>IF($CS79="",CV78,Case3!$S79+Case3!$F79+Case3!$P79)</f>
        <v>3.9428373964110718E-3</v>
      </c>
      <c r="CW79" s="22">
        <f>IF($CS79="",CW78,Case4!$S79+Case4!$F79+Case4!$P79)</f>
        <v>3.9428373964110718E-3</v>
      </c>
      <c r="CX79" s="22">
        <f>IF($CS79="",CX78,Case5!$S79+Case5!$F79+Case5!$P79)</f>
        <v>3.9428373964110709E-3</v>
      </c>
      <c r="CY79" s="22">
        <f>IF($CS79="",CY78,Case6!$S79+Case6!$F79+Case6!$P79)</f>
        <v>3.9428373964110718E-3</v>
      </c>
      <c r="CZ79" s="22">
        <f>IF($CS79="",CZ78,Case7!$S79+Case7!$F79+Case7!$P79)</f>
        <v>3.9428373964110718E-3</v>
      </c>
      <c r="DA79" s="22">
        <f>IF($CS79="",DA78,Case8!$S79+Case8!$F79+Case8!$P79)</f>
        <v>1.9714186982055354E-3</v>
      </c>
      <c r="DB79" s="22">
        <f>IF($CS79="",DB78,Case9!$S79+Case9!$F79+Case9!$P79)</f>
        <v>7.8856747928221418E-3</v>
      </c>
      <c r="DC79" s="22">
        <f>IF($CS79="",DC78,Case10!$S79+Case10!$F79+Case10!$P79)</f>
        <v>2.1866334246554956E-3</v>
      </c>
      <c r="DD79" s="22">
        <f>IF($CS79="",DD78,Case11!$S79+Case11!$F79+Case11!$P79)</f>
        <v>1.1029638225702189E-2</v>
      </c>
      <c r="DF79" t="str">
        <f t="shared" si="78"/>
        <v/>
      </c>
      <c r="DG79" s="22">
        <f t="shared" si="79"/>
        <v>1.9714186982055359E-3</v>
      </c>
      <c r="DH79" s="22">
        <f t="shared" si="80"/>
        <v>1.9714186982055363E-3</v>
      </c>
      <c r="DI79" s="22">
        <f t="shared" si="81"/>
        <v>1.9714186982055363E-3</v>
      </c>
      <c r="DJ79" s="22">
        <f t="shared" si="82"/>
        <v>1.9714186982055359E-3</v>
      </c>
      <c r="DK79" s="22">
        <f t="shared" si="83"/>
        <v>1.971418698205535E-3</v>
      </c>
      <c r="DL79" s="22">
        <f t="shared" si="84"/>
        <v>1.9714186982055359E-3</v>
      </c>
      <c r="DM79" s="22">
        <f t="shared" si="85"/>
        <v>1.9714186982055359E-3</v>
      </c>
      <c r="DN79" s="22">
        <f t="shared" si="86"/>
        <v>9.8570934910276772E-4</v>
      </c>
      <c r="DO79" s="22">
        <f t="shared" si="87"/>
        <v>3.9428373964110709E-3</v>
      </c>
      <c r="DP79" s="22">
        <f t="shared" si="88"/>
        <v>1.9679700821899461E-3</v>
      </c>
      <c r="DQ79" s="22">
        <f t="shared" si="89"/>
        <v>1.9853348806263948E-3</v>
      </c>
      <c r="DS79">
        <f t="shared" si="90"/>
        <v>50</v>
      </c>
      <c r="DT79">
        <f t="shared" si="91"/>
        <v>50.000000000000007</v>
      </c>
      <c r="DU79">
        <f t="shared" si="92"/>
        <v>50.000000000000007</v>
      </c>
      <c r="DV79">
        <f t="shared" si="93"/>
        <v>50</v>
      </c>
      <c r="DW79">
        <f t="shared" si="94"/>
        <v>49.999999999999993</v>
      </c>
      <c r="DX79">
        <f t="shared" si="95"/>
        <v>50</v>
      </c>
      <c r="DY79">
        <f t="shared" si="96"/>
        <v>50</v>
      </c>
      <c r="DZ79">
        <f t="shared" si="97"/>
        <v>50</v>
      </c>
      <c r="EA79">
        <f t="shared" si="98"/>
        <v>50</v>
      </c>
      <c r="EB79">
        <f t="shared" si="99"/>
        <v>90.000000000000014</v>
      </c>
      <c r="EC79">
        <f t="shared" si="100"/>
        <v>18.000000000000007</v>
      </c>
    </row>
    <row r="80" spans="1:133" x14ac:dyDescent="0.2">
      <c r="A80" t="str">
        <f>OutputSummary!A76</f>
        <v/>
      </c>
      <c r="B80" s="13">
        <f>IF($A80="",B79,Case8!K76*100)</f>
        <v>1.7498579986049103</v>
      </c>
      <c r="C80" s="7">
        <f>IF($A80="",C79,Pi!$B76)</f>
        <v>1.7498579986049103</v>
      </c>
      <c r="D80" s="7">
        <f>IF($A80="",D79,Patm!B76)</f>
        <v>2.8460613410415014</v>
      </c>
      <c r="E80" s="13">
        <f>IF($A80="",E79,'Patm diff'!B76)</f>
        <v>4.670430279232888</v>
      </c>
      <c r="F80" s="7">
        <f>IF($A80="",F79,'Patm nodiff'!B76)</f>
        <v>2.6975389287095854</v>
      </c>
      <c r="G80" s="7">
        <f>IF($A80="",G79,Case1!$B76)</f>
        <v>2.0261280293795592</v>
      </c>
      <c r="H80" s="7">
        <f>IF($A80="",H79,Case2!$B76)</f>
        <v>2.0308313965113962</v>
      </c>
      <c r="I80" s="7">
        <f>IF($A80="",I79,Case3!$B76)</f>
        <v>2.0214807385713751</v>
      </c>
      <c r="J80" s="7">
        <f>IF($A80="",J79,Case4!$B76)</f>
        <v>2.0538051773670332</v>
      </c>
      <c r="K80" s="7">
        <f>IF($A80="",K79,Case5!$B76)</f>
        <v>1.9982551494235157</v>
      </c>
      <c r="L80" s="7">
        <f>IF($A80="",L79,Case6!$B76)</f>
        <v>2.0532800477375783</v>
      </c>
      <c r="M80" s="7">
        <f>IF($A80="",M79,Case7!$B76)</f>
        <v>1.9995512626175778</v>
      </c>
      <c r="N80" s="7">
        <f>IF($A80="",N79,Case8!$B76)</f>
        <v>1.8879146385829662</v>
      </c>
      <c r="O80" s="7">
        <f>IF($A80="",O79,Case9!$B76)</f>
        <v>2.3030261325003867</v>
      </c>
      <c r="P80" s="7">
        <f>IF($A80="",P79,Case10!$B76)</f>
        <v>1.9036206090317456</v>
      </c>
      <c r="Q80" s="7">
        <f>IF($A80="",Q79,Case11!$B76)</f>
        <v>2.5217589739143711</v>
      </c>
      <c r="S80" s="7">
        <f>IF($A80="",S79,Case1!E76*100)</f>
        <v>42.140250000000002</v>
      </c>
      <c r="T80" s="7">
        <f>IF($A80="",T79,Pi!$Q76)</f>
        <v>42.140250000000002</v>
      </c>
      <c r="U80" s="7">
        <f>IF($A80="",U79,Patm!Q76)</f>
        <v>8.7436195562667471</v>
      </c>
      <c r="V80" s="7">
        <f>IF($A80="",V79,'Patm diff'!Q76)</f>
        <v>10.262304467276978</v>
      </c>
      <c r="W80" s="7">
        <f>IF($A80="",W79,'Patm nodiff'!Q76)</f>
        <v>8.2907749628602705</v>
      </c>
      <c r="X80" s="7">
        <f>IF($A80="",X79,Case1!$Q76)</f>
        <v>4.1852751107482655</v>
      </c>
      <c r="Y80" s="7">
        <f>IF($A80="",Y79,Case2!$Q76)</f>
        <v>3.9995827538937814</v>
      </c>
      <c r="Z80" s="7">
        <f>IF($A80="",Z79,Case3!$Q76)</f>
        <v>4.3695141633915444</v>
      </c>
      <c r="AA80" s="7">
        <f>IF($A80="",AA79,Case4!$Q76)</f>
        <v>3.1035367632601623</v>
      </c>
      <c r="AB80" s="7">
        <f>IF($A80="",AB79,Case5!$Q76)</f>
        <v>5.3015417455934193</v>
      </c>
      <c r="AC80" s="7">
        <f>IF($A80="",AC79,Case6!$Q76)</f>
        <v>3.1238178319518188</v>
      </c>
      <c r="AD80" s="7">
        <f>IF($A80="",AD79,Case7!$Q76)</f>
        <v>5.2490353409855066</v>
      </c>
      <c r="AE80" s="7">
        <f>IF($A80="",AE79,Case8!$Q76)</f>
        <v>2.4122664979407622</v>
      </c>
      <c r="AF80" s="7">
        <f>IF($A80="",AF79,Case9!$Q76)</f>
        <v>6.5376942800019391</v>
      </c>
      <c r="AG80" s="7">
        <f>IF($A80="",AG79,Case10!$Q76)</f>
        <v>2.6050506633498691</v>
      </c>
      <c r="AH80" s="7">
        <f>IF($A80="",AH79,Case11!$Q76)</f>
        <v>7.7843906021425369</v>
      </c>
      <c r="AJ80" s="25">
        <f t="shared" si="101"/>
        <v>1</v>
      </c>
      <c r="AK80" s="25">
        <f t="shared" si="102"/>
        <v>4.8195429511565546</v>
      </c>
      <c r="AL80" s="25">
        <f t="shared" si="103"/>
        <v>4.1063145353337571</v>
      </c>
      <c r="AM80" s="25">
        <f t="shared" si="104"/>
        <v>5.0827878200497985</v>
      </c>
      <c r="AN80" s="25">
        <f t="shared" si="105"/>
        <v>10.068692949665129</v>
      </c>
      <c r="AO80" s="25">
        <f t="shared" si="106"/>
        <v>10.536161543094588</v>
      </c>
      <c r="AP80" s="25">
        <f t="shared" si="107"/>
        <v>9.6441499956808556</v>
      </c>
      <c r="AQ80" s="25">
        <f t="shared" si="108"/>
        <v>13.578137851904506</v>
      </c>
      <c r="AR80" s="25">
        <f t="shared" si="109"/>
        <v>7.9486783321147092</v>
      </c>
      <c r="AS80" s="25">
        <f t="shared" si="110"/>
        <v>13.489983176666227</v>
      </c>
      <c r="AT80" s="25">
        <f t="shared" si="111"/>
        <v>8.0281894219611338</v>
      </c>
      <c r="AU80" s="25">
        <f t="shared" si="112"/>
        <v>17.469151951483447</v>
      </c>
      <c r="AV80" s="25">
        <f t="shared" si="113"/>
        <v>6.4457357892831144</v>
      </c>
      <c r="AW80" s="25">
        <f t="shared" si="114"/>
        <v>16.176364856494306</v>
      </c>
      <c r="AX80" s="25">
        <f t="shared" si="115"/>
        <v>5.4134295353064026</v>
      </c>
      <c r="AZ80" s="7">
        <f t="shared" si="116"/>
        <v>32.560021580793098</v>
      </c>
      <c r="BA80" s="7">
        <f t="shared" si="117"/>
        <v>32.560021580793098</v>
      </c>
      <c r="BB80" s="7">
        <f t="shared" si="118"/>
        <v>73.958333333333329</v>
      </c>
      <c r="BC80" s="7">
        <f t="shared" si="119"/>
        <v>22.118380062305299</v>
      </c>
      <c r="BD80" s="7">
        <f t="shared" si="120"/>
        <v>50</v>
      </c>
      <c r="BE80" s="7">
        <f t="shared" si="121"/>
        <v>50</v>
      </c>
      <c r="BF80" s="7">
        <f t="shared" si="122"/>
        <v>50</v>
      </c>
      <c r="BG80" s="7">
        <f t="shared" si="123"/>
        <v>50</v>
      </c>
      <c r="BH80" s="7">
        <f t="shared" si="124"/>
        <v>50</v>
      </c>
      <c r="BI80" s="7">
        <f t="shared" si="125"/>
        <v>50</v>
      </c>
      <c r="BJ80" s="7">
        <f t="shared" si="126"/>
        <v>50</v>
      </c>
      <c r="BK80" s="7">
        <f t="shared" si="127"/>
        <v>50</v>
      </c>
      <c r="BL80" s="7">
        <f t="shared" si="128"/>
        <v>50</v>
      </c>
      <c r="BM80" s="7">
        <f t="shared" si="129"/>
        <v>10</v>
      </c>
      <c r="BN80" s="7">
        <f t="shared" si="130"/>
        <v>82</v>
      </c>
      <c r="BP80" s="7">
        <f t="shared" si="131"/>
        <v>0</v>
      </c>
      <c r="BQ80" s="7">
        <f t="shared" si="132"/>
        <v>62.645274262857264</v>
      </c>
      <c r="BR80" s="7">
        <f t="shared" si="133"/>
        <v>166.90338775811693</v>
      </c>
      <c r="BS80" s="7">
        <f t="shared" si="134"/>
        <v>54.157590550788811</v>
      </c>
      <c r="BT80" s="7">
        <f t="shared" si="135"/>
        <v>15.788140008784001</v>
      </c>
      <c r="BU80" s="7">
        <f t="shared" si="136"/>
        <v>16.056925655138556</v>
      </c>
      <c r="BV80" s="7">
        <f t="shared" si="137"/>
        <v>15.52255898381574</v>
      </c>
      <c r="BW80" s="7">
        <f t="shared" si="138"/>
        <v>17.369819665621289</v>
      </c>
      <c r="BX80" s="7">
        <f t="shared" si="139"/>
        <v>14.195274760388681</v>
      </c>
      <c r="BY80" s="7">
        <f t="shared" si="140"/>
        <v>17.339809823115583</v>
      </c>
      <c r="BZ80" s="7">
        <f t="shared" si="141"/>
        <v>14.269344381757698</v>
      </c>
      <c r="CA80" s="7">
        <f t="shared" si="142"/>
        <v>7.8895910461376131</v>
      </c>
      <c r="CB80" s="7">
        <f t="shared" si="143"/>
        <v>31.612172778390846</v>
      </c>
      <c r="CC80" s="7">
        <f t="shared" si="144"/>
        <v>8.7871479028254775</v>
      </c>
      <c r="CD80" s="7">
        <f t="shared" si="145"/>
        <v>44.112206586183888</v>
      </c>
      <c r="CF80" t="str">
        <f>OutputSummary!A80</f>
        <v/>
      </c>
      <c r="CG80" s="22">
        <f>IF($CF80="",CG79,Case1!$O80)</f>
        <v>1.9714186982055359E-3</v>
      </c>
      <c r="CH80" s="22">
        <f>IF($CF80="",CH79,Case2!$O80)</f>
        <v>1.9714186982055354E-3</v>
      </c>
      <c r="CI80" s="22">
        <f>IF($CF80="",CI79,Case3!$O80)</f>
        <v>1.9714186982055354E-3</v>
      </c>
      <c r="CJ80" s="22">
        <f>IF($CF80="",CJ79,Case4!$O80)</f>
        <v>1.9714186982055359E-3</v>
      </c>
      <c r="CK80" s="22">
        <f>IF($CF80="",CK79,Case5!$O80)</f>
        <v>1.9714186982055359E-3</v>
      </c>
      <c r="CL80" s="22">
        <f>IF($CF80="",CL79,Case6!$O80)</f>
        <v>1.9714186982055359E-3</v>
      </c>
      <c r="CM80" s="22">
        <f>IF($CF80="",CM79,Case7!$O80)</f>
        <v>1.9714186982055359E-3</v>
      </c>
      <c r="CN80" s="22">
        <f>IF($CF80="",CN79,Case8!$O80)</f>
        <v>9.8570934910276772E-4</v>
      </c>
      <c r="CO80" s="22">
        <f>IF($CF80="",CO79,Case9!$O80)</f>
        <v>3.9428373964110709E-3</v>
      </c>
      <c r="CP80" s="22">
        <f>IF($CF80="",CP79,Case10!$O80)</f>
        <v>2.1866334246554959E-4</v>
      </c>
      <c r="CQ80" s="22">
        <f>IF($CF80="",CQ79,Case11!$O80)</f>
        <v>9.0443033450757944E-3</v>
      </c>
      <c r="CS80" t="str">
        <f>OutputSummary!A80</f>
        <v/>
      </c>
      <c r="CT80" s="22">
        <f>IF($CS80="",CT79,Case1!$S80+Case1!$F80+Case1!$P80)</f>
        <v>3.9428373964110718E-3</v>
      </c>
      <c r="CU80" s="22">
        <f>IF($CS80="",CU79,Case2!$S80+Case2!$F80+Case2!$P80)</f>
        <v>3.9428373964110718E-3</v>
      </c>
      <c r="CV80" s="22">
        <f>IF($CS80="",CV79,Case3!$S80+Case3!$F80+Case3!$P80)</f>
        <v>3.9428373964110718E-3</v>
      </c>
      <c r="CW80" s="22">
        <f>IF($CS80="",CW79,Case4!$S80+Case4!$F80+Case4!$P80)</f>
        <v>3.9428373964110718E-3</v>
      </c>
      <c r="CX80" s="22">
        <f>IF($CS80="",CX79,Case5!$S80+Case5!$F80+Case5!$P80)</f>
        <v>3.9428373964110709E-3</v>
      </c>
      <c r="CY80" s="22">
        <f>IF($CS80="",CY79,Case6!$S80+Case6!$F80+Case6!$P80)</f>
        <v>3.9428373964110718E-3</v>
      </c>
      <c r="CZ80" s="22">
        <f>IF($CS80="",CZ79,Case7!$S80+Case7!$F80+Case7!$P80)</f>
        <v>3.9428373964110718E-3</v>
      </c>
      <c r="DA80" s="22">
        <f>IF($CS80="",DA79,Case8!$S80+Case8!$F80+Case8!$P80)</f>
        <v>1.9714186982055354E-3</v>
      </c>
      <c r="DB80" s="22">
        <f>IF($CS80="",DB79,Case9!$S80+Case9!$F80+Case9!$P80)</f>
        <v>7.8856747928221418E-3</v>
      </c>
      <c r="DC80" s="22">
        <f>IF($CS80="",DC79,Case10!$S80+Case10!$F80+Case10!$P80)</f>
        <v>2.1866334246554956E-3</v>
      </c>
      <c r="DD80" s="22">
        <f>IF($CS80="",DD79,Case11!$S80+Case11!$F80+Case11!$P80)</f>
        <v>1.1029638225702189E-2</v>
      </c>
      <c r="DF80" t="str">
        <f t="shared" si="78"/>
        <v/>
      </c>
      <c r="DG80" s="22">
        <f t="shared" si="79"/>
        <v>1.9714186982055359E-3</v>
      </c>
      <c r="DH80" s="22">
        <f t="shared" si="80"/>
        <v>1.9714186982055363E-3</v>
      </c>
      <c r="DI80" s="22">
        <f t="shared" si="81"/>
        <v>1.9714186982055363E-3</v>
      </c>
      <c r="DJ80" s="22">
        <f t="shared" si="82"/>
        <v>1.9714186982055359E-3</v>
      </c>
      <c r="DK80" s="22">
        <f t="shared" si="83"/>
        <v>1.971418698205535E-3</v>
      </c>
      <c r="DL80" s="22">
        <f t="shared" si="84"/>
        <v>1.9714186982055359E-3</v>
      </c>
      <c r="DM80" s="22">
        <f t="shared" si="85"/>
        <v>1.9714186982055359E-3</v>
      </c>
      <c r="DN80" s="22">
        <f t="shared" si="86"/>
        <v>9.8570934910276772E-4</v>
      </c>
      <c r="DO80" s="22">
        <f t="shared" si="87"/>
        <v>3.9428373964110709E-3</v>
      </c>
      <c r="DP80" s="22">
        <f t="shared" si="88"/>
        <v>1.9679700821899461E-3</v>
      </c>
      <c r="DQ80" s="22">
        <f t="shared" si="89"/>
        <v>1.9853348806263948E-3</v>
      </c>
      <c r="DS80">
        <f t="shared" si="90"/>
        <v>50</v>
      </c>
      <c r="DT80">
        <f t="shared" si="91"/>
        <v>50.000000000000007</v>
      </c>
      <c r="DU80">
        <f t="shared" si="92"/>
        <v>50.000000000000007</v>
      </c>
      <c r="DV80">
        <f t="shared" si="93"/>
        <v>50</v>
      </c>
      <c r="DW80">
        <f t="shared" si="94"/>
        <v>49.999999999999993</v>
      </c>
      <c r="DX80">
        <f t="shared" si="95"/>
        <v>50</v>
      </c>
      <c r="DY80">
        <f t="shared" si="96"/>
        <v>50</v>
      </c>
      <c r="DZ80">
        <f t="shared" si="97"/>
        <v>50</v>
      </c>
      <c r="EA80">
        <f t="shared" si="98"/>
        <v>50</v>
      </c>
      <c r="EB80">
        <f t="shared" si="99"/>
        <v>90.000000000000014</v>
      </c>
      <c r="EC80">
        <f t="shared" si="100"/>
        <v>18.000000000000007</v>
      </c>
    </row>
    <row r="81" spans="1:133" x14ac:dyDescent="0.2">
      <c r="A81" t="str">
        <f>OutputSummary!A77</f>
        <v/>
      </c>
      <c r="B81" s="13">
        <f>IF($A81="",B80,Case8!K77*100)</f>
        <v>1.7498579986049103</v>
      </c>
      <c r="C81" s="7">
        <f>IF($A81="",C80,Pi!$B77)</f>
        <v>1.7498579986049103</v>
      </c>
      <c r="D81" s="7">
        <f>IF($A81="",D80,Patm!B77)</f>
        <v>2.8460613410415014</v>
      </c>
      <c r="E81" s="13">
        <f>IF($A81="",E80,'Patm diff'!B77)</f>
        <v>4.670430279232888</v>
      </c>
      <c r="F81" s="7">
        <f>IF($A81="",F80,'Patm nodiff'!B77)</f>
        <v>2.6975389287095854</v>
      </c>
      <c r="G81" s="7">
        <f>IF($A81="",G80,Case1!$B77)</f>
        <v>2.0261280293795592</v>
      </c>
      <c r="H81" s="7">
        <f>IF($A81="",H80,Case2!$B77)</f>
        <v>2.0308313965113962</v>
      </c>
      <c r="I81" s="7">
        <f>IF($A81="",I80,Case3!$B77)</f>
        <v>2.0214807385713751</v>
      </c>
      <c r="J81" s="7">
        <f>IF($A81="",J80,Case4!$B77)</f>
        <v>2.0538051773670332</v>
      </c>
      <c r="K81" s="7">
        <f>IF($A81="",K80,Case5!$B77)</f>
        <v>1.9982551494235157</v>
      </c>
      <c r="L81" s="7">
        <f>IF($A81="",L80,Case6!$B77)</f>
        <v>2.0532800477375783</v>
      </c>
      <c r="M81" s="7">
        <f>IF($A81="",M80,Case7!$B77)</f>
        <v>1.9995512626175778</v>
      </c>
      <c r="N81" s="7">
        <f>IF($A81="",N80,Case8!$B77)</f>
        <v>1.8879146385829662</v>
      </c>
      <c r="O81" s="7">
        <f>IF($A81="",O80,Case9!$B77)</f>
        <v>2.3030261325003867</v>
      </c>
      <c r="P81" s="7">
        <f>IF($A81="",P80,Case10!$B77)</f>
        <v>1.9036206090317456</v>
      </c>
      <c r="Q81" s="7">
        <f>IF($A81="",Q80,Case11!$B77)</f>
        <v>2.5217589739143711</v>
      </c>
      <c r="S81" s="7">
        <f>IF($A81="",S80,Case1!E77*100)</f>
        <v>42.140250000000002</v>
      </c>
      <c r="T81" s="7">
        <f>IF($A81="",T80,Pi!$Q77)</f>
        <v>42.140250000000002</v>
      </c>
      <c r="U81" s="7">
        <f>IF($A81="",U80,Patm!Q77)</f>
        <v>8.7436195562667471</v>
      </c>
      <c r="V81" s="7">
        <f>IF($A81="",V80,'Patm diff'!Q77)</f>
        <v>10.262304467276978</v>
      </c>
      <c r="W81" s="7">
        <f>IF($A81="",W80,'Patm nodiff'!Q77)</f>
        <v>8.2907749628602705</v>
      </c>
      <c r="X81" s="7">
        <f>IF($A81="",X80,Case1!$Q77)</f>
        <v>4.1852751107482655</v>
      </c>
      <c r="Y81" s="7">
        <f>IF($A81="",Y80,Case2!$Q77)</f>
        <v>3.9995827538937814</v>
      </c>
      <c r="Z81" s="7">
        <f>IF($A81="",Z80,Case3!$Q77)</f>
        <v>4.3695141633915444</v>
      </c>
      <c r="AA81" s="7">
        <f>IF($A81="",AA80,Case4!$Q77)</f>
        <v>3.1035367632601623</v>
      </c>
      <c r="AB81" s="7">
        <f>IF($A81="",AB80,Case5!$Q77)</f>
        <v>5.3015417455934193</v>
      </c>
      <c r="AC81" s="7">
        <f>IF($A81="",AC80,Case6!$Q77)</f>
        <v>3.1238178319518188</v>
      </c>
      <c r="AD81" s="7">
        <f>IF($A81="",AD80,Case7!$Q77)</f>
        <v>5.2490353409855066</v>
      </c>
      <c r="AE81" s="7">
        <f>IF($A81="",AE80,Case8!$Q77)</f>
        <v>2.4122664979407622</v>
      </c>
      <c r="AF81" s="7">
        <f>IF($A81="",AF80,Case9!$Q77)</f>
        <v>6.5376942800019391</v>
      </c>
      <c r="AG81" s="7">
        <f>IF($A81="",AG80,Case10!$Q77)</f>
        <v>2.6050506633498691</v>
      </c>
      <c r="AH81" s="7">
        <f>IF($A81="",AH80,Case11!$Q77)</f>
        <v>7.7843906021425369</v>
      </c>
      <c r="AJ81" s="25">
        <f t="shared" si="101"/>
        <v>1</v>
      </c>
      <c r="AK81" s="25">
        <f t="shared" si="102"/>
        <v>4.8195429511565546</v>
      </c>
      <c r="AL81" s="25">
        <f t="shared" si="103"/>
        <v>4.1063145353337571</v>
      </c>
      <c r="AM81" s="25">
        <f t="shared" si="104"/>
        <v>5.0827878200497985</v>
      </c>
      <c r="AN81" s="25">
        <f t="shared" si="105"/>
        <v>10.068692949665129</v>
      </c>
      <c r="AO81" s="25">
        <f t="shared" si="106"/>
        <v>10.536161543094588</v>
      </c>
      <c r="AP81" s="25">
        <f t="shared" si="107"/>
        <v>9.6441499956808556</v>
      </c>
      <c r="AQ81" s="25">
        <f t="shared" si="108"/>
        <v>13.578137851904506</v>
      </c>
      <c r="AR81" s="25">
        <f t="shared" si="109"/>
        <v>7.9486783321147092</v>
      </c>
      <c r="AS81" s="25">
        <f t="shared" si="110"/>
        <v>13.489983176666227</v>
      </c>
      <c r="AT81" s="25">
        <f t="shared" si="111"/>
        <v>8.0281894219611338</v>
      </c>
      <c r="AU81" s="25">
        <f t="shared" si="112"/>
        <v>17.469151951483447</v>
      </c>
      <c r="AV81" s="25">
        <f t="shared" si="113"/>
        <v>6.4457357892831144</v>
      </c>
      <c r="AW81" s="25">
        <f t="shared" si="114"/>
        <v>16.176364856494306</v>
      </c>
      <c r="AX81" s="25">
        <f t="shared" si="115"/>
        <v>5.4134295353064026</v>
      </c>
      <c r="AZ81" s="7">
        <f t="shared" si="116"/>
        <v>32.560021580793098</v>
      </c>
      <c r="BA81" s="7">
        <f t="shared" si="117"/>
        <v>32.560021580793098</v>
      </c>
      <c r="BB81" s="7">
        <f t="shared" si="118"/>
        <v>73.958333333333329</v>
      </c>
      <c r="BC81" s="7">
        <f t="shared" si="119"/>
        <v>22.118380062305299</v>
      </c>
      <c r="BD81" s="7">
        <f t="shared" si="120"/>
        <v>50</v>
      </c>
      <c r="BE81" s="7">
        <f t="shared" si="121"/>
        <v>50</v>
      </c>
      <c r="BF81" s="7">
        <f t="shared" si="122"/>
        <v>50</v>
      </c>
      <c r="BG81" s="7">
        <f t="shared" si="123"/>
        <v>50</v>
      </c>
      <c r="BH81" s="7">
        <f t="shared" si="124"/>
        <v>50</v>
      </c>
      <c r="BI81" s="7">
        <f t="shared" si="125"/>
        <v>50</v>
      </c>
      <c r="BJ81" s="7">
        <f t="shared" si="126"/>
        <v>50</v>
      </c>
      <c r="BK81" s="7">
        <f t="shared" si="127"/>
        <v>50</v>
      </c>
      <c r="BL81" s="7">
        <f t="shared" si="128"/>
        <v>50</v>
      </c>
      <c r="BM81" s="7">
        <f t="shared" si="129"/>
        <v>10</v>
      </c>
      <c r="BN81" s="7">
        <f t="shared" si="130"/>
        <v>82</v>
      </c>
      <c r="BP81" s="7">
        <f t="shared" si="131"/>
        <v>0</v>
      </c>
      <c r="BQ81" s="7">
        <f t="shared" si="132"/>
        <v>62.645274262857264</v>
      </c>
      <c r="BR81" s="7">
        <f t="shared" si="133"/>
        <v>166.90338775811693</v>
      </c>
      <c r="BS81" s="7">
        <f t="shared" si="134"/>
        <v>54.157590550788811</v>
      </c>
      <c r="BT81" s="7">
        <f t="shared" si="135"/>
        <v>15.788140008784001</v>
      </c>
      <c r="BU81" s="7">
        <f t="shared" si="136"/>
        <v>16.056925655138556</v>
      </c>
      <c r="BV81" s="7">
        <f t="shared" si="137"/>
        <v>15.52255898381574</v>
      </c>
      <c r="BW81" s="7">
        <f t="shared" si="138"/>
        <v>17.369819665621289</v>
      </c>
      <c r="BX81" s="7">
        <f t="shared" si="139"/>
        <v>14.195274760388681</v>
      </c>
      <c r="BY81" s="7">
        <f t="shared" si="140"/>
        <v>17.339809823115583</v>
      </c>
      <c r="BZ81" s="7">
        <f t="shared" si="141"/>
        <v>14.269344381757698</v>
      </c>
      <c r="CA81" s="7">
        <f t="shared" si="142"/>
        <v>7.8895910461376131</v>
      </c>
      <c r="CB81" s="7">
        <f t="shared" si="143"/>
        <v>31.612172778390846</v>
      </c>
      <c r="CC81" s="7">
        <f t="shared" si="144"/>
        <v>8.7871479028254775</v>
      </c>
      <c r="CD81" s="7">
        <f t="shared" si="145"/>
        <v>44.112206586183888</v>
      </c>
      <c r="CF81" t="str">
        <f>OutputSummary!A81</f>
        <v/>
      </c>
      <c r="CG81" s="22">
        <f>IF($CF81="",CG80,Case1!$O81)</f>
        <v>1.9714186982055359E-3</v>
      </c>
      <c r="CH81" s="22">
        <f>IF($CF81="",CH80,Case2!$O81)</f>
        <v>1.9714186982055354E-3</v>
      </c>
      <c r="CI81" s="22">
        <f>IF($CF81="",CI80,Case3!$O81)</f>
        <v>1.9714186982055354E-3</v>
      </c>
      <c r="CJ81" s="22">
        <f>IF($CF81="",CJ80,Case4!$O81)</f>
        <v>1.9714186982055359E-3</v>
      </c>
      <c r="CK81" s="22">
        <f>IF($CF81="",CK80,Case5!$O81)</f>
        <v>1.9714186982055359E-3</v>
      </c>
      <c r="CL81" s="22">
        <f>IF($CF81="",CL80,Case6!$O81)</f>
        <v>1.9714186982055359E-3</v>
      </c>
      <c r="CM81" s="22">
        <f>IF($CF81="",CM80,Case7!$O81)</f>
        <v>1.9714186982055359E-3</v>
      </c>
      <c r="CN81" s="22">
        <f>IF($CF81="",CN80,Case8!$O81)</f>
        <v>9.8570934910276772E-4</v>
      </c>
      <c r="CO81" s="22">
        <f>IF($CF81="",CO80,Case9!$O81)</f>
        <v>3.9428373964110709E-3</v>
      </c>
      <c r="CP81" s="22">
        <f>IF($CF81="",CP80,Case10!$O81)</f>
        <v>2.1866334246554959E-4</v>
      </c>
      <c r="CQ81" s="22">
        <f>IF($CF81="",CQ80,Case11!$O81)</f>
        <v>9.0443033450757944E-3</v>
      </c>
      <c r="CS81" t="str">
        <f>OutputSummary!A81</f>
        <v/>
      </c>
      <c r="CT81" s="22">
        <f>IF($CS81="",CT80,Case1!$S81+Case1!$F81+Case1!$P81)</f>
        <v>3.9428373964110718E-3</v>
      </c>
      <c r="CU81" s="22">
        <f>IF($CS81="",CU80,Case2!$S81+Case2!$F81+Case2!$P81)</f>
        <v>3.9428373964110718E-3</v>
      </c>
      <c r="CV81" s="22">
        <f>IF($CS81="",CV80,Case3!$S81+Case3!$F81+Case3!$P81)</f>
        <v>3.9428373964110718E-3</v>
      </c>
      <c r="CW81" s="22">
        <f>IF($CS81="",CW80,Case4!$S81+Case4!$F81+Case4!$P81)</f>
        <v>3.9428373964110718E-3</v>
      </c>
      <c r="CX81" s="22">
        <f>IF($CS81="",CX80,Case5!$S81+Case5!$F81+Case5!$P81)</f>
        <v>3.9428373964110709E-3</v>
      </c>
      <c r="CY81" s="22">
        <f>IF($CS81="",CY80,Case6!$S81+Case6!$F81+Case6!$P81)</f>
        <v>3.9428373964110718E-3</v>
      </c>
      <c r="CZ81" s="22">
        <f>IF($CS81="",CZ80,Case7!$S81+Case7!$F81+Case7!$P81)</f>
        <v>3.9428373964110718E-3</v>
      </c>
      <c r="DA81" s="22">
        <f>IF($CS81="",DA80,Case8!$S81+Case8!$F81+Case8!$P81)</f>
        <v>1.9714186982055354E-3</v>
      </c>
      <c r="DB81" s="22">
        <f>IF($CS81="",DB80,Case9!$S81+Case9!$F81+Case9!$P81)</f>
        <v>7.8856747928221418E-3</v>
      </c>
      <c r="DC81" s="22">
        <f>IF($CS81="",DC80,Case10!$S81+Case10!$F81+Case10!$P81)</f>
        <v>2.1866334246554956E-3</v>
      </c>
      <c r="DD81" s="22">
        <f>IF($CS81="",DD80,Case11!$S81+Case11!$F81+Case11!$P81)</f>
        <v>1.1029638225702189E-2</v>
      </c>
      <c r="DF81" t="str">
        <f t="shared" si="78"/>
        <v/>
      </c>
      <c r="DG81" s="22">
        <f t="shared" si="79"/>
        <v>1.9714186982055359E-3</v>
      </c>
      <c r="DH81" s="22">
        <f t="shared" si="80"/>
        <v>1.9714186982055363E-3</v>
      </c>
      <c r="DI81" s="22">
        <f t="shared" si="81"/>
        <v>1.9714186982055363E-3</v>
      </c>
      <c r="DJ81" s="22">
        <f t="shared" si="82"/>
        <v>1.9714186982055359E-3</v>
      </c>
      <c r="DK81" s="22">
        <f t="shared" si="83"/>
        <v>1.971418698205535E-3</v>
      </c>
      <c r="DL81" s="22">
        <f t="shared" si="84"/>
        <v>1.9714186982055359E-3</v>
      </c>
      <c r="DM81" s="22">
        <f t="shared" si="85"/>
        <v>1.9714186982055359E-3</v>
      </c>
      <c r="DN81" s="22">
        <f t="shared" si="86"/>
        <v>9.8570934910276772E-4</v>
      </c>
      <c r="DO81" s="22">
        <f t="shared" si="87"/>
        <v>3.9428373964110709E-3</v>
      </c>
      <c r="DP81" s="22">
        <f t="shared" si="88"/>
        <v>1.9679700821899461E-3</v>
      </c>
      <c r="DQ81" s="22">
        <f t="shared" si="89"/>
        <v>1.9853348806263948E-3</v>
      </c>
      <c r="DS81">
        <f t="shared" si="90"/>
        <v>50</v>
      </c>
      <c r="DT81">
        <f t="shared" si="91"/>
        <v>50.000000000000007</v>
      </c>
      <c r="DU81">
        <f t="shared" si="92"/>
        <v>50.000000000000007</v>
      </c>
      <c r="DV81">
        <f t="shared" si="93"/>
        <v>50</v>
      </c>
      <c r="DW81">
        <f t="shared" si="94"/>
        <v>49.999999999999993</v>
      </c>
      <c r="DX81">
        <f t="shared" si="95"/>
        <v>50</v>
      </c>
      <c r="DY81">
        <f t="shared" si="96"/>
        <v>50</v>
      </c>
      <c r="DZ81">
        <f t="shared" si="97"/>
        <v>50</v>
      </c>
      <c r="EA81">
        <f t="shared" si="98"/>
        <v>50</v>
      </c>
      <c r="EB81">
        <f t="shared" si="99"/>
        <v>90.000000000000014</v>
      </c>
      <c r="EC81">
        <f t="shared" si="100"/>
        <v>18.000000000000007</v>
      </c>
    </row>
    <row r="82" spans="1:133" x14ac:dyDescent="0.2">
      <c r="A82" t="str">
        <f>OutputSummary!A78</f>
        <v/>
      </c>
      <c r="B82" s="13">
        <f>IF($A82="",B81,Case8!K78*100)</f>
        <v>1.7498579986049103</v>
      </c>
      <c r="C82" s="7">
        <f>IF($A82="",C81,Pi!$B78)</f>
        <v>1.7498579986049103</v>
      </c>
      <c r="D82" s="7">
        <f>IF($A82="",D81,Patm!B78)</f>
        <v>2.8460613410415014</v>
      </c>
      <c r="E82" s="13">
        <f>IF($A82="",E81,'Patm diff'!B78)</f>
        <v>4.670430279232888</v>
      </c>
      <c r="F82" s="7">
        <f>IF($A82="",F81,'Patm nodiff'!B78)</f>
        <v>2.6975389287095854</v>
      </c>
      <c r="G82" s="7">
        <f>IF($A82="",G81,Case1!$B78)</f>
        <v>2.0261280293795592</v>
      </c>
      <c r="H82" s="7">
        <f>IF($A82="",H81,Case2!$B78)</f>
        <v>2.0308313965113962</v>
      </c>
      <c r="I82" s="7">
        <f>IF($A82="",I81,Case3!$B78)</f>
        <v>2.0214807385713751</v>
      </c>
      <c r="J82" s="7">
        <f>IF($A82="",J81,Case4!$B78)</f>
        <v>2.0538051773670332</v>
      </c>
      <c r="K82" s="7">
        <f>IF($A82="",K81,Case5!$B78)</f>
        <v>1.9982551494235157</v>
      </c>
      <c r="L82" s="7">
        <f>IF($A82="",L81,Case6!$B78)</f>
        <v>2.0532800477375783</v>
      </c>
      <c r="M82" s="7">
        <f>IF($A82="",M81,Case7!$B78)</f>
        <v>1.9995512626175778</v>
      </c>
      <c r="N82" s="7">
        <f>IF($A82="",N81,Case8!$B78)</f>
        <v>1.8879146385829662</v>
      </c>
      <c r="O82" s="7">
        <f>IF($A82="",O81,Case9!$B78)</f>
        <v>2.3030261325003867</v>
      </c>
      <c r="P82" s="7">
        <f>IF($A82="",P81,Case10!$B78)</f>
        <v>1.9036206090317456</v>
      </c>
      <c r="Q82" s="7">
        <f>IF($A82="",Q81,Case11!$B78)</f>
        <v>2.5217589739143711</v>
      </c>
      <c r="S82" s="7">
        <f>IF($A82="",S81,Case1!E78*100)</f>
        <v>42.140250000000002</v>
      </c>
      <c r="T82" s="7">
        <f>IF($A82="",T81,Pi!$Q78)</f>
        <v>42.140250000000002</v>
      </c>
      <c r="U82" s="7">
        <f>IF($A82="",U81,Patm!Q78)</f>
        <v>8.7436195562667471</v>
      </c>
      <c r="V82" s="7">
        <f>IF($A82="",V81,'Patm diff'!Q78)</f>
        <v>10.262304467276978</v>
      </c>
      <c r="W82" s="7">
        <f>IF($A82="",W81,'Patm nodiff'!Q78)</f>
        <v>8.2907749628602705</v>
      </c>
      <c r="X82" s="7">
        <f>IF($A82="",X81,Case1!$Q78)</f>
        <v>4.1852751107482655</v>
      </c>
      <c r="Y82" s="7">
        <f>IF($A82="",Y81,Case2!$Q78)</f>
        <v>3.9995827538937814</v>
      </c>
      <c r="Z82" s="7">
        <f>IF($A82="",Z81,Case3!$Q78)</f>
        <v>4.3695141633915444</v>
      </c>
      <c r="AA82" s="7">
        <f>IF($A82="",AA81,Case4!$Q78)</f>
        <v>3.1035367632601623</v>
      </c>
      <c r="AB82" s="7">
        <f>IF($A82="",AB81,Case5!$Q78)</f>
        <v>5.3015417455934193</v>
      </c>
      <c r="AC82" s="7">
        <f>IF($A82="",AC81,Case6!$Q78)</f>
        <v>3.1238178319518188</v>
      </c>
      <c r="AD82" s="7">
        <f>IF($A82="",AD81,Case7!$Q78)</f>
        <v>5.2490353409855066</v>
      </c>
      <c r="AE82" s="7">
        <f>IF($A82="",AE81,Case8!$Q78)</f>
        <v>2.4122664979407622</v>
      </c>
      <c r="AF82" s="7">
        <f>IF($A82="",AF81,Case9!$Q78)</f>
        <v>6.5376942800019391</v>
      </c>
      <c r="AG82" s="7">
        <f>IF($A82="",AG81,Case10!$Q78)</f>
        <v>2.6050506633498691</v>
      </c>
      <c r="AH82" s="7">
        <f>IF($A82="",AH81,Case11!$Q78)</f>
        <v>7.7843906021425369</v>
      </c>
      <c r="AJ82" s="25">
        <f t="shared" si="101"/>
        <v>1</v>
      </c>
      <c r="AK82" s="25">
        <f t="shared" si="102"/>
        <v>4.8195429511565546</v>
      </c>
      <c r="AL82" s="25">
        <f t="shared" si="103"/>
        <v>4.1063145353337571</v>
      </c>
      <c r="AM82" s="25">
        <f t="shared" si="104"/>
        <v>5.0827878200497985</v>
      </c>
      <c r="AN82" s="25">
        <f t="shared" si="105"/>
        <v>10.068692949665129</v>
      </c>
      <c r="AO82" s="25">
        <f t="shared" si="106"/>
        <v>10.536161543094588</v>
      </c>
      <c r="AP82" s="25">
        <f t="shared" si="107"/>
        <v>9.6441499956808556</v>
      </c>
      <c r="AQ82" s="25">
        <f t="shared" si="108"/>
        <v>13.578137851904506</v>
      </c>
      <c r="AR82" s="25">
        <f t="shared" si="109"/>
        <v>7.9486783321147092</v>
      </c>
      <c r="AS82" s="25">
        <f t="shared" si="110"/>
        <v>13.489983176666227</v>
      </c>
      <c r="AT82" s="25">
        <f t="shared" si="111"/>
        <v>8.0281894219611338</v>
      </c>
      <c r="AU82" s="25">
        <f t="shared" si="112"/>
        <v>17.469151951483447</v>
      </c>
      <c r="AV82" s="25">
        <f t="shared" si="113"/>
        <v>6.4457357892831144</v>
      </c>
      <c r="AW82" s="25">
        <f t="shared" si="114"/>
        <v>16.176364856494306</v>
      </c>
      <c r="AX82" s="25">
        <f t="shared" si="115"/>
        <v>5.4134295353064026</v>
      </c>
      <c r="AZ82" s="7">
        <f t="shared" si="116"/>
        <v>32.560021580793098</v>
      </c>
      <c r="BA82" s="7">
        <f t="shared" si="117"/>
        <v>32.560021580793098</v>
      </c>
      <c r="BB82" s="7">
        <f t="shared" si="118"/>
        <v>73.958333333333329</v>
      </c>
      <c r="BC82" s="7">
        <f t="shared" si="119"/>
        <v>22.118380062305299</v>
      </c>
      <c r="BD82" s="7">
        <f t="shared" si="120"/>
        <v>50</v>
      </c>
      <c r="BE82" s="7">
        <f t="shared" si="121"/>
        <v>50</v>
      </c>
      <c r="BF82" s="7">
        <f t="shared" si="122"/>
        <v>50</v>
      </c>
      <c r="BG82" s="7">
        <f t="shared" si="123"/>
        <v>50</v>
      </c>
      <c r="BH82" s="7">
        <f t="shared" si="124"/>
        <v>50</v>
      </c>
      <c r="BI82" s="7">
        <f t="shared" si="125"/>
        <v>50</v>
      </c>
      <c r="BJ82" s="7">
        <f t="shared" si="126"/>
        <v>50</v>
      </c>
      <c r="BK82" s="7">
        <f t="shared" si="127"/>
        <v>50</v>
      </c>
      <c r="BL82" s="7">
        <f t="shared" si="128"/>
        <v>50</v>
      </c>
      <c r="BM82" s="7">
        <f t="shared" si="129"/>
        <v>10</v>
      </c>
      <c r="BN82" s="7">
        <f t="shared" si="130"/>
        <v>82</v>
      </c>
      <c r="BP82" s="7">
        <f t="shared" si="131"/>
        <v>0</v>
      </c>
      <c r="BQ82" s="7">
        <f t="shared" si="132"/>
        <v>62.645274262857264</v>
      </c>
      <c r="BR82" s="7">
        <f t="shared" si="133"/>
        <v>166.90338775811693</v>
      </c>
      <c r="BS82" s="7">
        <f t="shared" si="134"/>
        <v>54.157590550788811</v>
      </c>
      <c r="BT82" s="7">
        <f t="shared" si="135"/>
        <v>15.788140008784001</v>
      </c>
      <c r="BU82" s="7">
        <f t="shared" si="136"/>
        <v>16.056925655138556</v>
      </c>
      <c r="BV82" s="7">
        <f t="shared" si="137"/>
        <v>15.52255898381574</v>
      </c>
      <c r="BW82" s="7">
        <f t="shared" si="138"/>
        <v>17.369819665621289</v>
      </c>
      <c r="BX82" s="7">
        <f t="shared" si="139"/>
        <v>14.195274760388681</v>
      </c>
      <c r="BY82" s="7">
        <f t="shared" si="140"/>
        <v>17.339809823115583</v>
      </c>
      <c r="BZ82" s="7">
        <f t="shared" si="141"/>
        <v>14.269344381757698</v>
      </c>
      <c r="CA82" s="7">
        <f t="shared" si="142"/>
        <v>7.8895910461376131</v>
      </c>
      <c r="CB82" s="7">
        <f t="shared" si="143"/>
        <v>31.612172778390846</v>
      </c>
      <c r="CC82" s="7">
        <f t="shared" si="144"/>
        <v>8.7871479028254775</v>
      </c>
      <c r="CD82" s="7">
        <f t="shared" si="145"/>
        <v>44.112206586183888</v>
      </c>
      <c r="CF82" t="str">
        <f>OutputSummary!A82</f>
        <v/>
      </c>
      <c r="CG82" s="22">
        <f>IF($CF82="",CG81,Case1!$O82)</f>
        <v>1.9714186982055359E-3</v>
      </c>
      <c r="CH82" s="22">
        <f>IF($CF82="",CH81,Case2!$O82)</f>
        <v>1.9714186982055354E-3</v>
      </c>
      <c r="CI82" s="22">
        <f>IF($CF82="",CI81,Case3!$O82)</f>
        <v>1.9714186982055354E-3</v>
      </c>
      <c r="CJ82" s="22">
        <f>IF($CF82="",CJ81,Case4!$O82)</f>
        <v>1.9714186982055359E-3</v>
      </c>
      <c r="CK82" s="22">
        <f>IF($CF82="",CK81,Case5!$O82)</f>
        <v>1.9714186982055359E-3</v>
      </c>
      <c r="CL82" s="22">
        <f>IF($CF82="",CL81,Case6!$O82)</f>
        <v>1.9714186982055359E-3</v>
      </c>
      <c r="CM82" s="22">
        <f>IF($CF82="",CM81,Case7!$O82)</f>
        <v>1.9714186982055359E-3</v>
      </c>
      <c r="CN82" s="22">
        <f>IF($CF82="",CN81,Case8!$O82)</f>
        <v>9.8570934910276772E-4</v>
      </c>
      <c r="CO82" s="22">
        <f>IF($CF82="",CO81,Case9!$O82)</f>
        <v>3.9428373964110709E-3</v>
      </c>
      <c r="CP82" s="22">
        <f>IF($CF82="",CP81,Case10!$O82)</f>
        <v>2.1866334246554959E-4</v>
      </c>
      <c r="CQ82" s="22">
        <f>IF($CF82="",CQ81,Case11!$O82)</f>
        <v>9.0443033450757944E-3</v>
      </c>
      <c r="CS82" t="str">
        <f>OutputSummary!A82</f>
        <v/>
      </c>
      <c r="CT82" s="22">
        <f>IF($CS82="",CT81,Case1!$S82+Case1!$F82+Case1!$P82)</f>
        <v>3.9428373964110718E-3</v>
      </c>
      <c r="CU82" s="22">
        <f>IF($CS82="",CU81,Case2!$S82+Case2!$F82+Case2!$P82)</f>
        <v>3.9428373964110718E-3</v>
      </c>
      <c r="CV82" s="22">
        <f>IF($CS82="",CV81,Case3!$S82+Case3!$F82+Case3!$P82)</f>
        <v>3.9428373964110718E-3</v>
      </c>
      <c r="CW82" s="22">
        <f>IF($CS82="",CW81,Case4!$S82+Case4!$F82+Case4!$P82)</f>
        <v>3.9428373964110718E-3</v>
      </c>
      <c r="CX82" s="22">
        <f>IF($CS82="",CX81,Case5!$S82+Case5!$F82+Case5!$P82)</f>
        <v>3.9428373964110709E-3</v>
      </c>
      <c r="CY82" s="22">
        <f>IF($CS82="",CY81,Case6!$S82+Case6!$F82+Case6!$P82)</f>
        <v>3.9428373964110718E-3</v>
      </c>
      <c r="CZ82" s="22">
        <f>IF($CS82="",CZ81,Case7!$S82+Case7!$F82+Case7!$P82)</f>
        <v>3.9428373964110718E-3</v>
      </c>
      <c r="DA82" s="22">
        <f>IF($CS82="",DA81,Case8!$S82+Case8!$F82+Case8!$P82)</f>
        <v>1.9714186982055354E-3</v>
      </c>
      <c r="DB82" s="22">
        <f>IF($CS82="",DB81,Case9!$S82+Case9!$F82+Case9!$P82)</f>
        <v>7.8856747928221418E-3</v>
      </c>
      <c r="DC82" s="22">
        <f>IF($CS82="",DC81,Case10!$S82+Case10!$F82+Case10!$P82)</f>
        <v>2.1866334246554956E-3</v>
      </c>
      <c r="DD82" s="22">
        <f>IF($CS82="",DD81,Case11!$S82+Case11!$F82+Case11!$P82)</f>
        <v>1.1029638225702189E-2</v>
      </c>
      <c r="DF82" t="str">
        <f t="shared" si="78"/>
        <v/>
      </c>
      <c r="DG82" s="22">
        <f t="shared" si="79"/>
        <v>1.9714186982055359E-3</v>
      </c>
      <c r="DH82" s="22">
        <f t="shared" si="80"/>
        <v>1.9714186982055363E-3</v>
      </c>
      <c r="DI82" s="22">
        <f t="shared" si="81"/>
        <v>1.9714186982055363E-3</v>
      </c>
      <c r="DJ82" s="22">
        <f t="shared" si="82"/>
        <v>1.9714186982055359E-3</v>
      </c>
      <c r="DK82" s="22">
        <f t="shared" si="83"/>
        <v>1.971418698205535E-3</v>
      </c>
      <c r="DL82" s="22">
        <f t="shared" si="84"/>
        <v>1.9714186982055359E-3</v>
      </c>
      <c r="DM82" s="22">
        <f t="shared" si="85"/>
        <v>1.9714186982055359E-3</v>
      </c>
      <c r="DN82" s="22">
        <f t="shared" si="86"/>
        <v>9.8570934910276772E-4</v>
      </c>
      <c r="DO82" s="22">
        <f t="shared" si="87"/>
        <v>3.9428373964110709E-3</v>
      </c>
      <c r="DP82" s="22">
        <f t="shared" si="88"/>
        <v>1.9679700821899461E-3</v>
      </c>
      <c r="DQ82" s="22">
        <f t="shared" si="89"/>
        <v>1.9853348806263948E-3</v>
      </c>
      <c r="DS82">
        <f t="shared" si="90"/>
        <v>50</v>
      </c>
      <c r="DT82">
        <f t="shared" si="91"/>
        <v>50.000000000000007</v>
      </c>
      <c r="DU82">
        <f t="shared" si="92"/>
        <v>50.000000000000007</v>
      </c>
      <c r="DV82">
        <f t="shared" si="93"/>
        <v>50</v>
      </c>
      <c r="DW82">
        <f t="shared" si="94"/>
        <v>49.999999999999993</v>
      </c>
      <c r="DX82">
        <f t="shared" si="95"/>
        <v>50</v>
      </c>
      <c r="DY82">
        <f t="shared" si="96"/>
        <v>50</v>
      </c>
      <c r="DZ82">
        <f t="shared" si="97"/>
        <v>50</v>
      </c>
      <c r="EA82">
        <f t="shared" si="98"/>
        <v>50</v>
      </c>
      <c r="EB82">
        <f t="shared" si="99"/>
        <v>90.000000000000014</v>
      </c>
      <c r="EC82">
        <f t="shared" si="100"/>
        <v>18.000000000000007</v>
      </c>
    </row>
    <row r="83" spans="1:133" x14ac:dyDescent="0.2">
      <c r="A83" t="str">
        <f>OutputSummary!A79</f>
        <v/>
      </c>
      <c r="B83" s="13">
        <f>IF($A83="",B82,Case8!K79*100)</f>
        <v>1.7498579986049103</v>
      </c>
      <c r="C83" s="7">
        <f>IF($A83="",C82,Pi!$B79)</f>
        <v>1.7498579986049103</v>
      </c>
      <c r="D83" s="7">
        <f>IF($A83="",D82,Patm!B79)</f>
        <v>2.8460613410415014</v>
      </c>
      <c r="E83" s="13">
        <f>IF($A83="",E82,'Patm diff'!B79)</f>
        <v>4.670430279232888</v>
      </c>
      <c r="F83" s="7">
        <f>IF($A83="",F82,'Patm nodiff'!B79)</f>
        <v>2.6975389287095854</v>
      </c>
      <c r="G83" s="7">
        <f>IF($A83="",G82,Case1!$B79)</f>
        <v>2.0261280293795592</v>
      </c>
      <c r="H83" s="7">
        <f>IF($A83="",H82,Case2!$B79)</f>
        <v>2.0308313965113962</v>
      </c>
      <c r="I83" s="7">
        <f>IF($A83="",I82,Case3!$B79)</f>
        <v>2.0214807385713751</v>
      </c>
      <c r="J83" s="7">
        <f>IF($A83="",J82,Case4!$B79)</f>
        <v>2.0538051773670332</v>
      </c>
      <c r="K83" s="7">
        <f>IF($A83="",K82,Case5!$B79)</f>
        <v>1.9982551494235157</v>
      </c>
      <c r="L83" s="7">
        <f>IF($A83="",L82,Case6!$B79)</f>
        <v>2.0532800477375783</v>
      </c>
      <c r="M83" s="7">
        <f>IF($A83="",M82,Case7!$B79)</f>
        <v>1.9995512626175778</v>
      </c>
      <c r="N83" s="7">
        <f>IF($A83="",N82,Case8!$B79)</f>
        <v>1.8879146385829662</v>
      </c>
      <c r="O83" s="7">
        <f>IF($A83="",O82,Case9!$B79)</f>
        <v>2.3030261325003867</v>
      </c>
      <c r="P83" s="7">
        <f>IF($A83="",P82,Case10!$B79)</f>
        <v>1.9036206090317456</v>
      </c>
      <c r="Q83" s="7">
        <f>IF($A83="",Q82,Case11!$B79)</f>
        <v>2.5217589739143711</v>
      </c>
      <c r="S83" s="7">
        <f>IF($A83="",S82,Case1!E79*100)</f>
        <v>42.140250000000002</v>
      </c>
      <c r="T83" s="7">
        <f>IF($A83="",T82,Pi!$Q79)</f>
        <v>42.140250000000002</v>
      </c>
      <c r="U83" s="7">
        <f>IF($A83="",U82,Patm!Q79)</f>
        <v>8.7436195562667471</v>
      </c>
      <c r="V83" s="7">
        <f>IF($A83="",V82,'Patm diff'!Q79)</f>
        <v>10.262304467276978</v>
      </c>
      <c r="W83" s="7">
        <f>IF($A83="",W82,'Patm nodiff'!Q79)</f>
        <v>8.2907749628602705</v>
      </c>
      <c r="X83" s="7">
        <f>IF($A83="",X82,Case1!$Q79)</f>
        <v>4.1852751107482655</v>
      </c>
      <c r="Y83" s="7">
        <f>IF($A83="",Y82,Case2!$Q79)</f>
        <v>3.9995827538937814</v>
      </c>
      <c r="Z83" s="7">
        <f>IF($A83="",Z82,Case3!$Q79)</f>
        <v>4.3695141633915444</v>
      </c>
      <c r="AA83" s="7">
        <f>IF($A83="",AA82,Case4!$Q79)</f>
        <v>3.1035367632601623</v>
      </c>
      <c r="AB83" s="7">
        <f>IF($A83="",AB82,Case5!$Q79)</f>
        <v>5.3015417455934193</v>
      </c>
      <c r="AC83" s="7">
        <f>IF($A83="",AC82,Case6!$Q79)</f>
        <v>3.1238178319518188</v>
      </c>
      <c r="AD83" s="7">
        <f>IF($A83="",AD82,Case7!$Q79)</f>
        <v>5.2490353409855066</v>
      </c>
      <c r="AE83" s="7">
        <f>IF($A83="",AE82,Case8!$Q79)</f>
        <v>2.4122664979407622</v>
      </c>
      <c r="AF83" s="7">
        <f>IF($A83="",AF82,Case9!$Q79)</f>
        <v>6.5376942800019391</v>
      </c>
      <c r="AG83" s="7">
        <f>IF($A83="",AG82,Case10!$Q79)</f>
        <v>2.6050506633498691</v>
      </c>
      <c r="AH83" s="7">
        <f>IF($A83="",AH82,Case11!$Q79)</f>
        <v>7.7843906021425369</v>
      </c>
      <c r="AJ83" s="25">
        <f t="shared" si="101"/>
        <v>1</v>
      </c>
      <c r="AK83" s="25">
        <f t="shared" si="102"/>
        <v>4.8195429511565546</v>
      </c>
      <c r="AL83" s="25">
        <f t="shared" si="103"/>
        <v>4.1063145353337571</v>
      </c>
      <c r="AM83" s="25">
        <f t="shared" si="104"/>
        <v>5.0827878200497985</v>
      </c>
      <c r="AN83" s="25">
        <f t="shared" si="105"/>
        <v>10.068692949665129</v>
      </c>
      <c r="AO83" s="25">
        <f t="shared" si="106"/>
        <v>10.536161543094588</v>
      </c>
      <c r="AP83" s="25">
        <f t="shared" si="107"/>
        <v>9.6441499956808556</v>
      </c>
      <c r="AQ83" s="25">
        <f t="shared" si="108"/>
        <v>13.578137851904506</v>
      </c>
      <c r="AR83" s="25">
        <f t="shared" si="109"/>
        <v>7.9486783321147092</v>
      </c>
      <c r="AS83" s="25">
        <f t="shared" si="110"/>
        <v>13.489983176666227</v>
      </c>
      <c r="AT83" s="25">
        <f t="shared" si="111"/>
        <v>8.0281894219611338</v>
      </c>
      <c r="AU83" s="25">
        <f t="shared" si="112"/>
        <v>17.469151951483447</v>
      </c>
      <c r="AV83" s="25">
        <f t="shared" si="113"/>
        <v>6.4457357892831144</v>
      </c>
      <c r="AW83" s="25">
        <f t="shared" si="114"/>
        <v>16.176364856494306</v>
      </c>
      <c r="AX83" s="25">
        <f t="shared" si="115"/>
        <v>5.4134295353064026</v>
      </c>
      <c r="AZ83" s="7">
        <f t="shared" si="116"/>
        <v>32.560021580793098</v>
      </c>
      <c r="BA83" s="7">
        <f t="shared" si="117"/>
        <v>32.560021580793098</v>
      </c>
      <c r="BB83" s="7">
        <f t="shared" si="118"/>
        <v>73.958333333333329</v>
      </c>
      <c r="BC83" s="7">
        <f t="shared" si="119"/>
        <v>22.118380062305299</v>
      </c>
      <c r="BD83" s="7">
        <f t="shared" si="120"/>
        <v>50</v>
      </c>
      <c r="BE83" s="7">
        <f t="shared" si="121"/>
        <v>50</v>
      </c>
      <c r="BF83" s="7">
        <f t="shared" si="122"/>
        <v>50</v>
      </c>
      <c r="BG83" s="7">
        <f t="shared" si="123"/>
        <v>50</v>
      </c>
      <c r="BH83" s="7">
        <f t="shared" si="124"/>
        <v>50</v>
      </c>
      <c r="BI83" s="7">
        <f t="shared" si="125"/>
        <v>50</v>
      </c>
      <c r="BJ83" s="7">
        <f t="shared" si="126"/>
        <v>50</v>
      </c>
      <c r="BK83" s="7">
        <f t="shared" si="127"/>
        <v>50</v>
      </c>
      <c r="BL83" s="7">
        <f t="shared" si="128"/>
        <v>50</v>
      </c>
      <c r="BM83" s="7">
        <f t="shared" si="129"/>
        <v>10</v>
      </c>
      <c r="BN83" s="7">
        <f t="shared" si="130"/>
        <v>82</v>
      </c>
      <c r="BP83" s="7">
        <f t="shared" si="131"/>
        <v>0</v>
      </c>
      <c r="BQ83" s="7">
        <f t="shared" si="132"/>
        <v>62.645274262857264</v>
      </c>
      <c r="BR83" s="7">
        <f t="shared" si="133"/>
        <v>166.90338775811693</v>
      </c>
      <c r="BS83" s="7">
        <f t="shared" si="134"/>
        <v>54.157590550788811</v>
      </c>
      <c r="BT83" s="7">
        <f t="shared" si="135"/>
        <v>15.788140008784001</v>
      </c>
      <c r="BU83" s="7">
        <f t="shared" si="136"/>
        <v>16.056925655138556</v>
      </c>
      <c r="BV83" s="7">
        <f t="shared" si="137"/>
        <v>15.52255898381574</v>
      </c>
      <c r="BW83" s="7">
        <f t="shared" si="138"/>
        <v>17.369819665621289</v>
      </c>
      <c r="BX83" s="7">
        <f t="shared" si="139"/>
        <v>14.195274760388681</v>
      </c>
      <c r="BY83" s="7">
        <f t="shared" si="140"/>
        <v>17.339809823115583</v>
      </c>
      <c r="BZ83" s="7">
        <f t="shared" si="141"/>
        <v>14.269344381757698</v>
      </c>
      <c r="CA83" s="7">
        <f t="shared" si="142"/>
        <v>7.8895910461376131</v>
      </c>
      <c r="CB83" s="7">
        <f t="shared" si="143"/>
        <v>31.612172778390846</v>
      </c>
      <c r="CC83" s="7">
        <f t="shared" si="144"/>
        <v>8.7871479028254775</v>
      </c>
      <c r="CD83" s="7">
        <f t="shared" si="145"/>
        <v>44.112206586183888</v>
      </c>
      <c r="CF83" t="str">
        <f>OutputSummary!A83</f>
        <v/>
      </c>
      <c r="CG83" s="22">
        <f>IF($CF83="",CG82,Case1!$O83)</f>
        <v>1.9714186982055359E-3</v>
      </c>
      <c r="CH83" s="22">
        <f>IF($CF83="",CH82,Case2!$O83)</f>
        <v>1.9714186982055354E-3</v>
      </c>
      <c r="CI83" s="22">
        <f>IF($CF83="",CI82,Case3!$O83)</f>
        <v>1.9714186982055354E-3</v>
      </c>
      <c r="CJ83" s="22">
        <f>IF($CF83="",CJ82,Case4!$O83)</f>
        <v>1.9714186982055359E-3</v>
      </c>
      <c r="CK83" s="22">
        <f>IF($CF83="",CK82,Case5!$O83)</f>
        <v>1.9714186982055359E-3</v>
      </c>
      <c r="CL83" s="22">
        <f>IF($CF83="",CL82,Case6!$O83)</f>
        <v>1.9714186982055359E-3</v>
      </c>
      <c r="CM83" s="22">
        <f>IF($CF83="",CM82,Case7!$O83)</f>
        <v>1.9714186982055359E-3</v>
      </c>
      <c r="CN83" s="22">
        <f>IF($CF83="",CN82,Case8!$O83)</f>
        <v>9.8570934910276772E-4</v>
      </c>
      <c r="CO83" s="22">
        <f>IF($CF83="",CO82,Case9!$O83)</f>
        <v>3.9428373964110709E-3</v>
      </c>
      <c r="CP83" s="22">
        <f>IF($CF83="",CP82,Case10!$O83)</f>
        <v>2.1866334246554959E-4</v>
      </c>
      <c r="CQ83" s="22">
        <f>IF($CF83="",CQ82,Case11!$O83)</f>
        <v>9.0443033450757944E-3</v>
      </c>
      <c r="CS83" t="str">
        <f>OutputSummary!A83</f>
        <v/>
      </c>
      <c r="CT83" s="22">
        <f>IF($CS83="",CT82,Case1!$S83+Case1!$F83+Case1!$P83)</f>
        <v>3.9428373964110718E-3</v>
      </c>
      <c r="CU83" s="22">
        <f>IF($CS83="",CU82,Case2!$S83+Case2!$F83+Case2!$P83)</f>
        <v>3.9428373964110718E-3</v>
      </c>
      <c r="CV83" s="22">
        <f>IF($CS83="",CV82,Case3!$S83+Case3!$F83+Case3!$P83)</f>
        <v>3.9428373964110718E-3</v>
      </c>
      <c r="CW83" s="22">
        <f>IF($CS83="",CW82,Case4!$S83+Case4!$F83+Case4!$P83)</f>
        <v>3.9428373964110718E-3</v>
      </c>
      <c r="CX83" s="22">
        <f>IF($CS83="",CX82,Case5!$S83+Case5!$F83+Case5!$P83)</f>
        <v>3.9428373964110709E-3</v>
      </c>
      <c r="CY83" s="22">
        <f>IF($CS83="",CY82,Case6!$S83+Case6!$F83+Case6!$P83)</f>
        <v>3.9428373964110718E-3</v>
      </c>
      <c r="CZ83" s="22">
        <f>IF($CS83="",CZ82,Case7!$S83+Case7!$F83+Case7!$P83)</f>
        <v>3.9428373964110718E-3</v>
      </c>
      <c r="DA83" s="22">
        <f>IF($CS83="",DA82,Case8!$S83+Case8!$F83+Case8!$P83)</f>
        <v>1.9714186982055354E-3</v>
      </c>
      <c r="DB83" s="22">
        <f>IF($CS83="",DB82,Case9!$S83+Case9!$F83+Case9!$P83)</f>
        <v>7.8856747928221418E-3</v>
      </c>
      <c r="DC83" s="22">
        <f>IF($CS83="",DC82,Case10!$S83+Case10!$F83+Case10!$P83)</f>
        <v>2.1866334246554956E-3</v>
      </c>
      <c r="DD83" s="22">
        <f>IF($CS83="",DD82,Case11!$S83+Case11!$F83+Case11!$P83)</f>
        <v>1.1029638225702189E-2</v>
      </c>
      <c r="DF83" t="str">
        <f t="shared" si="78"/>
        <v/>
      </c>
      <c r="DG83" s="22">
        <f t="shared" si="79"/>
        <v>1.9714186982055359E-3</v>
      </c>
      <c r="DH83" s="22">
        <f t="shared" si="80"/>
        <v>1.9714186982055363E-3</v>
      </c>
      <c r="DI83" s="22">
        <f t="shared" si="81"/>
        <v>1.9714186982055363E-3</v>
      </c>
      <c r="DJ83" s="22">
        <f t="shared" si="82"/>
        <v>1.9714186982055359E-3</v>
      </c>
      <c r="DK83" s="22">
        <f t="shared" si="83"/>
        <v>1.971418698205535E-3</v>
      </c>
      <c r="DL83" s="22">
        <f t="shared" si="84"/>
        <v>1.9714186982055359E-3</v>
      </c>
      <c r="DM83" s="22">
        <f t="shared" si="85"/>
        <v>1.9714186982055359E-3</v>
      </c>
      <c r="DN83" s="22">
        <f t="shared" si="86"/>
        <v>9.8570934910276772E-4</v>
      </c>
      <c r="DO83" s="22">
        <f t="shared" si="87"/>
        <v>3.9428373964110709E-3</v>
      </c>
      <c r="DP83" s="22">
        <f t="shared" si="88"/>
        <v>1.9679700821899461E-3</v>
      </c>
      <c r="DQ83" s="22">
        <f t="shared" si="89"/>
        <v>1.9853348806263948E-3</v>
      </c>
      <c r="DS83">
        <f t="shared" si="90"/>
        <v>50</v>
      </c>
      <c r="DT83">
        <f t="shared" si="91"/>
        <v>50.000000000000007</v>
      </c>
      <c r="DU83">
        <f t="shared" si="92"/>
        <v>50.000000000000007</v>
      </c>
      <c r="DV83">
        <f t="shared" si="93"/>
        <v>50</v>
      </c>
      <c r="DW83">
        <f t="shared" si="94"/>
        <v>49.999999999999993</v>
      </c>
      <c r="DX83">
        <f t="shared" si="95"/>
        <v>50</v>
      </c>
      <c r="DY83">
        <f t="shared" si="96"/>
        <v>50</v>
      </c>
      <c r="DZ83">
        <f t="shared" si="97"/>
        <v>50</v>
      </c>
      <c r="EA83">
        <f t="shared" si="98"/>
        <v>50</v>
      </c>
      <c r="EB83">
        <f t="shared" si="99"/>
        <v>90.000000000000014</v>
      </c>
      <c r="EC83">
        <f t="shared" si="100"/>
        <v>18.000000000000007</v>
      </c>
    </row>
    <row r="84" spans="1:133" x14ac:dyDescent="0.2">
      <c r="A84" t="str">
        <f>OutputSummary!A80</f>
        <v/>
      </c>
      <c r="B84" s="13">
        <f>IF($A84="",B83,Case8!K80*100)</f>
        <v>1.7498579986049103</v>
      </c>
      <c r="C84" s="7">
        <f>IF($A84="",C83,Pi!$B80)</f>
        <v>1.7498579986049103</v>
      </c>
      <c r="D84" s="7">
        <f>IF($A84="",D83,Patm!B80)</f>
        <v>2.8460613410415014</v>
      </c>
      <c r="E84" s="13">
        <f>IF($A84="",E83,'Patm diff'!B80)</f>
        <v>4.670430279232888</v>
      </c>
      <c r="F84" s="7">
        <f>IF($A84="",F83,'Patm nodiff'!B80)</f>
        <v>2.6975389287095854</v>
      </c>
      <c r="G84" s="7">
        <f>IF($A84="",G83,Case1!$B80)</f>
        <v>2.0261280293795592</v>
      </c>
      <c r="H84" s="7">
        <f>IF($A84="",H83,Case2!$B80)</f>
        <v>2.0308313965113962</v>
      </c>
      <c r="I84" s="7">
        <f>IF($A84="",I83,Case3!$B80)</f>
        <v>2.0214807385713751</v>
      </c>
      <c r="J84" s="7">
        <f>IF($A84="",J83,Case4!$B80)</f>
        <v>2.0538051773670332</v>
      </c>
      <c r="K84" s="7">
        <f>IF($A84="",K83,Case5!$B80)</f>
        <v>1.9982551494235157</v>
      </c>
      <c r="L84" s="7">
        <f>IF($A84="",L83,Case6!$B80)</f>
        <v>2.0532800477375783</v>
      </c>
      <c r="M84" s="7">
        <f>IF($A84="",M83,Case7!$B80)</f>
        <v>1.9995512626175778</v>
      </c>
      <c r="N84" s="7">
        <f>IF($A84="",N83,Case8!$B80)</f>
        <v>1.8879146385829662</v>
      </c>
      <c r="O84" s="7">
        <f>IF($A84="",O83,Case9!$B80)</f>
        <v>2.3030261325003867</v>
      </c>
      <c r="P84" s="7">
        <f>IF($A84="",P83,Case10!$B80)</f>
        <v>1.9036206090317456</v>
      </c>
      <c r="Q84" s="7">
        <f>IF($A84="",Q83,Case11!$B80)</f>
        <v>2.5217589739143711</v>
      </c>
      <c r="S84" s="7">
        <f>IF($A84="",S83,Case1!E80*100)</f>
        <v>42.140250000000002</v>
      </c>
      <c r="T84" s="7">
        <f>IF($A84="",T83,Pi!$Q80)</f>
        <v>42.140250000000002</v>
      </c>
      <c r="U84" s="7">
        <f>IF($A84="",U83,Patm!Q80)</f>
        <v>8.7436195562667471</v>
      </c>
      <c r="V84" s="7">
        <f>IF($A84="",V83,'Patm diff'!Q80)</f>
        <v>10.262304467276978</v>
      </c>
      <c r="W84" s="7">
        <f>IF($A84="",W83,'Patm nodiff'!Q80)</f>
        <v>8.2907749628602705</v>
      </c>
      <c r="X84" s="7">
        <f>IF($A84="",X83,Case1!$Q80)</f>
        <v>4.1852751107482655</v>
      </c>
      <c r="Y84" s="7">
        <f>IF($A84="",Y83,Case2!$Q80)</f>
        <v>3.9995827538937814</v>
      </c>
      <c r="Z84" s="7">
        <f>IF($A84="",Z83,Case3!$Q80)</f>
        <v>4.3695141633915444</v>
      </c>
      <c r="AA84" s="7">
        <f>IF($A84="",AA83,Case4!$Q80)</f>
        <v>3.1035367632601623</v>
      </c>
      <c r="AB84" s="7">
        <f>IF($A84="",AB83,Case5!$Q80)</f>
        <v>5.3015417455934193</v>
      </c>
      <c r="AC84" s="7">
        <f>IF($A84="",AC83,Case6!$Q80)</f>
        <v>3.1238178319518188</v>
      </c>
      <c r="AD84" s="7">
        <f>IF($A84="",AD83,Case7!$Q80)</f>
        <v>5.2490353409855066</v>
      </c>
      <c r="AE84" s="7">
        <f>IF($A84="",AE83,Case8!$Q80)</f>
        <v>2.4122664979407622</v>
      </c>
      <c r="AF84" s="7">
        <f>IF($A84="",AF83,Case9!$Q80)</f>
        <v>6.5376942800019391</v>
      </c>
      <c r="AG84" s="7">
        <f>IF($A84="",AG83,Case10!$Q80)</f>
        <v>2.6050506633498691</v>
      </c>
      <c r="AH84" s="7">
        <f>IF($A84="",AH83,Case11!$Q80)</f>
        <v>7.7843906021425369</v>
      </c>
      <c r="AJ84" s="25">
        <f t="shared" si="101"/>
        <v>1</v>
      </c>
      <c r="AK84" s="25">
        <f t="shared" si="102"/>
        <v>4.8195429511565546</v>
      </c>
      <c r="AL84" s="25">
        <f t="shared" si="103"/>
        <v>4.1063145353337571</v>
      </c>
      <c r="AM84" s="25">
        <f t="shared" si="104"/>
        <v>5.0827878200497985</v>
      </c>
      <c r="AN84" s="25">
        <f t="shared" si="105"/>
        <v>10.068692949665129</v>
      </c>
      <c r="AO84" s="25">
        <f t="shared" si="106"/>
        <v>10.536161543094588</v>
      </c>
      <c r="AP84" s="25">
        <f t="shared" si="107"/>
        <v>9.6441499956808556</v>
      </c>
      <c r="AQ84" s="25">
        <f t="shared" si="108"/>
        <v>13.578137851904506</v>
      </c>
      <c r="AR84" s="25">
        <f t="shared" si="109"/>
        <v>7.9486783321147092</v>
      </c>
      <c r="AS84" s="25">
        <f t="shared" si="110"/>
        <v>13.489983176666227</v>
      </c>
      <c r="AT84" s="25">
        <f t="shared" si="111"/>
        <v>8.0281894219611338</v>
      </c>
      <c r="AU84" s="25">
        <f t="shared" si="112"/>
        <v>17.469151951483447</v>
      </c>
      <c r="AV84" s="25">
        <f t="shared" si="113"/>
        <v>6.4457357892831144</v>
      </c>
      <c r="AW84" s="25">
        <f t="shared" si="114"/>
        <v>16.176364856494306</v>
      </c>
      <c r="AX84" s="25">
        <f t="shared" si="115"/>
        <v>5.4134295353064026</v>
      </c>
      <c r="AZ84" s="7">
        <f t="shared" si="116"/>
        <v>32.560021580793098</v>
      </c>
      <c r="BA84" s="7">
        <f t="shared" si="117"/>
        <v>32.560021580793098</v>
      </c>
      <c r="BB84" s="7">
        <f t="shared" si="118"/>
        <v>73.958333333333329</v>
      </c>
      <c r="BC84" s="7">
        <f t="shared" si="119"/>
        <v>22.118380062305299</v>
      </c>
      <c r="BD84" s="7">
        <f t="shared" si="120"/>
        <v>50</v>
      </c>
      <c r="BE84" s="7">
        <f t="shared" si="121"/>
        <v>50</v>
      </c>
      <c r="BF84" s="7">
        <f t="shared" si="122"/>
        <v>50</v>
      </c>
      <c r="BG84" s="7">
        <f t="shared" si="123"/>
        <v>50</v>
      </c>
      <c r="BH84" s="7">
        <f t="shared" si="124"/>
        <v>50</v>
      </c>
      <c r="BI84" s="7">
        <f t="shared" si="125"/>
        <v>50</v>
      </c>
      <c r="BJ84" s="7">
        <f t="shared" si="126"/>
        <v>50</v>
      </c>
      <c r="BK84" s="7">
        <f t="shared" si="127"/>
        <v>50</v>
      </c>
      <c r="BL84" s="7">
        <f t="shared" si="128"/>
        <v>50</v>
      </c>
      <c r="BM84" s="7">
        <f t="shared" si="129"/>
        <v>10</v>
      </c>
      <c r="BN84" s="7">
        <f t="shared" si="130"/>
        <v>82</v>
      </c>
      <c r="BP84" s="7">
        <f t="shared" si="131"/>
        <v>0</v>
      </c>
      <c r="BQ84" s="7">
        <f t="shared" si="132"/>
        <v>62.645274262857264</v>
      </c>
      <c r="BR84" s="7">
        <f t="shared" si="133"/>
        <v>166.90338775811693</v>
      </c>
      <c r="BS84" s="7">
        <f t="shared" si="134"/>
        <v>54.157590550788811</v>
      </c>
      <c r="BT84" s="7">
        <f t="shared" si="135"/>
        <v>15.788140008784001</v>
      </c>
      <c r="BU84" s="7">
        <f t="shared" si="136"/>
        <v>16.056925655138556</v>
      </c>
      <c r="BV84" s="7">
        <f t="shared" si="137"/>
        <v>15.52255898381574</v>
      </c>
      <c r="BW84" s="7">
        <f t="shared" si="138"/>
        <v>17.369819665621289</v>
      </c>
      <c r="BX84" s="7">
        <f t="shared" si="139"/>
        <v>14.195274760388681</v>
      </c>
      <c r="BY84" s="7">
        <f t="shared" si="140"/>
        <v>17.339809823115583</v>
      </c>
      <c r="BZ84" s="7">
        <f t="shared" si="141"/>
        <v>14.269344381757698</v>
      </c>
      <c r="CA84" s="7">
        <f t="shared" si="142"/>
        <v>7.8895910461376131</v>
      </c>
      <c r="CB84" s="7">
        <f t="shared" si="143"/>
        <v>31.612172778390846</v>
      </c>
      <c r="CC84" s="7">
        <f t="shared" si="144"/>
        <v>8.7871479028254775</v>
      </c>
      <c r="CD84" s="7">
        <f t="shared" si="145"/>
        <v>44.112206586183888</v>
      </c>
      <c r="CF84" t="str">
        <f>OutputSummary!A84</f>
        <v/>
      </c>
      <c r="CG84" s="22">
        <f>IF($CF84="",CG83,Case1!$O84)</f>
        <v>1.9714186982055359E-3</v>
      </c>
      <c r="CH84" s="22">
        <f>IF($CF84="",CH83,Case2!$O84)</f>
        <v>1.9714186982055354E-3</v>
      </c>
      <c r="CI84" s="22">
        <f>IF($CF84="",CI83,Case3!$O84)</f>
        <v>1.9714186982055354E-3</v>
      </c>
      <c r="CJ84" s="22">
        <f>IF($CF84="",CJ83,Case4!$O84)</f>
        <v>1.9714186982055359E-3</v>
      </c>
      <c r="CK84" s="22">
        <f>IF($CF84="",CK83,Case5!$O84)</f>
        <v>1.9714186982055359E-3</v>
      </c>
      <c r="CL84" s="22">
        <f>IF($CF84="",CL83,Case6!$O84)</f>
        <v>1.9714186982055359E-3</v>
      </c>
      <c r="CM84" s="22">
        <f>IF($CF84="",CM83,Case7!$O84)</f>
        <v>1.9714186982055359E-3</v>
      </c>
      <c r="CN84" s="22">
        <f>IF($CF84="",CN83,Case8!$O84)</f>
        <v>9.8570934910276772E-4</v>
      </c>
      <c r="CO84" s="22">
        <f>IF($CF84="",CO83,Case9!$O84)</f>
        <v>3.9428373964110709E-3</v>
      </c>
      <c r="CP84" s="22">
        <f>IF($CF84="",CP83,Case10!$O84)</f>
        <v>2.1866334246554959E-4</v>
      </c>
      <c r="CQ84" s="22">
        <f>IF($CF84="",CQ83,Case11!$O84)</f>
        <v>9.0443033450757944E-3</v>
      </c>
      <c r="CS84" t="str">
        <f>OutputSummary!A84</f>
        <v/>
      </c>
      <c r="CT84" s="22">
        <f>IF($CS84="",CT83,Case1!$S84+Case1!$F84+Case1!$P84)</f>
        <v>3.9428373964110718E-3</v>
      </c>
      <c r="CU84" s="22">
        <f>IF($CS84="",CU83,Case2!$S84+Case2!$F84+Case2!$P84)</f>
        <v>3.9428373964110718E-3</v>
      </c>
      <c r="CV84" s="22">
        <f>IF($CS84="",CV83,Case3!$S84+Case3!$F84+Case3!$P84)</f>
        <v>3.9428373964110718E-3</v>
      </c>
      <c r="CW84" s="22">
        <f>IF($CS84="",CW83,Case4!$S84+Case4!$F84+Case4!$P84)</f>
        <v>3.9428373964110718E-3</v>
      </c>
      <c r="CX84" s="22">
        <f>IF($CS84="",CX83,Case5!$S84+Case5!$F84+Case5!$P84)</f>
        <v>3.9428373964110709E-3</v>
      </c>
      <c r="CY84" s="22">
        <f>IF($CS84="",CY83,Case6!$S84+Case6!$F84+Case6!$P84)</f>
        <v>3.9428373964110718E-3</v>
      </c>
      <c r="CZ84" s="22">
        <f>IF($CS84="",CZ83,Case7!$S84+Case7!$F84+Case7!$P84)</f>
        <v>3.9428373964110718E-3</v>
      </c>
      <c r="DA84" s="22">
        <f>IF($CS84="",DA83,Case8!$S84+Case8!$F84+Case8!$P84)</f>
        <v>1.9714186982055354E-3</v>
      </c>
      <c r="DB84" s="22">
        <f>IF($CS84="",DB83,Case9!$S84+Case9!$F84+Case9!$P84)</f>
        <v>7.8856747928221418E-3</v>
      </c>
      <c r="DC84" s="22">
        <f>IF($CS84="",DC83,Case10!$S84+Case10!$F84+Case10!$P84)</f>
        <v>2.1866334246554956E-3</v>
      </c>
      <c r="DD84" s="22">
        <f>IF($CS84="",DD83,Case11!$S84+Case11!$F84+Case11!$P84)</f>
        <v>1.1029638225702189E-2</v>
      </c>
      <c r="DF84" t="str">
        <f t="shared" si="78"/>
        <v/>
      </c>
      <c r="DG84" s="22">
        <f t="shared" si="79"/>
        <v>1.9714186982055359E-3</v>
      </c>
      <c r="DH84" s="22">
        <f t="shared" si="80"/>
        <v>1.9714186982055363E-3</v>
      </c>
      <c r="DI84" s="22">
        <f t="shared" si="81"/>
        <v>1.9714186982055363E-3</v>
      </c>
      <c r="DJ84" s="22">
        <f t="shared" si="82"/>
        <v>1.9714186982055359E-3</v>
      </c>
      <c r="DK84" s="22">
        <f t="shared" si="83"/>
        <v>1.971418698205535E-3</v>
      </c>
      <c r="DL84" s="22">
        <f t="shared" si="84"/>
        <v>1.9714186982055359E-3</v>
      </c>
      <c r="DM84" s="22">
        <f t="shared" si="85"/>
        <v>1.9714186982055359E-3</v>
      </c>
      <c r="DN84" s="22">
        <f t="shared" si="86"/>
        <v>9.8570934910276772E-4</v>
      </c>
      <c r="DO84" s="22">
        <f t="shared" si="87"/>
        <v>3.9428373964110709E-3</v>
      </c>
      <c r="DP84" s="22">
        <f t="shared" si="88"/>
        <v>1.9679700821899461E-3</v>
      </c>
      <c r="DQ84" s="22">
        <f t="shared" si="89"/>
        <v>1.9853348806263948E-3</v>
      </c>
      <c r="DS84">
        <f t="shared" si="90"/>
        <v>50</v>
      </c>
      <c r="DT84">
        <f t="shared" si="91"/>
        <v>50.000000000000007</v>
      </c>
      <c r="DU84">
        <f t="shared" si="92"/>
        <v>50.000000000000007</v>
      </c>
      <c r="DV84">
        <f t="shared" si="93"/>
        <v>50</v>
      </c>
      <c r="DW84">
        <f t="shared" si="94"/>
        <v>49.999999999999993</v>
      </c>
      <c r="DX84">
        <f t="shared" si="95"/>
        <v>50</v>
      </c>
      <c r="DY84">
        <f t="shared" si="96"/>
        <v>50</v>
      </c>
      <c r="DZ84">
        <f t="shared" si="97"/>
        <v>50</v>
      </c>
      <c r="EA84">
        <f t="shared" si="98"/>
        <v>50</v>
      </c>
      <c r="EB84">
        <f t="shared" si="99"/>
        <v>90.000000000000014</v>
      </c>
      <c r="EC84">
        <f t="shared" si="100"/>
        <v>18.000000000000007</v>
      </c>
    </row>
    <row r="85" spans="1:133" x14ac:dyDescent="0.2">
      <c r="A85" t="str">
        <f>OutputSummary!A81</f>
        <v/>
      </c>
      <c r="B85" s="13">
        <f>IF($A85="",B84,Case8!K81*100)</f>
        <v>1.7498579986049103</v>
      </c>
      <c r="C85" s="7">
        <f>IF($A85="",C84,Pi!$B81)</f>
        <v>1.7498579986049103</v>
      </c>
      <c r="D85" s="7">
        <f>IF($A85="",D84,Patm!B81)</f>
        <v>2.8460613410415014</v>
      </c>
      <c r="E85" s="13">
        <f>IF($A85="",E84,'Patm diff'!B81)</f>
        <v>4.670430279232888</v>
      </c>
      <c r="F85" s="7">
        <f>IF($A85="",F84,'Patm nodiff'!B81)</f>
        <v>2.6975389287095854</v>
      </c>
      <c r="G85" s="7">
        <f>IF($A85="",G84,Case1!$B81)</f>
        <v>2.0261280293795592</v>
      </c>
      <c r="H85" s="7">
        <f>IF($A85="",H84,Case2!$B81)</f>
        <v>2.0308313965113962</v>
      </c>
      <c r="I85" s="7">
        <f>IF($A85="",I84,Case3!$B81)</f>
        <v>2.0214807385713751</v>
      </c>
      <c r="J85" s="7">
        <f>IF($A85="",J84,Case4!$B81)</f>
        <v>2.0538051773670332</v>
      </c>
      <c r="K85" s="7">
        <f>IF($A85="",K84,Case5!$B81)</f>
        <v>1.9982551494235157</v>
      </c>
      <c r="L85" s="7">
        <f>IF($A85="",L84,Case6!$B81)</f>
        <v>2.0532800477375783</v>
      </c>
      <c r="M85" s="7">
        <f>IF($A85="",M84,Case7!$B81)</f>
        <v>1.9995512626175778</v>
      </c>
      <c r="N85" s="7">
        <f>IF($A85="",N84,Case8!$B81)</f>
        <v>1.8879146385829662</v>
      </c>
      <c r="O85" s="7">
        <f>IF($A85="",O84,Case9!$B81)</f>
        <v>2.3030261325003867</v>
      </c>
      <c r="P85" s="7">
        <f>IF($A85="",P84,Case10!$B81)</f>
        <v>1.9036206090317456</v>
      </c>
      <c r="Q85" s="7">
        <f>IF($A85="",Q84,Case11!$B81)</f>
        <v>2.5217589739143711</v>
      </c>
      <c r="S85" s="7">
        <f>IF($A85="",S84,Case1!E81*100)</f>
        <v>42.140250000000002</v>
      </c>
      <c r="T85" s="7">
        <f>IF($A85="",T84,Pi!$Q81)</f>
        <v>42.140250000000002</v>
      </c>
      <c r="U85" s="7">
        <f>IF($A85="",U84,Patm!Q81)</f>
        <v>8.7436195562667471</v>
      </c>
      <c r="V85" s="7">
        <f>IF($A85="",V84,'Patm diff'!Q81)</f>
        <v>10.262304467276978</v>
      </c>
      <c r="W85" s="7">
        <f>IF($A85="",W84,'Patm nodiff'!Q81)</f>
        <v>8.2907749628602705</v>
      </c>
      <c r="X85" s="7">
        <f>IF($A85="",X84,Case1!$Q81)</f>
        <v>4.1852751107482655</v>
      </c>
      <c r="Y85" s="7">
        <f>IF($A85="",Y84,Case2!$Q81)</f>
        <v>3.9995827538937814</v>
      </c>
      <c r="Z85" s="7">
        <f>IF($A85="",Z84,Case3!$Q81)</f>
        <v>4.3695141633915444</v>
      </c>
      <c r="AA85" s="7">
        <f>IF($A85="",AA84,Case4!$Q81)</f>
        <v>3.1035367632601623</v>
      </c>
      <c r="AB85" s="7">
        <f>IF($A85="",AB84,Case5!$Q81)</f>
        <v>5.3015417455934193</v>
      </c>
      <c r="AC85" s="7">
        <f>IF($A85="",AC84,Case6!$Q81)</f>
        <v>3.1238178319518188</v>
      </c>
      <c r="AD85" s="7">
        <f>IF($A85="",AD84,Case7!$Q81)</f>
        <v>5.2490353409855066</v>
      </c>
      <c r="AE85" s="7">
        <f>IF($A85="",AE84,Case8!$Q81)</f>
        <v>2.4122664979407622</v>
      </c>
      <c r="AF85" s="7">
        <f>IF($A85="",AF84,Case9!$Q81)</f>
        <v>6.5376942800019391</v>
      </c>
      <c r="AG85" s="7">
        <f>IF($A85="",AG84,Case10!$Q81)</f>
        <v>2.6050506633498691</v>
      </c>
      <c r="AH85" s="7">
        <f>IF($A85="",AH84,Case11!$Q81)</f>
        <v>7.7843906021425369</v>
      </c>
      <c r="AJ85" s="25">
        <f t="shared" si="101"/>
        <v>1</v>
      </c>
      <c r="AK85" s="25">
        <f t="shared" si="102"/>
        <v>4.8195429511565546</v>
      </c>
      <c r="AL85" s="25">
        <f t="shared" si="103"/>
        <v>4.1063145353337571</v>
      </c>
      <c r="AM85" s="25">
        <f t="shared" si="104"/>
        <v>5.0827878200497985</v>
      </c>
      <c r="AN85" s="25">
        <f t="shared" si="105"/>
        <v>10.068692949665129</v>
      </c>
      <c r="AO85" s="25">
        <f t="shared" si="106"/>
        <v>10.536161543094588</v>
      </c>
      <c r="AP85" s="25">
        <f t="shared" si="107"/>
        <v>9.6441499956808556</v>
      </c>
      <c r="AQ85" s="25">
        <f t="shared" si="108"/>
        <v>13.578137851904506</v>
      </c>
      <c r="AR85" s="25">
        <f t="shared" si="109"/>
        <v>7.9486783321147092</v>
      </c>
      <c r="AS85" s="25">
        <f t="shared" si="110"/>
        <v>13.489983176666227</v>
      </c>
      <c r="AT85" s="25">
        <f t="shared" si="111"/>
        <v>8.0281894219611338</v>
      </c>
      <c r="AU85" s="25">
        <f t="shared" si="112"/>
        <v>17.469151951483447</v>
      </c>
      <c r="AV85" s="25">
        <f t="shared" si="113"/>
        <v>6.4457357892831144</v>
      </c>
      <c r="AW85" s="25">
        <f t="shared" si="114"/>
        <v>16.176364856494306</v>
      </c>
      <c r="AX85" s="25">
        <f t="shared" si="115"/>
        <v>5.4134295353064026</v>
      </c>
      <c r="AZ85" s="7">
        <f t="shared" si="116"/>
        <v>32.560021580793098</v>
      </c>
      <c r="BA85" s="7">
        <f t="shared" si="117"/>
        <v>32.560021580793098</v>
      </c>
      <c r="BB85" s="7">
        <f t="shared" si="118"/>
        <v>73.958333333333329</v>
      </c>
      <c r="BC85" s="7">
        <f t="shared" si="119"/>
        <v>22.118380062305299</v>
      </c>
      <c r="BD85" s="7">
        <f t="shared" si="120"/>
        <v>50</v>
      </c>
      <c r="BE85" s="7">
        <f t="shared" si="121"/>
        <v>50</v>
      </c>
      <c r="BF85" s="7">
        <f t="shared" si="122"/>
        <v>50</v>
      </c>
      <c r="BG85" s="7">
        <f t="shared" si="123"/>
        <v>50</v>
      </c>
      <c r="BH85" s="7">
        <f t="shared" si="124"/>
        <v>50</v>
      </c>
      <c r="BI85" s="7">
        <f t="shared" si="125"/>
        <v>50</v>
      </c>
      <c r="BJ85" s="7">
        <f t="shared" si="126"/>
        <v>50</v>
      </c>
      <c r="BK85" s="7">
        <f t="shared" si="127"/>
        <v>50</v>
      </c>
      <c r="BL85" s="7">
        <f t="shared" si="128"/>
        <v>50</v>
      </c>
      <c r="BM85" s="7">
        <f t="shared" si="129"/>
        <v>10</v>
      </c>
      <c r="BN85" s="7">
        <f t="shared" si="130"/>
        <v>82</v>
      </c>
      <c r="BP85" s="7">
        <f t="shared" si="131"/>
        <v>0</v>
      </c>
      <c r="BQ85" s="7">
        <f t="shared" si="132"/>
        <v>62.645274262857264</v>
      </c>
      <c r="BR85" s="7">
        <f t="shared" si="133"/>
        <v>166.90338775811693</v>
      </c>
      <c r="BS85" s="7">
        <f t="shared" si="134"/>
        <v>54.157590550788811</v>
      </c>
      <c r="BT85" s="7">
        <f t="shared" si="135"/>
        <v>15.788140008784001</v>
      </c>
      <c r="BU85" s="7">
        <f t="shared" si="136"/>
        <v>16.056925655138556</v>
      </c>
      <c r="BV85" s="7">
        <f t="shared" si="137"/>
        <v>15.52255898381574</v>
      </c>
      <c r="BW85" s="7">
        <f t="shared" si="138"/>
        <v>17.369819665621289</v>
      </c>
      <c r="BX85" s="7">
        <f t="shared" si="139"/>
        <v>14.195274760388681</v>
      </c>
      <c r="BY85" s="7">
        <f t="shared" si="140"/>
        <v>17.339809823115583</v>
      </c>
      <c r="BZ85" s="7">
        <f t="shared" si="141"/>
        <v>14.269344381757698</v>
      </c>
      <c r="CA85" s="7">
        <f t="shared" si="142"/>
        <v>7.8895910461376131</v>
      </c>
      <c r="CB85" s="7">
        <f t="shared" si="143"/>
        <v>31.612172778390846</v>
      </c>
      <c r="CC85" s="7">
        <f t="shared" si="144"/>
        <v>8.7871479028254775</v>
      </c>
      <c r="CD85" s="7">
        <f t="shared" si="145"/>
        <v>44.112206586183888</v>
      </c>
      <c r="CF85" t="str">
        <f>OutputSummary!A85</f>
        <v/>
      </c>
      <c r="CG85" s="22">
        <f>IF($CF85="",CG84,Case1!$O85)</f>
        <v>1.9714186982055359E-3</v>
      </c>
      <c r="CH85" s="22">
        <f>IF($CF85="",CH84,Case2!$O85)</f>
        <v>1.9714186982055354E-3</v>
      </c>
      <c r="CI85" s="22">
        <f>IF($CF85="",CI84,Case3!$O85)</f>
        <v>1.9714186982055354E-3</v>
      </c>
      <c r="CJ85" s="22">
        <f>IF($CF85="",CJ84,Case4!$O85)</f>
        <v>1.9714186982055359E-3</v>
      </c>
      <c r="CK85" s="22">
        <f>IF($CF85="",CK84,Case5!$O85)</f>
        <v>1.9714186982055359E-3</v>
      </c>
      <c r="CL85" s="22">
        <f>IF($CF85="",CL84,Case6!$O85)</f>
        <v>1.9714186982055359E-3</v>
      </c>
      <c r="CM85" s="22">
        <f>IF($CF85="",CM84,Case7!$O85)</f>
        <v>1.9714186982055359E-3</v>
      </c>
      <c r="CN85" s="22">
        <f>IF($CF85="",CN84,Case8!$O85)</f>
        <v>9.8570934910276772E-4</v>
      </c>
      <c r="CO85" s="22">
        <f>IF($CF85="",CO84,Case9!$O85)</f>
        <v>3.9428373964110709E-3</v>
      </c>
      <c r="CP85" s="22">
        <f>IF($CF85="",CP84,Case10!$O85)</f>
        <v>2.1866334246554959E-4</v>
      </c>
      <c r="CQ85" s="22">
        <f>IF($CF85="",CQ84,Case11!$O85)</f>
        <v>9.0443033450757944E-3</v>
      </c>
      <c r="CS85" t="str">
        <f>OutputSummary!A85</f>
        <v/>
      </c>
      <c r="CT85" s="22">
        <f>IF($CS85="",CT84,Case1!$S85+Case1!$F85+Case1!$P85)</f>
        <v>3.9428373964110718E-3</v>
      </c>
      <c r="CU85" s="22">
        <f>IF($CS85="",CU84,Case2!$S85+Case2!$F85+Case2!$P85)</f>
        <v>3.9428373964110718E-3</v>
      </c>
      <c r="CV85" s="22">
        <f>IF($CS85="",CV84,Case3!$S85+Case3!$F85+Case3!$P85)</f>
        <v>3.9428373964110718E-3</v>
      </c>
      <c r="CW85" s="22">
        <f>IF($CS85="",CW84,Case4!$S85+Case4!$F85+Case4!$P85)</f>
        <v>3.9428373964110718E-3</v>
      </c>
      <c r="CX85" s="22">
        <f>IF($CS85="",CX84,Case5!$S85+Case5!$F85+Case5!$P85)</f>
        <v>3.9428373964110709E-3</v>
      </c>
      <c r="CY85" s="22">
        <f>IF($CS85="",CY84,Case6!$S85+Case6!$F85+Case6!$P85)</f>
        <v>3.9428373964110718E-3</v>
      </c>
      <c r="CZ85" s="22">
        <f>IF($CS85="",CZ84,Case7!$S85+Case7!$F85+Case7!$P85)</f>
        <v>3.9428373964110718E-3</v>
      </c>
      <c r="DA85" s="22">
        <f>IF($CS85="",DA84,Case8!$S85+Case8!$F85+Case8!$P85)</f>
        <v>1.9714186982055354E-3</v>
      </c>
      <c r="DB85" s="22">
        <f>IF($CS85="",DB84,Case9!$S85+Case9!$F85+Case9!$P85)</f>
        <v>7.8856747928221418E-3</v>
      </c>
      <c r="DC85" s="22">
        <f>IF($CS85="",DC84,Case10!$S85+Case10!$F85+Case10!$P85)</f>
        <v>2.1866334246554956E-3</v>
      </c>
      <c r="DD85" s="22">
        <f>IF($CS85="",DD84,Case11!$S85+Case11!$F85+Case11!$P85)</f>
        <v>1.1029638225702189E-2</v>
      </c>
      <c r="DF85" t="str">
        <f t="shared" si="78"/>
        <v/>
      </c>
      <c r="DG85" s="22">
        <f t="shared" si="79"/>
        <v>1.9714186982055359E-3</v>
      </c>
      <c r="DH85" s="22">
        <f t="shared" si="80"/>
        <v>1.9714186982055363E-3</v>
      </c>
      <c r="DI85" s="22">
        <f t="shared" si="81"/>
        <v>1.9714186982055363E-3</v>
      </c>
      <c r="DJ85" s="22">
        <f t="shared" si="82"/>
        <v>1.9714186982055359E-3</v>
      </c>
      <c r="DK85" s="22">
        <f t="shared" si="83"/>
        <v>1.971418698205535E-3</v>
      </c>
      <c r="DL85" s="22">
        <f t="shared" si="84"/>
        <v>1.9714186982055359E-3</v>
      </c>
      <c r="DM85" s="22">
        <f t="shared" si="85"/>
        <v>1.9714186982055359E-3</v>
      </c>
      <c r="DN85" s="22">
        <f t="shared" si="86"/>
        <v>9.8570934910276772E-4</v>
      </c>
      <c r="DO85" s="22">
        <f t="shared" si="87"/>
        <v>3.9428373964110709E-3</v>
      </c>
      <c r="DP85" s="22">
        <f t="shared" si="88"/>
        <v>1.9679700821899461E-3</v>
      </c>
      <c r="DQ85" s="22">
        <f t="shared" si="89"/>
        <v>1.9853348806263948E-3</v>
      </c>
      <c r="DS85">
        <f t="shared" si="90"/>
        <v>50</v>
      </c>
      <c r="DT85">
        <f t="shared" si="91"/>
        <v>50.000000000000007</v>
      </c>
      <c r="DU85">
        <f t="shared" si="92"/>
        <v>50.000000000000007</v>
      </c>
      <c r="DV85">
        <f t="shared" si="93"/>
        <v>50</v>
      </c>
      <c r="DW85">
        <f t="shared" si="94"/>
        <v>49.999999999999993</v>
      </c>
      <c r="DX85">
        <f t="shared" si="95"/>
        <v>50</v>
      </c>
      <c r="DY85">
        <f t="shared" si="96"/>
        <v>50</v>
      </c>
      <c r="DZ85">
        <f t="shared" si="97"/>
        <v>50</v>
      </c>
      <c r="EA85">
        <f t="shared" si="98"/>
        <v>50</v>
      </c>
      <c r="EB85">
        <f t="shared" si="99"/>
        <v>90.000000000000014</v>
      </c>
      <c r="EC85">
        <f t="shared" si="100"/>
        <v>18.000000000000007</v>
      </c>
    </row>
    <row r="86" spans="1:133" x14ac:dyDescent="0.2">
      <c r="A86" t="str">
        <f>OutputSummary!A82</f>
        <v/>
      </c>
      <c r="B86" s="13">
        <f>IF($A86="",B85,Case8!K82*100)</f>
        <v>1.7498579986049103</v>
      </c>
      <c r="C86" s="7">
        <f>IF($A86="",C85,Pi!$B82)</f>
        <v>1.7498579986049103</v>
      </c>
      <c r="D86" s="7">
        <f>IF($A86="",D85,Patm!B82)</f>
        <v>2.8460613410415014</v>
      </c>
      <c r="E86" s="13">
        <f>IF($A86="",E85,'Patm diff'!B82)</f>
        <v>4.670430279232888</v>
      </c>
      <c r="F86" s="7">
        <f>IF($A86="",F85,'Patm nodiff'!B82)</f>
        <v>2.6975389287095854</v>
      </c>
      <c r="G86" s="7">
        <f>IF($A86="",G85,Case1!$B82)</f>
        <v>2.0261280293795592</v>
      </c>
      <c r="H86" s="7">
        <f>IF($A86="",H85,Case2!$B82)</f>
        <v>2.0308313965113962</v>
      </c>
      <c r="I86" s="7">
        <f>IF($A86="",I85,Case3!$B82)</f>
        <v>2.0214807385713751</v>
      </c>
      <c r="J86" s="7">
        <f>IF($A86="",J85,Case4!$B82)</f>
        <v>2.0538051773670332</v>
      </c>
      <c r="K86" s="7">
        <f>IF($A86="",K85,Case5!$B82)</f>
        <v>1.9982551494235157</v>
      </c>
      <c r="L86" s="7">
        <f>IF($A86="",L85,Case6!$B82)</f>
        <v>2.0532800477375783</v>
      </c>
      <c r="M86" s="7">
        <f>IF($A86="",M85,Case7!$B82)</f>
        <v>1.9995512626175778</v>
      </c>
      <c r="N86" s="7">
        <f>IF($A86="",N85,Case8!$B82)</f>
        <v>1.8879146385829662</v>
      </c>
      <c r="O86" s="7">
        <f>IF($A86="",O85,Case9!$B82)</f>
        <v>2.3030261325003867</v>
      </c>
      <c r="P86" s="7">
        <f>IF($A86="",P85,Case10!$B82)</f>
        <v>1.9036206090317456</v>
      </c>
      <c r="Q86" s="7">
        <f>IF($A86="",Q85,Case11!$B82)</f>
        <v>2.5217589739143711</v>
      </c>
      <c r="S86" s="7">
        <f>IF($A86="",S85,Case1!E82*100)</f>
        <v>42.140250000000002</v>
      </c>
      <c r="T86" s="7">
        <f>IF($A86="",T85,Pi!$Q82)</f>
        <v>42.140250000000002</v>
      </c>
      <c r="U86" s="7">
        <f>IF($A86="",U85,Patm!Q82)</f>
        <v>8.7436195562667471</v>
      </c>
      <c r="V86" s="7">
        <f>IF($A86="",V85,'Patm diff'!Q82)</f>
        <v>10.262304467276978</v>
      </c>
      <c r="W86" s="7">
        <f>IF($A86="",W85,'Patm nodiff'!Q82)</f>
        <v>8.2907749628602705</v>
      </c>
      <c r="X86" s="7">
        <f>IF($A86="",X85,Case1!$Q82)</f>
        <v>4.1852751107482655</v>
      </c>
      <c r="Y86" s="7">
        <f>IF($A86="",Y85,Case2!$Q82)</f>
        <v>3.9995827538937814</v>
      </c>
      <c r="Z86" s="7">
        <f>IF($A86="",Z85,Case3!$Q82)</f>
        <v>4.3695141633915444</v>
      </c>
      <c r="AA86" s="7">
        <f>IF($A86="",AA85,Case4!$Q82)</f>
        <v>3.1035367632601623</v>
      </c>
      <c r="AB86" s="7">
        <f>IF($A86="",AB85,Case5!$Q82)</f>
        <v>5.3015417455934193</v>
      </c>
      <c r="AC86" s="7">
        <f>IF($A86="",AC85,Case6!$Q82)</f>
        <v>3.1238178319518188</v>
      </c>
      <c r="AD86" s="7">
        <f>IF($A86="",AD85,Case7!$Q82)</f>
        <v>5.2490353409855066</v>
      </c>
      <c r="AE86" s="7">
        <f>IF($A86="",AE85,Case8!$Q82)</f>
        <v>2.4122664979407622</v>
      </c>
      <c r="AF86" s="7">
        <f>IF($A86="",AF85,Case9!$Q82)</f>
        <v>6.5376942800019391</v>
      </c>
      <c r="AG86" s="7">
        <f>IF($A86="",AG85,Case10!$Q82)</f>
        <v>2.6050506633498691</v>
      </c>
      <c r="AH86" s="7">
        <f>IF($A86="",AH85,Case11!$Q82)</f>
        <v>7.7843906021425369</v>
      </c>
      <c r="AJ86" s="25">
        <f t="shared" si="101"/>
        <v>1</v>
      </c>
      <c r="AK86" s="25">
        <f t="shared" si="102"/>
        <v>4.8195429511565546</v>
      </c>
      <c r="AL86" s="25">
        <f t="shared" si="103"/>
        <v>4.1063145353337571</v>
      </c>
      <c r="AM86" s="25">
        <f t="shared" si="104"/>
        <v>5.0827878200497985</v>
      </c>
      <c r="AN86" s="25">
        <f t="shared" si="105"/>
        <v>10.068692949665129</v>
      </c>
      <c r="AO86" s="25">
        <f t="shared" si="106"/>
        <v>10.536161543094588</v>
      </c>
      <c r="AP86" s="25">
        <f t="shared" si="107"/>
        <v>9.6441499956808556</v>
      </c>
      <c r="AQ86" s="25">
        <f t="shared" si="108"/>
        <v>13.578137851904506</v>
      </c>
      <c r="AR86" s="25">
        <f t="shared" si="109"/>
        <v>7.9486783321147092</v>
      </c>
      <c r="AS86" s="25">
        <f t="shared" si="110"/>
        <v>13.489983176666227</v>
      </c>
      <c r="AT86" s="25">
        <f t="shared" si="111"/>
        <v>8.0281894219611338</v>
      </c>
      <c r="AU86" s="25">
        <f t="shared" si="112"/>
        <v>17.469151951483447</v>
      </c>
      <c r="AV86" s="25">
        <f t="shared" si="113"/>
        <v>6.4457357892831144</v>
      </c>
      <c r="AW86" s="25">
        <f t="shared" si="114"/>
        <v>16.176364856494306</v>
      </c>
      <c r="AX86" s="25">
        <f t="shared" si="115"/>
        <v>5.4134295353064026</v>
      </c>
      <c r="AZ86" s="7">
        <f t="shared" si="116"/>
        <v>32.560021580793098</v>
      </c>
      <c r="BA86" s="7">
        <f t="shared" si="117"/>
        <v>32.560021580793098</v>
      </c>
      <c r="BB86" s="7">
        <f t="shared" si="118"/>
        <v>73.958333333333329</v>
      </c>
      <c r="BC86" s="7">
        <f t="shared" si="119"/>
        <v>22.118380062305299</v>
      </c>
      <c r="BD86" s="7">
        <f t="shared" si="120"/>
        <v>50</v>
      </c>
      <c r="BE86" s="7">
        <f t="shared" si="121"/>
        <v>50</v>
      </c>
      <c r="BF86" s="7">
        <f t="shared" si="122"/>
        <v>50</v>
      </c>
      <c r="BG86" s="7">
        <f t="shared" si="123"/>
        <v>50</v>
      </c>
      <c r="BH86" s="7">
        <f t="shared" si="124"/>
        <v>50</v>
      </c>
      <c r="BI86" s="7">
        <f t="shared" si="125"/>
        <v>50</v>
      </c>
      <c r="BJ86" s="7">
        <f t="shared" si="126"/>
        <v>50</v>
      </c>
      <c r="BK86" s="7">
        <f t="shared" si="127"/>
        <v>50</v>
      </c>
      <c r="BL86" s="7">
        <f t="shared" si="128"/>
        <v>50</v>
      </c>
      <c r="BM86" s="7">
        <f t="shared" si="129"/>
        <v>10</v>
      </c>
      <c r="BN86" s="7">
        <f t="shared" si="130"/>
        <v>82</v>
      </c>
      <c r="BP86" s="7">
        <f t="shared" si="131"/>
        <v>0</v>
      </c>
      <c r="BQ86" s="7">
        <f t="shared" si="132"/>
        <v>62.645274262857264</v>
      </c>
      <c r="BR86" s="7">
        <f t="shared" si="133"/>
        <v>166.90338775811693</v>
      </c>
      <c r="BS86" s="7">
        <f t="shared" si="134"/>
        <v>54.157590550788811</v>
      </c>
      <c r="BT86" s="7">
        <f t="shared" si="135"/>
        <v>15.788140008784001</v>
      </c>
      <c r="BU86" s="7">
        <f t="shared" si="136"/>
        <v>16.056925655138556</v>
      </c>
      <c r="BV86" s="7">
        <f t="shared" si="137"/>
        <v>15.52255898381574</v>
      </c>
      <c r="BW86" s="7">
        <f t="shared" si="138"/>
        <v>17.369819665621289</v>
      </c>
      <c r="BX86" s="7">
        <f t="shared" si="139"/>
        <v>14.195274760388681</v>
      </c>
      <c r="BY86" s="7">
        <f t="shared" si="140"/>
        <v>17.339809823115583</v>
      </c>
      <c r="BZ86" s="7">
        <f t="shared" si="141"/>
        <v>14.269344381757698</v>
      </c>
      <c r="CA86" s="7">
        <f t="shared" si="142"/>
        <v>7.8895910461376131</v>
      </c>
      <c r="CB86" s="7">
        <f t="shared" si="143"/>
        <v>31.612172778390846</v>
      </c>
      <c r="CC86" s="7">
        <f t="shared" si="144"/>
        <v>8.7871479028254775</v>
      </c>
      <c r="CD86" s="7">
        <f t="shared" si="145"/>
        <v>44.112206586183888</v>
      </c>
      <c r="CF86" t="str">
        <f>OutputSummary!A86</f>
        <v/>
      </c>
      <c r="CG86" s="22">
        <f>IF($CF86="",CG85,Case1!$O86)</f>
        <v>1.9714186982055359E-3</v>
      </c>
      <c r="CH86" s="22">
        <f>IF($CF86="",CH85,Case2!$O86)</f>
        <v>1.9714186982055354E-3</v>
      </c>
      <c r="CI86" s="22">
        <f>IF($CF86="",CI85,Case3!$O86)</f>
        <v>1.9714186982055354E-3</v>
      </c>
      <c r="CJ86" s="22">
        <f>IF($CF86="",CJ85,Case4!$O86)</f>
        <v>1.9714186982055359E-3</v>
      </c>
      <c r="CK86" s="22">
        <f>IF($CF86="",CK85,Case5!$O86)</f>
        <v>1.9714186982055359E-3</v>
      </c>
      <c r="CL86" s="22">
        <f>IF($CF86="",CL85,Case6!$O86)</f>
        <v>1.9714186982055359E-3</v>
      </c>
      <c r="CM86" s="22">
        <f>IF($CF86="",CM85,Case7!$O86)</f>
        <v>1.9714186982055359E-3</v>
      </c>
      <c r="CN86" s="22">
        <f>IF($CF86="",CN85,Case8!$O86)</f>
        <v>9.8570934910276772E-4</v>
      </c>
      <c r="CO86" s="22">
        <f>IF($CF86="",CO85,Case9!$O86)</f>
        <v>3.9428373964110709E-3</v>
      </c>
      <c r="CP86" s="22">
        <f>IF($CF86="",CP85,Case10!$O86)</f>
        <v>2.1866334246554959E-4</v>
      </c>
      <c r="CQ86" s="22">
        <f>IF($CF86="",CQ85,Case11!$O86)</f>
        <v>9.0443033450757944E-3</v>
      </c>
      <c r="CS86" t="str">
        <f>OutputSummary!A86</f>
        <v/>
      </c>
      <c r="CT86" s="22">
        <f>IF($CS86="",CT85,Case1!$S86+Case1!$F86+Case1!$P86)</f>
        <v>3.9428373964110718E-3</v>
      </c>
      <c r="CU86" s="22">
        <f>IF($CS86="",CU85,Case2!$S86+Case2!$F86+Case2!$P86)</f>
        <v>3.9428373964110718E-3</v>
      </c>
      <c r="CV86" s="22">
        <f>IF($CS86="",CV85,Case3!$S86+Case3!$F86+Case3!$P86)</f>
        <v>3.9428373964110718E-3</v>
      </c>
      <c r="CW86" s="22">
        <f>IF($CS86="",CW85,Case4!$S86+Case4!$F86+Case4!$P86)</f>
        <v>3.9428373964110718E-3</v>
      </c>
      <c r="CX86" s="22">
        <f>IF($CS86="",CX85,Case5!$S86+Case5!$F86+Case5!$P86)</f>
        <v>3.9428373964110709E-3</v>
      </c>
      <c r="CY86" s="22">
        <f>IF($CS86="",CY85,Case6!$S86+Case6!$F86+Case6!$P86)</f>
        <v>3.9428373964110718E-3</v>
      </c>
      <c r="CZ86" s="22">
        <f>IF($CS86="",CZ85,Case7!$S86+Case7!$F86+Case7!$P86)</f>
        <v>3.9428373964110718E-3</v>
      </c>
      <c r="DA86" s="22">
        <f>IF($CS86="",DA85,Case8!$S86+Case8!$F86+Case8!$P86)</f>
        <v>1.9714186982055354E-3</v>
      </c>
      <c r="DB86" s="22">
        <f>IF($CS86="",DB85,Case9!$S86+Case9!$F86+Case9!$P86)</f>
        <v>7.8856747928221418E-3</v>
      </c>
      <c r="DC86" s="22">
        <f>IF($CS86="",DC85,Case10!$S86+Case10!$F86+Case10!$P86)</f>
        <v>2.1866334246554956E-3</v>
      </c>
      <c r="DD86" s="22">
        <f>IF($CS86="",DD85,Case11!$S86+Case11!$F86+Case11!$P86)</f>
        <v>1.1029638225702189E-2</v>
      </c>
      <c r="DF86" t="str">
        <f t="shared" si="78"/>
        <v/>
      </c>
      <c r="DG86" s="22">
        <f t="shared" si="79"/>
        <v>1.9714186982055359E-3</v>
      </c>
      <c r="DH86" s="22">
        <f t="shared" si="80"/>
        <v>1.9714186982055363E-3</v>
      </c>
      <c r="DI86" s="22">
        <f t="shared" si="81"/>
        <v>1.9714186982055363E-3</v>
      </c>
      <c r="DJ86" s="22">
        <f t="shared" si="82"/>
        <v>1.9714186982055359E-3</v>
      </c>
      <c r="DK86" s="22">
        <f t="shared" si="83"/>
        <v>1.971418698205535E-3</v>
      </c>
      <c r="DL86" s="22">
        <f t="shared" si="84"/>
        <v>1.9714186982055359E-3</v>
      </c>
      <c r="DM86" s="22">
        <f t="shared" si="85"/>
        <v>1.9714186982055359E-3</v>
      </c>
      <c r="DN86" s="22">
        <f t="shared" si="86"/>
        <v>9.8570934910276772E-4</v>
      </c>
      <c r="DO86" s="22">
        <f t="shared" si="87"/>
        <v>3.9428373964110709E-3</v>
      </c>
      <c r="DP86" s="22">
        <f t="shared" si="88"/>
        <v>1.9679700821899461E-3</v>
      </c>
      <c r="DQ86" s="22">
        <f t="shared" si="89"/>
        <v>1.9853348806263948E-3</v>
      </c>
      <c r="DS86">
        <f t="shared" si="90"/>
        <v>50</v>
      </c>
      <c r="DT86">
        <f t="shared" si="91"/>
        <v>50.000000000000007</v>
      </c>
      <c r="DU86">
        <f t="shared" si="92"/>
        <v>50.000000000000007</v>
      </c>
      <c r="DV86">
        <f t="shared" si="93"/>
        <v>50</v>
      </c>
      <c r="DW86">
        <f t="shared" si="94"/>
        <v>49.999999999999993</v>
      </c>
      <c r="DX86">
        <f t="shared" si="95"/>
        <v>50</v>
      </c>
      <c r="DY86">
        <f t="shared" si="96"/>
        <v>50</v>
      </c>
      <c r="DZ86">
        <f t="shared" si="97"/>
        <v>50</v>
      </c>
      <c r="EA86">
        <f t="shared" si="98"/>
        <v>50</v>
      </c>
      <c r="EB86">
        <f t="shared" si="99"/>
        <v>90.000000000000014</v>
      </c>
      <c r="EC86">
        <f t="shared" si="100"/>
        <v>18.000000000000007</v>
      </c>
    </row>
    <row r="87" spans="1:133" x14ac:dyDescent="0.2">
      <c r="A87" t="str">
        <f>OutputSummary!A83</f>
        <v/>
      </c>
      <c r="B87" s="13">
        <f>IF($A87="",B86,Case8!K83*100)</f>
        <v>1.7498579986049103</v>
      </c>
      <c r="C87" s="7">
        <f>IF($A87="",C86,Pi!$B83)</f>
        <v>1.7498579986049103</v>
      </c>
      <c r="D87" s="7">
        <f>IF($A87="",D86,Patm!B83)</f>
        <v>2.8460613410415014</v>
      </c>
      <c r="E87" s="13">
        <f>IF($A87="",E86,'Patm diff'!B83)</f>
        <v>4.670430279232888</v>
      </c>
      <c r="F87" s="7">
        <f>IF($A87="",F86,'Patm nodiff'!B83)</f>
        <v>2.6975389287095854</v>
      </c>
      <c r="G87" s="7">
        <f>IF($A87="",G86,Case1!$B83)</f>
        <v>2.0261280293795592</v>
      </c>
      <c r="H87" s="7">
        <f>IF($A87="",H86,Case2!$B83)</f>
        <v>2.0308313965113962</v>
      </c>
      <c r="I87" s="7">
        <f>IF($A87="",I86,Case3!$B83)</f>
        <v>2.0214807385713751</v>
      </c>
      <c r="J87" s="7">
        <f>IF($A87="",J86,Case4!$B83)</f>
        <v>2.0538051773670332</v>
      </c>
      <c r="K87" s="7">
        <f>IF($A87="",K86,Case5!$B83)</f>
        <v>1.9982551494235157</v>
      </c>
      <c r="L87" s="7">
        <f>IF($A87="",L86,Case6!$B83)</f>
        <v>2.0532800477375783</v>
      </c>
      <c r="M87" s="7">
        <f>IF($A87="",M86,Case7!$B83)</f>
        <v>1.9995512626175778</v>
      </c>
      <c r="N87" s="7">
        <f>IF($A87="",N86,Case8!$B83)</f>
        <v>1.8879146385829662</v>
      </c>
      <c r="O87" s="7">
        <f>IF($A87="",O86,Case9!$B83)</f>
        <v>2.3030261325003867</v>
      </c>
      <c r="P87" s="7">
        <f>IF($A87="",P86,Case10!$B83)</f>
        <v>1.9036206090317456</v>
      </c>
      <c r="Q87" s="7">
        <f>IF($A87="",Q86,Case11!$B83)</f>
        <v>2.5217589739143711</v>
      </c>
      <c r="S87" s="7">
        <f>IF($A87="",S86,Case1!E83*100)</f>
        <v>42.140250000000002</v>
      </c>
      <c r="T87" s="7">
        <f>IF($A87="",T86,Pi!$Q83)</f>
        <v>42.140250000000002</v>
      </c>
      <c r="U87" s="7">
        <f>IF($A87="",U86,Patm!Q83)</f>
        <v>8.7436195562667471</v>
      </c>
      <c r="V87" s="7">
        <f>IF($A87="",V86,'Patm diff'!Q83)</f>
        <v>10.262304467276978</v>
      </c>
      <c r="W87" s="7">
        <f>IF($A87="",W86,'Patm nodiff'!Q83)</f>
        <v>8.2907749628602705</v>
      </c>
      <c r="X87" s="7">
        <f>IF($A87="",X86,Case1!$Q83)</f>
        <v>4.1852751107482655</v>
      </c>
      <c r="Y87" s="7">
        <f>IF($A87="",Y86,Case2!$Q83)</f>
        <v>3.9995827538937814</v>
      </c>
      <c r="Z87" s="7">
        <f>IF($A87="",Z86,Case3!$Q83)</f>
        <v>4.3695141633915444</v>
      </c>
      <c r="AA87" s="7">
        <f>IF($A87="",AA86,Case4!$Q83)</f>
        <v>3.1035367632601623</v>
      </c>
      <c r="AB87" s="7">
        <f>IF($A87="",AB86,Case5!$Q83)</f>
        <v>5.3015417455934193</v>
      </c>
      <c r="AC87" s="7">
        <f>IF($A87="",AC86,Case6!$Q83)</f>
        <v>3.1238178319518188</v>
      </c>
      <c r="AD87" s="7">
        <f>IF($A87="",AD86,Case7!$Q83)</f>
        <v>5.2490353409855066</v>
      </c>
      <c r="AE87" s="7">
        <f>IF($A87="",AE86,Case8!$Q83)</f>
        <v>2.4122664979407622</v>
      </c>
      <c r="AF87" s="7">
        <f>IF($A87="",AF86,Case9!$Q83)</f>
        <v>6.5376942800019391</v>
      </c>
      <c r="AG87" s="7">
        <f>IF($A87="",AG86,Case10!$Q83)</f>
        <v>2.6050506633498691</v>
      </c>
      <c r="AH87" s="7">
        <f>IF($A87="",AH86,Case11!$Q83)</f>
        <v>7.7843906021425369</v>
      </c>
      <c r="AJ87" s="25">
        <f t="shared" si="101"/>
        <v>1</v>
      </c>
      <c r="AK87" s="25">
        <f t="shared" si="102"/>
        <v>4.8195429511565546</v>
      </c>
      <c r="AL87" s="25">
        <f t="shared" si="103"/>
        <v>4.1063145353337571</v>
      </c>
      <c r="AM87" s="25">
        <f t="shared" si="104"/>
        <v>5.0827878200497985</v>
      </c>
      <c r="AN87" s="25">
        <f t="shared" si="105"/>
        <v>10.068692949665129</v>
      </c>
      <c r="AO87" s="25">
        <f t="shared" si="106"/>
        <v>10.536161543094588</v>
      </c>
      <c r="AP87" s="25">
        <f t="shared" si="107"/>
        <v>9.6441499956808556</v>
      </c>
      <c r="AQ87" s="25">
        <f t="shared" si="108"/>
        <v>13.578137851904506</v>
      </c>
      <c r="AR87" s="25">
        <f t="shared" si="109"/>
        <v>7.9486783321147092</v>
      </c>
      <c r="AS87" s="25">
        <f t="shared" si="110"/>
        <v>13.489983176666227</v>
      </c>
      <c r="AT87" s="25">
        <f t="shared" si="111"/>
        <v>8.0281894219611338</v>
      </c>
      <c r="AU87" s="25">
        <f t="shared" si="112"/>
        <v>17.469151951483447</v>
      </c>
      <c r="AV87" s="25">
        <f t="shared" si="113"/>
        <v>6.4457357892831144</v>
      </c>
      <c r="AW87" s="25">
        <f t="shared" si="114"/>
        <v>16.176364856494306</v>
      </c>
      <c r="AX87" s="25">
        <f t="shared" si="115"/>
        <v>5.4134295353064026</v>
      </c>
      <c r="AZ87" s="7">
        <f t="shared" si="116"/>
        <v>32.560021580793098</v>
      </c>
      <c r="BA87" s="7">
        <f t="shared" si="117"/>
        <v>32.560021580793098</v>
      </c>
      <c r="BB87" s="7">
        <f t="shared" si="118"/>
        <v>73.958333333333329</v>
      </c>
      <c r="BC87" s="7">
        <f t="shared" si="119"/>
        <v>22.118380062305299</v>
      </c>
      <c r="BD87" s="7">
        <f t="shared" si="120"/>
        <v>50</v>
      </c>
      <c r="BE87" s="7">
        <f t="shared" si="121"/>
        <v>50</v>
      </c>
      <c r="BF87" s="7">
        <f t="shared" si="122"/>
        <v>50</v>
      </c>
      <c r="BG87" s="7">
        <f t="shared" si="123"/>
        <v>50</v>
      </c>
      <c r="BH87" s="7">
        <f t="shared" si="124"/>
        <v>50</v>
      </c>
      <c r="BI87" s="7">
        <f t="shared" si="125"/>
        <v>50</v>
      </c>
      <c r="BJ87" s="7">
        <f t="shared" si="126"/>
        <v>50</v>
      </c>
      <c r="BK87" s="7">
        <f t="shared" si="127"/>
        <v>50</v>
      </c>
      <c r="BL87" s="7">
        <f t="shared" si="128"/>
        <v>50</v>
      </c>
      <c r="BM87" s="7">
        <f t="shared" si="129"/>
        <v>10</v>
      </c>
      <c r="BN87" s="7">
        <f t="shared" si="130"/>
        <v>82</v>
      </c>
      <c r="BP87" s="7">
        <f t="shared" si="131"/>
        <v>0</v>
      </c>
      <c r="BQ87" s="7">
        <f t="shared" si="132"/>
        <v>62.645274262857264</v>
      </c>
      <c r="BR87" s="7">
        <f t="shared" si="133"/>
        <v>166.90338775811693</v>
      </c>
      <c r="BS87" s="7">
        <f t="shared" si="134"/>
        <v>54.157590550788811</v>
      </c>
      <c r="BT87" s="7">
        <f t="shared" si="135"/>
        <v>15.788140008784001</v>
      </c>
      <c r="BU87" s="7">
        <f t="shared" si="136"/>
        <v>16.056925655138556</v>
      </c>
      <c r="BV87" s="7">
        <f t="shared" si="137"/>
        <v>15.52255898381574</v>
      </c>
      <c r="BW87" s="7">
        <f t="shared" si="138"/>
        <v>17.369819665621289</v>
      </c>
      <c r="BX87" s="7">
        <f t="shared" si="139"/>
        <v>14.195274760388681</v>
      </c>
      <c r="BY87" s="7">
        <f t="shared" si="140"/>
        <v>17.339809823115583</v>
      </c>
      <c r="BZ87" s="7">
        <f t="shared" si="141"/>
        <v>14.269344381757698</v>
      </c>
      <c r="CA87" s="7">
        <f t="shared" si="142"/>
        <v>7.8895910461376131</v>
      </c>
      <c r="CB87" s="7">
        <f t="shared" si="143"/>
        <v>31.612172778390846</v>
      </c>
      <c r="CC87" s="7">
        <f t="shared" si="144"/>
        <v>8.7871479028254775</v>
      </c>
      <c r="CD87" s="7">
        <f t="shared" si="145"/>
        <v>44.112206586183888</v>
      </c>
      <c r="CF87" t="str">
        <f>OutputSummary!A87</f>
        <v/>
      </c>
      <c r="CG87" s="22">
        <f>IF($CF87="",CG86,Case1!$O87)</f>
        <v>1.9714186982055359E-3</v>
      </c>
      <c r="CH87" s="22">
        <f>IF($CF87="",CH86,Case2!$O87)</f>
        <v>1.9714186982055354E-3</v>
      </c>
      <c r="CI87" s="22">
        <f>IF($CF87="",CI86,Case3!$O87)</f>
        <v>1.9714186982055354E-3</v>
      </c>
      <c r="CJ87" s="22">
        <f>IF($CF87="",CJ86,Case4!$O87)</f>
        <v>1.9714186982055359E-3</v>
      </c>
      <c r="CK87" s="22">
        <f>IF($CF87="",CK86,Case5!$O87)</f>
        <v>1.9714186982055359E-3</v>
      </c>
      <c r="CL87" s="22">
        <f>IF($CF87="",CL86,Case6!$O87)</f>
        <v>1.9714186982055359E-3</v>
      </c>
      <c r="CM87" s="22">
        <f>IF($CF87="",CM86,Case7!$O87)</f>
        <v>1.9714186982055359E-3</v>
      </c>
      <c r="CN87" s="22">
        <f>IF($CF87="",CN86,Case8!$O87)</f>
        <v>9.8570934910276772E-4</v>
      </c>
      <c r="CO87" s="22">
        <f>IF($CF87="",CO86,Case9!$O87)</f>
        <v>3.9428373964110709E-3</v>
      </c>
      <c r="CP87" s="22">
        <f>IF($CF87="",CP86,Case10!$O87)</f>
        <v>2.1866334246554959E-4</v>
      </c>
      <c r="CQ87" s="22">
        <f>IF($CF87="",CQ86,Case11!$O87)</f>
        <v>9.0443033450757944E-3</v>
      </c>
      <c r="CS87" t="str">
        <f>OutputSummary!A87</f>
        <v/>
      </c>
      <c r="CT87" s="22">
        <f>IF($CS87="",CT86,Case1!$S87+Case1!$F87+Case1!$P87)</f>
        <v>3.9428373964110718E-3</v>
      </c>
      <c r="CU87" s="22">
        <f>IF($CS87="",CU86,Case2!$S87+Case2!$F87+Case2!$P87)</f>
        <v>3.9428373964110718E-3</v>
      </c>
      <c r="CV87" s="22">
        <f>IF($CS87="",CV86,Case3!$S87+Case3!$F87+Case3!$P87)</f>
        <v>3.9428373964110718E-3</v>
      </c>
      <c r="CW87" s="22">
        <f>IF($CS87="",CW86,Case4!$S87+Case4!$F87+Case4!$P87)</f>
        <v>3.9428373964110718E-3</v>
      </c>
      <c r="CX87" s="22">
        <f>IF($CS87="",CX86,Case5!$S87+Case5!$F87+Case5!$P87)</f>
        <v>3.9428373964110709E-3</v>
      </c>
      <c r="CY87" s="22">
        <f>IF($CS87="",CY86,Case6!$S87+Case6!$F87+Case6!$P87)</f>
        <v>3.9428373964110718E-3</v>
      </c>
      <c r="CZ87" s="22">
        <f>IF($CS87="",CZ86,Case7!$S87+Case7!$F87+Case7!$P87)</f>
        <v>3.9428373964110718E-3</v>
      </c>
      <c r="DA87" s="22">
        <f>IF($CS87="",DA86,Case8!$S87+Case8!$F87+Case8!$P87)</f>
        <v>1.9714186982055354E-3</v>
      </c>
      <c r="DB87" s="22">
        <f>IF($CS87="",DB86,Case9!$S87+Case9!$F87+Case9!$P87)</f>
        <v>7.8856747928221418E-3</v>
      </c>
      <c r="DC87" s="22">
        <f>IF($CS87="",DC86,Case10!$S87+Case10!$F87+Case10!$P87)</f>
        <v>2.1866334246554956E-3</v>
      </c>
      <c r="DD87" s="22">
        <f>IF($CS87="",DD86,Case11!$S87+Case11!$F87+Case11!$P87)</f>
        <v>1.1029638225702189E-2</v>
      </c>
      <c r="DF87" t="str">
        <f t="shared" si="78"/>
        <v/>
      </c>
      <c r="DG87" s="22">
        <f t="shared" si="79"/>
        <v>1.9714186982055359E-3</v>
      </c>
      <c r="DH87" s="22">
        <f t="shared" si="80"/>
        <v>1.9714186982055363E-3</v>
      </c>
      <c r="DI87" s="22">
        <f t="shared" si="81"/>
        <v>1.9714186982055363E-3</v>
      </c>
      <c r="DJ87" s="22">
        <f t="shared" si="82"/>
        <v>1.9714186982055359E-3</v>
      </c>
      <c r="DK87" s="22">
        <f t="shared" si="83"/>
        <v>1.971418698205535E-3</v>
      </c>
      <c r="DL87" s="22">
        <f t="shared" si="84"/>
        <v>1.9714186982055359E-3</v>
      </c>
      <c r="DM87" s="22">
        <f t="shared" si="85"/>
        <v>1.9714186982055359E-3</v>
      </c>
      <c r="DN87" s="22">
        <f t="shared" si="86"/>
        <v>9.8570934910276772E-4</v>
      </c>
      <c r="DO87" s="22">
        <f t="shared" si="87"/>
        <v>3.9428373964110709E-3</v>
      </c>
      <c r="DP87" s="22">
        <f t="shared" si="88"/>
        <v>1.9679700821899461E-3</v>
      </c>
      <c r="DQ87" s="22">
        <f t="shared" si="89"/>
        <v>1.9853348806263948E-3</v>
      </c>
      <c r="DS87">
        <f t="shared" si="90"/>
        <v>50</v>
      </c>
      <c r="DT87">
        <f t="shared" si="91"/>
        <v>50.000000000000007</v>
      </c>
      <c r="DU87">
        <f t="shared" si="92"/>
        <v>50.000000000000007</v>
      </c>
      <c r="DV87">
        <f t="shared" si="93"/>
        <v>50</v>
      </c>
      <c r="DW87">
        <f t="shared" si="94"/>
        <v>49.999999999999993</v>
      </c>
      <c r="DX87">
        <f t="shared" si="95"/>
        <v>50</v>
      </c>
      <c r="DY87">
        <f t="shared" si="96"/>
        <v>50</v>
      </c>
      <c r="DZ87">
        <f t="shared" si="97"/>
        <v>50</v>
      </c>
      <c r="EA87">
        <f t="shared" si="98"/>
        <v>50</v>
      </c>
      <c r="EB87">
        <f t="shared" si="99"/>
        <v>90.000000000000014</v>
      </c>
      <c r="EC87">
        <f t="shared" si="100"/>
        <v>18.000000000000007</v>
      </c>
    </row>
    <row r="88" spans="1:133" x14ac:dyDescent="0.2">
      <c r="A88" t="str">
        <f>OutputSummary!A84</f>
        <v/>
      </c>
      <c r="B88" s="13">
        <f>IF($A88="",B87,Case8!K84*100)</f>
        <v>1.7498579986049103</v>
      </c>
      <c r="C88" s="7">
        <f>IF($A88="",C87,Pi!$B84)</f>
        <v>1.7498579986049103</v>
      </c>
      <c r="D88" s="7">
        <f>IF($A88="",D87,Patm!B84)</f>
        <v>2.8460613410415014</v>
      </c>
      <c r="E88" s="13">
        <f>IF($A88="",E87,'Patm diff'!B84)</f>
        <v>4.670430279232888</v>
      </c>
      <c r="F88" s="7">
        <f>IF($A88="",F87,'Patm nodiff'!B84)</f>
        <v>2.6975389287095854</v>
      </c>
      <c r="G88" s="7">
        <f>IF($A88="",G87,Case1!$B84)</f>
        <v>2.0261280293795592</v>
      </c>
      <c r="H88" s="7">
        <f>IF($A88="",H87,Case2!$B84)</f>
        <v>2.0308313965113962</v>
      </c>
      <c r="I88" s="7">
        <f>IF($A88="",I87,Case3!$B84)</f>
        <v>2.0214807385713751</v>
      </c>
      <c r="J88" s="7">
        <f>IF($A88="",J87,Case4!$B84)</f>
        <v>2.0538051773670332</v>
      </c>
      <c r="K88" s="7">
        <f>IF($A88="",K87,Case5!$B84)</f>
        <v>1.9982551494235157</v>
      </c>
      <c r="L88" s="7">
        <f>IF($A88="",L87,Case6!$B84)</f>
        <v>2.0532800477375783</v>
      </c>
      <c r="M88" s="7">
        <f>IF($A88="",M87,Case7!$B84)</f>
        <v>1.9995512626175778</v>
      </c>
      <c r="N88" s="7">
        <f>IF($A88="",N87,Case8!$B84)</f>
        <v>1.8879146385829662</v>
      </c>
      <c r="O88" s="7">
        <f>IF($A88="",O87,Case9!$B84)</f>
        <v>2.3030261325003867</v>
      </c>
      <c r="P88" s="7">
        <f>IF($A88="",P87,Case10!$B84)</f>
        <v>1.9036206090317456</v>
      </c>
      <c r="Q88" s="7">
        <f>IF($A88="",Q87,Case11!$B84)</f>
        <v>2.5217589739143711</v>
      </c>
      <c r="S88" s="7">
        <f>IF($A88="",S87,Case1!E84*100)</f>
        <v>42.140250000000002</v>
      </c>
      <c r="T88" s="7">
        <f>IF($A88="",T87,Pi!$Q84)</f>
        <v>42.140250000000002</v>
      </c>
      <c r="U88" s="7">
        <f>IF($A88="",U87,Patm!Q84)</f>
        <v>8.7436195562667471</v>
      </c>
      <c r="V88" s="7">
        <f>IF($A88="",V87,'Patm diff'!Q84)</f>
        <v>10.262304467276978</v>
      </c>
      <c r="W88" s="7">
        <f>IF($A88="",W87,'Patm nodiff'!Q84)</f>
        <v>8.2907749628602705</v>
      </c>
      <c r="X88" s="7">
        <f>IF($A88="",X87,Case1!$Q84)</f>
        <v>4.1852751107482655</v>
      </c>
      <c r="Y88" s="7">
        <f>IF($A88="",Y87,Case2!$Q84)</f>
        <v>3.9995827538937814</v>
      </c>
      <c r="Z88" s="7">
        <f>IF($A88="",Z87,Case3!$Q84)</f>
        <v>4.3695141633915444</v>
      </c>
      <c r="AA88" s="7">
        <f>IF($A88="",AA87,Case4!$Q84)</f>
        <v>3.1035367632601623</v>
      </c>
      <c r="AB88" s="7">
        <f>IF($A88="",AB87,Case5!$Q84)</f>
        <v>5.3015417455934193</v>
      </c>
      <c r="AC88" s="7">
        <f>IF($A88="",AC87,Case6!$Q84)</f>
        <v>3.1238178319518188</v>
      </c>
      <c r="AD88" s="7">
        <f>IF($A88="",AD87,Case7!$Q84)</f>
        <v>5.2490353409855066</v>
      </c>
      <c r="AE88" s="7">
        <f>IF($A88="",AE87,Case8!$Q84)</f>
        <v>2.4122664979407622</v>
      </c>
      <c r="AF88" s="7">
        <f>IF($A88="",AF87,Case9!$Q84)</f>
        <v>6.5376942800019391</v>
      </c>
      <c r="AG88" s="7">
        <f>IF($A88="",AG87,Case10!$Q84)</f>
        <v>2.6050506633498691</v>
      </c>
      <c r="AH88" s="7">
        <f>IF($A88="",AH87,Case11!$Q84)</f>
        <v>7.7843906021425369</v>
      </c>
      <c r="AJ88" s="25">
        <f t="shared" si="101"/>
        <v>1</v>
      </c>
      <c r="AK88" s="25">
        <f t="shared" si="102"/>
        <v>4.8195429511565546</v>
      </c>
      <c r="AL88" s="25">
        <f t="shared" si="103"/>
        <v>4.1063145353337571</v>
      </c>
      <c r="AM88" s="25">
        <f t="shared" si="104"/>
        <v>5.0827878200497985</v>
      </c>
      <c r="AN88" s="25">
        <f t="shared" si="105"/>
        <v>10.068692949665129</v>
      </c>
      <c r="AO88" s="25">
        <f t="shared" si="106"/>
        <v>10.536161543094588</v>
      </c>
      <c r="AP88" s="25">
        <f t="shared" si="107"/>
        <v>9.6441499956808556</v>
      </c>
      <c r="AQ88" s="25">
        <f t="shared" si="108"/>
        <v>13.578137851904506</v>
      </c>
      <c r="AR88" s="25">
        <f t="shared" si="109"/>
        <v>7.9486783321147092</v>
      </c>
      <c r="AS88" s="25">
        <f t="shared" si="110"/>
        <v>13.489983176666227</v>
      </c>
      <c r="AT88" s="25">
        <f t="shared" si="111"/>
        <v>8.0281894219611338</v>
      </c>
      <c r="AU88" s="25">
        <f t="shared" si="112"/>
        <v>17.469151951483447</v>
      </c>
      <c r="AV88" s="25">
        <f t="shared" si="113"/>
        <v>6.4457357892831144</v>
      </c>
      <c r="AW88" s="25">
        <f t="shared" si="114"/>
        <v>16.176364856494306</v>
      </c>
      <c r="AX88" s="25">
        <f t="shared" si="115"/>
        <v>5.4134295353064026</v>
      </c>
      <c r="AZ88" s="7">
        <f t="shared" si="116"/>
        <v>32.560021580793098</v>
      </c>
      <c r="BA88" s="7">
        <f t="shared" si="117"/>
        <v>32.560021580793098</v>
      </c>
      <c r="BB88" s="7">
        <f t="shared" si="118"/>
        <v>73.958333333333329</v>
      </c>
      <c r="BC88" s="7">
        <f t="shared" si="119"/>
        <v>22.118380062305299</v>
      </c>
      <c r="BD88" s="7">
        <f t="shared" si="120"/>
        <v>50</v>
      </c>
      <c r="BE88" s="7">
        <f t="shared" si="121"/>
        <v>50</v>
      </c>
      <c r="BF88" s="7">
        <f t="shared" si="122"/>
        <v>50</v>
      </c>
      <c r="BG88" s="7">
        <f t="shared" si="123"/>
        <v>50</v>
      </c>
      <c r="BH88" s="7">
        <f t="shared" si="124"/>
        <v>50</v>
      </c>
      <c r="BI88" s="7">
        <f t="shared" si="125"/>
        <v>50</v>
      </c>
      <c r="BJ88" s="7">
        <f t="shared" si="126"/>
        <v>50</v>
      </c>
      <c r="BK88" s="7">
        <f t="shared" si="127"/>
        <v>50</v>
      </c>
      <c r="BL88" s="7">
        <f t="shared" si="128"/>
        <v>50</v>
      </c>
      <c r="BM88" s="7">
        <f t="shared" si="129"/>
        <v>10</v>
      </c>
      <c r="BN88" s="7">
        <f t="shared" si="130"/>
        <v>82</v>
      </c>
      <c r="BP88" s="7">
        <f t="shared" si="131"/>
        <v>0</v>
      </c>
      <c r="BQ88" s="7">
        <f t="shared" si="132"/>
        <v>62.645274262857264</v>
      </c>
      <c r="BR88" s="7">
        <f t="shared" si="133"/>
        <v>166.90338775811693</v>
      </c>
      <c r="BS88" s="7">
        <f t="shared" si="134"/>
        <v>54.157590550788811</v>
      </c>
      <c r="BT88" s="7">
        <f t="shared" si="135"/>
        <v>15.788140008784001</v>
      </c>
      <c r="BU88" s="7">
        <f t="shared" si="136"/>
        <v>16.056925655138556</v>
      </c>
      <c r="BV88" s="7">
        <f t="shared" si="137"/>
        <v>15.52255898381574</v>
      </c>
      <c r="BW88" s="7">
        <f t="shared" si="138"/>
        <v>17.369819665621289</v>
      </c>
      <c r="BX88" s="7">
        <f t="shared" si="139"/>
        <v>14.195274760388681</v>
      </c>
      <c r="BY88" s="7">
        <f t="shared" si="140"/>
        <v>17.339809823115583</v>
      </c>
      <c r="BZ88" s="7">
        <f t="shared" si="141"/>
        <v>14.269344381757698</v>
      </c>
      <c r="CA88" s="7">
        <f t="shared" si="142"/>
        <v>7.8895910461376131</v>
      </c>
      <c r="CB88" s="7">
        <f t="shared" si="143"/>
        <v>31.612172778390846</v>
      </c>
      <c r="CC88" s="7">
        <f t="shared" si="144"/>
        <v>8.7871479028254775</v>
      </c>
      <c r="CD88" s="7">
        <f t="shared" si="145"/>
        <v>44.112206586183888</v>
      </c>
      <c r="CF88" t="str">
        <f>OutputSummary!A88</f>
        <v/>
      </c>
      <c r="CG88" s="22">
        <f>IF($CF88="",CG87,Case1!$O88)</f>
        <v>1.9714186982055359E-3</v>
      </c>
      <c r="CH88" s="22">
        <f>IF($CF88="",CH87,Case2!$O88)</f>
        <v>1.9714186982055354E-3</v>
      </c>
      <c r="CI88" s="22">
        <f>IF($CF88="",CI87,Case3!$O88)</f>
        <v>1.9714186982055354E-3</v>
      </c>
      <c r="CJ88" s="22">
        <f>IF($CF88="",CJ87,Case4!$O88)</f>
        <v>1.9714186982055359E-3</v>
      </c>
      <c r="CK88" s="22">
        <f>IF($CF88="",CK87,Case5!$O88)</f>
        <v>1.9714186982055359E-3</v>
      </c>
      <c r="CL88" s="22">
        <f>IF($CF88="",CL87,Case6!$O88)</f>
        <v>1.9714186982055359E-3</v>
      </c>
      <c r="CM88" s="22">
        <f>IF($CF88="",CM87,Case7!$O88)</f>
        <v>1.9714186982055359E-3</v>
      </c>
      <c r="CN88" s="22">
        <f>IF($CF88="",CN87,Case8!$O88)</f>
        <v>9.8570934910276772E-4</v>
      </c>
      <c r="CO88" s="22">
        <f>IF($CF88="",CO87,Case9!$O88)</f>
        <v>3.9428373964110709E-3</v>
      </c>
      <c r="CP88" s="22">
        <f>IF($CF88="",CP87,Case10!$O88)</f>
        <v>2.1866334246554959E-4</v>
      </c>
      <c r="CQ88" s="22">
        <f>IF($CF88="",CQ87,Case11!$O88)</f>
        <v>9.0443033450757944E-3</v>
      </c>
      <c r="CS88" t="str">
        <f>OutputSummary!A88</f>
        <v/>
      </c>
      <c r="CT88" s="22">
        <f>IF($CS88="",CT87,Case1!$S88+Case1!$F88+Case1!$P88)</f>
        <v>3.9428373964110718E-3</v>
      </c>
      <c r="CU88" s="22">
        <f>IF($CS88="",CU87,Case2!$S88+Case2!$F88+Case2!$P88)</f>
        <v>3.9428373964110718E-3</v>
      </c>
      <c r="CV88" s="22">
        <f>IF($CS88="",CV87,Case3!$S88+Case3!$F88+Case3!$P88)</f>
        <v>3.9428373964110718E-3</v>
      </c>
      <c r="CW88" s="22">
        <f>IF($CS88="",CW87,Case4!$S88+Case4!$F88+Case4!$P88)</f>
        <v>3.9428373964110718E-3</v>
      </c>
      <c r="CX88" s="22">
        <f>IF($CS88="",CX87,Case5!$S88+Case5!$F88+Case5!$P88)</f>
        <v>3.9428373964110709E-3</v>
      </c>
      <c r="CY88" s="22">
        <f>IF($CS88="",CY87,Case6!$S88+Case6!$F88+Case6!$P88)</f>
        <v>3.9428373964110718E-3</v>
      </c>
      <c r="CZ88" s="22">
        <f>IF($CS88="",CZ87,Case7!$S88+Case7!$F88+Case7!$P88)</f>
        <v>3.9428373964110718E-3</v>
      </c>
      <c r="DA88" s="22">
        <f>IF($CS88="",DA87,Case8!$S88+Case8!$F88+Case8!$P88)</f>
        <v>1.9714186982055354E-3</v>
      </c>
      <c r="DB88" s="22">
        <f>IF($CS88="",DB87,Case9!$S88+Case9!$F88+Case9!$P88)</f>
        <v>7.8856747928221418E-3</v>
      </c>
      <c r="DC88" s="22">
        <f>IF($CS88="",DC87,Case10!$S88+Case10!$F88+Case10!$P88)</f>
        <v>2.1866334246554956E-3</v>
      </c>
      <c r="DD88" s="22">
        <f>IF($CS88="",DD87,Case11!$S88+Case11!$F88+Case11!$P88)</f>
        <v>1.1029638225702189E-2</v>
      </c>
      <c r="DF88" t="str">
        <f t="shared" si="78"/>
        <v/>
      </c>
      <c r="DG88" s="22">
        <f t="shared" si="79"/>
        <v>1.9714186982055359E-3</v>
      </c>
      <c r="DH88" s="22">
        <f t="shared" si="80"/>
        <v>1.9714186982055363E-3</v>
      </c>
      <c r="DI88" s="22">
        <f t="shared" si="81"/>
        <v>1.9714186982055363E-3</v>
      </c>
      <c r="DJ88" s="22">
        <f t="shared" si="82"/>
        <v>1.9714186982055359E-3</v>
      </c>
      <c r="DK88" s="22">
        <f t="shared" si="83"/>
        <v>1.971418698205535E-3</v>
      </c>
      <c r="DL88" s="22">
        <f t="shared" si="84"/>
        <v>1.9714186982055359E-3</v>
      </c>
      <c r="DM88" s="22">
        <f t="shared" si="85"/>
        <v>1.9714186982055359E-3</v>
      </c>
      <c r="DN88" s="22">
        <f t="shared" si="86"/>
        <v>9.8570934910276772E-4</v>
      </c>
      <c r="DO88" s="22">
        <f t="shared" si="87"/>
        <v>3.9428373964110709E-3</v>
      </c>
      <c r="DP88" s="22">
        <f t="shared" si="88"/>
        <v>1.9679700821899461E-3</v>
      </c>
      <c r="DQ88" s="22">
        <f t="shared" si="89"/>
        <v>1.9853348806263948E-3</v>
      </c>
      <c r="DS88">
        <f t="shared" si="90"/>
        <v>50</v>
      </c>
      <c r="DT88">
        <f t="shared" si="91"/>
        <v>50.000000000000007</v>
      </c>
      <c r="DU88">
        <f t="shared" si="92"/>
        <v>50.000000000000007</v>
      </c>
      <c r="DV88">
        <f t="shared" si="93"/>
        <v>50</v>
      </c>
      <c r="DW88">
        <f t="shared" si="94"/>
        <v>49.999999999999993</v>
      </c>
      <c r="DX88">
        <f t="shared" si="95"/>
        <v>50</v>
      </c>
      <c r="DY88">
        <f t="shared" si="96"/>
        <v>50</v>
      </c>
      <c r="DZ88">
        <f t="shared" si="97"/>
        <v>50</v>
      </c>
      <c r="EA88">
        <f t="shared" si="98"/>
        <v>50</v>
      </c>
      <c r="EB88">
        <f t="shared" si="99"/>
        <v>90.000000000000014</v>
      </c>
      <c r="EC88">
        <f t="shared" si="100"/>
        <v>18.000000000000007</v>
      </c>
    </row>
    <row r="89" spans="1:133" x14ac:dyDescent="0.2">
      <c r="A89" t="str">
        <f>OutputSummary!A85</f>
        <v/>
      </c>
      <c r="B89" s="13">
        <f>IF($A89="",B88,Case8!K85*100)</f>
        <v>1.7498579986049103</v>
      </c>
      <c r="C89" s="7">
        <f>IF($A89="",C88,Pi!$B85)</f>
        <v>1.7498579986049103</v>
      </c>
      <c r="D89" s="7">
        <f>IF($A89="",D88,Patm!B85)</f>
        <v>2.8460613410415014</v>
      </c>
      <c r="E89" s="13">
        <f>IF($A89="",E88,'Patm diff'!B85)</f>
        <v>4.670430279232888</v>
      </c>
      <c r="F89" s="7">
        <f>IF($A89="",F88,'Patm nodiff'!B85)</f>
        <v>2.6975389287095854</v>
      </c>
      <c r="G89" s="7">
        <f>IF($A89="",G88,Case1!$B85)</f>
        <v>2.0261280293795592</v>
      </c>
      <c r="H89" s="7">
        <f>IF($A89="",H88,Case2!$B85)</f>
        <v>2.0308313965113962</v>
      </c>
      <c r="I89" s="7">
        <f>IF($A89="",I88,Case3!$B85)</f>
        <v>2.0214807385713751</v>
      </c>
      <c r="J89" s="7">
        <f>IF($A89="",J88,Case4!$B85)</f>
        <v>2.0538051773670332</v>
      </c>
      <c r="K89" s="7">
        <f>IF($A89="",K88,Case5!$B85)</f>
        <v>1.9982551494235157</v>
      </c>
      <c r="L89" s="7">
        <f>IF($A89="",L88,Case6!$B85)</f>
        <v>2.0532800477375783</v>
      </c>
      <c r="M89" s="7">
        <f>IF($A89="",M88,Case7!$B85)</f>
        <v>1.9995512626175778</v>
      </c>
      <c r="N89" s="7">
        <f>IF($A89="",N88,Case8!$B85)</f>
        <v>1.8879146385829662</v>
      </c>
      <c r="O89" s="7">
        <f>IF($A89="",O88,Case9!$B85)</f>
        <v>2.3030261325003867</v>
      </c>
      <c r="P89" s="7">
        <f>IF($A89="",P88,Case10!$B85)</f>
        <v>1.9036206090317456</v>
      </c>
      <c r="Q89" s="7">
        <f>IF($A89="",Q88,Case11!$B85)</f>
        <v>2.5217589739143711</v>
      </c>
      <c r="S89" s="7">
        <f>IF($A89="",S88,Case1!E85*100)</f>
        <v>42.140250000000002</v>
      </c>
      <c r="T89" s="7">
        <f>IF($A89="",T88,Pi!$Q85)</f>
        <v>42.140250000000002</v>
      </c>
      <c r="U89" s="7">
        <f>IF($A89="",U88,Patm!Q85)</f>
        <v>8.7436195562667471</v>
      </c>
      <c r="V89" s="7">
        <f>IF($A89="",V88,'Patm diff'!Q85)</f>
        <v>10.262304467276978</v>
      </c>
      <c r="W89" s="7">
        <f>IF($A89="",W88,'Patm nodiff'!Q85)</f>
        <v>8.2907749628602705</v>
      </c>
      <c r="X89" s="7">
        <f>IF($A89="",X88,Case1!$Q85)</f>
        <v>4.1852751107482655</v>
      </c>
      <c r="Y89" s="7">
        <f>IF($A89="",Y88,Case2!$Q85)</f>
        <v>3.9995827538937814</v>
      </c>
      <c r="Z89" s="7">
        <f>IF($A89="",Z88,Case3!$Q85)</f>
        <v>4.3695141633915444</v>
      </c>
      <c r="AA89" s="7">
        <f>IF($A89="",AA88,Case4!$Q85)</f>
        <v>3.1035367632601623</v>
      </c>
      <c r="AB89" s="7">
        <f>IF($A89="",AB88,Case5!$Q85)</f>
        <v>5.3015417455934193</v>
      </c>
      <c r="AC89" s="7">
        <f>IF($A89="",AC88,Case6!$Q85)</f>
        <v>3.1238178319518188</v>
      </c>
      <c r="AD89" s="7">
        <f>IF($A89="",AD88,Case7!$Q85)</f>
        <v>5.2490353409855066</v>
      </c>
      <c r="AE89" s="7">
        <f>IF($A89="",AE88,Case8!$Q85)</f>
        <v>2.4122664979407622</v>
      </c>
      <c r="AF89" s="7">
        <f>IF($A89="",AF88,Case9!$Q85)</f>
        <v>6.5376942800019391</v>
      </c>
      <c r="AG89" s="7">
        <f>IF($A89="",AG88,Case10!$Q85)</f>
        <v>2.6050506633498691</v>
      </c>
      <c r="AH89" s="7">
        <f>IF($A89="",AH88,Case11!$Q85)</f>
        <v>7.7843906021425369</v>
      </c>
      <c r="AJ89" s="25">
        <f t="shared" si="101"/>
        <v>1</v>
      </c>
      <c r="AK89" s="25">
        <f t="shared" si="102"/>
        <v>4.8195429511565546</v>
      </c>
      <c r="AL89" s="25">
        <f t="shared" si="103"/>
        <v>4.1063145353337571</v>
      </c>
      <c r="AM89" s="25">
        <f t="shared" si="104"/>
        <v>5.0827878200497985</v>
      </c>
      <c r="AN89" s="25">
        <f t="shared" si="105"/>
        <v>10.068692949665129</v>
      </c>
      <c r="AO89" s="25">
        <f t="shared" si="106"/>
        <v>10.536161543094588</v>
      </c>
      <c r="AP89" s="25">
        <f t="shared" si="107"/>
        <v>9.6441499956808556</v>
      </c>
      <c r="AQ89" s="25">
        <f t="shared" si="108"/>
        <v>13.578137851904506</v>
      </c>
      <c r="AR89" s="25">
        <f t="shared" si="109"/>
        <v>7.9486783321147092</v>
      </c>
      <c r="AS89" s="25">
        <f t="shared" si="110"/>
        <v>13.489983176666227</v>
      </c>
      <c r="AT89" s="25">
        <f t="shared" si="111"/>
        <v>8.0281894219611338</v>
      </c>
      <c r="AU89" s="25">
        <f t="shared" si="112"/>
        <v>17.469151951483447</v>
      </c>
      <c r="AV89" s="25">
        <f t="shared" si="113"/>
        <v>6.4457357892831144</v>
      </c>
      <c r="AW89" s="25">
        <f t="shared" si="114"/>
        <v>16.176364856494306</v>
      </c>
      <c r="AX89" s="25">
        <f t="shared" si="115"/>
        <v>5.4134295353064026</v>
      </c>
      <c r="AZ89" s="7">
        <f t="shared" si="116"/>
        <v>32.560021580793098</v>
      </c>
      <c r="BA89" s="7">
        <f t="shared" si="117"/>
        <v>32.560021580793098</v>
      </c>
      <c r="BB89" s="7">
        <f t="shared" si="118"/>
        <v>73.958333333333329</v>
      </c>
      <c r="BC89" s="7">
        <f t="shared" si="119"/>
        <v>22.118380062305299</v>
      </c>
      <c r="BD89" s="7">
        <f t="shared" si="120"/>
        <v>50</v>
      </c>
      <c r="BE89" s="7">
        <f t="shared" si="121"/>
        <v>50</v>
      </c>
      <c r="BF89" s="7">
        <f t="shared" si="122"/>
        <v>50</v>
      </c>
      <c r="BG89" s="7">
        <f t="shared" si="123"/>
        <v>50</v>
      </c>
      <c r="BH89" s="7">
        <f t="shared" si="124"/>
        <v>50</v>
      </c>
      <c r="BI89" s="7">
        <f t="shared" si="125"/>
        <v>50</v>
      </c>
      <c r="BJ89" s="7">
        <f t="shared" si="126"/>
        <v>50</v>
      </c>
      <c r="BK89" s="7">
        <f t="shared" si="127"/>
        <v>50</v>
      </c>
      <c r="BL89" s="7">
        <f t="shared" si="128"/>
        <v>50</v>
      </c>
      <c r="BM89" s="7">
        <f t="shared" si="129"/>
        <v>10</v>
      </c>
      <c r="BN89" s="7">
        <f t="shared" si="130"/>
        <v>82</v>
      </c>
      <c r="BP89" s="7">
        <f t="shared" si="131"/>
        <v>0</v>
      </c>
      <c r="BQ89" s="7">
        <f t="shared" si="132"/>
        <v>62.645274262857264</v>
      </c>
      <c r="BR89" s="7">
        <f t="shared" si="133"/>
        <v>166.90338775811693</v>
      </c>
      <c r="BS89" s="7">
        <f t="shared" si="134"/>
        <v>54.157590550788811</v>
      </c>
      <c r="BT89" s="7">
        <f t="shared" si="135"/>
        <v>15.788140008784001</v>
      </c>
      <c r="BU89" s="7">
        <f t="shared" si="136"/>
        <v>16.056925655138556</v>
      </c>
      <c r="BV89" s="7">
        <f t="shared" si="137"/>
        <v>15.52255898381574</v>
      </c>
      <c r="BW89" s="7">
        <f t="shared" si="138"/>
        <v>17.369819665621289</v>
      </c>
      <c r="BX89" s="7">
        <f t="shared" si="139"/>
        <v>14.195274760388681</v>
      </c>
      <c r="BY89" s="7">
        <f t="shared" si="140"/>
        <v>17.339809823115583</v>
      </c>
      <c r="BZ89" s="7">
        <f t="shared" si="141"/>
        <v>14.269344381757698</v>
      </c>
      <c r="CA89" s="7">
        <f t="shared" si="142"/>
        <v>7.8895910461376131</v>
      </c>
      <c r="CB89" s="7">
        <f t="shared" si="143"/>
        <v>31.612172778390846</v>
      </c>
      <c r="CC89" s="7">
        <f t="shared" si="144"/>
        <v>8.7871479028254775</v>
      </c>
      <c r="CD89" s="7">
        <f t="shared" si="145"/>
        <v>44.112206586183888</v>
      </c>
      <c r="CF89" t="str">
        <f>OutputSummary!A89</f>
        <v/>
      </c>
      <c r="CG89" s="22">
        <f>IF($CF89="",CG88,Case1!$O89)</f>
        <v>1.9714186982055359E-3</v>
      </c>
      <c r="CH89" s="22">
        <f>IF($CF89="",CH88,Case2!$O89)</f>
        <v>1.9714186982055354E-3</v>
      </c>
      <c r="CI89" s="22">
        <f>IF($CF89="",CI88,Case3!$O89)</f>
        <v>1.9714186982055354E-3</v>
      </c>
      <c r="CJ89" s="22">
        <f>IF($CF89="",CJ88,Case4!$O89)</f>
        <v>1.9714186982055359E-3</v>
      </c>
      <c r="CK89" s="22">
        <f>IF($CF89="",CK88,Case5!$O89)</f>
        <v>1.9714186982055359E-3</v>
      </c>
      <c r="CL89" s="22">
        <f>IF($CF89="",CL88,Case6!$O89)</f>
        <v>1.9714186982055359E-3</v>
      </c>
      <c r="CM89" s="22">
        <f>IF($CF89="",CM88,Case7!$O89)</f>
        <v>1.9714186982055359E-3</v>
      </c>
      <c r="CN89" s="22">
        <f>IF($CF89="",CN88,Case8!$O89)</f>
        <v>9.8570934910276772E-4</v>
      </c>
      <c r="CO89" s="22">
        <f>IF($CF89="",CO88,Case9!$O89)</f>
        <v>3.9428373964110709E-3</v>
      </c>
      <c r="CP89" s="22">
        <f>IF($CF89="",CP88,Case10!$O89)</f>
        <v>2.1866334246554959E-4</v>
      </c>
      <c r="CQ89" s="22">
        <f>IF($CF89="",CQ88,Case11!$O89)</f>
        <v>9.0443033450757944E-3</v>
      </c>
      <c r="CS89" t="str">
        <f>OutputSummary!A89</f>
        <v/>
      </c>
      <c r="CT89" s="22">
        <f>IF($CS89="",CT88,Case1!$S89+Case1!$F89+Case1!$P89)</f>
        <v>3.9428373964110718E-3</v>
      </c>
      <c r="CU89" s="22">
        <f>IF($CS89="",CU88,Case2!$S89+Case2!$F89+Case2!$P89)</f>
        <v>3.9428373964110718E-3</v>
      </c>
      <c r="CV89" s="22">
        <f>IF($CS89="",CV88,Case3!$S89+Case3!$F89+Case3!$P89)</f>
        <v>3.9428373964110718E-3</v>
      </c>
      <c r="CW89" s="22">
        <f>IF($CS89="",CW88,Case4!$S89+Case4!$F89+Case4!$P89)</f>
        <v>3.9428373964110718E-3</v>
      </c>
      <c r="CX89" s="22">
        <f>IF($CS89="",CX88,Case5!$S89+Case5!$F89+Case5!$P89)</f>
        <v>3.9428373964110709E-3</v>
      </c>
      <c r="CY89" s="22">
        <f>IF($CS89="",CY88,Case6!$S89+Case6!$F89+Case6!$P89)</f>
        <v>3.9428373964110718E-3</v>
      </c>
      <c r="CZ89" s="22">
        <f>IF($CS89="",CZ88,Case7!$S89+Case7!$F89+Case7!$P89)</f>
        <v>3.9428373964110718E-3</v>
      </c>
      <c r="DA89" s="22">
        <f>IF($CS89="",DA88,Case8!$S89+Case8!$F89+Case8!$P89)</f>
        <v>1.9714186982055354E-3</v>
      </c>
      <c r="DB89" s="22">
        <f>IF($CS89="",DB88,Case9!$S89+Case9!$F89+Case9!$P89)</f>
        <v>7.8856747928221418E-3</v>
      </c>
      <c r="DC89" s="22">
        <f>IF($CS89="",DC88,Case10!$S89+Case10!$F89+Case10!$P89)</f>
        <v>2.1866334246554956E-3</v>
      </c>
      <c r="DD89" s="22">
        <f>IF($CS89="",DD88,Case11!$S89+Case11!$F89+Case11!$P89)</f>
        <v>1.1029638225702189E-2</v>
      </c>
      <c r="DF89" t="str">
        <f t="shared" si="78"/>
        <v/>
      </c>
      <c r="DG89" s="22">
        <f t="shared" si="79"/>
        <v>1.9714186982055359E-3</v>
      </c>
      <c r="DH89" s="22">
        <f t="shared" si="80"/>
        <v>1.9714186982055363E-3</v>
      </c>
      <c r="DI89" s="22">
        <f t="shared" si="81"/>
        <v>1.9714186982055363E-3</v>
      </c>
      <c r="DJ89" s="22">
        <f t="shared" si="82"/>
        <v>1.9714186982055359E-3</v>
      </c>
      <c r="DK89" s="22">
        <f t="shared" si="83"/>
        <v>1.971418698205535E-3</v>
      </c>
      <c r="DL89" s="22">
        <f t="shared" si="84"/>
        <v>1.9714186982055359E-3</v>
      </c>
      <c r="DM89" s="22">
        <f t="shared" si="85"/>
        <v>1.9714186982055359E-3</v>
      </c>
      <c r="DN89" s="22">
        <f t="shared" si="86"/>
        <v>9.8570934910276772E-4</v>
      </c>
      <c r="DO89" s="22">
        <f t="shared" si="87"/>
        <v>3.9428373964110709E-3</v>
      </c>
      <c r="DP89" s="22">
        <f t="shared" si="88"/>
        <v>1.9679700821899461E-3</v>
      </c>
      <c r="DQ89" s="22">
        <f t="shared" si="89"/>
        <v>1.9853348806263948E-3</v>
      </c>
      <c r="DS89">
        <f t="shared" si="90"/>
        <v>50</v>
      </c>
      <c r="DT89">
        <f t="shared" si="91"/>
        <v>50.000000000000007</v>
      </c>
      <c r="DU89">
        <f t="shared" si="92"/>
        <v>50.000000000000007</v>
      </c>
      <c r="DV89">
        <f t="shared" si="93"/>
        <v>50</v>
      </c>
      <c r="DW89">
        <f t="shared" si="94"/>
        <v>49.999999999999993</v>
      </c>
      <c r="DX89">
        <f t="shared" si="95"/>
        <v>50</v>
      </c>
      <c r="DY89">
        <f t="shared" si="96"/>
        <v>50</v>
      </c>
      <c r="DZ89">
        <f t="shared" si="97"/>
        <v>50</v>
      </c>
      <c r="EA89">
        <f t="shared" si="98"/>
        <v>50</v>
      </c>
      <c r="EB89">
        <f t="shared" si="99"/>
        <v>90.000000000000014</v>
      </c>
      <c r="EC89">
        <f t="shared" si="100"/>
        <v>18.000000000000007</v>
      </c>
    </row>
    <row r="90" spans="1:133" x14ac:dyDescent="0.2">
      <c r="A90" t="str">
        <f>OutputSummary!A86</f>
        <v/>
      </c>
      <c r="B90" s="13">
        <f>IF($A90="",B89,Case8!K86*100)</f>
        <v>1.7498579986049103</v>
      </c>
      <c r="C90" s="7">
        <f>IF($A90="",C89,Pi!$B86)</f>
        <v>1.7498579986049103</v>
      </c>
      <c r="D90" s="7">
        <f>IF($A90="",D89,Patm!B86)</f>
        <v>2.8460613410415014</v>
      </c>
      <c r="E90" s="13">
        <f>IF($A90="",E89,'Patm diff'!B86)</f>
        <v>4.670430279232888</v>
      </c>
      <c r="F90" s="7">
        <f>IF($A90="",F89,'Patm nodiff'!B86)</f>
        <v>2.6975389287095854</v>
      </c>
      <c r="G90" s="7">
        <f>IF($A90="",G89,Case1!$B86)</f>
        <v>2.0261280293795592</v>
      </c>
      <c r="H90" s="7">
        <f>IF($A90="",H89,Case2!$B86)</f>
        <v>2.0308313965113962</v>
      </c>
      <c r="I90" s="7">
        <f>IF($A90="",I89,Case3!$B86)</f>
        <v>2.0214807385713751</v>
      </c>
      <c r="J90" s="7">
        <f>IF($A90="",J89,Case4!$B86)</f>
        <v>2.0538051773670332</v>
      </c>
      <c r="K90" s="7">
        <f>IF($A90="",K89,Case5!$B86)</f>
        <v>1.9982551494235157</v>
      </c>
      <c r="L90" s="7">
        <f>IF($A90="",L89,Case6!$B86)</f>
        <v>2.0532800477375783</v>
      </c>
      <c r="M90" s="7">
        <f>IF($A90="",M89,Case7!$B86)</f>
        <v>1.9995512626175778</v>
      </c>
      <c r="N90" s="7">
        <f>IF($A90="",N89,Case8!$B86)</f>
        <v>1.8879146385829662</v>
      </c>
      <c r="O90" s="7">
        <f>IF($A90="",O89,Case9!$B86)</f>
        <v>2.3030261325003867</v>
      </c>
      <c r="P90" s="7">
        <f>IF($A90="",P89,Case10!$B86)</f>
        <v>1.9036206090317456</v>
      </c>
      <c r="Q90" s="7">
        <f>IF($A90="",Q89,Case11!$B86)</f>
        <v>2.5217589739143711</v>
      </c>
      <c r="S90" s="7">
        <f>IF($A90="",S89,Case1!E86*100)</f>
        <v>42.140250000000002</v>
      </c>
      <c r="T90" s="7">
        <f>IF($A90="",T89,Pi!$Q86)</f>
        <v>42.140250000000002</v>
      </c>
      <c r="U90" s="7">
        <f>IF($A90="",U89,Patm!Q86)</f>
        <v>8.7436195562667471</v>
      </c>
      <c r="V90" s="7">
        <f>IF($A90="",V89,'Patm diff'!Q86)</f>
        <v>10.262304467276978</v>
      </c>
      <c r="W90" s="7">
        <f>IF($A90="",W89,'Patm nodiff'!Q86)</f>
        <v>8.2907749628602705</v>
      </c>
      <c r="X90" s="7">
        <f>IF($A90="",X89,Case1!$Q86)</f>
        <v>4.1852751107482655</v>
      </c>
      <c r="Y90" s="7">
        <f>IF($A90="",Y89,Case2!$Q86)</f>
        <v>3.9995827538937814</v>
      </c>
      <c r="Z90" s="7">
        <f>IF($A90="",Z89,Case3!$Q86)</f>
        <v>4.3695141633915444</v>
      </c>
      <c r="AA90" s="7">
        <f>IF($A90="",AA89,Case4!$Q86)</f>
        <v>3.1035367632601623</v>
      </c>
      <c r="AB90" s="7">
        <f>IF($A90="",AB89,Case5!$Q86)</f>
        <v>5.3015417455934193</v>
      </c>
      <c r="AC90" s="7">
        <f>IF($A90="",AC89,Case6!$Q86)</f>
        <v>3.1238178319518188</v>
      </c>
      <c r="AD90" s="7">
        <f>IF($A90="",AD89,Case7!$Q86)</f>
        <v>5.2490353409855066</v>
      </c>
      <c r="AE90" s="7">
        <f>IF($A90="",AE89,Case8!$Q86)</f>
        <v>2.4122664979407622</v>
      </c>
      <c r="AF90" s="7">
        <f>IF($A90="",AF89,Case9!$Q86)</f>
        <v>6.5376942800019391</v>
      </c>
      <c r="AG90" s="7">
        <f>IF($A90="",AG89,Case10!$Q86)</f>
        <v>2.6050506633498691</v>
      </c>
      <c r="AH90" s="7">
        <f>IF($A90="",AH89,Case11!$Q86)</f>
        <v>7.7843906021425369</v>
      </c>
      <c r="AJ90" s="25">
        <f t="shared" si="101"/>
        <v>1</v>
      </c>
      <c r="AK90" s="25">
        <f t="shared" si="102"/>
        <v>4.8195429511565546</v>
      </c>
      <c r="AL90" s="25">
        <f t="shared" si="103"/>
        <v>4.1063145353337571</v>
      </c>
      <c r="AM90" s="25">
        <f t="shared" si="104"/>
        <v>5.0827878200497985</v>
      </c>
      <c r="AN90" s="25">
        <f t="shared" si="105"/>
        <v>10.068692949665129</v>
      </c>
      <c r="AO90" s="25">
        <f t="shared" si="106"/>
        <v>10.536161543094588</v>
      </c>
      <c r="AP90" s="25">
        <f t="shared" si="107"/>
        <v>9.6441499956808556</v>
      </c>
      <c r="AQ90" s="25">
        <f t="shared" si="108"/>
        <v>13.578137851904506</v>
      </c>
      <c r="AR90" s="25">
        <f t="shared" si="109"/>
        <v>7.9486783321147092</v>
      </c>
      <c r="AS90" s="25">
        <f t="shared" si="110"/>
        <v>13.489983176666227</v>
      </c>
      <c r="AT90" s="25">
        <f t="shared" si="111"/>
        <v>8.0281894219611338</v>
      </c>
      <c r="AU90" s="25">
        <f t="shared" si="112"/>
        <v>17.469151951483447</v>
      </c>
      <c r="AV90" s="25">
        <f t="shared" si="113"/>
        <v>6.4457357892831144</v>
      </c>
      <c r="AW90" s="25">
        <f t="shared" si="114"/>
        <v>16.176364856494306</v>
      </c>
      <c r="AX90" s="25">
        <f t="shared" si="115"/>
        <v>5.4134295353064026</v>
      </c>
      <c r="AZ90" s="7">
        <f t="shared" si="116"/>
        <v>32.560021580793098</v>
      </c>
      <c r="BA90" s="7">
        <f t="shared" si="117"/>
        <v>32.560021580793098</v>
      </c>
      <c r="BB90" s="7">
        <f t="shared" si="118"/>
        <v>73.958333333333329</v>
      </c>
      <c r="BC90" s="7">
        <f t="shared" si="119"/>
        <v>22.118380062305299</v>
      </c>
      <c r="BD90" s="7">
        <f t="shared" si="120"/>
        <v>50</v>
      </c>
      <c r="BE90" s="7">
        <f t="shared" si="121"/>
        <v>50</v>
      </c>
      <c r="BF90" s="7">
        <f t="shared" si="122"/>
        <v>50</v>
      </c>
      <c r="BG90" s="7">
        <f t="shared" si="123"/>
        <v>50</v>
      </c>
      <c r="BH90" s="7">
        <f t="shared" si="124"/>
        <v>50</v>
      </c>
      <c r="BI90" s="7">
        <f t="shared" si="125"/>
        <v>50</v>
      </c>
      <c r="BJ90" s="7">
        <f t="shared" si="126"/>
        <v>50</v>
      </c>
      <c r="BK90" s="7">
        <f t="shared" si="127"/>
        <v>50</v>
      </c>
      <c r="BL90" s="7">
        <f t="shared" si="128"/>
        <v>50</v>
      </c>
      <c r="BM90" s="7">
        <f t="shared" si="129"/>
        <v>10</v>
      </c>
      <c r="BN90" s="7">
        <f t="shared" si="130"/>
        <v>82</v>
      </c>
      <c r="BP90" s="7">
        <f t="shared" si="131"/>
        <v>0</v>
      </c>
      <c r="BQ90" s="7">
        <f t="shared" si="132"/>
        <v>62.645274262857264</v>
      </c>
      <c r="BR90" s="7">
        <f t="shared" si="133"/>
        <v>166.90338775811693</v>
      </c>
      <c r="BS90" s="7">
        <f t="shared" si="134"/>
        <v>54.157590550788811</v>
      </c>
      <c r="BT90" s="7">
        <f t="shared" si="135"/>
        <v>15.788140008784001</v>
      </c>
      <c r="BU90" s="7">
        <f t="shared" si="136"/>
        <v>16.056925655138556</v>
      </c>
      <c r="BV90" s="7">
        <f t="shared" si="137"/>
        <v>15.52255898381574</v>
      </c>
      <c r="BW90" s="7">
        <f t="shared" si="138"/>
        <v>17.369819665621289</v>
      </c>
      <c r="BX90" s="7">
        <f t="shared" si="139"/>
        <v>14.195274760388681</v>
      </c>
      <c r="BY90" s="7">
        <f t="shared" si="140"/>
        <v>17.339809823115583</v>
      </c>
      <c r="BZ90" s="7">
        <f t="shared" si="141"/>
        <v>14.269344381757698</v>
      </c>
      <c r="CA90" s="7">
        <f t="shared" si="142"/>
        <v>7.8895910461376131</v>
      </c>
      <c r="CB90" s="7">
        <f t="shared" si="143"/>
        <v>31.612172778390846</v>
      </c>
      <c r="CC90" s="7">
        <f t="shared" si="144"/>
        <v>8.7871479028254775</v>
      </c>
      <c r="CD90" s="7">
        <f t="shared" si="145"/>
        <v>44.112206586183888</v>
      </c>
      <c r="CF90" t="str">
        <f>OutputSummary!A90</f>
        <v/>
      </c>
      <c r="CG90" s="22">
        <f>IF($CF90="",CG89,Case1!$O90)</f>
        <v>1.9714186982055359E-3</v>
      </c>
      <c r="CH90" s="22">
        <f>IF($CF90="",CH89,Case2!$O90)</f>
        <v>1.9714186982055354E-3</v>
      </c>
      <c r="CI90" s="22">
        <f>IF($CF90="",CI89,Case3!$O90)</f>
        <v>1.9714186982055354E-3</v>
      </c>
      <c r="CJ90" s="22">
        <f>IF($CF90="",CJ89,Case4!$O90)</f>
        <v>1.9714186982055359E-3</v>
      </c>
      <c r="CK90" s="22">
        <f>IF($CF90="",CK89,Case5!$O90)</f>
        <v>1.9714186982055359E-3</v>
      </c>
      <c r="CL90" s="22">
        <f>IF($CF90="",CL89,Case6!$O90)</f>
        <v>1.9714186982055359E-3</v>
      </c>
      <c r="CM90" s="22">
        <f>IF($CF90="",CM89,Case7!$O90)</f>
        <v>1.9714186982055359E-3</v>
      </c>
      <c r="CN90" s="22">
        <f>IF($CF90="",CN89,Case8!$O90)</f>
        <v>9.8570934910276772E-4</v>
      </c>
      <c r="CO90" s="22">
        <f>IF($CF90="",CO89,Case9!$O90)</f>
        <v>3.9428373964110709E-3</v>
      </c>
      <c r="CP90" s="22">
        <f>IF($CF90="",CP89,Case10!$O90)</f>
        <v>2.1866334246554959E-4</v>
      </c>
      <c r="CQ90" s="22">
        <f>IF($CF90="",CQ89,Case11!$O90)</f>
        <v>9.0443033450757944E-3</v>
      </c>
      <c r="CS90" t="str">
        <f>OutputSummary!A90</f>
        <v/>
      </c>
      <c r="CT90" s="22">
        <f>IF($CS90="",CT89,Case1!$S90+Case1!$F90+Case1!$P90)</f>
        <v>3.9428373964110718E-3</v>
      </c>
      <c r="CU90" s="22">
        <f>IF($CS90="",CU89,Case2!$S90+Case2!$F90+Case2!$P90)</f>
        <v>3.9428373964110718E-3</v>
      </c>
      <c r="CV90" s="22">
        <f>IF($CS90="",CV89,Case3!$S90+Case3!$F90+Case3!$P90)</f>
        <v>3.9428373964110718E-3</v>
      </c>
      <c r="CW90" s="22">
        <f>IF($CS90="",CW89,Case4!$S90+Case4!$F90+Case4!$P90)</f>
        <v>3.9428373964110718E-3</v>
      </c>
      <c r="CX90" s="22">
        <f>IF($CS90="",CX89,Case5!$S90+Case5!$F90+Case5!$P90)</f>
        <v>3.9428373964110709E-3</v>
      </c>
      <c r="CY90" s="22">
        <f>IF($CS90="",CY89,Case6!$S90+Case6!$F90+Case6!$P90)</f>
        <v>3.9428373964110718E-3</v>
      </c>
      <c r="CZ90" s="22">
        <f>IF($CS90="",CZ89,Case7!$S90+Case7!$F90+Case7!$P90)</f>
        <v>3.9428373964110718E-3</v>
      </c>
      <c r="DA90" s="22">
        <f>IF($CS90="",DA89,Case8!$S90+Case8!$F90+Case8!$P90)</f>
        <v>1.9714186982055354E-3</v>
      </c>
      <c r="DB90" s="22">
        <f>IF($CS90="",DB89,Case9!$S90+Case9!$F90+Case9!$P90)</f>
        <v>7.8856747928221418E-3</v>
      </c>
      <c r="DC90" s="22">
        <f>IF($CS90="",DC89,Case10!$S90+Case10!$F90+Case10!$P90)</f>
        <v>2.1866334246554956E-3</v>
      </c>
      <c r="DD90" s="22">
        <f>IF($CS90="",DD89,Case11!$S90+Case11!$F90+Case11!$P90)</f>
        <v>1.1029638225702189E-2</v>
      </c>
      <c r="DF90" t="str">
        <f t="shared" si="78"/>
        <v/>
      </c>
      <c r="DG90" s="22">
        <f t="shared" si="79"/>
        <v>1.9714186982055359E-3</v>
      </c>
      <c r="DH90" s="22">
        <f t="shared" si="80"/>
        <v>1.9714186982055363E-3</v>
      </c>
      <c r="DI90" s="22">
        <f t="shared" si="81"/>
        <v>1.9714186982055363E-3</v>
      </c>
      <c r="DJ90" s="22">
        <f t="shared" si="82"/>
        <v>1.9714186982055359E-3</v>
      </c>
      <c r="DK90" s="22">
        <f t="shared" si="83"/>
        <v>1.971418698205535E-3</v>
      </c>
      <c r="DL90" s="22">
        <f t="shared" si="84"/>
        <v>1.9714186982055359E-3</v>
      </c>
      <c r="DM90" s="22">
        <f t="shared" si="85"/>
        <v>1.9714186982055359E-3</v>
      </c>
      <c r="DN90" s="22">
        <f t="shared" si="86"/>
        <v>9.8570934910276772E-4</v>
      </c>
      <c r="DO90" s="22">
        <f t="shared" si="87"/>
        <v>3.9428373964110709E-3</v>
      </c>
      <c r="DP90" s="22">
        <f t="shared" si="88"/>
        <v>1.9679700821899461E-3</v>
      </c>
      <c r="DQ90" s="22">
        <f t="shared" si="89"/>
        <v>1.9853348806263948E-3</v>
      </c>
      <c r="DS90">
        <f t="shared" si="90"/>
        <v>50</v>
      </c>
      <c r="DT90">
        <f t="shared" si="91"/>
        <v>50.000000000000007</v>
      </c>
      <c r="DU90">
        <f t="shared" si="92"/>
        <v>50.000000000000007</v>
      </c>
      <c r="DV90">
        <f t="shared" si="93"/>
        <v>50</v>
      </c>
      <c r="DW90">
        <f t="shared" si="94"/>
        <v>49.999999999999993</v>
      </c>
      <c r="DX90">
        <f t="shared" si="95"/>
        <v>50</v>
      </c>
      <c r="DY90">
        <f t="shared" si="96"/>
        <v>50</v>
      </c>
      <c r="DZ90">
        <f t="shared" si="97"/>
        <v>50</v>
      </c>
      <c r="EA90">
        <f t="shared" si="98"/>
        <v>50</v>
      </c>
      <c r="EB90">
        <f t="shared" si="99"/>
        <v>90.000000000000014</v>
      </c>
      <c r="EC90">
        <f t="shared" si="100"/>
        <v>18.000000000000007</v>
      </c>
    </row>
    <row r="91" spans="1:133" x14ac:dyDescent="0.2">
      <c r="A91" t="str">
        <f>OutputSummary!A87</f>
        <v/>
      </c>
      <c r="B91" s="13">
        <f>IF($A91="",B90,Case8!K87*100)</f>
        <v>1.7498579986049103</v>
      </c>
      <c r="C91" s="7">
        <f>IF($A91="",C90,Pi!$B87)</f>
        <v>1.7498579986049103</v>
      </c>
      <c r="D91" s="7">
        <f>IF($A91="",D90,Patm!B87)</f>
        <v>2.8460613410415014</v>
      </c>
      <c r="E91" s="13">
        <f>IF($A91="",E90,'Patm diff'!B87)</f>
        <v>4.670430279232888</v>
      </c>
      <c r="F91" s="7">
        <f>IF($A91="",F90,'Patm nodiff'!B87)</f>
        <v>2.6975389287095854</v>
      </c>
      <c r="G91" s="7">
        <f>IF($A91="",G90,Case1!$B87)</f>
        <v>2.0261280293795592</v>
      </c>
      <c r="H91" s="7">
        <f>IF($A91="",H90,Case2!$B87)</f>
        <v>2.0308313965113962</v>
      </c>
      <c r="I91" s="7">
        <f>IF($A91="",I90,Case3!$B87)</f>
        <v>2.0214807385713751</v>
      </c>
      <c r="J91" s="7">
        <f>IF($A91="",J90,Case4!$B87)</f>
        <v>2.0538051773670332</v>
      </c>
      <c r="K91" s="7">
        <f>IF($A91="",K90,Case5!$B87)</f>
        <v>1.9982551494235157</v>
      </c>
      <c r="L91" s="7">
        <f>IF($A91="",L90,Case6!$B87)</f>
        <v>2.0532800477375783</v>
      </c>
      <c r="M91" s="7">
        <f>IF($A91="",M90,Case7!$B87)</f>
        <v>1.9995512626175778</v>
      </c>
      <c r="N91" s="7">
        <f>IF($A91="",N90,Case8!$B87)</f>
        <v>1.8879146385829662</v>
      </c>
      <c r="O91" s="7">
        <f>IF($A91="",O90,Case9!$B87)</f>
        <v>2.3030261325003867</v>
      </c>
      <c r="P91" s="7">
        <f>IF($A91="",P90,Case10!$B87)</f>
        <v>1.9036206090317456</v>
      </c>
      <c r="Q91" s="7">
        <f>IF($A91="",Q90,Case11!$B87)</f>
        <v>2.5217589739143711</v>
      </c>
      <c r="S91" s="7">
        <f>IF($A91="",S90,Case1!E87*100)</f>
        <v>42.140250000000002</v>
      </c>
      <c r="T91" s="7">
        <f>IF($A91="",T90,Pi!$Q87)</f>
        <v>42.140250000000002</v>
      </c>
      <c r="U91" s="7">
        <f>IF($A91="",U90,Patm!Q87)</f>
        <v>8.7436195562667471</v>
      </c>
      <c r="V91" s="7">
        <f>IF($A91="",V90,'Patm diff'!Q87)</f>
        <v>10.262304467276978</v>
      </c>
      <c r="W91" s="7">
        <f>IF($A91="",W90,'Patm nodiff'!Q87)</f>
        <v>8.2907749628602705</v>
      </c>
      <c r="X91" s="7">
        <f>IF($A91="",X90,Case1!$Q87)</f>
        <v>4.1852751107482655</v>
      </c>
      <c r="Y91" s="7">
        <f>IF($A91="",Y90,Case2!$Q87)</f>
        <v>3.9995827538937814</v>
      </c>
      <c r="Z91" s="7">
        <f>IF($A91="",Z90,Case3!$Q87)</f>
        <v>4.3695141633915444</v>
      </c>
      <c r="AA91" s="7">
        <f>IF($A91="",AA90,Case4!$Q87)</f>
        <v>3.1035367632601623</v>
      </c>
      <c r="AB91" s="7">
        <f>IF($A91="",AB90,Case5!$Q87)</f>
        <v>5.3015417455934193</v>
      </c>
      <c r="AC91" s="7">
        <f>IF($A91="",AC90,Case6!$Q87)</f>
        <v>3.1238178319518188</v>
      </c>
      <c r="AD91" s="7">
        <f>IF($A91="",AD90,Case7!$Q87)</f>
        <v>5.2490353409855066</v>
      </c>
      <c r="AE91" s="7">
        <f>IF($A91="",AE90,Case8!$Q87)</f>
        <v>2.4122664979407622</v>
      </c>
      <c r="AF91" s="7">
        <f>IF($A91="",AF90,Case9!$Q87)</f>
        <v>6.5376942800019391</v>
      </c>
      <c r="AG91" s="7">
        <f>IF($A91="",AG90,Case10!$Q87)</f>
        <v>2.6050506633498691</v>
      </c>
      <c r="AH91" s="7">
        <f>IF($A91="",AH90,Case11!$Q87)</f>
        <v>7.7843906021425369</v>
      </c>
      <c r="AJ91" s="25">
        <f t="shared" si="101"/>
        <v>1</v>
      </c>
      <c r="AK91" s="25">
        <f t="shared" si="102"/>
        <v>4.8195429511565546</v>
      </c>
      <c r="AL91" s="25">
        <f t="shared" si="103"/>
        <v>4.1063145353337571</v>
      </c>
      <c r="AM91" s="25">
        <f t="shared" si="104"/>
        <v>5.0827878200497985</v>
      </c>
      <c r="AN91" s="25">
        <f t="shared" si="105"/>
        <v>10.068692949665129</v>
      </c>
      <c r="AO91" s="25">
        <f t="shared" si="106"/>
        <v>10.536161543094588</v>
      </c>
      <c r="AP91" s="25">
        <f t="shared" si="107"/>
        <v>9.6441499956808556</v>
      </c>
      <c r="AQ91" s="25">
        <f t="shared" si="108"/>
        <v>13.578137851904506</v>
      </c>
      <c r="AR91" s="25">
        <f t="shared" si="109"/>
        <v>7.9486783321147092</v>
      </c>
      <c r="AS91" s="25">
        <f t="shared" si="110"/>
        <v>13.489983176666227</v>
      </c>
      <c r="AT91" s="25">
        <f t="shared" si="111"/>
        <v>8.0281894219611338</v>
      </c>
      <c r="AU91" s="25">
        <f t="shared" si="112"/>
        <v>17.469151951483447</v>
      </c>
      <c r="AV91" s="25">
        <f t="shared" si="113"/>
        <v>6.4457357892831144</v>
      </c>
      <c r="AW91" s="25">
        <f t="shared" si="114"/>
        <v>16.176364856494306</v>
      </c>
      <c r="AX91" s="25">
        <f t="shared" si="115"/>
        <v>5.4134295353064026</v>
      </c>
      <c r="AZ91" s="7">
        <f t="shared" si="116"/>
        <v>32.560021580793098</v>
      </c>
      <c r="BA91" s="7">
        <f t="shared" si="117"/>
        <v>32.560021580793098</v>
      </c>
      <c r="BB91" s="7">
        <f t="shared" si="118"/>
        <v>73.958333333333329</v>
      </c>
      <c r="BC91" s="7">
        <f t="shared" si="119"/>
        <v>22.118380062305299</v>
      </c>
      <c r="BD91" s="7">
        <f t="shared" si="120"/>
        <v>50</v>
      </c>
      <c r="BE91" s="7">
        <f t="shared" si="121"/>
        <v>50</v>
      </c>
      <c r="BF91" s="7">
        <f t="shared" si="122"/>
        <v>50</v>
      </c>
      <c r="BG91" s="7">
        <f t="shared" si="123"/>
        <v>50</v>
      </c>
      <c r="BH91" s="7">
        <f t="shared" si="124"/>
        <v>50</v>
      </c>
      <c r="BI91" s="7">
        <f t="shared" si="125"/>
        <v>50</v>
      </c>
      <c r="BJ91" s="7">
        <f t="shared" si="126"/>
        <v>50</v>
      </c>
      <c r="BK91" s="7">
        <f t="shared" si="127"/>
        <v>50</v>
      </c>
      <c r="BL91" s="7">
        <f t="shared" si="128"/>
        <v>50</v>
      </c>
      <c r="BM91" s="7">
        <f t="shared" si="129"/>
        <v>10</v>
      </c>
      <c r="BN91" s="7">
        <f t="shared" si="130"/>
        <v>82</v>
      </c>
      <c r="BP91" s="7">
        <f t="shared" si="131"/>
        <v>0</v>
      </c>
      <c r="BQ91" s="7">
        <f t="shared" si="132"/>
        <v>62.645274262857264</v>
      </c>
      <c r="BR91" s="7">
        <f t="shared" si="133"/>
        <v>166.90338775811693</v>
      </c>
      <c r="BS91" s="7">
        <f t="shared" si="134"/>
        <v>54.157590550788811</v>
      </c>
      <c r="BT91" s="7">
        <f t="shared" si="135"/>
        <v>15.788140008784001</v>
      </c>
      <c r="BU91" s="7">
        <f t="shared" si="136"/>
        <v>16.056925655138556</v>
      </c>
      <c r="BV91" s="7">
        <f t="shared" si="137"/>
        <v>15.52255898381574</v>
      </c>
      <c r="BW91" s="7">
        <f t="shared" si="138"/>
        <v>17.369819665621289</v>
      </c>
      <c r="BX91" s="7">
        <f t="shared" si="139"/>
        <v>14.195274760388681</v>
      </c>
      <c r="BY91" s="7">
        <f t="shared" si="140"/>
        <v>17.339809823115583</v>
      </c>
      <c r="BZ91" s="7">
        <f t="shared" si="141"/>
        <v>14.269344381757698</v>
      </c>
      <c r="CA91" s="7">
        <f t="shared" si="142"/>
        <v>7.8895910461376131</v>
      </c>
      <c r="CB91" s="7">
        <f t="shared" si="143"/>
        <v>31.612172778390846</v>
      </c>
      <c r="CC91" s="7">
        <f t="shared" si="144"/>
        <v>8.7871479028254775</v>
      </c>
      <c r="CD91" s="7">
        <f t="shared" si="145"/>
        <v>44.112206586183888</v>
      </c>
      <c r="CF91" t="str">
        <f>OutputSummary!A91</f>
        <v/>
      </c>
      <c r="CG91" s="22">
        <f>IF($CF91="",CG90,Case1!$O91)</f>
        <v>1.9714186982055359E-3</v>
      </c>
      <c r="CH91" s="22">
        <f>IF($CF91="",CH90,Case2!$O91)</f>
        <v>1.9714186982055354E-3</v>
      </c>
      <c r="CI91" s="22">
        <f>IF($CF91="",CI90,Case3!$O91)</f>
        <v>1.9714186982055354E-3</v>
      </c>
      <c r="CJ91" s="22">
        <f>IF($CF91="",CJ90,Case4!$O91)</f>
        <v>1.9714186982055359E-3</v>
      </c>
      <c r="CK91" s="22">
        <f>IF($CF91="",CK90,Case5!$O91)</f>
        <v>1.9714186982055359E-3</v>
      </c>
      <c r="CL91" s="22">
        <f>IF($CF91="",CL90,Case6!$O91)</f>
        <v>1.9714186982055359E-3</v>
      </c>
      <c r="CM91" s="22">
        <f>IF($CF91="",CM90,Case7!$O91)</f>
        <v>1.9714186982055359E-3</v>
      </c>
      <c r="CN91" s="22">
        <f>IF($CF91="",CN90,Case8!$O91)</f>
        <v>9.8570934910276772E-4</v>
      </c>
      <c r="CO91" s="22">
        <f>IF($CF91="",CO90,Case9!$O91)</f>
        <v>3.9428373964110709E-3</v>
      </c>
      <c r="CP91" s="22">
        <f>IF($CF91="",CP90,Case10!$O91)</f>
        <v>2.1866334246554959E-4</v>
      </c>
      <c r="CQ91" s="22">
        <f>IF($CF91="",CQ90,Case11!$O91)</f>
        <v>9.0443033450757944E-3</v>
      </c>
      <c r="CS91" t="str">
        <f>OutputSummary!A91</f>
        <v/>
      </c>
      <c r="CT91" s="22">
        <f>IF($CS91="",CT90,Case1!$S91+Case1!$F91+Case1!$P91)</f>
        <v>3.9428373964110718E-3</v>
      </c>
      <c r="CU91" s="22">
        <f>IF($CS91="",CU90,Case2!$S91+Case2!$F91+Case2!$P91)</f>
        <v>3.9428373964110718E-3</v>
      </c>
      <c r="CV91" s="22">
        <f>IF($CS91="",CV90,Case3!$S91+Case3!$F91+Case3!$P91)</f>
        <v>3.9428373964110718E-3</v>
      </c>
      <c r="CW91" s="22">
        <f>IF($CS91="",CW90,Case4!$S91+Case4!$F91+Case4!$P91)</f>
        <v>3.9428373964110718E-3</v>
      </c>
      <c r="CX91" s="22">
        <f>IF($CS91="",CX90,Case5!$S91+Case5!$F91+Case5!$P91)</f>
        <v>3.9428373964110709E-3</v>
      </c>
      <c r="CY91" s="22">
        <f>IF($CS91="",CY90,Case6!$S91+Case6!$F91+Case6!$P91)</f>
        <v>3.9428373964110718E-3</v>
      </c>
      <c r="CZ91" s="22">
        <f>IF($CS91="",CZ90,Case7!$S91+Case7!$F91+Case7!$P91)</f>
        <v>3.9428373964110718E-3</v>
      </c>
      <c r="DA91" s="22">
        <f>IF($CS91="",DA90,Case8!$S91+Case8!$F91+Case8!$P91)</f>
        <v>1.9714186982055354E-3</v>
      </c>
      <c r="DB91" s="22">
        <f>IF($CS91="",DB90,Case9!$S91+Case9!$F91+Case9!$P91)</f>
        <v>7.8856747928221418E-3</v>
      </c>
      <c r="DC91" s="22">
        <f>IF($CS91="",DC90,Case10!$S91+Case10!$F91+Case10!$P91)</f>
        <v>2.1866334246554956E-3</v>
      </c>
      <c r="DD91" s="22">
        <f>IF($CS91="",DD90,Case11!$S91+Case11!$F91+Case11!$P91)</f>
        <v>1.1029638225702189E-2</v>
      </c>
      <c r="DF91" t="str">
        <f t="shared" si="78"/>
        <v/>
      </c>
      <c r="DG91" s="22">
        <f t="shared" si="79"/>
        <v>1.9714186982055359E-3</v>
      </c>
      <c r="DH91" s="22">
        <f t="shared" si="80"/>
        <v>1.9714186982055363E-3</v>
      </c>
      <c r="DI91" s="22">
        <f t="shared" si="81"/>
        <v>1.9714186982055363E-3</v>
      </c>
      <c r="DJ91" s="22">
        <f t="shared" si="82"/>
        <v>1.9714186982055359E-3</v>
      </c>
      <c r="DK91" s="22">
        <f t="shared" si="83"/>
        <v>1.971418698205535E-3</v>
      </c>
      <c r="DL91" s="22">
        <f t="shared" si="84"/>
        <v>1.9714186982055359E-3</v>
      </c>
      <c r="DM91" s="22">
        <f t="shared" si="85"/>
        <v>1.9714186982055359E-3</v>
      </c>
      <c r="DN91" s="22">
        <f t="shared" si="86"/>
        <v>9.8570934910276772E-4</v>
      </c>
      <c r="DO91" s="22">
        <f t="shared" si="87"/>
        <v>3.9428373964110709E-3</v>
      </c>
      <c r="DP91" s="22">
        <f t="shared" si="88"/>
        <v>1.9679700821899461E-3</v>
      </c>
      <c r="DQ91" s="22">
        <f t="shared" si="89"/>
        <v>1.9853348806263948E-3</v>
      </c>
      <c r="DS91">
        <f t="shared" si="90"/>
        <v>50</v>
      </c>
      <c r="DT91">
        <f t="shared" si="91"/>
        <v>50.000000000000007</v>
      </c>
      <c r="DU91">
        <f t="shared" si="92"/>
        <v>50.000000000000007</v>
      </c>
      <c r="DV91">
        <f t="shared" si="93"/>
        <v>50</v>
      </c>
      <c r="DW91">
        <f t="shared" si="94"/>
        <v>49.999999999999993</v>
      </c>
      <c r="DX91">
        <f t="shared" si="95"/>
        <v>50</v>
      </c>
      <c r="DY91">
        <f t="shared" si="96"/>
        <v>50</v>
      </c>
      <c r="DZ91">
        <f t="shared" si="97"/>
        <v>50</v>
      </c>
      <c r="EA91">
        <f t="shared" si="98"/>
        <v>50</v>
      </c>
      <c r="EB91">
        <f t="shared" si="99"/>
        <v>90.000000000000014</v>
      </c>
      <c r="EC91">
        <f t="shared" si="100"/>
        <v>18.000000000000007</v>
      </c>
    </row>
    <row r="92" spans="1:133" x14ac:dyDescent="0.2">
      <c r="A92" t="str">
        <f>OutputSummary!A88</f>
        <v/>
      </c>
      <c r="B92" s="13">
        <f>IF($A92="",B91,Case8!K88*100)</f>
        <v>1.7498579986049103</v>
      </c>
      <c r="C92" s="7">
        <f>IF($A92="",C91,Pi!$B88)</f>
        <v>1.7498579986049103</v>
      </c>
      <c r="D92" s="7">
        <f>IF($A92="",D91,Patm!B88)</f>
        <v>2.8460613410415014</v>
      </c>
      <c r="E92" s="13">
        <f>IF($A92="",E91,'Patm diff'!B88)</f>
        <v>4.670430279232888</v>
      </c>
      <c r="F92" s="7">
        <f>IF($A92="",F91,'Patm nodiff'!B88)</f>
        <v>2.6975389287095854</v>
      </c>
      <c r="G92" s="7">
        <f>IF($A92="",G91,Case1!$B88)</f>
        <v>2.0261280293795592</v>
      </c>
      <c r="H92" s="7">
        <f>IF($A92="",H91,Case2!$B88)</f>
        <v>2.0308313965113962</v>
      </c>
      <c r="I92" s="7">
        <f>IF($A92="",I91,Case3!$B88)</f>
        <v>2.0214807385713751</v>
      </c>
      <c r="J92" s="7">
        <f>IF($A92="",J91,Case4!$B88)</f>
        <v>2.0538051773670332</v>
      </c>
      <c r="K92" s="7">
        <f>IF($A92="",K91,Case5!$B88)</f>
        <v>1.9982551494235157</v>
      </c>
      <c r="L92" s="7">
        <f>IF($A92="",L91,Case6!$B88)</f>
        <v>2.0532800477375783</v>
      </c>
      <c r="M92" s="7">
        <f>IF($A92="",M91,Case7!$B88)</f>
        <v>1.9995512626175778</v>
      </c>
      <c r="N92" s="7">
        <f>IF($A92="",N91,Case8!$B88)</f>
        <v>1.8879146385829662</v>
      </c>
      <c r="O92" s="7">
        <f>IF($A92="",O91,Case9!$B88)</f>
        <v>2.3030261325003867</v>
      </c>
      <c r="P92" s="7">
        <f>IF($A92="",P91,Case10!$B88)</f>
        <v>1.9036206090317456</v>
      </c>
      <c r="Q92" s="7">
        <f>IF($A92="",Q91,Case11!$B88)</f>
        <v>2.5217589739143711</v>
      </c>
      <c r="S92" s="7">
        <f>IF($A92="",S91,Case1!E88*100)</f>
        <v>42.140250000000002</v>
      </c>
      <c r="T92" s="7">
        <f>IF($A92="",T91,Pi!$Q88)</f>
        <v>42.140250000000002</v>
      </c>
      <c r="U92" s="7">
        <f>IF($A92="",U91,Patm!Q88)</f>
        <v>8.7436195562667471</v>
      </c>
      <c r="V92" s="7">
        <f>IF($A92="",V91,'Patm diff'!Q88)</f>
        <v>10.262304467276978</v>
      </c>
      <c r="W92" s="7">
        <f>IF($A92="",W91,'Patm nodiff'!Q88)</f>
        <v>8.2907749628602705</v>
      </c>
      <c r="X92" s="7">
        <f>IF($A92="",X91,Case1!$Q88)</f>
        <v>4.1852751107482655</v>
      </c>
      <c r="Y92" s="7">
        <f>IF($A92="",Y91,Case2!$Q88)</f>
        <v>3.9995827538937814</v>
      </c>
      <c r="Z92" s="7">
        <f>IF($A92="",Z91,Case3!$Q88)</f>
        <v>4.3695141633915444</v>
      </c>
      <c r="AA92" s="7">
        <f>IF($A92="",AA91,Case4!$Q88)</f>
        <v>3.1035367632601623</v>
      </c>
      <c r="AB92" s="7">
        <f>IF($A92="",AB91,Case5!$Q88)</f>
        <v>5.3015417455934193</v>
      </c>
      <c r="AC92" s="7">
        <f>IF($A92="",AC91,Case6!$Q88)</f>
        <v>3.1238178319518188</v>
      </c>
      <c r="AD92" s="7">
        <f>IF($A92="",AD91,Case7!$Q88)</f>
        <v>5.2490353409855066</v>
      </c>
      <c r="AE92" s="7">
        <f>IF($A92="",AE91,Case8!$Q88)</f>
        <v>2.4122664979407622</v>
      </c>
      <c r="AF92" s="7">
        <f>IF($A92="",AF91,Case9!$Q88)</f>
        <v>6.5376942800019391</v>
      </c>
      <c r="AG92" s="7">
        <f>IF($A92="",AG91,Case10!$Q88)</f>
        <v>2.6050506633498691</v>
      </c>
      <c r="AH92" s="7">
        <f>IF($A92="",AH91,Case11!$Q88)</f>
        <v>7.7843906021425369</v>
      </c>
      <c r="AJ92" s="25">
        <f t="shared" si="101"/>
        <v>1</v>
      </c>
      <c r="AK92" s="25">
        <f t="shared" si="102"/>
        <v>4.8195429511565546</v>
      </c>
      <c r="AL92" s="25">
        <f t="shared" si="103"/>
        <v>4.1063145353337571</v>
      </c>
      <c r="AM92" s="25">
        <f t="shared" si="104"/>
        <v>5.0827878200497985</v>
      </c>
      <c r="AN92" s="25">
        <f t="shared" si="105"/>
        <v>10.068692949665129</v>
      </c>
      <c r="AO92" s="25">
        <f t="shared" si="106"/>
        <v>10.536161543094588</v>
      </c>
      <c r="AP92" s="25">
        <f t="shared" si="107"/>
        <v>9.6441499956808556</v>
      </c>
      <c r="AQ92" s="25">
        <f t="shared" si="108"/>
        <v>13.578137851904506</v>
      </c>
      <c r="AR92" s="25">
        <f t="shared" si="109"/>
        <v>7.9486783321147092</v>
      </c>
      <c r="AS92" s="25">
        <f t="shared" si="110"/>
        <v>13.489983176666227</v>
      </c>
      <c r="AT92" s="25">
        <f t="shared" si="111"/>
        <v>8.0281894219611338</v>
      </c>
      <c r="AU92" s="25">
        <f t="shared" si="112"/>
        <v>17.469151951483447</v>
      </c>
      <c r="AV92" s="25">
        <f t="shared" si="113"/>
        <v>6.4457357892831144</v>
      </c>
      <c r="AW92" s="25">
        <f t="shared" si="114"/>
        <v>16.176364856494306</v>
      </c>
      <c r="AX92" s="25">
        <f t="shared" si="115"/>
        <v>5.4134295353064026</v>
      </c>
      <c r="AZ92" s="7">
        <f t="shared" si="116"/>
        <v>32.560021580793098</v>
      </c>
      <c r="BA92" s="7">
        <f t="shared" si="117"/>
        <v>32.560021580793098</v>
      </c>
      <c r="BB92" s="7">
        <f t="shared" si="118"/>
        <v>73.958333333333329</v>
      </c>
      <c r="BC92" s="7">
        <f t="shared" si="119"/>
        <v>22.118380062305299</v>
      </c>
      <c r="BD92" s="7">
        <f t="shared" si="120"/>
        <v>50</v>
      </c>
      <c r="BE92" s="7">
        <f t="shared" si="121"/>
        <v>50</v>
      </c>
      <c r="BF92" s="7">
        <f t="shared" si="122"/>
        <v>50</v>
      </c>
      <c r="BG92" s="7">
        <f t="shared" si="123"/>
        <v>50</v>
      </c>
      <c r="BH92" s="7">
        <f t="shared" si="124"/>
        <v>50</v>
      </c>
      <c r="BI92" s="7">
        <f t="shared" si="125"/>
        <v>50</v>
      </c>
      <c r="BJ92" s="7">
        <f t="shared" si="126"/>
        <v>50</v>
      </c>
      <c r="BK92" s="7">
        <f t="shared" si="127"/>
        <v>50</v>
      </c>
      <c r="BL92" s="7">
        <f t="shared" si="128"/>
        <v>50</v>
      </c>
      <c r="BM92" s="7">
        <f t="shared" si="129"/>
        <v>10</v>
      </c>
      <c r="BN92" s="7">
        <f t="shared" si="130"/>
        <v>82</v>
      </c>
      <c r="BP92" s="7">
        <f t="shared" si="131"/>
        <v>0</v>
      </c>
      <c r="BQ92" s="7">
        <f t="shared" si="132"/>
        <v>62.645274262857264</v>
      </c>
      <c r="BR92" s="7">
        <f t="shared" si="133"/>
        <v>166.90338775811693</v>
      </c>
      <c r="BS92" s="7">
        <f t="shared" si="134"/>
        <v>54.157590550788811</v>
      </c>
      <c r="BT92" s="7">
        <f t="shared" si="135"/>
        <v>15.788140008784001</v>
      </c>
      <c r="BU92" s="7">
        <f t="shared" si="136"/>
        <v>16.056925655138556</v>
      </c>
      <c r="BV92" s="7">
        <f t="shared" si="137"/>
        <v>15.52255898381574</v>
      </c>
      <c r="BW92" s="7">
        <f t="shared" si="138"/>
        <v>17.369819665621289</v>
      </c>
      <c r="BX92" s="7">
        <f t="shared" si="139"/>
        <v>14.195274760388681</v>
      </c>
      <c r="BY92" s="7">
        <f t="shared" si="140"/>
        <v>17.339809823115583</v>
      </c>
      <c r="BZ92" s="7">
        <f t="shared" si="141"/>
        <v>14.269344381757698</v>
      </c>
      <c r="CA92" s="7">
        <f t="shared" si="142"/>
        <v>7.8895910461376131</v>
      </c>
      <c r="CB92" s="7">
        <f t="shared" si="143"/>
        <v>31.612172778390846</v>
      </c>
      <c r="CC92" s="7">
        <f t="shared" si="144"/>
        <v>8.7871479028254775</v>
      </c>
      <c r="CD92" s="7">
        <f t="shared" si="145"/>
        <v>44.112206586183888</v>
      </c>
      <c r="CF92" t="str">
        <f>OutputSummary!A92</f>
        <v/>
      </c>
      <c r="CG92" s="22">
        <f>IF($CF92="",CG91,Case1!$O92)</f>
        <v>1.9714186982055359E-3</v>
      </c>
      <c r="CH92" s="22">
        <f>IF($CF92="",CH91,Case2!$O92)</f>
        <v>1.9714186982055354E-3</v>
      </c>
      <c r="CI92" s="22">
        <f>IF($CF92="",CI91,Case3!$O92)</f>
        <v>1.9714186982055354E-3</v>
      </c>
      <c r="CJ92" s="22">
        <f>IF($CF92="",CJ91,Case4!$O92)</f>
        <v>1.9714186982055359E-3</v>
      </c>
      <c r="CK92" s="22">
        <f>IF($CF92="",CK91,Case5!$O92)</f>
        <v>1.9714186982055359E-3</v>
      </c>
      <c r="CL92" s="22">
        <f>IF($CF92="",CL91,Case6!$O92)</f>
        <v>1.9714186982055359E-3</v>
      </c>
      <c r="CM92" s="22">
        <f>IF($CF92="",CM91,Case7!$O92)</f>
        <v>1.9714186982055359E-3</v>
      </c>
      <c r="CN92" s="22">
        <f>IF($CF92="",CN91,Case8!$O92)</f>
        <v>9.8570934910276772E-4</v>
      </c>
      <c r="CO92" s="22">
        <f>IF($CF92="",CO91,Case9!$O92)</f>
        <v>3.9428373964110709E-3</v>
      </c>
      <c r="CP92" s="22">
        <f>IF($CF92="",CP91,Case10!$O92)</f>
        <v>2.1866334246554959E-4</v>
      </c>
      <c r="CQ92" s="22">
        <f>IF($CF92="",CQ91,Case11!$O92)</f>
        <v>9.0443033450757944E-3</v>
      </c>
      <c r="CS92" t="str">
        <f>OutputSummary!A92</f>
        <v/>
      </c>
      <c r="CT92" s="22">
        <f>IF($CS92="",CT91,Case1!$S92+Case1!$F92+Case1!$P92)</f>
        <v>3.9428373964110718E-3</v>
      </c>
      <c r="CU92" s="22">
        <f>IF($CS92="",CU91,Case2!$S92+Case2!$F92+Case2!$P92)</f>
        <v>3.9428373964110718E-3</v>
      </c>
      <c r="CV92" s="22">
        <f>IF($CS92="",CV91,Case3!$S92+Case3!$F92+Case3!$P92)</f>
        <v>3.9428373964110718E-3</v>
      </c>
      <c r="CW92" s="22">
        <f>IF($CS92="",CW91,Case4!$S92+Case4!$F92+Case4!$P92)</f>
        <v>3.9428373964110718E-3</v>
      </c>
      <c r="CX92" s="22">
        <f>IF($CS92="",CX91,Case5!$S92+Case5!$F92+Case5!$P92)</f>
        <v>3.9428373964110709E-3</v>
      </c>
      <c r="CY92" s="22">
        <f>IF($CS92="",CY91,Case6!$S92+Case6!$F92+Case6!$P92)</f>
        <v>3.9428373964110718E-3</v>
      </c>
      <c r="CZ92" s="22">
        <f>IF($CS92="",CZ91,Case7!$S92+Case7!$F92+Case7!$P92)</f>
        <v>3.9428373964110718E-3</v>
      </c>
      <c r="DA92" s="22">
        <f>IF($CS92="",DA91,Case8!$S92+Case8!$F92+Case8!$P92)</f>
        <v>1.9714186982055354E-3</v>
      </c>
      <c r="DB92" s="22">
        <f>IF($CS92="",DB91,Case9!$S92+Case9!$F92+Case9!$P92)</f>
        <v>7.8856747928221418E-3</v>
      </c>
      <c r="DC92" s="22">
        <f>IF($CS92="",DC91,Case10!$S92+Case10!$F92+Case10!$P92)</f>
        <v>2.1866334246554956E-3</v>
      </c>
      <c r="DD92" s="22">
        <f>IF($CS92="",DD91,Case11!$S92+Case11!$F92+Case11!$P92)</f>
        <v>1.1029638225702189E-2</v>
      </c>
      <c r="DF92" t="str">
        <f t="shared" si="78"/>
        <v/>
      </c>
      <c r="DG92" s="22">
        <f t="shared" si="79"/>
        <v>1.9714186982055359E-3</v>
      </c>
      <c r="DH92" s="22">
        <f t="shared" si="80"/>
        <v>1.9714186982055363E-3</v>
      </c>
      <c r="DI92" s="22">
        <f t="shared" si="81"/>
        <v>1.9714186982055363E-3</v>
      </c>
      <c r="DJ92" s="22">
        <f t="shared" si="82"/>
        <v>1.9714186982055359E-3</v>
      </c>
      <c r="DK92" s="22">
        <f t="shared" si="83"/>
        <v>1.971418698205535E-3</v>
      </c>
      <c r="DL92" s="22">
        <f t="shared" si="84"/>
        <v>1.9714186982055359E-3</v>
      </c>
      <c r="DM92" s="22">
        <f t="shared" si="85"/>
        <v>1.9714186982055359E-3</v>
      </c>
      <c r="DN92" s="22">
        <f t="shared" si="86"/>
        <v>9.8570934910276772E-4</v>
      </c>
      <c r="DO92" s="22">
        <f t="shared" si="87"/>
        <v>3.9428373964110709E-3</v>
      </c>
      <c r="DP92" s="22">
        <f t="shared" si="88"/>
        <v>1.9679700821899461E-3</v>
      </c>
      <c r="DQ92" s="22">
        <f t="shared" si="89"/>
        <v>1.9853348806263948E-3</v>
      </c>
      <c r="DS92">
        <f t="shared" si="90"/>
        <v>50</v>
      </c>
      <c r="DT92">
        <f t="shared" si="91"/>
        <v>50.000000000000007</v>
      </c>
      <c r="DU92">
        <f t="shared" si="92"/>
        <v>50.000000000000007</v>
      </c>
      <c r="DV92">
        <f t="shared" si="93"/>
        <v>50</v>
      </c>
      <c r="DW92">
        <f t="shared" si="94"/>
        <v>49.999999999999993</v>
      </c>
      <c r="DX92">
        <f t="shared" si="95"/>
        <v>50</v>
      </c>
      <c r="DY92">
        <f t="shared" si="96"/>
        <v>50</v>
      </c>
      <c r="DZ92">
        <f t="shared" si="97"/>
        <v>50</v>
      </c>
      <c r="EA92">
        <f t="shared" si="98"/>
        <v>50</v>
      </c>
      <c r="EB92">
        <f t="shared" si="99"/>
        <v>90.000000000000014</v>
      </c>
      <c r="EC92">
        <f t="shared" si="100"/>
        <v>18.000000000000007</v>
      </c>
    </row>
    <row r="93" spans="1:133" x14ac:dyDescent="0.2">
      <c r="A93" t="str">
        <f>OutputSummary!A89</f>
        <v/>
      </c>
      <c r="B93" s="13">
        <f>IF($A93="",B92,Case8!K89*100)</f>
        <v>1.7498579986049103</v>
      </c>
      <c r="C93" s="7">
        <f>IF($A93="",C92,Pi!$B89)</f>
        <v>1.7498579986049103</v>
      </c>
      <c r="D93" s="7">
        <f>IF($A93="",D92,Patm!B89)</f>
        <v>2.8460613410415014</v>
      </c>
      <c r="E93" s="13">
        <f>IF($A93="",E92,'Patm diff'!B89)</f>
        <v>4.670430279232888</v>
      </c>
      <c r="F93" s="7">
        <f>IF($A93="",F92,'Patm nodiff'!B89)</f>
        <v>2.6975389287095854</v>
      </c>
      <c r="G93" s="7">
        <f>IF($A93="",G92,Case1!$B89)</f>
        <v>2.0261280293795592</v>
      </c>
      <c r="H93" s="7">
        <f>IF($A93="",H92,Case2!$B89)</f>
        <v>2.0308313965113962</v>
      </c>
      <c r="I93" s="7">
        <f>IF($A93="",I92,Case3!$B89)</f>
        <v>2.0214807385713751</v>
      </c>
      <c r="J93" s="7">
        <f>IF($A93="",J92,Case4!$B89)</f>
        <v>2.0538051773670332</v>
      </c>
      <c r="K93" s="7">
        <f>IF($A93="",K92,Case5!$B89)</f>
        <v>1.9982551494235157</v>
      </c>
      <c r="L93" s="7">
        <f>IF($A93="",L92,Case6!$B89)</f>
        <v>2.0532800477375783</v>
      </c>
      <c r="M93" s="7">
        <f>IF($A93="",M92,Case7!$B89)</f>
        <v>1.9995512626175778</v>
      </c>
      <c r="N93" s="7">
        <f>IF($A93="",N92,Case8!$B89)</f>
        <v>1.8879146385829662</v>
      </c>
      <c r="O93" s="7">
        <f>IF($A93="",O92,Case9!$B89)</f>
        <v>2.3030261325003867</v>
      </c>
      <c r="P93" s="7">
        <f>IF($A93="",P92,Case10!$B89)</f>
        <v>1.9036206090317456</v>
      </c>
      <c r="Q93" s="7">
        <f>IF($A93="",Q92,Case11!$B89)</f>
        <v>2.5217589739143711</v>
      </c>
      <c r="S93" s="7">
        <f>IF($A93="",S92,Case1!E89*100)</f>
        <v>42.140250000000002</v>
      </c>
      <c r="T93" s="7">
        <f>IF($A93="",T92,Pi!$Q89)</f>
        <v>42.140250000000002</v>
      </c>
      <c r="U93" s="7">
        <f>IF($A93="",U92,Patm!Q89)</f>
        <v>8.7436195562667471</v>
      </c>
      <c r="V93" s="7">
        <f>IF($A93="",V92,'Patm diff'!Q89)</f>
        <v>10.262304467276978</v>
      </c>
      <c r="W93" s="7">
        <f>IF($A93="",W92,'Patm nodiff'!Q89)</f>
        <v>8.2907749628602705</v>
      </c>
      <c r="X93" s="7">
        <f>IF($A93="",X92,Case1!$Q89)</f>
        <v>4.1852751107482655</v>
      </c>
      <c r="Y93" s="7">
        <f>IF($A93="",Y92,Case2!$Q89)</f>
        <v>3.9995827538937814</v>
      </c>
      <c r="Z93" s="7">
        <f>IF($A93="",Z92,Case3!$Q89)</f>
        <v>4.3695141633915444</v>
      </c>
      <c r="AA93" s="7">
        <f>IF($A93="",AA92,Case4!$Q89)</f>
        <v>3.1035367632601623</v>
      </c>
      <c r="AB93" s="7">
        <f>IF($A93="",AB92,Case5!$Q89)</f>
        <v>5.3015417455934193</v>
      </c>
      <c r="AC93" s="7">
        <f>IF($A93="",AC92,Case6!$Q89)</f>
        <v>3.1238178319518188</v>
      </c>
      <c r="AD93" s="7">
        <f>IF($A93="",AD92,Case7!$Q89)</f>
        <v>5.2490353409855066</v>
      </c>
      <c r="AE93" s="7">
        <f>IF($A93="",AE92,Case8!$Q89)</f>
        <v>2.4122664979407622</v>
      </c>
      <c r="AF93" s="7">
        <f>IF($A93="",AF92,Case9!$Q89)</f>
        <v>6.5376942800019391</v>
      </c>
      <c r="AG93" s="7">
        <f>IF($A93="",AG92,Case10!$Q89)</f>
        <v>2.6050506633498691</v>
      </c>
      <c r="AH93" s="7">
        <f>IF($A93="",AH92,Case11!$Q89)</f>
        <v>7.7843906021425369</v>
      </c>
      <c r="AJ93" s="25">
        <f t="shared" si="101"/>
        <v>1</v>
      </c>
      <c r="AK93" s="25">
        <f t="shared" si="102"/>
        <v>4.8195429511565546</v>
      </c>
      <c r="AL93" s="25">
        <f t="shared" si="103"/>
        <v>4.1063145353337571</v>
      </c>
      <c r="AM93" s="25">
        <f t="shared" si="104"/>
        <v>5.0827878200497985</v>
      </c>
      <c r="AN93" s="25">
        <f t="shared" si="105"/>
        <v>10.068692949665129</v>
      </c>
      <c r="AO93" s="25">
        <f t="shared" si="106"/>
        <v>10.536161543094588</v>
      </c>
      <c r="AP93" s="25">
        <f t="shared" si="107"/>
        <v>9.6441499956808556</v>
      </c>
      <c r="AQ93" s="25">
        <f t="shared" si="108"/>
        <v>13.578137851904506</v>
      </c>
      <c r="AR93" s="25">
        <f t="shared" si="109"/>
        <v>7.9486783321147092</v>
      </c>
      <c r="AS93" s="25">
        <f t="shared" si="110"/>
        <v>13.489983176666227</v>
      </c>
      <c r="AT93" s="25">
        <f t="shared" si="111"/>
        <v>8.0281894219611338</v>
      </c>
      <c r="AU93" s="25">
        <f t="shared" si="112"/>
        <v>17.469151951483447</v>
      </c>
      <c r="AV93" s="25">
        <f t="shared" si="113"/>
        <v>6.4457357892831144</v>
      </c>
      <c r="AW93" s="25">
        <f t="shared" si="114"/>
        <v>16.176364856494306</v>
      </c>
      <c r="AX93" s="25">
        <f t="shared" si="115"/>
        <v>5.4134295353064026</v>
      </c>
      <c r="AZ93" s="7">
        <f t="shared" si="116"/>
        <v>32.560021580793098</v>
      </c>
      <c r="BA93" s="7">
        <f t="shared" si="117"/>
        <v>32.560021580793098</v>
      </c>
      <c r="BB93" s="7">
        <f t="shared" si="118"/>
        <v>73.958333333333329</v>
      </c>
      <c r="BC93" s="7">
        <f t="shared" si="119"/>
        <v>22.118380062305299</v>
      </c>
      <c r="BD93" s="7">
        <f t="shared" si="120"/>
        <v>50</v>
      </c>
      <c r="BE93" s="7">
        <f t="shared" si="121"/>
        <v>50</v>
      </c>
      <c r="BF93" s="7">
        <f t="shared" si="122"/>
        <v>50</v>
      </c>
      <c r="BG93" s="7">
        <f t="shared" si="123"/>
        <v>50</v>
      </c>
      <c r="BH93" s="7">
        <f t="shared" si="124"/>
        <v>50</v>
      </c>
      <c r="BI93" s="7">
        <f t="shared" si="125"/>
        <v>50</v>
      </c>
      <c r="BJ93" s="7">
        <f t="shared" si="126"/>
        <v>50</v>
      </c>
      <c r="BK93" s="7">
        <f t="shared" si="127"/>
        <v>50</v>
      </c>
      <c r="BL93" s="7">
        <f t="shared" si="128"/>
        <v>50</v>
      </c>
      <c r="BM93" s="7">
        <f t="shared" si="129"/>
        <v>10</v>
      </c>
      <c r="BN93" s="7">
        <f t="shared" si="130"/>
        <v>82</v>
      </c>
      <c r="BP93" s="7">
        <f t="shared" si="131"/>
        <v>0</v>
      </c>
      <c r="BQ93" s="7">
        <f t="shared" si="132"/>
        <v>62.645274262857264</v>
      </c>
      <c r="BR93" s="7">
        <f t="shared" si="133"/>
        <v>166.90338775811693</v>
      </c>
      <c r="BS93" s="7">
        <f t="shared" si="134"/>
        <v>54.157590550788811</v>
      </c>
      <c r="BT93" s="7">
        <f t="shared" si="135"/>
        <v>15.788140008784001</v>
      </c>
      <c r="BU93" s="7">
        <f t="shared" si="136"/>
        <v>16.056925655138556</v>
      </c>
      <c r="BV93" s="7">
        <f t="shared" si="137"/>
        <v>15.52255898381574</v>
      </c>
      <c r="BW93" s="7">
        <f t="shared" si="138"/>
        <v>17.369819665621289</v>
      </c>
      <c r="BX93" s="7">
        <f t="shared" si="139"/>
        <v>14.195274760388681</v>
      </c>
      <c r="BY93" s="7">
        <f t="shared" si="140"/>
        <v>17.339809823115583</v>
      </c>
      <c r="BZ93" s="7">
        <f t="shared" si="141"/>
        <v>14.269344381757698</v>
      </c>
      <c r="CA93" s="7">
        <f t="shared" si="142"/>
        <v>7.8895910461376131</v>
      </c>
      <c r="CB93" s="7">
        <f t="shared" si="143"/>
        <v>31.612172778390846</v>
      </c>
      <c r="CC93" s="7">
        <f t="shared" si="144"/>
        <v>8.7871479028254775</v>
      </c>
      <c r="CD93" s="7">
        <f t="shared" si="145"/>
        <v>44.112206586183888</v>
      </c>
      <c r="CF93" t="str">
        <f>OutputSummary!A93</f>
        <v/>
      </c>
      <c r="CG93" s="22">
        <f>IF($CF93="",CG92,Case1!$O93)</f>
        <v>1.9714186982055359E-3</v>
      </c>
      <c r="CH93" s="22">
        <f>IF($CF93="",CH92,Case2!$O93)</f>
        <v>1.9714186982055354E-3</v>
      </c>
      <c r="CI93" s="22">
        <f>IF($CF93="",CI92,Case3!$O93)</f>
        <v>1.9714186982055354E-3</v>
      </c>
      <c r="CJ93" s="22">
        <f>IF($CF93="",CJ92,Case4!$O93)</f>
        <v>1.9714186982055359E-3</v>
      </c>
      <c r="CK93" s="22">
        <f>IF($CF93="",CK92,Case5!$O93)</f>
        <v>1.9714186982055359E-3</v>
      </c>
      <c r="CL93" s="22">
        <f>IF($CF93="",CL92,Case6!$O93)</f>
        <v>1.9714186982055359E-3</v>
      </c>
      <c r="CM93" s="22">
        <f>IF($CF93="",CM92,Case7!$O93)</f>
        <v>1.9714186982055359E-3</v>
      </c>
      <c r="CN93" s="22">
        <f>IF($CF93="",CN92,Case8!$O93)</f>
        <v>9.8570934910276772E-4</v>
      </c>
      <c r="CO93" s="22">
        <f>IF($CF93="",CO92,Case9!$O93)</f>
        <v>3.9428373964110709E-3</v>
      </c>
      <c r="CP93" s="22">
        <f>IF($CF93="",CP92,Case10!$O93)</f>
        <v>2.1866334246554959E-4</v>
      </c>
      <c r="CQ93" s="22">
        <f>IF($CF93="",CQ92,Case11!$O93)</f>
        <v>9.0443033450757944E-3</v>
      </c>
      <c r="CS93" t="str">
        <f>OutputSummary!A93</f>
        <v/>
      </c>
      <c r="CT93" s="22">
        <f>IF($CS93="",CT92,Case1!$S93+Case1!$F93+Case1!$P93)</f>
        <v>3.9428373964110718E-3</v>
      </c>
      <c r="CU93" s="22">
        <f>IF($CS93="",CU92,Case2!$S93+Case2!$F93+Case2!$P93)</f>
        <v>3.9428373964110718E-3</v>
      </c>
      <c r="CV93" s="22">
        <f>IF($CS93="",CV92,Case3!$S93+Case3!$F93+Case3!$P93)</f>
        <v>3.9428373964110718E-3</v>
      </c>
      <c r="CW93" s="22">
        <f>IF($CS93="",CW92,Case4!$S93+Case4!$F93+Case4!$P93)</f>
        <v>3.9428373964110718E-3</v>
      </c>
      <c r="CX93" s="22">
        <f>IF($CS93="",CX92,Case5!$S93+Case5!$F93+Case5!$P93)</f>
        <v>3.9428373964110709E-3</v>
      </c>
      <c r="CY93" s="22">
        <f>IF($CS93="",CY92,Case6!$S93+Case6!$F93+Case6!$P93)</f>
        <v>3.9428373964110718E-3</v>
      </c>
      <c r="CZ93" s="22">
        <f>IF($CS93="",CZ92,Case7!$S93+Case7!$F93+Case7!$P93)</f>
        <v>3.9428373964110718E-3</v>
      </c>
      <c r="DA93" s="22">
        <f>IF($CS93="",DA92,Case8!$S93+Case8!$F93+Case8!$P93)</f>
        <v>1.9714186982055354E-3</v>
      </c>
      <c r="DB93" s="22">
        <f>IF($CS93="",DB92,Case9!$S93+Case9!$F93+Case9!$P93)</f>
        <v>7.8856747928221418E-3</v>
      </c>
      <c r="DC93" s="22">
        <f>IF($CS93="",DC92,Case10!$S93+Case10!$F93+Case10!$P93)</f>
        <v>2.1866334246554956E-3</v>
      </c>
      <c r="DD93" s="22">
        <f>IF($CS93="",DD92,Case11!$S93+Case11!$F93+Case11!$P93)</f>
        <v>1.1029638225702189E-2</v>
      </c>
      <c r="DF93" t="str">
        <f t="shared" si="78"/>
        <v/>
      </c>
      <c r="DG93" s="22">
        <f t="shared" si="79"/>
        <v>1.9714186982055359E-3</v>
      </c>
      <c r="DH93" s="22">
        <f t="shared" si="80"/>
        <v>1.9714186982055363E-3</v>
      </c>
      <c r="DI93" s="22">
        <f t="shared" si="81"/>
        <v>1.9714186982055363E-3</v>
      </c>
      <c r="DJ93" s="22">
        <f t="shared" si="82"/>
        <v>1.9714186982055359E-3</v>
      </c>
      <c r="DK93" s="22">
        <f t="shared" si="83"/>
        <v>1.971418698205535E-3</v>
      </c>
      <c r="DL93" s="22">
        <f t="shared" si="84"/>
        <v>1.9714186982055359E-3</v>
      </c>
      <c r="DM93" s="22">
        <f t="shared" si="85"/>
        <v>1.9714186982055359E-3</v>
      </c>
      <c r="DN93" s="22">
        <f t="shared" si="86"/>
        <v>9.8570934910276772E-4</v>
      </c>
      <c r="DO93" s="22">
        <f t="shared" si="87"/>
        <v>3.9428373964110709E-3</v>
      </c>
      <c r="DP93" s="22">
        <f t="shared" si="88"/>
        <v>1.9679700821899461E-3</v>
      </c>
      <c r="DQ93" s="22">
        <f t="shared" si="89"/>
        <v>1.9853348806263948E-3</v>
      </c>
      <c r="DS93">
        <f t="shared" si="90"/>
        <v>50</v>
      </c>
      <c r="DT93">
        <f t="shared" si="91"/>
        <v>50.000000000000007</v>
      </c>
      <c r="DU93">
        <f t="shared" si="92"/>
        <v>50.000000000000007</v>
      </c>
      <c r="DV93">
        <f t="shared" si="93"/>
        <v>50</v>
      </c>
      <c r="DW93">
        <f t="shared" si="94"/>
        <v>49.999999999999993</v>
      </c>
      <c r="DX93">
        <f t="shared" si="95"/>
        <v>50</v>
      </c>
      <c r="DY93">
        <f t="shared" si="96"/>
        <v>50</v>
      </c>
      <c r="DZ93">
        <f t="shared" si="97"/>
        <v>50</v>
      </c>
      <c r="EA93">
        <f t="shared" si="98"/>
        <v>50</v>
      </c>
      <c r="EB93">
        <f t="shared" si="99"/>
        <v>90.000000000000014</v>
      </c>
      <c r="EC93">
        <f t="shared" si="100"/>
        <v>18.000000000000007</v>
      </c>
    </row>
    <row r="94" spans="1:133" x14ac:dyDescent="0.2">
      <c r="A94" t="str">
        <f>OutputSummary!A90</f>
        <v/>
      </c>
      <c r="B94" s="13">
        <f>IF($A94="",B93,Case8!K90*100)</f>
        <v>1.7498579986049103</v>
      </c>
      <c r="C94" s="7">
        <f>IF($A94="",C93,Pi!$B90)</f>
        <v>1.7498579986049103</v>
      </c>
      <c r="D94" s="7">
        <f>IF($A94="",D93,Patm!B90)</f>
        <v>2.8460613410415014</v>
      </c>
      <c r="E94" s="13">
        <f>IF($A94="",E93,'Patm diff'!B90)</f>
        <v>4.670430279232888</v>
      </c>
      <c r="F94" s="7">
        <f>IF($A94="",F93,'Patm nodiff'!B90)</f>
        <v>2.6975389287095854</v>
      </c>
      <c r="G94" s="7">
        <f>IF($A94="",G93,Case1!$B90)</f>
        <v>2.0261280293795592</v>
      </c>
      <c r="H94" s="7">
        <f>IF($A94="",H93,Case2!$B90)</f>
        <v>2.0308313965113962</v>
      </c>
      <c r="I94" s="7">
        <f>IF($A94="",I93,Case3!$B90)</f>
        <v>2.0214807385713751</v>
      </c>
      <c r="J94" s="7">
        <f>IF($A94="",J93,Case4!$B90)</f>
        <v>2.0538051773670332</v>
      </c>
      <c r="K94" s="7">
        <f>IF($A94="",K93,Case5!$B90)</f>
        <v>1.9982551494235157</v>
      </c>
      <c r="L94" s="7">
        <f>IF($A94="",L93,Case6!$B90)</f>
        <v>2.0532800477375783</v>
      </c>
      <c r="M94" s="7">
        <f>IF($A94="",M93,Case7!$B90)</f>
        <v>1.9995512626175778</v>
      </c>
      <c r="N94" s="7">
        <f>IF($A94="",N93,Case8!$B90)</f>
        <v>1.8879146385829662</v>
      </c>
      <c r="O94" s="7">
        <f>IF($A94="",O93,Case9!$B90)</f>
        <v>2.3030261325003867</v>
      </c>
      <c r="P94" s="7">
        <f>IF($A94="",P93,Case10!$B90)</f>
        <v>1.9036206090317456</v>
      </c>
      <c r="Q94" s="7">
        <f>IF($A94="",Q93,Case11!$B90)</f>
        <v>2.5217589739143711</v>
      </c>
      <c r="S94" s="7">
        <f>IF($A94="",S93,Case1!E90*100)</f>
        <v>42.140250000000002</v>
      </c>
      <c r="T94" s="7">
        <f>IF($A94="",T93,Pi!$Q90)</f>
        <v>42.140250000000002</v>
      </c>
      <c r="U94" s="7">
        <f>IF($A94="",U93,Patm!Q90)</f>
        <v>8.7436195562667471</v>
      </c>
      <c r="V94" s="7">
        <f>IF($A94="",V93,'Patm diff'!Q90)</f>
        <v>10.262304467276978</v>
      </c>
      <c r="W94" s="7">
        <f>IF($A94="",W93,'Patm nodiff'!Q90)</f>
        <v>8.2907749628602705</v>
      </c>
      <c r="X94" s="7">
        <f>IF($A94="",X93,Case1!$Q90)</f>
        <v>4.1852751107482655</v>
      </c>
      <c r="Y94" s="7">
        <f>IF($A94="",Y93,Case2!$Q90)</f>
        <v>3.9995827538937814</v>
      </c>
      <c r="Z94" s="7">
        <f>IF($A94="",Z93,Case3!$Q90)</f>
        <v>4.3695141633915444</v>
      </c>
      <c r="AA94" s="7">
        <f>IF($A94="",AA93,Case4!$Q90)</f>
        <v>3.1035367632601623</v>
      </c>
      <c r="AB94" s="7">
        <f>IF($A94="",AB93,Case5!$Q90)</f>
        <v>5.3015417455934193</v>
      </c>
      <c r="AC94" s="7">
        <f>IF($A94="",AC93,Case6!$Q90)</f>
        <v>3.1238178319518188</v>
      </c>
      <c r="AD94" s="7">
        <f>IF($A94="",AD93,Case7!$Q90)</f>
        <v>5.2490353409855066</v>
      </c>
      <c r="AE94" s="7">
        <f>IF($A94="",AE93,Case8!$Q90)</f>
        <v>2.4122664979407622</v>
      </c>
      <c r="AF94" s="7">
        <f>IF($A94="",AF93,Case9!$Q90)</f>
        <v>6.5376942800019391</v>
      </c>
      <c r="AG94" s="7">
        <f>IF($A94="",AG93,Case10!$Q90)</f>
        <v>2.6050506633498691</v>
      </c>
      <c r="AH94" s="7">
        <f>IF($A94="",AH93,Case11!$Q90)</f>
        <v>7.7843906021425369</v>
      </c>
      <c r="AJ94" s="25">
        <f t="shared" si="101"/>
        <v>1</v>
      </c>
      <c r="AK94" s="25">
        <f t="shared" si="102"/>
        <v>4.8195429511565546</v>
      </c>
      <c r="AL94" s="25">
        <f t="shared" si="103"/>
        <v>4.1063145353337571</v>
      </c>
      <c r="AM94" s="25">
        <f t="shared" si="104"/>
        <v>5.0827878200497985</v>
      </c>
      <c r="AN94" s="25">
        <f t="shared" si="105"/>
        <v>10.068692949665129</v>
      </c>
      <c r="AO94" s="25">
        <f t="shared" si="106"/>
        <v>10.536161543094588</v>
      </c>
      <c r="AP94" s="25">
        <f t="shared" si="107"/>
        <v>9.6441499956808556</v>
      </c>
      <c r="AQ94" s="25">
        <f t="shared" si="108"/>
        <v>13.578137851904506</v>
      </c>
      <c r="AR94" s="25">
        <f t="shared" si="109"/>
        <v>7.9486783321147092</v>
      </c>
      <c r="AS94" s="25">
        <f t="shared" si="110"/>
        <v>13.489983176666227</v>
      </c>
      <c r="AT94" s="25">
        <f t="shared" si="111"/>
        <v>8.0281894219611338</v>
      </c>
      <c r="AU94" s="25">
        <f t="shared" si="112"/>
        <v>17.469151951483447</v>
      </c>
      <c r="AV94" s="25">
        <f t="shared" si="113"/>
        <v>6.4457357892831144</v>
      </c>
      <c r="AW94" s="25">
        <f t="shared" si="114"/>
        <v>16.176364856494306</v>
      </c>
      <c r="AX94" s="25">
        <f t="shared" si="115"/>
        <v>5.4134295353064026</v>
      </c>
      <c r="AZ94" s="7">
        <f t="shared" si="116"/>
        <v>32.560021580793098</v>
      </c>
      <c r="BA94" s="7">
        <f t="shared" si="117"/>
        <v>32.560021580793098</v>
      </c>
      <c r="BB94" s="7">
        <f t="shared" si="118"/>
        <v>73.958333333333329</v>
      </c>
      <c r="BC94" s="7">
        <f t="shared" si="119"/>
        <v>22.118380062305299</v>
      </c>
      <c r="BD94" s="7">
        <f t="shared" si="120"/>
        <v>50</v>
      </c>
      <c r="BE94" s="7">
        <f t="shared" si="121"/>
        <v>50</v>
      </c>
      <c r="BF94" s="7">
        <f t="shared" si="122"/>
        <v>50</v>
      </c>
      <c r="BG94" s="7">
        <f t="shared" si="123"/>
        <v>50</v>
      </c>
      <c r="BH94" s="7">
        <f t="shared" si="124"/>
        <v>50</v>
      </c>
      <c r="BI94" s="7">
        <f t="shared" si="125"/>
        <v>50</v>
      </c>
      <c r="BJ94" s="7">
        <f t="shared" si="126"/>
        <v>50</v>
      </c>
      <c r="BK94" s="7">
        <f t="shared" si="127"/>
        <v>50</v>
      </c>
      <c r="BL94" s="7">
        <f t="shared" si="128"/>
        <v>50</v>
      </c>
      <c r="BM94" s="7">
        <f t="shared" si="129"/>
        <v>10</v>
      </c>
      <c r="BN94" s="7">
        <f t="shared" si="130"/>
        <v>82</v>
      </c>
      <c r="BP94" s="7">
        <f t="shared" si="131"/>
        <v>0</v>
      </c>
      <c r="BQ94" s="7">
        <f t="shared" si="132"/>
        <v>62.645274262857264</v>
      </c>
      <c r="BR94" s="7">
        <f t="shared" si="133"/>
        <v>166.90338775811693</v>
      </c>
      <c r="BS94" s="7">
        <f t="shared" si="134"/>
        <v>54.157590550788811</v>
      </c>
      <c r="BT94" s="7">
        <f t="shared" si="135"/>
        <v>15.788140008784001</v>
      </c>
      <c r="BU94" s="7">
        <f t="shared" si="136"/>
        <v>16.056925655138556</v>
      </c>
      <c r="BV94" s="7">
        <f t="shared" si="137"/>
        <v>15.52255898381574</v>
      </c>
      <c r="BW94" s="7">
        <f t="shared" si="138"/>
        <v>17.369819665621289</v>
      </c>
      <c r="BX94" s="7">
        <f t="shared" si="139"/>
        <v>14.195274760388681</v>
      </c>
      <c r="BY94" s="7">
        <f t="shared" si="140"/>
        <v>17.339809823115583</v>
      </c>
      <c r="BZ94" s="7">
        <f t="shared" si="141"/>
        <v>14.269344381757698</v>
      </c>
      <c r="CA94" s="7">
        <f t="shared" si="142"/>
        <v>7.8895910461376131</v>
      </c>
      <c r="CB94" s="7">
        <f t="shared" si="143"/>
        <v>31.612172778390846</v>
      </c>
      <c r="CC94" s="7">
        <f t="shared" si="144"/>
        <v>8.7871479028254775</v>
      </c>
      <c r="CD94" s="7">
        <f t="shared" si="145"/>
        <v>44.112206586183888</v>
      </c>
      <c r="CF94" t="str">
        <f>OutputSummary!A94</f>
        <v/>
      </c>
      <c r="CG94" s="22">
        <f>IF($CF94="",CG93,Case1!$O94)</f>
        <v>1.9714186982055359E-3</v>
      </c>
      <c r="CH94" s="22">
        <f>IF($CF94="",CH93,Case2!$O94)</f>
        <v>1.9714186982055354E-3</v>
      </c>
      <c r="CI94" s="22">
        <f>IF($CF94="",CI93,Case3!$O94)</f>
        <v>1.9714186982055354E-3</v>
      </c>
      <c r="CJ94" s="22">
        <f>IF($CF94="",CJ93,Case4!$O94)</f>
        <v>1.9714186982055359E-3</v>
      </c>
      <c r="CK94" s="22">
        <f>IF($CF94="",CK93,Case5!$O94)</f>
        <v>1.9714186982055359E-3</v>
      </c>
      <c r="CL94" s="22">
        <f>IF($CF94="",CL93,Case6!$O94)</f>
        <v>1.9714186982055359E-3</v>
      </c>
      <c r="CM94" s="22">
        <f>IF($CF94="",CM93,Case7!$O94)</f>
        <v>1.9714186982055359E-3</v>
      </c>
      <c r="CN94" s="22">
        <f>IF($CF94="",CN93,Case8!$O94)</f>
        <v>9.8570934910276772E-4</v>
      </c>
      <c r="CO94" s="22">
        <f>IF($CF94="",CO93,Case9!$O94)</f>
        <v>3.9428373964110709E-3</v>
      </c>
      <c r="CP94" s="22">
        <f>IF($CF94="",CP93,Case10!$O94)</f>
        <v>2.1866334246554959E-4</v>
      </c>
      <c r="CQ94" s="22">
        <f>IF($CF94="",CQ93,Case11!$O94)</f>
        <v>9.0443033450757944E-3</v>
      </c>
      <c r="CS94" t="str">
        <f>OutputSummary!A94</f>
        <v/>
      </c>
      <c r="CT94" s="22">
        <f>IF($CS94="",CT93,Case1!$S94+Case1!$F94+Case1!$P94)</f>
        <v>3.9428373964110718E-3</v>
      </c>
      <c r="CU94" s="22">
        <f>IF($CS94="",CU93,Case2!$S94+Case2!$F94+Case2!$P94)</f>
        <v>3.9428373964110718E-3</v>
      </c>
      <c r="CV94" s="22">
        <f>IF($CS94="",CV93,Case3!$S94+Case3!$F94+Case3!$P94)</f>
        <v>3.9428373964110718E-3</v>
      </c>
      <c r="CW94" s="22">
        <f>IF($CS94="",CW93,Case4!$S94+Case4!$F94+Case4!$P94)</f>
        <v>3.9428373964110718E-3</v>
      </c>
      <c r="CX94" s="22">
        <f>IF($CS94="",CX93,Case5!$S94+Case5!$F94+Case5!$P94)</f>
        <v>3.9428373964110709E-3</v>
      </c>
      <c r="CY94" s="22">
        <f>IF($CS94="",CY93,Case6!$S94+Case6!$F94+Case6!$P94)</f>
        <v>3.9428373964110718E-3</v>
      </c>
      <c r="CZ94" s="22">
        <f>IF($CS94="",CZ93,Case7!$S94+Case7!$F94+Case7!$P94)</f>
        <v>3.9428373964110718E-3</v>
      </c>
      <c r="DA94" s="22">
        <f>IF($CS94="",DA93,Case8!$S94+Case8!$F94+Case8!$P94)</f>
        <v>1.9714186982055354E-3</v>
      </c>
      <c r="DB94" s="22">
        <f>IF($CS94="",DB93,Case9!$S94+Case9!$F94+Case9!$P94)</f>
        <v>7.8856747928221418E-3</v>
      </c>
      <c r="DC94" s="22">
        <f>IF($CS94="",DC93,Case10!$S94+Case10!$F94+Case10!$P94)</f>
        <v>2.1866334246554956E-3</v>
      </c>
      <c r="DD94" s="22">
        <f>IF($CS94="",DD93,Case11!$S94+Case11!$F94+Case11!$P94)</f>
        <v>1.1029638225702189E-2</v>
      </c>
      <c r="DF94" t="str">
        <f t="shared" si="78"/>
        <v/>
      </c>
      <c r="DG94" s="22">
        <f t="shared" si="79"/>
        <v>1.9714186982055359E-3</v>
      </c>
      <c r="DH94" s="22">
        <f t="shared" si="80"/>
        <v>1.9714186982055363E-3</v>
      </c>
      <c r="DI94" s="22">
        <f t="shared" si="81"/>
        <v>1.9714186982055363E-3</v>
      </c>
      <c r="DJ94" s="22">
        <f t="shared" si="82"/>
        <v>1.9714186982055359E-3</v>
      </c>
      <c r="DK94" s="22">
        <f t="shared" si="83"/>
        <v>1.971418698205535E-3</v>
      </c>
      <c r="DL94" s="22">
        <f t="shared" si="84"/>
        <v>1.9714186982055359E-3</v>
      </c>
      <c r="DM94" s="22">
        <f t="shared" si="85"/>
        <v>1.9714186982055359E-3</v>
      </c>
      <c r="DN94" s="22">
        <f t="shared" si="86"/>
        <v>9.8570934910276772E-4</v>
      </c>
      <c r="DO94" s="22">
        <f t="shared" si="87"/>
        <v>3.9428373964110709E-3</v>
      </c>
      <c r="DP94" s="22">
        <f t="shared" si="88"/>
        <v>1.9679700821899461E-3</v>
      </c>
      <c r="DQ94" s="22">
        <f t="shared" si="89"/>
        <v>1.9853348806263948E-3</v>
      </c>
      <c r="DS94">
        <f t="shared" si="90"/>
        <v>50</v>
      </c>
      <c r="DT94">
        <f t="shared" si="91"/>
        <v>50.000000000000007</v>
      </c>
      <c r="DU94">
        <f t="shared" si="92"/>
        <v>50.000000000000007</v>
      </c>
      <c r="DV94">
        <f t="shared" si="93"/>
        <v>50</v>
      </c>
      <c r="DW94">
        <f t="shared" si="94"/>
        <v>49.999999999999993</v>
      </c>
      <c r="DX94">
        <f t="shared" si="95"/>
        <v>50</v>
      </c>
      <c r="DY94">
        <f t="shared" si="96"/>
        <v>50</v>
      </c>
      <c r="DZ94">
        <f t="shared" si="97"/>
        <v>50</v>
      </c>
      <c r="EA94">
        <f t="shared" si="98"/>
        <v>50</v>
      </c>
      <c r="EB94">
        <f t="shared" si="99"/>
        <v>90.000000000000014</v>
      </c>
      <c r="EC94">
        <f t="shared" si="100"/>
        <v>18.000000000000007</v>
      </c>
    </row>
    <row r="95" spans="1:133" x14ac:dyDescent="0.2">
      <c r="A95" t="str">
        <f>OutputSummary!A91</f>
        <v/>
      </c>
      <c r="B95" s="13">
        <f>IF($A95="",B94,Case8!K91*100)</f>
        <v>1.7498579986049103</v>
      </c>
      <c r="C95" s="7">
        <f>IF($A95="",C94,Pi!$B91)</f>
        <v>1.7498579986049103</v>
      </c>
      <c r="D95" s="7">
        <f>IF($A95="",D94,Patm!B91)</f>
        <v>2.8460613410415014</v>
      </c>
      <c r="E95" s="13">
        <f>IF($A95="",E94,'Patm diff'!B91)</f>
        <v>4.670430279232888</v>
      </c>
      <c r="F95" s="7">
        <f>IF($A95="",F94,'Patm nodiff'!B91)</f>
        <v>2.6975389287095854</v>
      </c>
      <c r="G95" s="7">
        <f>IF($A95="",G94,Case1!$B91)</f>
        <v>2.0261280293795592</v>
      </c>
      <c r="H95" s="7">
        <f>IF($A95="",H94,Case2!$B91)</f>
        <v>2.0308313965113962</v>
      </c>
      <c r="I95" s="7">
        <f>IF($A95="",I94,Case3!$B91)</f>
        <v>2.0214807385713751</v>
      </c>
      <c r="J95" s="7">
        <f>IF($A95="",J94,Case4!$B91)</f>
        <v>2.0538051773670332</v>
      </c>
      <c r="K95" s="7">
        <f>IF($A95="",K94,Case5!$B91)</f>
        <v>1.9982551494235157</v>
      </c>
      <c r="L95" s="7">
        <f>IF($A95="",L94,Case6!$B91)</f>
        <v>2.0532800477375783</v>
      </c>
      <c r="M95" s="7">
        <f>IF($A95="",M94,Case7!$B91)</f>
        <v>1.9995512626175778</v>
      </c>
      <c r="N95" s="7">
        <f>IF($A95="",N94,Case8!$B91)</f>
        <v>1.8879146385829662</v>
      </c>
      <c r="O95" s="7">
        <f>IF($A95="",O94,Case9!$B91)</f>
        <v>2.3030261325003867</v>
      </c>
      <c r="P95" s="7">
        <f>IF($A95="",P94,Case10!$B91)</f>
        <v>1.9036206090317456</v>
      </c>
      <c r="Q95" s="7">
        <f>IF($A95="",Q94,Case11!$B91)</f>
        <v>2.5217589739143711</v>
      </c>
      <c r="S95" s="7">
        <f>IF($A95="",S94,Case1!E91*100)</f>
        <v>42.140250000000002</v>
      </c>
      <c r="T95" s="7">
        <f>IF($A95="",T94,Pi!$Q91)</f>
        <v>42.140250000000002</v>
      </c>
      <c r="U95" s="7">
        <f>IF($A95="",U94,Patm!Q91)</f>
        <v>8.7436195562667471</v>
      </c>
      <c r="V95" s="7">
        <f>IF($A95="",V94,'Patm diff'!Q91)</f>
        <v>10.262304467276978</v>
      </c>
      <c r="W95" s="7">
        <f>IF($A95="",W94,'Patm nodiff'!Q91)</f>
        <v>8.2907749628602705</v>
      </c>
      <c r="X95" s="7">
        <f>IF($A95="",X94,Case1!$Q91)</f>
        <v>4.1852751107482655</v>
      </c>
      <c r="Y95" s="7">
        <f>IF($A95="",Y94,Case2!$Q91)</f>
        <v>3.9995827538937814</v>
      </c>
      <c r="Z95" s="7">
        <f>IF($A95="",Z94,Case3!$Q91)</f>
        <v>4.3695141633915444</v>
      </c>
      <c r="AA95" s="7">
        <f>IF($A95="",AA94,Case4!$Q91)</f>
        <v>3.1035367632601623</v>
      </c>
      <c r="AB95" s="7">
        <f>IF($A95="",AB94,Case5!$Q91)</f>
        <v>5.3015417455934193</v>
      </c>
      <c r="AC95" s="7">
        <f>IF($A95="",AC94,Case6!$Q91)</f>
        <v>3.1238178319518188</v>
      </c>
      <c r="AD95" s="7">
        <f>IF($A95="",AD94,Case7!$Q91)</f>
        <v>5.2490353409855066</v>
      </c>
      <c r="AE95" s="7">
        <f>IF($A95="",AE94,Case8!$Q91)</f>
        <v>2.4122664979407622</v>
      </c>
      <c r="AF95" s="7">
        <f>IF($A95="",AF94,Case9!$Q91)</f>
        <v>6.5376942800019391</v>
      </c>
      <c r="AG95" s="7">
        <f>IF($A95="",AG94,Case10!$Q91)</f>
        <v>2.6050506633498691</v>
      </c>
      <c r="AH95" s="7">
        <f>IF($A95="",AH94,Case11!$Q91)</f>
        <v>7.7843906021425369</v>
      </c>
      <c r="AJ95" s="25">
        <f t="shared" si="101"/>
        <v>1</v>
      </c>
      <c r="AK95" s="25">
        <f t="shared" si="102"/>
        <v>4.8195429511565546</v>
      </c>
      <c r="AL95" s="25">
        <f t="shared" si="103"/>
        <v>4.1063145353337571</v>
      </c>
      <c r="AM95" s="25">
        <f t="shared" si="104"/>
        <v>5.0827878200497985</v>
      </c>
      <c r="AN95" s="25">
        <f t="shared" si="105"/>
        <v>10.068692949665129</v>
      </c>
      <c r="AO95" s="25">
        <f t="shared" si="106"/>
        <v>10.536161543094588</v>
      </c>
      <c r="AP95" s="25">
        <f t="shared" si="107"/>
        <v>9.6441499956808556</v>
      </c>
      <c r="AQ95" s="25">
        <f t="shared" si="108"/>
        <v>13.578137851904506</v>
      </c>
      <c r="AR95" s="25">
        <f t="shared" si="109"/>
        <v>7.9486783321147092</v>
      </c>
      <c r="AS95" s="25">
        <f t="shared" si="110"/>
        <v>13.489983176666227</v>
      </c>
      <c r="AT95" s="25">
        <f t="shared" si="111"/>
        <v>8.0281894219611338</v>
      </c>
      <c r="AU95" s="25">
        <f t="shared" si="112"/>
        <v>17.469151951483447</v>
      </c>
      <c r="AV95" s="25">
        <f t="shared" si="113"/>
        <v>6.4457357892831144</v>
      </c>
      <c r="AW95" s="25">
        <f t="shared" si="114"/>
        <v>16.176364856494306</v>
      </c>
      <c r="AX95" s="25">
        <f t="shared" si="115"/>
        <v>5.4134295353064026</v>
      </c>
      <c r="AZ95" s="7">
        <f t="shared" si="116"/>
        <v>32.560021580793098</v>
      </c>
      <c r="BA95" s="7">
        <f t="shared" si="117"/>
        <v>32.560021580793098</v>
      </c>
      <c r="BB95" s="7">
        <f t="shared" si="118"/>
        <v>73.958333333333329</v>
      </c>
      <c r="BC95" s="7">
        <f t="shared" si="119"/>
        <v>22.118380062305299</v>
      </c>
      <c r="BD95" s="7">
        <f t="shared" si="120"/>
        <v>50</v>
      </c>
      <c r="BE95" s="7">
        <f t="shared" si="121"/>
        <v>50</v>
      </c>
      <c r="BF95" s="7">
        <f t="shared" si="122"/>
        <v>50</v>
      </c>
      <c r="BG95" s="7">
        <f t="shared" si="123"/>
        <v>50</v>
      </c>
      <c r="BH95" s="7">
        <f t="shared" si="124"/>
        <v>50</v>
      </c>
      <c r="BI95" s="7">
        <f t="shared" si="125"/>
        <v>50</v>
      </c>
      <c r="BJ95" s="7">
        <f t="shared" si="126"/>
        <v>50</v>
      </c>
      <c r="BK95" s="7">
        <f t="shared" si="127"/>
        <v>50</v>
      </c>
      <c r="BL95" s="7">
        <f t="shared" si="128"/>
        <v>50</v>
      </c>
      <c r="BM95" s="7">
        <f t="shared" si="129"/>
        <v>10</v>
      </c>
      <c r="BN95" s="7">
        <f t="shared" si="130"/>
        <v>82</v>
      </c>
      <c r="BP95" s="7">
        <f t="shared" si="131"/>
        <v>0</v>
      </c>
      <c r="BQ95" s="7">
        <f t="shared" si="132"/>
        <v>62.645274262857264</v>
      </c>
      <c r="BR95" s="7">
        <f t="shared" si="133"/>
        <v>166.90338775811693</v>
      </c>
      <c r="BS95" s="7">
        <f t="shared" si="134"/>
        <v>54.157590550788811</v>
      </c>
      <c r="BT95" s="7">
        <f t="shared" si="135"/>
        <v>15.788140008784001</v>
      </c>
      <c r="BU95" s="7">
        <f t="shared" si="136"/>
        <v>16.056925655138556</v>
      </c>
      <c r="BV95" s="7">
        <f t="shared" si="137"/>
        <v>15.52255898381574</v>
      </c>
      <c r="BW95" s="7">
        <f t="shared" si="138"/>
        <v>17.369819665621289</v>
      </c>
      <c r="BX95" s="7">
        <f t="shared" si="139"/>
        <v>14.195274760388681</v>
      </c>
      <c r="BY95" s="7">
        <f t="shared" si="140"/>
        <v>17.339809823115583</v>
      </c>
      <c r="BZ95" s="7">
        <f t="shared" si="141"/>
        <v>14.269344381757698</v>
      </c>
      <c r="CA95" s="7">
        <f t="shared" si="142"/>
        <v>7.8895910461376131</v>
      </c>
      <c r="CB95" s="7">
        <f t="shared" si="143"/>
        <v>31.612172778390846</v>
      </c>
      <c r="CC95" s="7">
        <f t="shared" si="144"/>
        <v>8.7871479028254775</v>
      </c>
      <c r="CD95" s="7">
        <f t="shared" si="145"/>
        <v>44.112206586183888</v>
      </c>
      <c r="CF95" t="str">
        <f>OutputSummary!A95</f>
        <v/>
      </c>
      <c r="CG95" s="22">
        <f>IF($CF95="",CG94,Case1!$O95)</f>
        <v>1.9714186982055359E-3</v>
      </c>
      <c r="CH95" s="22">
        <f>IF($CF95="",CH94,Case2!$O95)</f>
        <v>1.9714186982055354E-3</v>
      </c>
      <c r="CI95" s="22">
        <f>IF($CF95="",CI94,Case3!$O95)</f>
        <v>1.9714186982055354E-3</v>
      </c>
      <c r="CJ95" s="22">
        <f>IF($CF95="",CJ94,Case4!$O95)</f>
        <v>1.9714186982055359E-3</v>
      </c>
      <c r="CK95" s="22">
        <f>IF($CF95="",CK94,Case5!$O95)</f>
        <v>1.9714186982055359E-3</v>
      </c>
      <c r="CL95" s="22">
        <f>IF($CF95="",CL94,Case6!$O95)</f>
        <v>1.9714186982055359E-3</v>
      </c>
      <c r="CM95" s="22">
        <f>IF($CF95="",CM94,Case7!$O95)</f>
        <v>1.9714186982055359E-3</v>
      </c>
      <c r="CN95" s="22">
        <f>IF($CF95="",CN94,Case8!$O95)</f>
        <v>9.8570934910276772E-4</v>
      </c>
      <c r="CO95" s="22">
        <f>IF($CF95="",CO94,Case9!$O95)</f>
        <v>3.9428373964110709E-3</v>
      </c>
      <c r="CP95" s="22">
        <f>IF($CF95="",CP94,Case10!$O95)</f>
        <v>2.1866334246554959E-4</v>
      </c>
      <c r="CQ95" s="22">
        <f>IF($CF95="",CQ94,Case11!$O95)</f>
        <v>9.0443033450757944E-3</v>
      </c>
      <c r="CS95" t="str">
        <f>OutputSummary!A95</f>
        <v/>
      </c>
      <c r="CT95" s="22">
        <f>IF($CS95="",CT94,Case1!$S95+Case1!$F95+Case1!$P95)</f>
        <v>3.9428373964110718E-3</v>
      </c>
      <c r="CU95" s="22">
        <f>IF($CS95="",CU94,Case2!$S95+Case2!$F95+Case2!$P95)</f>
        <v>3.9428373964110718E-3</v>
      </c>
      <c r="CV95" s="22">
        <f>IF($CS95="",CV94,Case3!$S95+Case3!$F95+Case3!$P95)</f>
        <v>3.9428373964110718E-3</v>
      </c>
      <c r="CW95" s="22">
        <f>IF($CS95="",CW94,Case4!$S95+Case4!$F95+Case4!$P95)</f>
        <v>3.9428373964110718E-3</v>
      </c>
      <c r="CX95" s="22">
        <f>IF($CS95="",CX94,Case5!$S95+Case5!$F95+Case5!$P95)</f>
        <v>3.9428373964110709E-3</v>
      </c>
      <c r="CY95" s="22">
        <f>IF($CS95="",CY94,Case6!$S95+Case6!$F95+Case6!$P95)</f>
        <v>3.9428373964110718E-3</v>
      </c>
      <c r="CZ95" s="22">
        <f>IF($CS95="",CZ94,Case7!$S95+Case7!$F95+Case7!$P95)</f>
        <v>3.9428373964110718E-3</v>
      </c>
      <c r="DA95" s="22">
        <f>IF($CS95="",DA94,Case8!$S95+Case8!$F95+Case8!$P95)</f>
        <v>1.9714186982055354E-3</v>
      </c>
      <c r="DB95" s="22">
        <f>IF($CS95="",DB94,Case9!$S95+Case9!$F95+Case9!$P95)</f>
        <v>7.8856747928221418E-3</v>
      </c>
      <c r="DC95" s="22">
        <f>IF($CS95="",DC94,Case10!$S95+Case10!$F95+Case10!$P95)</f>
        <v>2.1866334246554956E-3</v>
      </c>
      <c r="DD95" s="22">
        <f>IF($CS95="",DD94,Case11!$S95+Case11!$F95+Case11!$P95)</f>
        <v>1.1029638225702189E-2</v>
      </c>
      <c r="DF95" t="str">
        <f t="shared" si="78"/>
        <v/>
      </c>
      <c r="DG95" s="22">
        <f t="shared" si="79"/>
        <v>1.9714186982055359E-3</v>
      </c>
      <c r="DH95" s="22">
        <f t="shared" si="80"/>
        <v>1.9714186982055363E-3</v>
      </c>
      <c r="DI95" s="22">
        <f t="shared" si="81"/>
        <v>1.9714186982055363E-3</v>
      </c>
      <c r="DJ95" s="22">
        <f t="shared" si="82"/>
        <v>1.9714186982055359E-3</v>
      </c>
      <c r="DK95" s="22">
        <f t="shared" si="83"/>
        <v>1.971418698205535E-3</v>
      </c>
      <c r="DL95" s="22">
        <f t="shared" si="84"/>
        <v>1.9714186982055359E-3</v>
      </c>
      <c r="DM95" s="22">
        <f t="shared" si="85"/>
        <v>1.9714186982055359E-3</v>
      </c>
      <c r="DN95" s="22">
        <f t="shared" si="86"/>
        <v>9.8570934910276772E-4</v>
      </c>
      <c r="DO95" s="22">
        <f t="shared" si="87"/>
        <v>3.9428373964110709E-3</v>
      </c>
      <c r="DP95" s="22">
        <f t="shared" si="88"/>
        <v>1.9679700821899461E-3</v>
      </c>
      <c r="DQ95" s="22">
        <f t="shared" si="89"/>
        <v>1.9853348806263948E-3</v>
      </c>
      <c r="DS95">
        <f t="shared" si="90"/>
        <v>50</v>
      </c>
      <c r="DT95">
        <f t="shared" si="91"/>
        <v>50.000000000000007</v>
      </c>
      <c r="DU95">
        <f t="shared" si="92"/>
        <v>50.000000000000007</v>
      </c>
      <c r="DV95">
        <f t="shared" si="93"/>
        <v>50</v>
      </c>
      <c r="DW95">
        <f t="shared" si="94"/>
        <v>49.999999999999993</v>
      </c>
      <c r="DX95">
        <f t="shared" si="95"/>
        <v>50</v>
      </c>
      <c r="DY95">
        <f t="shared" si="96"/>
        <v>50</v>
      </c>
      <c r="DZ95">
        <f t="shared" si="97"/>
        <v>50</v>
      </c>
      <c r="EA95">
        <f t="shared" si="98"/>
        <v>50</v>
      </c>
      <c r="EB95">
        <f t="shared" si="99"/>
        <v>90.000000000000014</v>
      </c>
      <c r="EC95">
        <f t="shared" si="100"/>
        <v>18.000000000000007</v>
      </c>
    </row>
    <row r="96" spans="1:133" x14ac:dyDescent="0.2">
      <c r="A96" t="str">
        <f>OutputSummary!A92</f>
        <v/>
      </c>
      <c r="B96" s="13">
        <f>IF($A96="",B95,Case8!K92*100)</f>
        <v>1.7498579986049103</v>
      </c>
      <c r="C96" s="7">
        <f>IF($A96="",C95,Pi!$B92)</f>
        <v>1.7498579986049103</v>
      </c>
      <c r="D96" s="7">
        <f>IF($A96="",D95,Patm!B92)</f>
        <v>2.8460613410415014</v>
      </c>
      <c r="E96" s="13">
        <f>IF($A96="",E95,'Patm diff'!B92)</f>
        <v>4.670430279232888</v>
      </c>
      <c r="F96" s="7">
        <f>IF($A96="",F95,'Patm nodiff'!B92)</f>
        <v>2.6975389287095854</v>
      </c>
      <c r="G96" s="7">
        <f>IF($A96="",G95,Case1!$B92)</f>
        <v>2.0261280293795592</v>
      </c>
      <c r="H96" s="7">
        <f>IF($A96="",H95,Case2!$B92)</f>
        <v>2.0308313965113962</v>
      </c>
      <c r="I96" s="7">
        <f>IF($A96="",I95,Case3!$B92)</f>
        <v>2.0214807385713751</v>
      </c>
      <c r="J96" s="7">
        <f>IF($A96="",J95,Case4!$B92)</f>
        <v>2.0538051773670332</v>
      </c>
      <c r="K96" s="7">
        <f>IF($A96="",K95,Case5!$B92)</f>
        <v>1.9982551494235157</v>
      </c>
      <c r="L96" s="7">
        <f>IF($A96="",L95,Case6!$B92)</f>
        <v>2.0532800477375783</v>
      </c>
      <c r="M96" s="7">
        <f>IF($A96="",M95,Case7!$B92)</f>
        <v>1.9995512626175778</v>
      </c>
      <c r="N96" s="7">
        <f>IF($A96="",N95,Case8!$B92)</f>
        <v>1.8879146385829662</v>
      </c>
      <c r="O96" s="7">
        <f>IF($A96="",O95,Case9!$B92)</f>
        <v>2.3030261325003867</v>
      </c>
      <c r="P96" s="7">
        <f>IF($A96="",P95,Case10!$B92)</f>
        <v>1.9036206090317456</v>
      </c>
      <c r="Q96" s="7">
        <f>IF($A96="",Q95,Case11!$B92)</f>
        <v>2.5217589739143711</v>
      </c>
      <c r="S96" s="7">
        <f>IF($A96="",S95,Case1!E92*100)</f>
        <v>42.140250000000002</v>
      </c>
      <c r="T96" s="7">
        <f>IF($A96="",T95,Pi!$Q92)</f>
        <v>42.140250000000002</v>
      </c>
      <c r="U96" s="7">
        <f>IF($A96="",U95,Patm!Q92)</f>
        <v>8.7436195562667471</v>
      </c>
      <c r="V96" s="7">
        <f>IF($A96="",V95,'Patm diff'!Q92)</f>
        <v>10.262304467276978</v>
      </c>
      <c r="W96" s="7">
        <f>IF($A96="",W95,'Patm nodiff'!Q92)</f>
        <v>8.2907749628602705</v>
      </c>
      <c r="X96" s="7">
        <f>IF($A96="",X95,Case1!$Q92)</f>
        <v>4.1852751107482655</v>
      </c>
      <c r="Y96" s="7">
        <f>IF($A96="",Y95,Case2!$Q92)</f>
        <v>3.9995827538937814</v>
      </c>
      <c r="Z96" s="7">
        <f>IF($A96="",Z95,Case3!$Q92)</f>
        <v>4.3695141633915444</v>
      </c>
      <c r="AA96" s="7">
        <f>IF($A96="",AA95,Case4!$Q92)</f>
        <v>3.1035367632601623</v>
      </c>
      <c r="AB96" s="7">
        <f>IF($A96="",AB95,Case5!$Q92)</f>
        <v>5.3015417455934193</v>
      </c>
      <c r="AC96" s="7">
        <f>IF($A96="",AC95,Case6!$Q92)</f>
        <v>3.1238178319518188</v>
      </c>
      <c r="AD96" s="7">
        <f>IF($A96="",AD95,Case7!$Q92)</f>
        <v>5.2490353409855066</v>
      </c>
      <c r="AE96" s="7">
        <f>IF($A96="",AE95,Case8!$Q92)</f>
        <v>2.4122664979407622</v>
      </c>
      <c r="AF96" s="7">
        <f>IF($A96="",AF95,Case9!$Q92)</f>
        <v>6.5376942800019391</v>
      </c>
      <c r="AG96" s="7">
        <f>IF($A96="",AG95,Case10!$Q92)</f>
        <v>2.6050506633498691</v>
      </c>
      <c r="AH96" s="7">
        <f>IF($A96="",AH95,Case11!$Q92)</f>
        <v>7.7843906021425369</v>
      </c>
      <c r="AJ96" s="25">
        <f t="shared" si="101"/>
        <v>1</v>
      </c>
      <c r="AK96" s="25">
        <f t="shared" si="102"/>
        <v>4.8195429511565546</v>
      </c>
      <c r="AL96" s="25">
        <f t="shared" si="103"/>
        <v>4.1063145353337571</v>
      </c>
      <c r="AM96" s="25">
        <f t="shared" si="104"/>
        <v>5.0827878200497985</v>
      </c>
      <c r="AN96" s="25">
        <f t="shared" si="105"/>
        <v>10.068692949665129</v>
      </c>
      <c r="AO96" s="25">
        <f t="shared" si="106"/>
        <v>10.536161543094588</v>
      </c>
      <c r="AP96" s="25">
        <f t="shared" si="107"/>
        <v>9.6441499956808556</v>
      </c>
      <c r="AQ96" s="25">
        <f t="shared" si="108"/>
        <v>13.578137851904506</v>
      </c>
      <c r="AR96" s="25">
        <f t="shared" si="109"/>
        <v>7.9486783321147092</v>
      </c>
      <c r="AS96" s="25">
        <f t="shared" si="110"/>
        <v>13.489983176666227</v>
      </c>
      <c r="AT96" s="25">
        <f t="shared" si="111"/>
        <v>8.0281894219611338</v>
      </c>
      <c r="AU96" s="25">
        <f t="shared" si="112"/>
        <v>17.469151951483447</v>
      </c>
      <c r="AV96" s="25">
        <f t="shared" si="113"/>
        <v>6.4457357892831144</v>
      </c>
      <c r="AW96" s="25">
        <f t="shared" si="114"/>
        <v>16.176364856494306</v>
      </c>
      <c r="AX96" s="25">
        <f t="shared" si="115"/>
        <v>5.4134295353064026</v>
      </c>
      <c r="AZ96" s="7">
        <f t="shared" si="116"/>
        <v>32.560021580793098</v>
      </c>
      <c r="BA96" s="7">
        <f t="shared" si="117"/>
        <v>32.560021580793098</v>
      </c>
      <c r="BB96" s="7">
        <f t="shared" si="118"/>
        <v>73.958333333333329</v>
      </c>
      <c r="BC96" s="7">
        <f t="shared" si="119"/>
        <v>22.118380062305299</v>
      </c>
      <c r="BD96" s="7">
        <f t="shared" si="120"/>
        <v>50</v>
      </c>
      <c r="BE96" s="7">
        <f t="shared" si="121"/>
        <v>50</v>
      </c>
      <c r="BF96" s="7">
        <f t="shared" si="122"/>
        <v>50</v>
      </c>
      <c r="BG96" s="7">
        <f t="shared" si="123"/>
        <v>50</v>
      </c>
      <c r="BH96" s="7">
        <f t="shared" si="124"/>
        <v>50</v>
      </c>
      <c r="BI96" s="7">
        <f t="shared" si="125"/>
        <v>50</v>
      </c>
      <c r="BJ96" s="7">
        <f t="shared" si="126"/>
        <v>50</v>
      </c>
      <c r="BK96" s="7">
        <f t="shared" si="127"/>
        <v>50</v>
      </c>
      <c r="BL96" s="7">
        <f t="shared" si="128"/>
        <v>50</v>
      </c>
      <c r="BM96" s="7">
        <f t="shared" si="129"/>
        <v>10</v>
      </c>
      <c r="BN96" s="7">
        <f t="shared" si="130"/>
        <v>82</v>
      </c>
      <c r="BP96" s="7">
        <f t="shared" si="131"/>
        <v>0</v>
      </c>
      <c r="BQ96" s="7">
        <f t="shared" si="132"/>
        <v>62.645274262857264</v>
      </c>
      <c r="BR96" s="7">
        <f t="shared" si="133"/>
        <v>166.90338775811693</v>
      </c>
      <c r="BS96" s="7">
        <f t="shared" si="134"/>
        <v>54.157590550788811</v>
      </c>
      <c r="BT96" s="7">
        <f t="shared" si="135"/>
        <v>15.788140008784001</v>
      </c>
      <c r="BU96" s="7">
        <f t="shared" si="136"/>
        <v>16.056925655138556</v>
      </c>
      <c r="BV96" s="7">
        <f t="shared" si="137"/>
        <v>15.52255898381574</v>
      </c>
      <c r="BW96" s="7">
        <f t="shared" si="138"/>
        <v>17.369819665621289</v>
      </c>
      <c r="BX96" s="7">
        <f t="shared" si="139"/>
        <v>14.195274760388681</v>
      </c>
      <c r="BY96" s="7">
        <f t="shared" si="140"/>
        <v>17.339809823115583</v>
      </c>
      <c r="BZ96" s="7">
        <f t="shared" si="141"/>
        <v>14.269344381757698</v>
      </c>
      <c r="CA96" s="7">
        <f t="shared" si="142"/>
        <v>7.8895910461376131</v>
      </c>
      <c r="CB96" s="7">
        <f t="shared" si="143"/>
        <v>31.612172778390846</v>
      </c>
      <c r="CC96" s="7">
        <f t="shared" si="144"/>
        <v>8.7871479028254775</v>
      </c>
      <c r="CD96" s="7">
        <f t="shared" si="145"/>
        <v>44.112206586183888</v>
      </c>
      <c r="CF96" t="str">
        <f>OutputSummary!A96</f>
        <v/>
      </c>
      <c r="CG96" s="22">
        <f>IF($CF96="",CG95,Case1!$O96)</f>
        <v>1.9714186982055359E-3</v>
      </c>
      <c r="CH96" s="22">
        <f>IF($CF96="",CH95,Case2!$O96)</f>
        <v>1.9714186982055354E-3</v>
      </c>
      <c r="CI96" s="22">
        <f>IF($CF96="",CI95,Case3!$O96)</f>
        <v>1.9714186982055354E-3</v>
      </c>
      <c r="CJ96" s="22">
        <f>IF($CF96="",CJ95,Case4!$O96)</f>
        <v>1.9714186982055359E-3</v>
      </c>
      <c r="CK96" s="22">
        <f>IF($CF96="",CK95,Case5!$O96)</f>
        <v>1.9714186982055359E-3</v>
      </c>
      <c r="CL96" s="22">
        <f>IF($CF96="",CL95,Case6!$O96)</f>
        <v>1.9714186982055359E-3</v>
      </c>
      <c r="CM96" s="22">
        <f>IF($CF96="",CM95,Case7!$O96)</f>
        <v>1.9714186982055359E-3</v>
      </c>
      <c r="CN96" s="22">
        <f>IF($CF96="",CN95,Case8!$O96)</f>
        <v>9.8570934910276772E-4</v>
      </c>
      <c r="CO96" s="22">
        <f>IF($CF96="",CO95,Case9!$O96)</f>
        <v>3.9428373964110709E-3</v>
      </c>
      <c r="CP96" s="22">
        <f>IF($CF96="",CP95,Case10!$O96)</f>
        <v>2.1866334246554959E-4</v>
      </c>
      <c r="CQ96" s="22">
        <f>IF($CF96="",CQ95,Case11!$O96)</f>
        <v>9.0443033450757944E-3</v>
      </c>
      <c r="CS96" t="str">
        <f>OutputSummary!A96</f>
        <v/>
      </c>
      <c r="CT96" s="22">
        <f>IF($CS96="",CT95,Case1!$S96+Case1!$F96+Case1!$P96)</f>
        <v>3.9428373964110718E-3</v>
      </c>
      <c r="CU96" s="22">
        <f>IF($CS96="",CU95,Case2!$S96+Case2!$F96+Case2!$P96)</f>
        <v>3.9428373964110718E-3</v>
      </c>
      <c r="CV96" s="22">
        <f>IF($CS96="",CV95,Case3!$S96+Case3!$F96+Case3!$P96)</f>
        <v>3.9428373964110718E-3</v>
      </c>
      <c r="CW96" s="22">
        <f>IF($CS96="",CW95,Case4!$S96+Case4!$F96+Case4!$P96)</f>
        <v>3.9428373964110718E-3</v>
      </c>
      <c r="CX96" s="22">
        <f>IF($CS96="",CX95,Case5!$S96+Case5!$F96+Case5!$P96)</f>
        <v>3.9428373964110709E-3</v>
      </c>
      <c r="CY96" s="22">
        <f>IF($CS96="",CY95,Case6!$S96+Case6!$F96+Case6!$P96)</f>
        <v>3.9428373964110718E-3</v>
      </c>
      <c r="CZ96" s="22">
        <f>IF($CS96="",CZ95,Case7!$S96+Case7!$F96+Case7!$P96)</f>
        <v>3.9428373964110718E-3</v>
      </c>
      <c r="DA96" s="22">
        <f>IF($CS96="",DA95,Case8!$S96+Case8!$F96+Case8!$P96)</f>
        <v>1.9714186982055354E-3</v>
      </c>
      <c r="DB96" s="22">
        <f>IF($CS96="",DB95,Case9!$S96+Case9!$F96+Case9!$P96)</f>
        <v>7.8856747928221418E-3</v>
      </c>
      <c r="DC96" s="22">
        <f>IF($CS96="",DC95,Case10!$S96+Case10!$F96+Case10!$P96)</f>
        <v>2.1866334246554956E-3</v>
      </c>
      <c r="DD96" s="22">
        <f>IF($CS96="",DD95,Case11!$S96+Case11!$F96+Case11!$P96)</f>
        <v>1.1029638225702189E-2</v>
      </c>
      <c r="DF96" t="str">
        <f t="shared" si="78"/>
        <v/>
      </c>
      <c r="DG96" s="22">
        <f t="shared" si="79"/>
        <v>1.9714186982055359E-3</v>
      </c>
      <c r="DH96" s="22">
        <f t="shared" si="80"/>
        <v>1.9714186982055363E-3</v>
      </c>
      <c r="DI96" s="22">
        <f t="shared" si="81"/>
        <v>1.9714186982055363E-3</v>
      </c>
      <c r="DJ96" s="22">
        <f t="shared" si="82"/>
        <v>1.9714186982055359E-3</v>
      </c>
      <c r="DK96" s="22">
        <f t="shared" si="83"/>
        <v>1.971418698205535E-3</v>
      </c>
      <c r="DL96" s="22">
        <f t="shared" si="84"/>
        <v>1.9714186982055359E-3</v>
      </c>
      <c r="DM96" s="22">
        <f t="shared" si="85"/>
        <v>1.9714186982055359E-3</v>
      </c>
      <c r="DN96" s="22">
        <f t="shared" si="86"/>
        <v>9.8570934910276772E-4</v>
      </c>
      <c r="DO96" s="22">
        <f t="shared" si="87"/>
        <v>3.9428373964110709E-3</v>
      </c>
      <c r="DP96" s="22">
        <f t="shared" si="88"/>
        <v>1.9679700821899461E-3</v>
      </c>
      <c r="DQ96" s="22">
        <f t="shared" si="89"/>
        <v>1.9853348806263948E-3</v>
      </c>
      <c r="DS96">
        <f t="shared" si="90"/>
        <v>50</v>
      </c>
      <c r="DT96">
        <f t="shared" si="91"/>
        <v>50.000000000000007</v>
      </c>
      <c r="DU96">
        <f t="shared" si="92"/>
        <v>50.000000000000007</v>
      </c>
      <c r="DV96">
        <f t="shared" si="93"/>
        <v>50</v>
      </c>
      <c r="DW96">
        <f t="shared" si="94"/>
        <v>49.999999999999993</v>
      </c>
      <c r="DX96">
        <f t="shared" si="95"/>
        <v>50</v>
      </c>
      <c r="DY96">
        <f t="shared" si="96"/>
        <v>50</v>
      </c>
      <c r="DZ96">
        <f t="shared" si="97"/>
        <v>50</v>
      </c>
      <c r="EA96">
        <f t="shared" si="98"/>
        <v>50</v>
      </c>
      <c r="EB96">
        <f t="shared" si="99"/>
        <v>90.000000000000014</v>
      </c>
      <c r="EC96">
        <f t="shared" si="100"/>
        <v>18.000000000000007</v>
      </c>
    </row>
    <row r="97" spans="1:133" x14ac:dyDescent="0.2">
      <c r="A97" t="str">
        <f>OutputSummary!A93</f>
        <v/>
      </c>
      <c r="B97" s="13">
        <f>IF($A97="",B96,Case8!K93*100)</f>
        <v>1.7498579986049103</v>
      </c>
      <c r="C97" s="7">
        <f>IF($A97="",C96,Pi!$B93)</f>
        <v>1.7498579986049103</v>
      </c>
      <c r="D97" s="7">
        <f>IF($A97="",D96,Patm!B93)</f>
        <v>2.8460613410415014</v>
      </c>
      <c r="E97" s="13">
        <f>IF($A97="",E96,'Patm diff'!B93)</f>
        <v>4.670430279232888</v>
      </c>
      <c r="F97" s="7">
        <f>IF($A97="",F96,'Patm nodiff'!B93)</f>
        <v>2.6975389287095854</v>
      </c>
      <c r="G97" s="7">
        <f>IF($A97="",G96,Case1!$B93)</f>
        <v>2.0261280293795592</v>
      </c>
      <c r="H97" s="7">
        <f>IF($A97="",H96,Case2!$B93)</f>
        <v>2.0308313965113962</v>
      </c>
      <c r="I97" s="7">
        <f>IF($A97="",I96,Case3!$B93)</f>
        <v>2.0214807385713751</v>
      </c>
      <c r="J97" s="7">
        <f>IF($A97="",J96,Case4!$B93)</f>
        <v>2.0538051773670332</v>
      </c>
      <c r="K97" s="7">
        <f>IF($A97="",K96,Case5!$B93)</f>
        <v>1.9982551494235157</v>
      </c>
      <c r="L97" s="7">
        <f>IF($A97="",L96,Case6!$B93)</f>
        <v>2.0532800477375783</v>
      </c>
      <c r="M97" s="7">
        <f>IF($A97="",M96,Case7!$B93)</f>
        <v>1.9995512626175778</v>
      </c>
      <c r="N97" s="7">
        <f>IF($A97="",N96,Case8!$B93)</f>
        <v>1.8879146385829662</v>
      </c>
      <c r="O97" s="7">
        <f>IF($A97="",O96,Case9!$B93)</f>
        <v>2.3030261325003867</v>
      </c>
      <c r="P97" s="7">
        <f>IF($A97="",P96,Case10!$B93)</f>
        <v>1.9036206090317456</v>
      </c>
      <c r="Q97" s="7">
        <f>IF($A97="",Q96,Case11!$B93)</f>
        <v>2.5217589739143711</v>
      </c>
      <c r="S97" s="7">
        <f>IF($A97="",S96,Case1!E93*100)</f>
        <v>42.140250000000002</v>
      </c>
      <c r="T97" s="7">
        <f>IF($A97="",T96,Pi!$Q93)</f>
        <v>42.140250000000002</v>
      </c>
      <c r="U97" s="7">
        <f>IF($A97="",U96,Patm!Q93)</f>
        <v>8.7436195562667471</v>
      </c>
      <c r="V97" s="7">
        <f>IF($A97="",V96,'Patm diff'!Q93)</f>
        <v>10.262304467276978</v>
      </c>
      <c r="W97" s="7">
        <f>IF($A97="",W96,'Patm nodiff'!Q93)</f>
        <v>8.2907749628602705</v>
      </c>
      <c r="X97" s="7">
        <f>IF($A97="",X96,Case1!$Q93)</f>
        <v>4.1852751107482655</v>
      </c>
      <c r="Y97" s="7">
        <f>IF($A97="",Y96,Case2!$Q93)</f>
        <v>3.9995827538937814</v>
      </c>
      <c r="Z97" s="7">
        <f>IF($A97="",Z96,Case3!$Q93)</f>
        <v>4.3695141633915444</v>
      </c>
      <c r="AA97" s="7">
        <f>IF($A97="",AA96,Case4!$Q93)</f>
        <v>3.1035367632601623</v>
      </c>
      <c r="AB97" s="7">
        <f>IF($A97="",AB96,Case5!$Q93)</f>
        <v>5.3015417455934193</v>
      </c>
      <c r="AC97" s="7">
        <f>IF($A97="",AC96,Case6!$Q93)</f>
        <v>3.1238178319518188</v>
      </c>
      <c r="AD97" s="7">
        <f>IF($A97="",AD96,Case7!$Q93)</f>
        <v>5.2490353409855066</v>
      </c>
      <c r="AE97" s="7">
        <f>IF($A97="",AE96,Case8!$Q93)</f>
        <v>2.4122664979407622</v>
      </c>
      <c r="AF97" s="7">
        <f>IF($A97="",AF96,Case9!$Q93)</f>
        <v>6.5376942800019391</v>
      </c>
      <c r="AG97" s="7">
        <f>IF($A97="",AG96,Case10!$Q93)</f>
        <v>2.6050506633498691</v>
      </c>
      <c r="AH97" s="7">
        <f>IF($A97="",AH96,Case11!$Q93)</f>
        <v>7.7843906021425369</v>
      </c>
      <c r="AJ97" s="25">
        <f t="shared" si="101"/>
        <v>1</v>
      </c>
      <c r="AK97" s="25">
        <f t="shared" si="102"/>
        <v>4.8195429511565546</v>
      </c>
      <c r="AL97" s="25">
        <f t="shared" si="103"/>
        <v>4.1063145353337571</v>
      </c>
      <c r="AM97" s="25">
        <f t="shared" si="104"/>
        <v>5.0827878200497985</v>
      </c>
      <c r="AN97" s="25">
        <f t="shared" si="105"/>
        <v>10.068692949665129</v>
      </c>
      <c r="AO97" s="25">
        <f t="shared" si="106"/>
        <v>10.536161543094588</v>
      </c>
      <c r="AP97" s="25">
        <f t="shared" si="107"/>
        <v>9.6441499956808556</v>
      </c>
      <c r="AQ97" s="25">
        <f t="shared" si="108"/>
        <v>13.578137851904506</v>
      </c>
      <c r="AR97" s="25">
        <f t="shared" si="109"/>
        <v>7.9486783321147092</v>
      </c>
      <c r="AS97" s="25">
        <f t="shared" si="110"/>
        <v>13.489983176666227</v>
      </c>
      <c r="AT97" s="25">
        <f t="shared" si="111"/>
        <v>8.0281894219611338</v>
      </c>
      <c r="AU97" s="25">
        <f t="shared" si="112"/>
        <v>17.469151951483447</v>
      </c>
      <c r="AV97" s="25">
        <f t="shared" si="113"/>
        <v>6.4457357892831144</v>
      </c>
      <c r="AW97" s="25">
        <f t="shared" si="114"/>
        <v>16.176364856494306</v>
      </c>
      <c r="AX97" s="25">
        <f t="shared" si="115"/>
        <v>5.4134295353064026</v>
      </c>
      <c r="AZ97" s="7">
        <f t="shared" si="116"/>
        <v>32.560021580793098</v>
      </c>
      <c r="BA97" s="7">
        <f t="shared" si="117"/>
        <v>32.560021580793098</v>
      </c>
      <c r="BB97" s="7">
        <f t="shared" si="118"/>
        <v>73.958333333333329</v>
      </c>
      <c r="BC97" s="7">
        <f t="shared" si="119"/>
        <v>22.118380062305299</v>
      </c>
      <c r="BD97" s="7">
        <f t="shared" si="120"/>
        <v>50</v>
      </c>
      <c r="BE97" s="7">
        <f t="shared" si="121"/>
        <v>50</v>
      </c>
      <c r="BF97" s="7">
        <f t="shared" si="122"/>
        <v>50</v>
      </c>
      <c r="BG97" s="7">
        <f t="shared" si="123"/>
        <v>50</v>
      </c>
      <c r="BH97" s="7">
        <f t="shared" si="124"/>
        <v>50</v>
      </c>
      <c r="BI97" s="7">
        <f t="shared" si="125"/>
        <v>50</v>
      </c>
      <c r="BJ97" s="7">
        <f t="shared" si="126"/>
        <v>50</v>
      </c>
      <c r="BK97" s="7">
        <f t="shared" si="127"/>
        <v>50</v>
      </c>
      <c r="BL97" s="7">
        <f t="shared" si="128"/>
        <v>50</v>
      </c>
      <c r="BM97" s="7">
        <f t="shared" si="129"/>
        <v>10</v>
      </c>
      <c r="BN97" s="7">
        <f t="shared" si="130"/>
        <v>82</v>
      </c>
      <c r="BP97" s="7">
        <f t="shared" si="131"/>
        <v>0</v>
      </c>
      <c r="BQ97" s="7">
        <f t="shared" si="132"/>
        <v>62.645274262857264</v>
      </c>
      <c r="BR97" s="7">
        <f t="shared" si="133"/>
        <v>166.90338775811693</v>
      </c>
      <c r="BS97" s="7">
        <f t="shared" si="134"/>
        <v>54.157590550788811</v>
      </c>
      <c r="BT97" s="7">
        <f t="shared" si="135"/>
        <v>15.788140008784001</v>
      </c>
      <c r="BU97" s="7">
        <f t="shared" si="136"/>
        <v>16.056925655138556</v>
      </c>
      <c r="BV97" s="7">
        <f t="shared" si="137"/>
        <v>15.52255898381574</v>
      </c>
      <c r="BW97" s="7">
        <f t="shared" si="138"/>
        <v>17.369819665621289</v>
      </c>
      <c r="BX97" s="7">
        <f t="shared" si="139"/>
        <v>14.195274760388681</v>
      </c>
      <c r="BY97" s="7">
        <f t="shared" si="140"/>
        <v>17.339809823115583</v>
      </c>
      <c r="BZ97" s="7">
        <f t="shared" si="141"/>
        <v>14.269344381757698</v>
      </c>
      <c r="CA97" s="7">
        <f t="shared" si="142"/>
        <v>7.8895910461376131</v>
      </c>
      <c r="CB97" s="7">
        <f t="shared" si="143"/>
        <v>31.612172778390846</v>
      </c>
      <c r="CC97" s="7">
        <f t="shared" si="144"/>
        <v>8.7871479028254775</v>
      </c>
      <c r="CD97" s="7">
        <f t="shared" si="145"/>
        <v>44.112206586183888</v>
      </c>
      <c r="CF97" t="str">
        <f>OutputSummary!A97</f>
        <v/>
      </c>
      <c r="CG97" s="22">
        <f>IF($CF97="",CG96,Case1!$O97)</f>
        <v>1.9714186982055359E-3</v>
      </c>
      <c r="CH97" s="22">
        <f>IF($CF97="",CH96,Case2!$O97)</f>
        <v>1.9714186982055354E-3</v>
      </c>
      <c r="CI97" s="22">
        <f>IF($CF97="",CI96,Case3!$O97)</f>
        <v>1.9714186982055354E-3</v>
      </c>
      <c r="CJ97" s="22">
        <f>IF($CF97="",CJ96,Case4!$O97)</f>
        <v>1.9714186982055359E-3</v>
      </c>
      <c r="CK97" s="22">
        <f>IF($CF97="",CK96,Case5!$O97)</f>
        <v>1.9714186982055359E-3</v>
      </c>
      <c r="CL97" s="22">
        <f>IF($CF97="",CL96,Case6!$O97)</f>
        <v>1.9714186982055359E-3</v>
      </c>
      <c r="CM97" s="22">
        <f>IF($CF97="",CM96,Case7!$O97)</f>
        <v>1.9714186982055359E-3</v>
      </c>
      <c r="CN97" s="22">
        <f>IF($CF97="",CN96,Case8!$O97)</f>
        <v>9.8570934910276772E-4</v>
      </c>
      <c r="CO97" s="22">
        <f>IF($CF97="",CO96,Case9!$O97)</f>
        <v>3.9428373964110709E-3</v>
      </c>
      <c r="CP97" s="22">
        <f>IF($CF97="",CP96,Case10!$O97)</f>
        <v>2.1866334246554959E-4</v>
      </c>
      <c r="CQ97" s="22">
        <f>IF($CF97="",CQ96,Case11!$O97)</f>
        <v>9.0443033450757944E-3</v>
      </c>
      <c r="CS97" t="str">
        <f>OutputSummary!A97</f>
        <v/>
      </c>
      <c r="CT97" s="22">
        <f>IF($CS97="",CT96,Case1!$S97+Case1!$F97+Case1!$P97)</f>
        <v>3.9428373964110718E-3</v>
      </c>
      <c r="CU97" s="22">
        <f>IF($CS97="",CU96,Case2!$S97+Case2!$F97+Case2!$P97)</f>
        <v>3.9428373964110718E-3</v>
      </c>
      <c r="CV97" s="22">
        <f>IF($CS97="",CV96,Case3!$S97+Case3!$F97+Case3!$P97)</f>
        <v>3.9428373964110718E-3</v>
      </c>
      <c r="CW97" s="22">
        <f>IF($CS97="",CW96,Case4!$S97+Case4!$F97+Case4!$P97)</f>
        <v>3.9428373964110718E-3</v>
      </c>
      <c r="CX97" s="22">
        <f>IF($CS97="",CX96,Case5!$S97+Case5!$F97+Case5!$P97)</f>
        <v>3.9428373964110709E-3</v>
      </c>
      <c r="CY97" s="22">
        <f>IF($CS97="",CY96,Case6!$S97+Case6!$F97+Case6!$P97)</f>
        <v>3.9428373964110718E-3</v>
      </c>
      <c r="CZ97" s="22">
        <f>IF($CS97="",CZ96,Case7!$S97+Case7!$F97+Case7!$P97)</f>
        <v>3.9428373964110718E-3</v>
      </c>
      <c r="DA97" s="22">
        <f>IF($CS97="",DA96,Case8!$S97+Case8!$F97+Case8!$P97)</f>
        <v>1.9714186982055354E-3</v>
      </c>
      <c r="DB97" s="22">
        <f>IF($CS97="",DB96,Case9!$S97+Case9!$F97+Case9!$P97)</f>
        <v>7.8856747928221418E-3</v>
      </c>
      <c r="DC97" s="22">
        <f>IF($CS97="",DC96,Case10!$S97+Case10!$F97+Case10!$P97)</f>
        <v>2.1866334246554956E-3</v>
      </c>
      <c r="DD97" s="22">
        <f>IF($CS97="",DD96,Case11!$S97+Case11!$F97+Case11!$P97)</f>
        <v>1.1029638225702189E-2</v>
      </c>
      <c r="DF97" t="str">
        <f t="shared" si="78"/>
        <v/>
      </c>
      <c r="DG97" s="22">
        <f t="shared" si="79"/>
        <v>1.9714186982055359E-3</v>
      </c>
      <c r="DH97" s="22">
        <f t="shared" si="80"/>
        <v>1.9714186982055363E-3</v>
      </c>
      <c r="DI97" s="22">
        <f t="shared" si="81"/>
        <v>1.9714186982055363E-3</v>
      </c>
      <c r="DJ97" s="22">
        <f t="shared" si="82"/>
        <v>1.9714186982055359E-3</v>
      </c>
      <c r="DK97" s="22">
        <f t="shared" si="83"/>
        <v>1.971418698205535E-3</v>
      </c>
      <c r="DL97" s="22">
        <f t="shared" si="84"/>
        <v>1.9714186982055359E-3</v>
      </c>
      <c r="DM97" s="22">
        <f t="shared" si="85"/>
        <v>1.9714186982055359E-3</v>
      </c>
      <c r="DN97" s="22">
        <f t="shared" si="86"/>
        <v>9.8570934910276772E-4</v>
      </c>
      <c r="DO97" s="22">
        <f t="shared" si="87"/>
        <v>3.9428373964110709E-3</v>
      </c>
      <c r="DP97" s="22">
        <f t="shared" si="88"/>
        <v>1.9679700821899461E-3</v>
      </c>
      <c r="DQ97" s="22">
        <f t="shared" si="89"/>
        <v>1.9853348806263948E-3</v>
      </c>
      <c r="DS97">
        <f t="shared" si="90"/>
        <v>50</v>
      </c>
      <c r="DT97">
        <f t="shared" si="91"/>
        <v>50.000000000000007</v>
      </c>
      <c r="DU97">
        <f t="shared" si="92"/>
        <v>50.000000000000007</v>
      </c>
      <c r="DV97">
        <f t="shared" si="93"/>
        <v>50</v>
      </c>
      <c r="DW97">
        <f t="shared" si="94"/>
        <v>49.999999999999993</v>
      </c>
      <c r="DX97">
        <f t="shared" si="95"/>
        <v>50</v>
      </c>
      <c r="DY97">
        <f t="shared" si="96"/>
        <v>50</v>
      </c>
      <c r="DZ97">
        <f t="shared" si="97"/>
        <v>50</v>
      </c>
      <c r="EA97">
        <f t="shared" si="98"/>
        <v>50</v>
      </c>
      <c r="EB97">
        <f t="shared" si="99"/>
        <v>90.000000000000014</v>
      </c>
      <c r="EC97">
        <f t="shared" si="100"/>
        <v>18.000000000000007</v>
      </c>
    </row>
    <row r="98" spans="1:133" x14ac:dyDescent="0.2">
      <c r="A98" t="str">
        <f>OutputSummary!A94</f>
        <v/>
      </c>
      <c r="B98" s="13">
        <f>IF($A98="",B97,Case8!K94*100)</f>
        <v>1.7498579986049103</v>
      </c>
      <c r="C98" s="7">
        <f>IF($A98="",C97,Pi!$B94)</f>
        <v>1.7498579986049103</v>
      </c>
      <c r="D98" s="7">
        <f>IF($A98="",D97,Patm!B94)</f>
        <v>2.8460613410415014</v>
      </c>
      <c r="E98" s="13">
        <f>IF($A98="",E97,'Patm diff'!B94)</f>
        <v>4.670430279232888</v>
      </c>
      <c r="F98" s="7">
        <f>IF($A98="",F97,'Patm nodiff'!B94)</f>
        <v>2.6975389287095854</v>
      </c>
      <c r="G98" s="7">
        <f>IF($A98="",G97,Case1!$B94)</f>
        <v>2.0261280293795592</v>
      </c>
      <c r="H98" s="7">
        <f>IF($A98="",H97,Case2!$B94)</f>
        <v>2.0308313965113962</v>
      </c>
      <c r="I98" s="7">
        <f>IF($A98="",I97,Case3!$B94)</f>
        <v>2.0214807385713751</v>
      </c>
      <c r="J98" s="7">
        <f>IF($A98="",J97,Case4!$B94)</f>
        <v>2.0538051773670332</v>
      </c>
      <c r="K98" s="7">
        <f>IF($A98="",K97,Case5!$B94)</f>
        <v>1.9982551494235157</v>
      </c>
      <c r="L98" s="7">
        <f>IF($A98="",L97,Case6!$B94)</f>
        <v>2.0532800477375783</v>
      </c>
      <c r="M98" s="7">
        <f>IF($A98="",M97,Case7!$B94)</f>
        <v>1.9995512626175778</v>
      </c>
      <c r="N98" s="7">
        <f>IF($A98="",N97,Case8!$B94)</f>
        <v>1.8879146385829662</v>
      </c>
      <c r="O98" s="7">
        <f>IF($A98="",O97,Case9!$B94)</f>
        <v>2.3030261325003867</v>
      </c>
      <c r="P98" s="7">
        <f>IF($A98="",P97,Case10!$B94)</f>
        <v>1.9036206090317456</v>
      </c>
      <c r="Q98" s="7">
        <f>IF($A98="",Q97,Case11!$B94)</f>
        <v>2.5217589739143711</v>
      </c>
      <c r="S98" s="7">
        <f>IF($A98="",S97,Case1!E94*100)</f>
        <v>42.140250000000002</v>
      </c>
      <c r="T98" s="7">
        <f>IF($A98="",T97,Pi!$Q94)</f>
        <v>42.140250000000002</v>
      </c>
      <c r="U98" s="7">
        <f>IF($A98="",U97,Patm!Q94)</f>
        <v>8.7436195562667471</v>
      </c>
      <c r="V98" s="7">
        <f>IF($A98="",V97,'Patm diff'!Q94)</f>
        <v>10.262304467276978</v>
      </c>
      <c r="W98" s="7">
        <f>IF($A98="",W97,'Patm nodiff'!Q94)</f>
        <v>8.2907749628602705</v>
      </c>
      <c r="X98" s="7">
        <f>IF($A98="",X97,Case1!$Q94)</f>
        <v>4.1852751107482655</v>
      </c>
      <c r="Y98" s="7">
        <f>IF($A98="",Y97,Case2!$Q94)</f>
        <v>3.9995827538937814</v>
      </c>
      <c r="Z98" s="7">
        <f>IF($A98="",Z97,Case3!$Q94)</f>
        <v>4.3695141633915444</v>
      </c>
      <c r="AA98" s="7">
        <f>IF($A98="",AA97,Case4!$Q94)</f>
        <v>3.1035367632601623</v>
      </c>
      <c r="AB98" s="7">
        <f>IF($A98="",AB97,Case5!$Q94)</f>
        <v>5.3015417455934193</v>
      </c>
      <c r="AC98" s="7">
        <f>IF($A98="",AC97,Case6!$Q94)</f>
        <v>3.1238178319518188</v>
      </c>
      <c r="AD98" s="7">
        <f>IF($A98="",AD97,Case7!$Q94)</f>
        <v>5.2490353409855066</v>
      </c>
      <c r="AE98" s="7">
        <f>IF($A98="",AE97,Case8!$Q94)</f>
        <v>2.4122664979407622</v>
      </c>
      <c r="AF98" s="7">
        <f>IF($A98="",AF97,Case9!$Q94)</f>
        <v>6.5376942800019391</v>
      </c>
      <c r="AG98" s="7">
        <f>IF($A98="",AG97,Case10!$Q94)</f>
        <v>2.6050506633498691</v>
      </c>
      <c r="AH98" s="7">
        <f>IF($A98="",AH97,Case11!$Q94)</f>
        <v>7.7843906021425369</v>
      </c>
      <c r="AJ98" s="25">
        <f t="shared" si="101"/>
        <v>1</v>
      </c>
      <c r="AK98" s="25">
        <f t="shared" si="102"/>
        <v>4.8195429511565546</v>
      </c>
      <c r="AL98" s="25">
        <f t="shared" si="103"/>
        <v>4.1063145353337571</v>
      </c>
      <c r="AM98" s="25">
        <f t="shared" si="104"/>
        <v>5.0827878200497985</v>
      </c>
      <c r="AN98" s="25">
        <f t="shared" si="105"/>
        <v>10.068692949665129</v>
      </c>
      <c r="AO98" s="25">
        <f t="shared" si="106"/>
        <v>10.536161543094588</v>
      </c>
      <c r="AP98" s="25">
        <f t="shared" si="107"/>
        <v>9.6441499956808556</v>
      </c>
      <c r="AQ98" s="25">
        <f t="shared" si="108"/>
        <v>13.578137851904506</v>
      </c>
      <c r="AR98" s="25">
        <f t="shared" si="109"/>
        <v>7.9486783321147092</v>
      </c>
      <c r="AS98" s="25">
        <f t="shared" si="110"/>
        <v>13.489983176666227</v>
      </c>
      <c r="AT98" s="25">
        <f t="shared" si="111"/>
        <v>8.0281894219611338</v>
      </c>
      <c r="AU98" s="25">
        <f t="shared" si="112"/>
        <v>17.469151951483447</v>
      </c>
      <c r="AV98" s="25">
        <f t="shared" si="113"/>
        <v>6.4457357892831144</v>
      </c>
      <c r="AW98" s="25">
        <f t="shared" si="114"/>
        <v>16.176364856494306</v>
      </c>
      <c r="AX98" s="25">
        <f t="shared" si="115"/>
        <v>5.4134295353064026</v>
      </c>
      <c r="AZ98" s="7">
        <f t="shared" si="116"/>
        <v>32.560021580793098</v>
      </c>
      <c r="BA98" s="7">
        <f t="shared" si="117"/>
        <v>32.560021580793098</v>
      </c>
      <c r="BB98" s="7">
        <f t="shared" si="118"/>
        <v>73.958333333333329</v>
      </c>
      <c r="BC98" s="7">
        <f t="shared" si="119"/>
        <v>22.118380062305299</v>
      </c>
      <c r="BD98" s="7">
        <f t="shared" si="120"/>
        <v>50</v>
      </c>
      <c r="BE98" s="7">
        <f t="shared" si="121"/>
        <v>50</v>
      </c>
      <c r="BF98" s="7">
        <f t="shared" si="122"/>
        <v>50</v>
      </c>
      <c r="BG98" s="7">
        <f t="shared" si="123"/>
        <v>50</v>
      </c>
      <c r="BH98" s="7">
        <f t="shared" si="124"/>
        <v>50</v>
      </c>
      <c r="BI98" s="7">
        <f t="shared" si="125"/>
        <v>50</v>
      </c>
      <c r="BJ98" s="7">
        <f t="shared" si="126"/>
        <v>50</v>
      </c>
      <c r="BK98" s="7">
        <f t="shared" si="127"/>
        <v>50</v>
      </c>
      <c r="BL98" s="7">
        <f t="shared" si="128"/>
        <v>50</v>
      </c>
      <c r="BM98" s="7">
        <f t="shared" si="129"/>
        <v>10</v>
      </c>
      <c r="BN98" s="7">
        <f t="shared" si="130"/>
        <v>82</v>
      </c>
      <c r="BP98" s="7">
        <f t="shared" si="131"/>
        <v>0</v>
      </c>
      <c r="BQ98" s="7">
        <f t="shared" si="132"/>
        <v>62.645274262857264</v>
      </c>
      <c r="BR98" s="7">
        <f t="shared" si="133"/>
        <v>166.90338775811693</v>
      </c>
      <c r="BS98" s="7">
        <f t="shared" si="134"/>
        <v>54.157590550788811</v>
      </c>
      <c r="BT98" s="7">
        <f t="shared" si="135"/>
        <v>15.788140008784001</v>
      </c>
      <c r="BU98" s="7">
        <f t="shared" si="136"/>
        <v>16.056925655138556</v>
      </c>
      <c r="BV98" s="7">
        <f t="shared" si="137"/>
        <v>15.52255898381574</v>
      </c>
      <c r="BW98" s="7">
        <f t="shared" si="138"/>
        <v>17.369819665621289</v>
      </c>
      <c r="BX98" s="7">
        <f t="shared" si="139"/>
        <v>14.195274760388681</v>
      </c>
      <c r="BY98" s="7">
        <f t="shared" si="140"/>
        <v>17.339809823115583</v>
      </c>
      <c r="BZ98" s="7">
        <f t="shared" si="141"/>
        <v>14.269344381757698</v>
      </c>
      <c r="CA98" s="7">
        <f t="shared" si="142"/>
        <v>7.8895910461376131</v>
      </c>
      <c r="CB98" s="7">
        <f t="shared" si="143"/>
        <v>31.612172778390846</v>
      </c>
      <c r="CC98" s="7">
        <f t="shared" si="144"/>
        <v>8.7871479028254775</v>
      </c>
      <c r="CD98" s="7">
        <f t="shared" si="145"/>
        <v>44.112206586183888</v>
      </c>
      <c r="CF98" t="str">
        <f>OutputSummary!A98</f>
        <v/>
      </c>
      <c r="CG98" s="22">
        <f>IF($CF98="",CG97,Case1!$O98)</f>
        <v>1.9714186982055359E-3</v>
      </c>
      <c r="CH98" s="22">
        <f>IF($CF98="",CH97,Case2!$O98)</f>
        <v>1.9714186982055354E-3</v>
      </c>
      <c r="CI98" s="22">
        <f>IF($CF98="",CI97,Case3!$O98)</f>
        <v>1.9714186982055354E-3</v>
      </c>
      <c r="CJ98" s="22">
        <f>IF($CF98="",CJ97,Case4!$O98)</f>
        <v>1.9714186982055359E-3</v>
      </c>
      <c r="CK98" s="22">
        <f>IF($CF98="",CK97,Case5!$O98)</f>
        <v>1.9714186982055359E-3</v>
      </c>
      <c r="CL98" s="22">
        <f>IF($CF98="",CL97,Case6!$O98)</f>
        <v>1.9714186982055359E-3</v>
      </c>
      <c r="CM98" s="22">
        <f>IF($CF98="",CM97,Case7!$O98)</f>
        <v>1.9714186982055359E-3</v>
      </c>
      <c r="CN98" s="22">
        <f>IF($CF98="",CN97,Case8!$O98)</f>
        <v>9.8570934910276772E-4</v>
      </c>
      <c r="CO98" s="22">
        <f>IF($CF98="",CO97,Case9!$O98)</f>
        <v>3.9428373964110709E-3</v>
      </c>
      <c r="CP98" s="22">
        <f>IF($CF98="",CP97,Case10!$O98)</f>
        <v>2.1866334246554959E-4</v>
      </c>
      <c r="CQ98" s="22">
        <f>IF($CF98="",CQ97,Case11!$O98)</f>
        <v>9.0443033450757944E-3</v>
      </c>
      <c r="CS98" t="str">
        <f>OutputSummary!A98</f>
        <v/>
      </c>
      <c r="CT98" s="22">
        <f>IF($CS98="",CT97,Case1!$S98+Case1!$F98+Case1!$P98)</f>
        <v>3.9428373964110718E-3</v>
      </c>
      <c r="CU98" s="22">
        <f>IF($CS98="",CU97,Case2!$S98+Case2!$F98+Case2!$P98)</f>
        <v>3.9428373964110718E-3</v>
      </c>
      <c r="CV98" s="22">
        <f>IF($CS98="",CV97,Case3!$S98+Case3!$F98+Case3!$P98)</f>
        <v>3.9428373964110718E-3</v>
      </c>
      <c r="CW98" s="22">
        <f>IF($CS98="",CW97,Case4!$S98+Case4!$F98+Case4!$P98)</f>
        <v>3.9428373964110718E-3</v>
      </c>
      <c r="CX98" s="22">
        <f>IF($CS98="",CX97,Case5!$S98+Case5!$F98+Case5!$P98)</f>
        <v>3.9428373964110709E-3</v>
      </c>
      <c r="CY98" s="22">
        <f>IF($CS98="",CY97,Case6!$S98+Case6!$F98+Case6!$P98)</f>
        <v>3.9428373964110718E-3</v>
      </c>
      <c r="CZ98" s="22">
        <f>IF($CS98="",CZ97,Case7!$S98+Case7!$F98+Case7!$P98)</f>
        <v>3.9428373964110718E-3</v>
      </c>
      <c r="DA98" s="22">
        <f>IF($CS98="",DA97,Case8!$S98+Case8!$F98+Case8!$P98)</f>
        <v>1.9714186982055354E-3</v>
      </c>
      <c r="DB98" s="22">
        <f>IF($CS98="",DB97,Case9!$S98+Case9!$F98+Case9!$P98)</f>
        <v>7.8856747928221418E-3</v>
      </c>
      <c r="DC98" s="22">
        <f>IF($CS98="",DC97,Case10!$S98+Case10!$F98+Case10!$P98)</f>
        <v>2.1866334246554956E-3</v>
      </c>
      <c r="DD98" s="22">
        <f>IF($CS98="",DD97,Case11!$S98+Case11!$F98+Case11!$P98)</f>
        <v>1.1029638225702189E-2</v>
      </c>
      <c r="DF98" t="str">
        <f t="shared" si="78"/>
        <v/>
      </c>
      <c r="DG98" s="22">
        <f t="shared" si="79"/>
        <v>1.9714186982055359E-3</v>
      </c>
      <c r="DH98" s="22">
        <f t="shared" si="80"/>
        <v>1.9714186982055363E-3</v>
      </c>
      <c r="DI98" s="22">
        <f t="shared" si="81"/>
        <v>1.9714186982055363E-3</v>
      </c>
      <c r="DJ98" s="22">
        <f t="shared" si="82"/>
        <v>1.9714186982055359E-3</v>
      </c>
      <c r="DK98" s="22">
        <f t="shared" si="83"/>
        <v>1.971418698205535E-3</v>
      </c>
      <c r="DL98" s="22">
        <f t="shared" si="84"/>
        <v>1.9714186982055359E-3</v>
      </c>
      <c r="DM98" s="22">
        <f t="shared" si="85"/>
        <v>1.9714186982055359E-3</v>
      </c>
      <c r="DN98" s="22">
        <f t="shared" si="86"/>
        <v>9.8570934910276772E-4</v>
      </c>
      <c r="DO98" s="22">
        <f t="shared" si="87"/>
        <v>3.9428373964110709E-3</v>
      </c>
      <c r="DP98" s="22">
        <f t="shared" si="88"/>
        <v>1.9679700821899461E-3</v>
      </c>
      <c r="DQ98" s="22">
        <f t="shared" si="89"/>
        <v>1.9853348806263948E-3</v>
      </c>
      <c r="DS98">
        <f t="shared" si="90"/>
        <v>50</v>
      </c>
      <c r="DT98">
        <f t="shared" si="91"/>
        <v>50.000000000000007</v>
      </c>
      <c r="DU98">
        <f t="shared" si="92"/>
        <v>50.000000000000007</v>
      </c>
      <c r="DV98">
        <f t="shared" si="93"/>
        <v>50</v>
      </c>
      <c r="DW98">
        <f t="shared" si="94"/>
        <v>49.999999999999993</v>
      </c>
      <c r="DX98">
        <f t="shared" si="95"/>
        <v>50</v>
      </c>
      <c r="DY98">
        <f t="shared" si="96"/>
        <v>50</v>
      </c>
      <c r="DZ98">
        <f t="shared" si="97"/>
        <v>50</v>
      </c>
      <c r="EA98">
        <f t="shared" si="98"/>
        <v>50</v>
      </c>
      <c r="EB98">
        <f t="shared" si="99"/>
        <v>90.000000000000014</v>
      </c>
      <c r="EC98">
        <f t="shared" si="100"/>
        <v>18.000000000000007</v>
      </c>
    </row>
    <row r="99" spans="1:133" x14ac:dyDescent="0.2">
      <c r="A99" t="str">
        <f>OutputSummary!A95</f>
        <v/>
      </c>
      <c r="B99" s="13">
        <f>IF($A99="",B98,Case8!K95*100)</f>
        <v>1.7498579986049103</v>
      </c>
      <c r="C99" s="7">
        <f>IF($A99="",C98,Pi!$B95)</f>
        <v>1.7498579986049103</v>
      </c>
      <c r="D99" s="7">
        <f>IF($A99="",D98,Patm!B95)</f>
        <v>2.8460613410415014</v>
      </c>
      <c r="E99" s="13">
        <f>IF($A99="",E98,'Patm diff'!B95)</f>
        <v>4.670430279232888</v>
      </c>
      <c r="F99" s="7">
        <f>IF($A99="",F98,'Patm nodiff'!B95)</f>
        <v>2.6975389287095854</v>
      </c>
      <c r="G99" s="7">
        <f>IF($A99="",G98,Case1!$B95)</f>
        <v>2.0261280293795592</v>
      </c>
      <c r="H99" s="7">
        <f>IF($A99="",H98,Case2!$B95)</f>
        <v>2.0308313965113962</v>
      </c>
      <c r="I99" s="7">
        <f>IF($A99="",I98,Case3!$B95)</f>
        <v>2.0214807385713751</v>
      </c>
      <c r="J99" s="7">
        <f>IF($A99="",J98,Case4!$B95)</f>
        <v>2.0538051773670332</v>
      </c>
      <c r="K99" s="7">
        <f>IF($A99="",K98,Case5!$B95)</f>
        <v>1.9982551494235157</v>
      </c>
      <c r="L99" s="7">
        <f>IF($A99="",L98,Case6!$B95)</f>
        <v>2.0532800477375783</v>
      </c>
      <c r="M99" s="7">
        <f>IF($A99="",M98,Case7!$B95)</f>
        <v>1.9995512626175778</v>
      </c>
      <c r="N99" s="7">
        <f>IF($A99="",N98,Case8!$B95)</f>
        <v>1.8879146385829662</v>
      </c>
      <c r="O99" s="7">
        <f>IF($A99="",O98,Case9!$B95)</f>
        <v>2.3030261325003867</v>
      </c>
      <c r="P99" s="7">
        <f>IF($A99="",P98,Case10!$B95)</f>
        <v>1.9036206090317456</v>
      </c>
      <c r="Q99" s="7">
        <f>IF($A99="",Q98,Case11!$B95)</f>
        <v>2.5217589739143711</v>
      </c>
      <c r="S99" s="7">
        <f>IF($A99="",S98,Case1!E95*100)</f>
        <v>42.140250000000002</v>
      </c>
      <c r="T99" s="7">
        <f>IF($A99="",T98,Pi!$Q95)</f>
        <v>42.140250000000002</v>
      </c>
      <c r="U99" s="7">
        <f>IF($A99="",U98,Patm!Q95)</f>
        <v>8.7436195562667471</v>
      </c>
      <c r="V99" s="7">
        <f>IF($A99="",V98,'Patm diff'!Q95)</f>
        <v>10.262304467276978</v>
      </c>
      <c r="W99" s="7">
        <f>IF($A99="",W98,'Patm nodiff'!Q95)</f>
        <v>8.2907749628602705</v>
      </c>
      <c r="X99" s="7">
        <f>IF($A99="",X98,Case1!$Q95)</f>
        <v>4.1852751107482655</v>
      </c>
      <c r="Y99" s="7">
        <f>IF($A99="",Y98,Case2!$Q95)</f>
        <v>3.9995827538937814</v>
      </c>
      <c r="Z99" s="7">
        <f>IF($A99="",Z98,Case3!$Q95)</f>
        <v>4.3695141633915444</v>
      </c>
      <c r="AA99" s="7">
        <f>IF($A99="",AA98,Case4!$Q95)</f>
        <v>3.1035367632601623</v>
      </c>
      <c r="AB99" s="7">
        <f>IF($A99="",AB98,Case5!$Q95)</f>
        <v>5.3015417455934193</v>
      </c>
      <c r="AC99" s="7">
        <f>IF($A99="",AC98,Case6!$Q95)</f>
        <v>3.1238178319518188</v>
      </c>
      <c r="AD99" s="7">
        <f>IF($A99="",AD98,Case7!$Q95)</f>
        <v>5.2490353409855066</v>
      </c>
      <c r="AE99" s="7">
        <f>IF($A99="",AE98,Case8!$Q95)</f>
        <v>2.4122664979407622</v>
      </c>
      <c r="AF99" s="7">
        <f>IF($A99="",AF98,Case9!$Q95)</f>
        <v>6.5376942800019391</v>
      </c>
      <c r="AG99" s="7">
        <f>IF($A99="",AG98,Case10!$Q95)</f>
        <v>2.6050506633498691</v>
      </c>
      <c r="AH99" s="7">
        <f>IF($A99="",AH98,Case11!$Q95)</f>
        <v>7.7843906021425369</v>
      </c>
      <c r="AJ99" s="25">
        <f t="shared" si="101"/>
        <v>1</v>
      </c>
      <c r="AK99" s="25">
        <f t="shared" si="102"/>
        <v>4.8195429511565546</v>
      </c>
      <c r="AL99" s="25">
        <f t="shared" si="103"/>
        <v>4.1063145353337571</v>
      </c>
      <c r="AM99" s="25">
        <f t="shared" si="104"/>
        <v>5.0827878200497985</v>
      </c>
      <c r="AN99" s="25">
        <f t="shared" si="105"/>
        <v>10.068692949665129</v>
      </c>
      <c r="AO99" s="25">
        <f t="shared" si="106"/>
        <v>10.536161543094588</v>
      </c>
      <c r="AP99" s="25">
        <f t="shared" si="107"/>
        <v>9.6441499956808556</v>
      </c>
      <c r="AQ99" s="25">
        <f t="shared" si="108"/>
        <v>13.578137851904506</v>
      </c>
      <c r="AR99" s="25">
        <f t="shared" si="109"/>
        <v>7.9486783321147092</v>
      </c>
      <c r="AS99" s="25">
        <f t="shared" si="110"/>
        <v>13.489983176666227</v>
      </c>
      <c r="AT99" s="25">
        <f t="shared" si="111"/>
        <v>8.0281894219611338</v>
      </c>
      <c r="AU99" s="25">
        <f t="shared" si="112"/>
        <v>17.469151951483447</v>
      </c>
      <c r="AV99" s="25">
        <f t="shared" si="113"/>
        <v>6.4457357892831144</v>
      </c>
      <c r="AW99" s="25">
        <f t="shared" si="114"/>
        <v>16.176364856494306</v>
      </c>
      <c r="AX99" s="25">
        <f t="shared" si="115"/>
        <v>5.4134295353064026</v>
      </c>
      <c r="AZ99" s="7">
        <f t="shared" si="116"/>
        <v>32.560021580793098</v>
      </c>
      <c r="BA99" s="7">
        <f t="shared" si="117"/>
        <v>32.560021580793098</v>
      </c>
      <c r="BB99" s="7">
        <f t="shared" si="118"/>
        <v>73.958333333333329</v>
      </c>
      <c r="BC99" s="7">
        <f t="shared" si="119"/>
        <v>22.118380062305299</v>
      </c>
      <c r="BD99" s="7">
        <f t="shared" si="120"/>
        <v>50</v>
      </c>
      <c r="BE99" s="7">
        <f t="shared" si="121"/>
        <v>50</v>
      </c>
      <c r="BF99" s="7">
        <f t="shared" si="122"/>
        <v>50</v>
      </c>
      <c r="BG99" s="7">
        <f t="shared" si="123"/>
        <v>50</v>
      </c>
      <c r="BH99" s="7">
        <f t="shared" si="124"/>
        <v>50</v>
      </c>
      <c r="BI99" s="7">
        <f t="shared" si="125"/>
        <v>50</v>
      </c>
      <c r="BJ99" s="7">
        <f t="shared" si="126"/>
        <v>50</v>
      </c>
      <c r="BK99" s="7">
        <f t="shared" si="127"/>
        <v>50</v>
      </c>
      <c r="BL99" s="7">
        <f t="shared" si="128"/>
        <v>50</v>
      </c>
      <c r="BM99" s="7">
        <f t="shared" si="129"/>
        <v>10</v>
      </c>
      <c r="BN99" s="7">
        <f t="shared" si="130"/>
        <v>82</v>
      </c>
      <c r="BP99" s="7">
        <f t="shared" si="131"/>
        <v>0</v>
      </c>
      <c r="BQ99" s="7">
        <f t="shared" si="132"/>
        <v>62.645274262857264</v>
      </c>
      <c r="BR99" s="7">
        <f t="shared" si="133"/>
        <v>166.90338775811693</v>
      </c>
      <c r="BS99" s="7">
        <f t="shared" si="134"/>
        <v>54.157590550788811</v>
      </c>
      <c r="BT99" s="7">
        <f t="shared" si="135"/>
        <v>15.788140008784001</v>
      </c>
      <c r="BU99" s="7">
        <f t="shared" si="136"/>
        <v>16.056925655138556</v>
      </c>
      <c r="BV99" s="7">
        <f t="shared" si="137"/>
        <v>15.52255898381574</v>
      </c>
      <c r="BW99" s="7">
        <f t="shared" si="138"/>
        <v>17.369819665621289</v>
      </c>
      <c r="BX99" s="7">
        <f t="shared" si="139"/>
        <v>14.195274760388681</v>
      </c>
      <c r="BY99" s="7">
        <f t="shared" si="140"/>
        <v>17.339809823115583</v>
      </c>
      <c r="BZ99" s="7">
        <f t="shared" si="141"/>
        <v>14.269344381757698</v>
      </c>
      <c r="CA99" s="7">
        <f t="shared" si="142"/>
        <v>7.8895910461376131</v>
      </c>
      <c r="CB99" s="7">
        <f t="shared" si="143"/>
        <v>31.612172778390846</v>
      </c>
      <c r="CC99" s="7">
        <f t="shared" si="144"/>
        <v>8.7871479028254775</v>
      </c>
      <c r="CD99" s="7">
        <f t="shared" si="145"/>
        <v>44.112206586183888</v>
      </c>
      <c r="CG99" s="22">
        <f>IF($CF99="",CG98,Case1!$O99)</f>
        <v>1.9714186982055359E-3</v>
      </c>
      <c r="CH99" s="22">
        <f>IF($CF99="",CH98,Case2!$O99)</f>
        <v>1.9714186982055354E-3</v>
      </c>
      <c r="CI99" s="22">
        <f>IF($CF99="",CI98,Case3!$O99)</f>
        <v>1.9714186982055354E-3</v>
      </c>
      <c r="CJ99" s="22">
        <f>IF($CF99="",CJ98,Case4!$O99)</f>
        <v>1.9714186982055359E-3</v>
      </c>
      <c r="CK99" s="22">
        <f>IF($CF99="",CK98,Case5!$O99)</f>
        <v>1.9714186982055359E-3</v>
      </c>
      <c r="CL99" s="22">
        <f>IF($CF99="",CL98,Case6!$O99)</f>
        <v>1.9714186982055359E-3</v>
      </c>
      <c r="CM99" s="22">
        <f>IF($CF99="",CM98,Case7!$O99)</f>
        <v>1.9714186982055359E-3</v>
      </c>
      <c r="CN99" s="22">
        <f>IF($CF99="",CN98,Case8!$O99)</f>
        <v>9.8570934910276772E-4</v>
      </c>
      <c r="CO99" s="22">
        <f>IF($CF99="",CO98,Case9!$O99)</f>
        <v>3.9428373964110709E-3</v>
      </c>
      <c r="CP99" s="22">
        <f>IF($CF99="",CP98,Case10!$O99)</f>
        <v>2.1866334246554959E-4</v>
      </c>
      <c r="CQ99" s="22">
        <f>IF($CF99="",CQ98,Case11!$O99)</f>
        <v>9.0443033450757944E-3</v>
      </c>
      <c r="CS99" t="str">
        <f>OutputSummary!A99</f>
        <v/>
      </c>
      <c r="CT99" s="22">
        <f>IF($CS99="",CT98,Case1!$S99+Case1!$F99+Case1!$P99)</f>
        <v>3.9428373964110718E-3</v>
      </c>
      <c r="CU99" s="22">
        <f>IF($CS99="",CU98,Case2!$S99+Case2!$F99+Case2!$P99)</f>
        <v>3.9428373964110718E-3</v>
      </c>
      <c r="CV99" s="22">
        <f>IF($CS99="",CV98,Case3!$S99+Case3!$F99+Case3!$P99)</f>
        <v>3.9428373964110718E-3</v>
      </c>
      <c r="CW99" s="22">
        <f>IF($CS99="",CW98,Case4!$S99+Case4!$F99+Case4!$P99)</f>
        <v>3.9428373964110718E-3</v>
      </c>
      <c r="CX99" s="22">
        <f>IF($CS99="",CX98,Case5!$S99+Case5!$F99+Case5!$P99)</f>
        <v>3.9428373964110709E-3</v>
      </c>
      <c r="CY99" s="22">
        <f>IF($CS99="",CY98,Case6!$S99+Case6!$F99+Case6!$P99)</f>
        <v>3.9428373964110718E-3</v>
      </c>
      <c r="CZ99" s="22">
        <f>IF($CS99="",CZ98,Case7!$S99+Case7!$F99+Case7!$P99)</f>
        <v>3.9428373964110718E-3</v>
      </c>
      <c r="DA99" s="22">
        <f>IF($CS99="",DA98,Case8!$S99+Case8!$F99+Case8!$P99)</f>
        <v>1.9714186982055354E-3</v>
      </c>
      <c r="DB99" s="22">
        <f>IF($CS99="",DB98,Case9!$S99+Case9!$F99+Case9!$P99)</f>
        <v>7.8856747928221418E-3</v>
      </c>
      <c r="DC99" s="22">
        <f>IF($CS99="",DC98,Case10!$S99+Case10!$F99+Case10!$P99)</f>
        <v>2.1866334246554956E-3</v>
      </c>
      <c r="DD99" s="22">
        <f>IF($CS99="",DD98,Case11!$S99+Case11!$F99+Case11!$P99)</f>
        <v>1.1029638225702189E-2</v>
      </c>
      <c r="DF99" t="str">
        <f t="shared" si="78"/>
        <v/>
      </c>
      <c r="DG99" s="22">
        <f t="shared" si="79"/>
        <v>1.9714186982055359E-3</v>
      </c>
      <c r="DH99" s="22">
        <f t="shared" si="80"/>
        <v>1.9714186982055363E-3</v>
      </c>
      <c r="DI99" s="22">
        <f t="shared" si="81"/>
        <v>1.9714186982055363E-3</v>
      </c>
      <c r="DJ99" s="22">
        <f t="shared" si="82"/>
        <v>1.9714186982055359E-3</v>
      </c>
      <c r="DK99" s="22">
        <f t="shared" si="83"/>
        <v>1.971418698205535E-3</v>
      </c>
      <c r="DL99" s="22">
        <f t="shared" si="84"/>
        <v>1.9714186982055359E-3</v>
      </c>
      <c r="DM99" s="22">
        <f t="shared" si="85"/>
        <v>1.9714186982055359E-3</v>
      </c>
      <c r="DN99" s="22">
        <f t="shared" si="86"/>
        <v>9.8570934910276772E-4</v>
      </c>
      <c r="DO99" s="22">
        <f t="shared" si="87"/>
        <v>3.9428373964110709E-3</v>
      </c>
      <c r="DP99" s="22">
        <f t="shared" si="88"/>
        <v>1.9679700821899461E-3</v>
      </c>
      <c r="DQ99" s="22">
        <f t="shared" si="89"/>
        <v>1.9853348806263948E-3</v>
      </c>
      <c r="DS99">
        <f t="shared" si="90"/>
        <v>50</v>
      </c>
      <c r="DT99">
        <f t="shared" si="91"/>
        <v>50.000000000000007</v>
      </c>
      <c r="DU99">
        <f t="shared" si="92"/>
        <v>50.000000000000007</v>
      </c>
      <c r="DV99">
        <f t="shared" si="93"/>
        <v>50</v>
      </c>
      <c r="DW99">
        <f t="shared" si="94"/>
        <v>49.999999999999993</v>
      </c>
      <c r="DX99">
        <f t="shared" si="95"/>
        <v>50</v>
      </c>
      <c r="DY99">
        <f t="shared" si="96"/>
        <v>50</v>
      </c>
      <c r="DZ99">
        <f t="shared" si="97"/>
        <v>50</v>
      </c>
      <c r="EA99">
        <f t="shared" si="98"/>
        <v>50</v>
      </c>
      <c r="EB99">
        <f t="shared" si="99"/>
        <v>90.000000000000014</v>
      </c>
      <c r="EC99">
        <f t="shared" si="100"/>
        <v>18.000000000000007</v>
      </c>
    </row>
    <row r="100" spans="1:133" x14ac:dyDescent="0.2">
      <c r="A100" t="str">
        <f>OutputSummary!A96</f>
        <v/>
      </c>
      <c r="B100" s="13">
        <f>IF($A100="",B99,Case8!K96*100)</f>
        <v>1.7498579986049103</v>
      </c>
      <c r="C100" s="7">
        <f>IF($A100="",C99,Pi!$B96)</f>
        <v>1.7498579986049103</v>
      </c>
      <c r="D100" s="7">
        <f>IF($A100="",D99,Patm!B96)</f>
        <v>2.8460613410415014</v>
      </c>
      <c r="E100" s="13">
        <f>IF($A100="",E99,'Patm diff'!B96)</f>
        <v>4.670430279232888</v>
      </c>
      <c r="F100" s="7">
        <f>IF($A100="",F99,'Patm nodiff'!B96)</f>
        <v>2.6975389287095854</v>
      </c>
      <c r="G100" s="7">
        <f>IF($A100="",G99,Case1!$B96)</f>
        <v>2.0261280293795592</v>
      </c>
      <c r="H100" s="7">
        <f>IF($A100="",H99,Case2!$B96)</f>
        <v>2.0308313965113962</v>
      </c>
      <c r="I100" s="7">
        <f>IF($A100="",I99,Case3!$B96)</f>
        <v>2.0214807385713751</v>
      </c>
      <c r="J100" s="7">
        <f>IF($A100="",J99,Case4!$B96)</f>
        <v>2.0538051773670332</v>
      </c>
      <c r="K100" s="7">
        <f>IF($A100="",K99,Case5!$B96)</f>
        <v>1.9982551494235157</v>
      </c>
      <c r="L100" s="7">
        <f>IF($A100="",L99,Case6!$B96)</f>
        <v>2.0532800477375783</v>
      </c>
      <c r="M100" s="7">
        <f>IF($A100="",M99,Case7!$B96)</f>
        <v>1.9995512626175778</v>
      </c>
      <c r="N100" s="7">
        <f>IF($A100="",N99,Case8!$B96)</f>
        <v>1.8879146385829662</v>
      </c>
      <c r="O100" s="7">
        <f>IF($A100="",O99,Case9!$B96)</f>
        <v>2.3030261325003867</v>
      </c>
      <c r="P100" s="7">
        <f>IF($A100="",P99,Case10!$B96)</f>
        <v>1.9036206090317456</v>
      </c>
      <c r="Q100" s="7">
        <f>IF($A100="",Q99,Case11!$B96)</f>
        <v>2.5217589739143711</v>
      </c>
      <c r="S100" s="7">
        <f>IF($A100="",S99,Case1!E96*100)</f>
        <v>42.140250000000002</v>
      </c>
      <c r="T100" s="7">
        <f>IF($A100="",T99,Pi!$Q96)</f>
        <v>42.140250000000002</v>
      </c>
      <c r="U100" s="7">
        <f>IF($A100="",U99,Patm!Q96)</f>
        <v>8.7436195562667471</v>
      </c>
      <c r="V100" s="7">
        <f>IF($A100="",V99,'Patm diff'!Q96)</f>
        <v>10.262304467276978</v>
      </c>
      <c r="W100" s="7">
        <f>IF($A100="",W99,'Patm nodiff'!Q96)</f>
        <v>8.2907749628602705</v>
      </c>
      <c r="X100" s="7">
        <f>IF($A100="",X99,Case1!$Q96)</f>
        <v>4.1852751107482655</v>
      </c>
      <c r="Y100" s="7">
        <f>IF($A100="",Y99,Case2!$Q96)</f>
        <v>3.9995827538937814</v>
      </c>
      <c r="Z100" s="7">
        <f>IF($A100="",Z99,Case3!$Q96)</f>
        <v>4.3695141633915444</v>
      </c>
      <c r="AA100" s="7">
        <f>IF($A100="",AA99,Case4!$Q96)</f>
        <v>3.1035367632601623</v>
      </c>
      <c r="AB100" s="7">
        <f>IF($A100="",AB99,Case5!$Q96)</f>
        <v>5.3015417455934193</v>
      </c>
      <c r="AC100" s="7">
        <f>IF($A100="",AC99,Case6!$Q96)</f>
        <v>3.1238178319518188</v>
      </c>
      <c r="AD100" s="7">
        <f>IF($A100="",AD99,Case7!$Q96)</f>
        <v>5.2490353409855066</v>
      </c>
      <c r="AE100" s="7">
        <f>IF($A100="",AE99,Case8!$Q96)</f>
        <v>2.4122664979407622</v>
      </c>
      <c r="AF100" s="7">
        <f>IF($A100="",AF99,Case9!$Q96)</f>
        <v>6.5376942800019391</v>
      </c>
      <c r="AG100" s="7">
        <f>IF($A100="",AG99,Case10!$Q96)</f>
        <v>2.6050506633498691</v>
      </c>
      <c r="AH100" s="7">
        <f>IF($A100="",AH99,Case11!$Q96)</f>
        <v>7.7843906021425369</v>
      </c>
      <c r="AJ100" s="25">
        <f t="shared" si="101"/>
        <v>1</v>
      </c>
      <c r="AK100" s="25">
        <f t="shared" si="102"/>
        <v>4.8195429511565546</v>
      </c>
      <c r="AL100" s="25">
        <f t="shared" si="103"/>
        <v>4.1063145353337571</v>
      </c>
      <c r="AM100" s="25">
        <f t="shared" si="104"/>
        <v>5.0827878200497985</v>
      </c>
      <c r="AN100" s="25">
        <f t="shared" si="105"/>
        <v>10.068692949665129</v>
      </c>
      <c r="AO100" s="25">
        <f t="shared" si="106"/>
        <v>10.536161543094588</v>
      </c>
      <c r="AP100" s="25">
        <f t="shared" si="107"/>
        <v>9.6441499956808556</v>
      </c>
      <c r="AQ100" s="25">
        <f t="shared" si="108"/>
        <v>13.578137851904506</v>
      </c>
      <c r="AR100" s="25">
        <f t="shared" si="109"/>
        <v>7.9486783321147092</v>
      </c>
      <c r="AS100" s="25">
        <f t="shared" si="110"/>
        <v>13.489983176666227</v>
      </c>
      <c r="AT100" s="25">
        <f t="shared" si="111"/>
        <v>8.0281894219611338</v>
      </c>
      <c r="AU100" s="25">
        <f t="shared" si="112"/>
        <v>17.469151951483447</v>
      </c>
      <c r="AV100" s="25">
        <f t="shared" si="113"/>
        <v>6.4457357892831144</v>
      </c>
      <c r="AW100" s="25">
        <f t="shared" si="114"/>
        <v>16.176364856494306</v>
      </c>
      <c r="AX100" s="25">
        <f t="shared" si="115"/>
        <v>5.4134295353064026</v>
      </c>
      <c r="AZ100" s="7">
        <f t="shared" si="116"/>
        <v>32.560021580793098</v>
      </c>
      <c r="BA100" s="7">
        <f t="shared" si="117"/>
        <v>32.560021580793098</v>
      </c>
      <c r="BB100" s="7">
        <f t="shared" si="118"/>
        <v>73.958333333333329</v>
      </c>
      <c r="BC100" s="7">
        <f t="shared" si="119"/>
        <v>22.118380062305299</v>
      </c>
      <c r="BD100" s="7">
        <f t="shared" si="120"/>
        <v>50</v>
      </c>
      <c r="BE100" s="7">
        <f t="shared" si="121"/>
        <v>50</v>
      </c>
      <c r="BF100" s="7">
        <f t="shared" si="122"/>
        <v>50</v>
      </c>
      <c r="BG100" s="7">
        <f t="shared" si="123"/>
        <v>50</v>
      </c>
      <c r="BH100" s="7">
        <f t="shared" si="124"/>
        <v>50</v>
      </c>
      <c r="BI100" s="7">
        <f t="shared" si="125"/>
        <v>50</v>
      </c>
      <c r="BJ100" s="7">
        <f t="shared" si="126"/>
        <v>50</v>
      </c>
      <c r="BK100" s="7">
        <f t="shared" si="127"/>
        <v>50</v>
      </c>
      <c r="BL100" s="7">
        <f t="shared" si="128"/>
        <v>50</v>
      </c>
      <c r="BM100" s="7">
        <f t="shared" si="129"/>
        <v>10</v>
      </c>
      <c r="BN100" s="7">
        <f t="shared" si="130"/>
        <v>82</v>
      </c>
      <c r="BP100" s="7">
        <f t="shared" si="131"/>
        <v>0</v>
      </c>
      <c r="BQ100" s="7">
        <f t="shared" si="132"/>
        <v>62.645274262857264</v>
      </c>
      <c r="BR100" s="7">
        <f t="shared" si="133"/>
        <v>166.90338775811693</v>
      </c>
      <c r="BS100" s="7">
        <f t="shared" si="134"/>
        <v>54.157590550788811</v>
      </c>
      <c r="BT100" s="7">
        <f t="shared" si="135"/>
        <v>15.788140008784001</v>
      </c>
      <c r="BU100" s="7">
        <f t="shared" si="136"/>
        <v>16.056925655138556</v>
      </c>
      <c r="BV100" s="7">
        <f t="shared" si="137"/>
        <v>15.52255898381574</v>
      </c>
      <c r="BW100" s="7">
        <f t="shared" si="138"/>
        <v>17.369819665621289</v>
      </c>
      <c r="BX100" s="7">
        <f t="shared" si="139"/>
        <v>14.195274760388681</v>
      </c>
      <c r="BY100" s="7">
        <f t="shared" si="140"/>
        <v>17.339809823115583</v>
      </c>
      <c r="BZ100" s="7">
        <f t="shared" si="141"/>
        <v>14.269344381757698</v>
      </c>
      <c r="CA100" s="7">
        <f t="shared" si="142"/>
        <v>7.8895910461376131</v>
      </c>
      <c r="CB100" s="7">
        <f t="shared" si="143"/>
        <v>31.612172778390846</v>
      </c>
      <c r="CC100" s="7">
        <f t="shared" si="144"/>
        <v>8.7871479028254775</v>
      </c>
      <c r="CD100" s="7">
        <f t="shared" si="145"/>
        <v>44.112206586183888</v>
      </c>
    </row>
    <row r="101" spans="1:133" x14ac:dyDescent="0.2">
      <c r="D101" s="22"/>
      <c r="M101" s="17"/>
    </row>
    <row r="102" spans="1:133" x14ac:dyDescent="0.2">
      <c r="D102" s="22"/>
      <c r="M102" s="17"/>
    </row>
    <row r="103" spans="1:133" x14ac:dyDescent="0.2">
      <c r="D103" s="22"/>
      <c r="M103" s="17"/>
    </row>
    <row r="104" spans="1:133" x14ac:dyDescent="0.2">
      <c r="D104" s="22"/>
      <c r="M104" s="17"/>
    </row>
    <row r="105" spans="1:133" x14ac:dyDescent="0.2">
      <c r="D105" s="22"/>
      <c r="M105" s="17"/>
    </row>
    <row r="106" spans="1:133" x14ac:dyDescent="0.2">
      <c r="D106" s="22"/>
      <c r="M106" s="17"/>
    </row>
    <row r="107" spans="1:133" x14ac:dyDescent="0.2">
      <c r="D107" s="22"/>
      <c r="M107" s="17"/>
    </row>
    <row r="108" spans="1:133" x14ac:dyDescent="0.2">
      <c r="D108" s="22"/>
      <c r="M108" s="17"/>
    </row>
    <row r="109" spans="1:133" x14ac:dyDescent="0.2">
      <c r="D109" s="22"/>
      <c r="M109" s="17"/>
    </row>
    <row r="110" spans="1:133" x14ac:dyDescent="0.2">
      <c r="D110" s="22"/>
      <c r="M110" s="17"/>
    </row>
    <row r="111" spans="1:133" x14ac:dyDescent="0.2">
      <c r="D111" s="22"/>
      <c r="M111" s="17"/>
    </row>
    <row r="112" spans="1:133" x14ac:dyDescent="0.2">
      <c r="D112" s="22"/>
      <c r="M112" s="17"/>
    </row>
    <row r="113" spans="2:13" x14ac:dyDescent="0.2">
      <c r="D113" s="22"/>
      <c r="M113" s="17"/>
    </row>
    <row r="114" spans="2:13" x14ac:dyDescent="0.2">
      <c r="B114" s="8"/>
      <c r="M114" s="17"/>
    </row>
    <row r="115" spans="2:13" x14ac:dyDescent="0.2">
      <c r="D115" s="22"/>
      <c r="M115" s="17"/>
    </row>
    <row r="116" spans="2:13" x14ac:dyDescent="0.2">
      <c r="D116" s="22"/>
      <c r="M116" s="17"/>
    </row>
    <row r="117" spans="2:13" x14ac:dyDescent="0.2">
      <c r="D117" s="22"/>
      <c r="M117" s="17"/>
    </row>
    <row r="118" spans="2:13" x14ac:dyDescent="0.2">
      <c r="D118" s="22"/>
      <c r="M118" s="17"/>
    </row>
    <row r="119" spans="2:13" x14ac:dyDescent="0.2">
      <c r="D119" s="22"/>
      <c r="M119" s="17"/>
    </row>
    <row r="120" spans="2:13" x14ac:dyDescent="0.2">
      <c r="D120" s="22"/>
      <c r="M120" s="17"/>
    </row>
    <row r="121" spans="2:13" x14ac:dyDescent="0.2">
      <c r="D121" s="22"/>
      <c r="M121" s="17"/>
    </row>
    <row r="122" spans="2:13" x14ac:dyDescent="0.2">
      <c r="D122" s="22"/>
      <c r="M122" s="17"/>
    </row>
    <row r="123" spans="2:13" x14ac:dyDescent="0.2">
      <c r="D123" s="22"/>
      <c r="M123" s="17"/>
    </row>
    <row r="124" spans="2:13" x14ac:dyDescent="0.2">
      <c r="D124" s="22"/>
      <c r="M124" s="17"/>
    </row>
    <row r="125" spans="2:13" x14ac:dyDescent="0.2">
      <c r="D125" s="22"/>
      <c r="M125" s="17"/>
    </row>
    <row r="126" spans="2:13" x14ac:dyDescent="0.2">
      <c r="D126" s="22"/>
      <c r="M126" s="17"/>
    </row>
    <row r="127" spans="2:13" x14ac:dyDescent="0.2">
      <c r="D127" s="22"/>
      <c r="M127" s="17"/>
    </row>
    <row r="128" spans="2:13" x14ac:dyDescent="0.2">
      <c r="D128" s="22"/>
      <c r="M128" s="17"/>
    </row>
    <row r="129" spans="4:13" x14ac:dyDescent="0.2">
      <c r="D129" s="22"/>
      <c r="M129" s="17"/>
    </row>
    <row r="130" spans="4:13" x14ac:dyDescent="0.2">
      <c r="D130" s="22"/>
      <c r="M130" s="17"/>
    </row>
    <row r="131" spans="4:13" x14ac:dyDescent="0.2">
      <c r="D131" s="22"/>
      <c r="M131" s="17"/>
    </row>
    <row r="132" spans="4:13" x14ac:dyDescent="0.2">
      <c r="D132" s="22"/>
      <c r="M132" s="17"/>
    </row>
    <row r="133" spans="4:13" x14ac:dyDescent="0.2">
      <c r="D133" s="22"/>
      <c r="M133" s="17"/>
    </row>
    <row r="134" spans="4:13" x14ac:dyDescent="0.2">
      <c r="D134" s="22"/>
      <c r="M134" s="17"/>
    </row>
    <row r="135" spans="4:13" x14ac:dyDescent="0.2">
      <c r="D135" s="22"/>
      <c r="M135" s="17"/>
    </row>
    <row r="136" spans="4:13" x14ac:dyDescent="0.2">
      <c r="D136" s="22"/>
      <c r="M136" s="17"/>
    </row>
    <row r="137" spans="4:13" x14ac:dyDescent="0.2">
      <c r="D137" s="22"/>
      <c r="M137" s="17"/>
    </row>
    <row r="138" spans="4:13" x14ac:dyDescent="0.2">
      <c r="D138" s="22"/>
      <c r="M138" s="17"/>
    </row>
    <row r="139" spans="4:13" x14ac:dyDescent="0.2">
      <c r="D139" s="22"/>
      <c r="M139" s="17"/>
    </row>
    <row r="140" spans="4:13" x14ac:dyDescent="0.2">
      <c r="D140" s="22"/>
      <c r="M140" s="17"/>
    </row>
    <row r="141" spans="4:13" x14ac:dyDescent="0.2">
      <c r="D141" s="22"/>
      <c r="M141" s="17"/>
    </row>
    <row r="142" spans="4:13" x14ac:dyDescent="0.2">
      <c r="D142" s="22"/>
      <c r="M142" s="17"/>
    </row>
    <row r="143" spans="4:13" x14ac:dyDescent="0.2">
      <c r="D143" s="22"/>
      <c r="M143" s="17"/>
    </row>
    <row r="144" spans="4:13" x14ac:dyDescent="0.2">
      <c r="D144" s="22"/>
      <c r="M144" s="17"/>
    </row>
    <row r="145" spans="4:13" x14ac:dyDescent="0.2">
      <c r="D145" s="22"/>
      <c r="M145" s="17"/>
    </row>
    <row r="146" spans="4:13" x14ac:dyDescent="0.2">
      <c r="D146" s="22"/>
      <c r="M146" s="17"/>
    </row>
    <row r="147" spans="4:13" x14ac:dyDescent="0.2">
      <c r="D147" s="22"/>
      <c r="M147" s="17"/>
    </row>
    <row r="148" spans="4:13" x14ac:dyDescent="0.2">
      <c r="D148" s="22"/>
      <c r="M148" s="17"/>
    </row>
    <row r="510" spans="3:3" x14ac:dyDescent="0.2">
      <c r="C510">
        <v>0</v>
      </c>
    </row>
    <row r="511" spans="3:3" x14ac:dyDescent="0.2">
      <c r="C511">
        <v>0</v>
      </c>
    </row>
    <row r="512" spans="3:3" x14ac:dyDescent="0.2">
      <c r="C512">
        <v>0</v>
      </c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300"/>
  <sheetViews>
    <sheetView zoomScale="98" zoomScaleNormal="98" workbookViewId="0">
      <selection activeCell="M3" sqref="M3:N3"/>
    </sheetView>
  </sheetViews>
  <sheetFormatPr defaultColWidth="11.42578125" defaultRowHeight="12.75" x14ac:dyDescent="0.2"/>
  <cols>
    <col min="1" max="1" width="11.28515625" bestFit="1" customWidth="1"/>
    <col min="2" max="5" width="11.42578125" style="13" customWidth="1"/>
    <col min="6" max="6" width="13.28515625" style="13" customWidth="1"/>
    <col min="7" max="7" width="8.85546875" style="13" customWidth="1"/>
    <col min="8" max="8" width="12.28515625" bestFit="1" customWidth="1"/>
    <col min="9" max="23" width="11.42578125" customWidth="1"/>
    <col min="24" max="24" width="8" customWidth="1"/>
  </cols>
  <sheetData>
    <row r="1" spans="1:23" x14ac:dyDescent="0.2">
      <c r="B1" s="5" t="s">
        <v>8</v>
      </c>
      <c r="C1" s="13" t="str">
        <f ca="1">MID(CELL("filename",Case1!A1),FIND("]",CELL("filename",Case1!A1))+1,256)</f>
        <v>Case1</v>
      </c>
      <c r="E1" s="5" t="s">
        <v>2</v>
      </c>
      <c r="F1" s="5"/>
      <c r="H1" s="10" t="s">
        <v>106</v>
      </c>
      <c r="I1" s="9" t="str">
        <f ca="1">AllOutputs!G1</f>
        <v>Case1</v>
      </c>
      <c r="J1" s="17" t="str">
        <f>AllOutputs!B1</f>
        <v>Equ porosity</v>
      </c>
      <c r="K1" s="7" t="str">
        <f ca="1">AllOutputs!AL1</f>
        <v>Case11</v>
      </c>
      <c r="L1" s="7" t="str">
        <f ca="1">AllOutputs!AM1</f>
        <v>Case11</v>
      </c>
      <c r="M1" s="7" t="str">
        <f ca="1">AllOutputs!AQ1</f>
        <v>Case8</v>
      </c>
      <c r="N1" s="7" t="str">
        <f ca="1">AllOutputs!AR1</f>
        <v>Case8</v>
      </c>
    </row>
    <row r="2" spans="1:23" x14ac:dyDescent="0.2">
      <c r="B2" s="13" t="s">
        <v>11</v>
      </c>
      <c r="C2" s="13" t="s">
        <v>12</v>
      </c>
      <c r="D2" s="13" t="s">
        <v>13</v>
      </c>
      <c r="E2" s="13" t="s">
        <v>11</v>
      </c>
      <c r="F2" s="13" t="s">
        <v>13</v>
      </c>
      <c r="G2" s="13" t="s">
        <v>12</v>
      </c>
      <c r="I2" s="9" t="str">
        <f>AllOutputs!G2</f>
        <v>Pi MPpa</v>
      </c>
      <c r="J2" s="17"/>
      <c r="K2" s="7" t="str">
        <f ca="1">AllOutputs!AL2</f>
        <v>Pi MPpa</v>
      </c>
      <c r="L2" s="7" t="str">
        <f ca="1">AllOutputs!AM2</f>
        <v>Alphai %</v>
      </c>
      <c r="M2" s="7" t="str">
        <f ca="1">AllOutputs!AQ2</f>
        <v>Pi MPpa</v>
      </c>
      <c r="N2" s="7" t="str">
        <f ca="1">AllOutputs!AR2</f>
        <v>Alphai %</v>
      </c>
    </row>
    <row r="3" spans="1:23" x14ac:dyDescent="0.2">
      <c r="A3" t="str">
        <f>AllOutputs!A4</f>
        <v>AME 10 A1</v>
      </c>
      <c r="B3" s="9">
        <f>IF(AllOutputs!A4="",B2,Case1!C3)</f>
        <v>75.471057181760614</v>
      </c>
      <c r="C3" s="13">
        <f>IF(AllOutputs!A4="",0,B3-'Case1 (Pmin)'!C3)</f>
        <v>22.188191139414556</v>
      </c>
      <c r="D3" s="13">
        <f>IF(AllOutputs!A4="",0,'Case1 (Pmax)'!C3-B3)</f>
        <v>24.6855326683079</v>
      </c>
      <c r="E3" s="13">
        <f>IF(AllOutputs!A4="",E2,Case1!Q3)</f>
        <v>1.9358524163913464</v>
      </c>
      <c r="F3" s="13">
        <f>IF(AllOutputs!A4="",0,MAX('Case1 (Amax)'!Q3,'Case1 (Amin)'!Q3,E3)-E3)</f>
        <v>8.0849489613873171E-2</v>
      </c>
      <c r="G3" s="13">
        <f>IF(AllOutputs!A4="",0,E3-MIN('Case1 (Amax)'!Q3,'Case1 (Amin)'!Q3))</f>
        <v>7.4897731026288161E-2</v>
      </c>
      <c r="I3" s="9"/>
      <c r="J3" s="1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x14ac:dyDescent="0.2">
      <c r="A4" t="str">
        <f>AllOutputs!A5</f>
        <v>AME 10 A2</v>
      </c>
      <c r="B4" s="9">
        <f>IF(AllOutputs!A5="",B3,Case1!C4)</f>
        <v>100.65510533197522</v>
      </c>
      <c r="C4" s="13">
        <f>IF(AllOutputs!A5="",0,B4-'Case1 (Pmin)'!C4)</f>
        <v>33.843849008719957</v>
      </c>
      <c r="D4" s="13">
        <f>IF(AllOutputs!A5="",0,'Case1 (Pmax)'!C4-B4)</f>
        <v>38.060013774791145</v>
      </c>
      <c r="E4" s="13">
        <f>IF(AllOutputs!A5="",E3,Case1!Q4)</f>
        <v>1.3666983956556085</v>
      </c>
      <c r="F4" s="13">
        <f>IF(AllOutputs!A5="",0,MAX('Case1 (Amax)'!Q4,'Case1 (Amin)'!Q4,E4)-E4)</f>
        <v>5.6068034851549209E-2</v>
      </c>
      <c r="G4" s="13">
        <f>IF(AllOutputs!A5="",0,E4-MIN('Case1 (Amax)'!Q4,'Case1 (Amin)'!Q4))</f>
        <v>5.2003787691308645E-2</v>
      </c>
      <c r="I4" s="9">
        <f ca="1">AllOutputs!G4</f>
        <v>0.12112172868858855</v>
      </c>
      <c r="J4" s="17">
        <f ca="1">AllOutputs!B4</f>
        <v>99.884042575321587</v>
      </c>
      <c r="K4" s="7">
        <f ca="1">AllOutputs!AL4</f>
        <v>0.15384182514500849</v>
      </c>
      <c r="L4" s="7">
        <f ca="1">AllOutputs!AM4</f>
        <v>40.259421410143602</v>
      </c>
      <c r="M4" s="7">
        <f ca="1">AllOutputs!AQ4</f>
        <v>0.12112172868858855</v>
      </c>
      <c r="N4" s="7">
        <f ca="1">AllOutputs!AR4</f>
        <v>19.394052335877944</v>
      </c>
      <c r="O4" s="7"/>
      <c r="P4" s="7"/>
      <c r="Q4" s="7"/>
      <c r="R4" s="7"/>
      <c r="S4" s="7"/>
      <c r="T4" s="7"/>
      <c r="U4" s="7"/>
      <c r="V4" s="7"/>
      <c r="W4" s="7"/>
    </row>
    <row r="5" spans="1:23" x14ac:dyDescent="0.2">
      <c r="A5" t="str">
        <f>AllOutputs!A6</f>
        <v>AME 10 A3</v>
      </c>
      <c r="B5" s="9">
        <f>IF(AllOutputs!A6="",B4,Case1!C5)</f>
        <v>149.90712037865771</v>
      </c>
      <c r="C5" s="13">
        <f>IF(AllOutputs!A6="",0,B5-'Case1 (Pmin)'!C5)</f>
        <v>123.55420816197189</v>
      </c>
      <c r="D5" s="13">
        <f>IF(AllOutputs!A6="",0,'Case1 (Pmax)'!C5-B5)</f>
        <v>173.91322946468736</v>
      </c>
      <c r="E5" s="13">
        <f>IF(AllOutputs!A6="",E4,Case1!Q5)</f>
        <v>1.1504454950356833</v>
      </c>
      <c r="F5" s="13">
        <f>IF(AllOutputs!A6="",0,MAX('Case1 (Amax)'!Q5,'Case1 (Amin)'!Q5,E5)-E5)</f>
        <v>3.1353374582047122E-2</v>
      </c>
      <c r="G5" s="13">
        <f>IF(AllOutputs!A6="",0,E5-MIN('Case1 (Amax)'!Q5,'Case1 (Amin)'!Q5))</f>
        <v>2.9791873958309401E-2</v>
      </c>
      <c r="I5" s="9">
        <f ca="1">AllOutputs!G5</f>
        <v>0.57913688721167711</v>
      </c>
      <c r="J5" s="17">
        <f ca="1">AllOutputs!B5</f>
        <v>99.438817558529607</v>
      </c>
      <c r="K5" s="7">
        <f ca="1">AllOutputs!AL5</f>
        <v>7.2361761624412608</v>
      </c>
      <c r="L5" s="7">
        <f ca="1">AllOutputs!AM5</f>
        <v>33.319168611590356</v>
      </c>
      <c r="M5" s="7">
        <f ca="1">AllOutputs!AQ5</f>
        <v>0.57913688721167711</v>
      </c>
      <c r="N5" s="7">
        <f ca="1">AllOutputs!AR5</f>
        <v>19.395294431887354</v>
      </c>
      <c r="O5" s="7"/>
      <c r="P5" s="7"/>
      <c r="Q5" s="7"/>
      <c r="R5" s="7"/>
      <c r="S5" s="7"/>
      <c r="T5" s="7"/>
      <c r="U5" s="7"/>
      <c r="V5" s="7"/>
      <c r="W5" s="7"/>
    </row>
    <row r="6" spans="1:23" x14ac:dyDescent="0.2">
      <c r="A6" t="str">
        <f>AllOutputs!A7</f>
        <v>AME 10 A4</v>
      </c>
      <c r="B6" s="9">
        <f>IF(AllOutputs!A7="",B5,Case1!C6)</f>
        <v>100.09659109283457</v>
      </c>
      <c r="C6" s="13">
        <f>IF(AllOutputs!A7="",0,B6-'Case1 (Pmin)'!C6)</f>
        <v>22.243226553679634</v>
      </c>
      <c r="D6" s="13">
        <f>IF(AllOutputs!A7="",0,'Case1 (Pmax)'!C6-B6)</f>
        <v>23.984581653941135</v>
      </c>
      <c r="E6" s="13">
        <f>IF(AllOutputs!A7="",E5,Case1!Q6)</f>
        <v>1.531342957358903</v>
      </c>
      <c r="F6" s="13">
        <f>IF(AllOutputs!A7="",0,MAX('Case1 (Amax)'!Q6,'Case1 (Amin)'!Q6,E6)-E6)</f>
        <v>8.6079961343365374E-2</v>
      </c>
      <c r="G6" s="13">
        <f>IF(AllOutputs!A7="",0,E6-MIN('Case1 (Amax)'!Q6,'Case1 (Amin)'!Q6))</f>
        <v>7.7727023491065639E-2</v>
      </c>
      <c r="I6" s="9">
        <f ca="1">AllOutputs!G6</f>
        <v>10.812588065709797</v>
      </c>
      <c r="J6" s="17">
        <f ca="1">AllOutputs!B6</f>
        <v>89.41440994845486</v>
      </c>
      <c r="K6" s="7">
        <f ca="1">AllOutputs!AL6</f>
        <v>18.630107291153205</v>
      </c>
      <c r="L6" s="7">
        <f ca="1">AllOutputs!AM6</f>
        <v>13.142670894025072</v>
      </c>
      <c r="M6" s="7">
        <f ca="1">AllOutputs!AQ6</f>
        <v>9.9655180725635137</v>
      </c>
      <c r="N6" s="7">
        <f ca="1">AllOutputs!AR6</f>
        <v>4.7799612680638139</v>
      </c>
      <c r="O6" s="7"/>
      <c r="P6" s="7"/>
      <c r="Q6" s="7"/>
      <c r="R6" s="7"/>
      <c r="S6" s="7"/>
      <c r="T6" s="7"/>
      <c r="U6" s="7"/>
      <c r="V6" s="7"/>
      <c r="W6" s="7"/>
    </row>
    <row r="7" spans="1:23" x14ac:dyDescent="0.2">
      <c r="A7" t="str">
        <f>AllOutputs!A8</f>
        <v>AME 10 A5</v>
      </c>
      <c r="B7" s="9">
        <f>IF(AllOutputs!A8="",B6,Case1!C7)</f>
        <v>74.506925822317214</v>
      </c>
      <c r="C7" s="13">
        <f>IF(AllOutputs!A8="",0,B7-'Case1 (Pmin)'!C7)</f>
        <v>25.48241630986363</v>
      </c>
      <c r="D7" s="13">
        <f>IF(AllOutputs!A8="",0,'Case1 (Pmax)'!C7-B7)</f>
        <v>28.906000630165138</v>
      </c>
      <c r="E7" s="13">
        <f>IF(AllOutputs!A8="",E6,Case1!Q7)</f>
        <v>1.9157576746793181</v>
      </c>
      <c r="F7" s="13">
        <f>IF(AllOutputs!A8="",0,MAX('Case1 (Amax)'!Q7,'Case1 (Amin)'!Q7,E7)-E7)</f>
        <v>4.9376178426307149E-2</v>
      </c>
      <c r="G7" s="13">
        <f>IF(AllOutputs!A8="",0,E7-MIN('Case1 (Amax)'!Q7,'Case1 (Amin)'!Q7))</f>
        <v>4.7067172948097591E-2</v>
      </c>
      <c r="I7" s="9">
        <f ca="1">AllOutputs!G7</f>
        <v>36.053745562433988</v>
      </c>
      <c r="J7" s="17">
        <f ca="1">AllOutputs!B7</f>
        <v>68.290588332634655</v>
      </c>
      <c r="K7" s="7">
        <f ca="1">AllOutputs!AL7</f>
        <v>52.720184715991131</v>
      </c>
      <c r="L7" s="7">
        <f ca="1">AllOutputs!AM7</f>
        <v>7.7843906021425369</v>
      </c>
      <c r="M7" s="7">
        <f ca="1">AllOutputs!AQ7</f>
        <v>31.837254770575292</v>
      </c>
      <c r="N7" s="7">
        <f ca="1">AllOutputs!AR7</f>
        <v>2.4122664979407622</v>
      </c>
      <c r="O7" s="7"/>
      <c r="P7" s="7"/>
      <c r="Q7" s="7"/>
      <c r="R7" s="7"/>
      <c r="S7" s="7"/>
      <c r="T7" s="7"/>
      <c r="U7" s="7"/>
      <c r="V7" s="7"/>
      <c r="W7" s="7"/>
    </row>
    <row r="8" spans="1:23" x14ac:dyDescent="0.2">
      <c r="A8" t="str">
        <f>AllOutputs!A9</f>
        <v>AME 10 A6</v>
      </c>
      <c r="B8" s="9">
        <f>IF(AllOutputs!A9="",B7,Case1!C8)</f>
        <v>59.124570458384618</v>
      </c>
      <c r="C8" s="13">
        <f>IF(AllOutputs!A9="",0,B8-'Case1 (Pmin)'!C8)</f>
        <v>12.525539384998424</v>
      </c>
      <c r="D8" s="13">
        <f>IF(AllOutputs!A9="",0,'Case1 (Pmax)'!C8-B8)</f>
        <v>13.544473917650244</v>
      </c>
      <c r="E8" s="13">
        <f>IF(AllOutputs!A9="",E7,Case1!Q8)</f>
        <v>2.3875819515514629</v>
      </c>
      <c r="F8" s="13">
        <f>IF(AllOutputs!A9="",0,MAX('Case1 (Amax)'!Q8,'Case1 (Amin)'!Q8,E8)-E8)</f>
        <v>3.8186242909596047E-2</v>
      </c>
      <c r="G8" s="13">
        <f>IF(AllOutputs!A9="",0,E8-MIN('Case1 (Amax)'!Q8,'Case1 (Amin)'!Q8))</f>
        <v>3.7065702553991109E-2</v>
      </c>
      <c r="I8" s="9">
        <f ca="1">AllOutputs!G8</f>
        <v>41.976465100137837</v>
      </c>
      <c r="J8" s="17">
        <f ca="1">AllOutputs!B8</f>
        <v>64.143470004990363</v>
      </c>
      <c r="K8" s="7">
        <f ca="1">AllOutputs!AL8</f>
        <v>55.408868246285238</v>
      </c>
      <c r="L8" s="7">
        <f ca="1">AllOutputs!AM8</f>
        <v>5.9009552455105014</v>
      </c>
      <c r="M8" s="7">
        <f ca="1">AllOutputs!AQ8</f>
        <v>38.468945812543453</v>
      </c>
      <c r="N8" s="7">
        <f ca="1">AllOutputs!AR8</f>
        <v>1.5754169924979828</v>
      </c>
      <c r="O8" s="7"/>
      <c r="P8" s="7"/>
      <c r="Q8" s="7"/>
      <c r="R8" s="7"/>
      <c r="S8" s="7"/>
      <c r="T8" s="7"/>
      <c r="U8" s="7"/>
      <c r="V8" s="7"/>
      <c r="W8" s="7"/>
    </row>
    <row r="9" spans="1:23" x14ac:dyDescent="0.2">
      <c r="A9" t="str">
        <f>AllOutputs!A10</f>
        <v>AME 10 B1</v>
      </c>
      <c r="B9" s="9">
        <f>IF(AllOutputs!A10="",B8,Case1!C9)</f>
        <v>158.44567559867588</v>
      </c>
      <c r="C9" s="13">
        <f>IF(AllOutputs!A10="",0,B9-'Case1 (Pmin)'!C9)</f>
        <v>47.771152610806851</v>
      </c>
      <c r="D9" s="13">
        <f>IF(AllOutputs!A10="",0,'Case1 (Pmax)'!C9-B9)</f>
        <v>52.554622588715034</v>
      </c>
      <c r="E9" s="13">
        <f>IF(AllOutputs!A10="",E8,Case1!Q9)</f>
        <v>0.84159269335859699</v>
      </c>
      <c r="F9" s="13">
        <f>IF(AllOutputs!A10="",0,MAX('Case1 (Amax)'!Q9,'Case1 (Amin)'!Q9,E9)-E9)</f>
        <v>3.8371320729941871E-2</v>
      </c>
      <c r="G9" s="13">
        <f>IF(AllOutputs!A10="",0,E9-MIN('Case1 (Amax)'!Q9,'Case1 (Amin)'!Q9))</f>
        <v>3.5299723310831976E-2</v>
      </c>
      <c r="I9" s="9">
        <f ca="1">AllOutputs!G9</f>
        <v>43.976776277863991</v>
      </c>
      <c r="J9" s="17">
        <f ca="1">AllOutputs!B9</f>
        <v>62.805925127066971</v>
      </c>
      <c r="K9" s="7">
        <f ca="1">AllOutputs!AL9</f>
        <v>56.743044023594848</v>
      </c>
      <c r="L9" s="7">
        <f ca="1">AllOutputs!AM9</f>
        <v>5.4403831298004901</v>
      </c>
      <c r="M9" s="7">
        <f ca="1">AllOutputs!AQ9</f>
        <v>40.620211028921048</v>
      </c>
      <c r="N9" s="7">
        <f ca="1">AllOutputs!AR9</f>
        <v>1.4048608354003655</v>
      </c>
      <c r="O9" s="7"/>
      <c r="P9" s="7"/>
      <c r="Q9" s="7"/>
      <c r="R9" s="7"/>
      <c r="S9" s="7"/>
      <c r="T9" s="7"/>
      <c r="U9" s="7"/>
      <c r="V9" s="7"/>
      <c r="W9" s="7"/>
    </row>
    <row r="10" spans="1:23" x14ac:dyDescent="0.2">
      <c r="A10" t="str">
        <f>AllOutputs!A11</f>
        <v>AME 10 B2</v>
      </c>
      <c r="B10" s="9">
        <f>IF(AllOutputs!A11="",B9,Case1!C10)</f>
        <v>63.18702617711542</v>
      </c>
      <c r="C10" s="13">
        <f>IF(AllOutputs!A11="",0,B10-'Case1 (Pmin)'!C10)</f>
        <v>10.924945561889636</v>
      </c>
      <c r="D10" s="13">
        <f>IF(AllOutputs!A11="",0,'Case1 (Pmax)'!C10-B10)</f>
        <v>11.630696212156572</v>
      </c>
      <c r="E10" s="13">
        <f>IF(AllOutputs!A11="",E9,Case1!Q10)</f>
        <v>2.1892327900377015</v>
      </c>
      <c r="F10" s="13">
        <f>IF(AllOutputs!A11="",0,MAX('Case1 (Amax)'!Q10,'Case1 (Amin)'!Q10,E10)-E10)</f>
        <v>5.6290947036811367E-2</v>
      </c>
      <c r="G10" s="13">
        <f>IF(AllOutputs!A11="",0,E10-MIN('Case1 (Amax)'!Q10,'Case1 (Amin)'!Q10))</f>
        <v>5.3675130454834186E-2</v>
      </c>
      <c r="I10" s="9">
        <f ca="1">AllOutputs!G10</f>
        <v>55.255659953875529</v>
      </c>
      <c r="J10" s="17">
        <f ca="1">AllOutputs!B10</f>
        <v>55.815881055644908</v>
      </c>
      <c r="K10" s="7">
        <f ca="1">AllOutputs!AL10</f>
        <v>72.29094243204645</v>
      </c>
      <c r="L10" s="7">
        <f ca="1">AllOutputs!AM10</f>
        <v>5.174968559058299</v>
      </c>
      <c r="M10" s="7">
        <f ca="1">AllOutputs!AQ10</f>
        <v>49.936251446884555</v>
      </c>
      <c r="N10" s="7">
        <f ca="1">AllOutputs!AR10</f>
        <v>1.6715871618593952</v>
      </c>
      <c r="O10" s="7"/>
      <c r="P10" s="7"/>
      <c r="Q10" s="7"/>
      <c r="R10" s="7"/>
      <c r="S10" s="7"/>
      <c r="T10" s="7"/>
      <c r="U10" s="7"/>
      <c r="V10" s="7"/>
      <c r="W10" s="7"/>
    </row>
    <row r="11" spans="1:23" x14ac:dyDescent="0.2">
      <c r="A11" t="str">
        <f>AllOutputs!A12</f>
        <v>AME 10 B4</v>
      </c>
      <c r="B11" s="9">
        <f>IF(AllOutputs!A12="",B10,Case1!C11)</f>
        <v>268.407209667004</v>
      </c>
      <c r="C11" s="13">
        <f>IF(AllOutputs!A12="",0,B11-'Case1 (Pmin)'!C11)</f>
        <v>105.59885009412201</v>
      </c>
      <c r="D11" s="13">
        <f>IF(AllOutputs!A12="",0,'Case1 (Pmax)'!C11-B11)</f>
        <v>118.29905593316511</v>
      </c>
      <c r="E11" s="13">
        <f>IF(AllOutputs!A12="",E10,Case1!Q11)</f>
        <v>0.53097338480628253</v>
      </c>
      <c r="F11" s="13">
        <f>IF(AllOutputs!A12="",0,MAX('Case1 (Amax)'!Q11,'Case1 (Amin)'!Q11,E11)-E11)</f>
        <v>2.0248541812721954E-2</v>
      </c>
      <c r="G11" s="13">
        <f>IF(AllOutputs!A12="",0,E11-MIN('Case1 (Amax)'!Q11,'Case1 (Amin)'!Q11))</f>
        <v>1.8869313616673544E-2</v>
      </c>
      <c r="I11" s="9">
        <f ca="1">AllOutputs!G11</f>
        <v>55.537361122543494</v>
      </c>
      <c r="J11" s="17">
        <f ca="1">AllOutputs!B11</f>
        <v>55.652621964228786</v>
      </c>
      <c r="K11" s="7">
        <f ca="1">AllOutputs!AL11</f>
        <v>74.33599235648893</v>
      </c>
      <c r="L11" s="7">
        <f ca="1">AllOutputs!AM11</f>
        <v>4.5043190400030406</v>
      </c>
      <c r="M11" s="7">
        <f ca="1">AllOutputs!AQ11</f>
        <v>51.142275379636239</v>
      </c>
      <c r="N11" s="7">
        <f ca="1">AllOutputs!AR11</f>
        <v>1.3472280483524801</v>
      </c>
      <c r="O11" s="7"/>
      <c r="P11" s="7"/>
      <c r="Q11" s="7"/>
      <c r="R11" s="7"/>
      <c r="S11" s="7"/>
      <c r="T11" s="7"/>
      <c r="U11" s="7"/>
      <c r="V11" s="7"/>
      <c r="W11" s="7"/>
    </row>
    <row r="12" spans="1:23" x14ac:dyDescent="0.2">
      <c r="A12" t="str">
        <f>AllOutputs!A13</f>
        <v>AME 10 B5</v>
      </c>
      <c r="B12" s="9">
        <f>IF(AllOutputs!A13="",B11,Case1!C12)</f>
        <v>258.83991306214813</v>
      </c>
      <c r="C12" s="13">
        <f>IF(AllOutputs!A13="",0,B12-'Case1 (Pmin)'!C12)</f>
        <v>153.08250370632805</v>
      </c>
      <c r="D12" s="13">
        <f>IF(AllOutputs!A13="",0,'Case1 (Pmax)'!C12-B12)</f>
        <v>184.33672428227544</v>
      </c>
      <c r="E12" s="13">
        <f>IF(AllOutputs!A13="",E11,Case1!Q12)</f>
        <v>0.48613528165955494</v>
      </c>
      <c r="F12" s="13">
        <f>IF(AllOutputs!A13="",0,MAX('Case1 (Amax)'!Q12,'Case1 (Amin)'!Q12,E12)-E12)</f>
        <v>2.5294561494199896E-2</v>
      </c>
      <c r="G12" s="13">
        <f>IF(AllOutputs!A13="",0,E12-MIN('Case1 (Amax)'!Q12,'Case1 (Amin)'!Q12))</f>
        <v>2.3010763235101594E-2</v>
      </c>
      <c r="I12" s="9">
        <f ca="1">AllOutputs!G12</f>
        <v>59.124570458384618</v>
      </c>
      <c r="J12" s="17">
        <f ca="1">AllOutputs!B12</f>
        <v>53.61877012944413</v>
      </c>
      <c r="K12" s="7">
        <f ca="1">AllOutputs!AL12</f>
        <v>75.857947343494445</v>
      </c>
      <c r="L12" s="7">
        <f ca="1">AllOutputs!AM12</f>
        <v>5.9560636812728873</v>
      </c>
      <c r="M12" s="7">
        <f ca="1">AllOutputs!AQ12</f>
        <v>54.477488914999228</v>
      </c>
      <c r="N12" s="7">
        <f ca="1">AllOutputs!AR12</f>
        <v>1.3092549354453624</v>
      </c>
      <c r="O12" s="7"/>
      <c r="P12" s="7"/>
      <c r="Q12" s="7"/>
      <c r="R12" s="7"/>
      <c r="S12" s="7"/>
      <c r="T12" s="7"/>
      <c r="U12" s="7"/>
      <c r="V12" s="7"/>
      <c r="W12" s="7"/>
    </row>
    <row r="13" spans="1:23" x14ac:dyDescent="0.2">
      <c r="A13" t="str">
        <f>AllOutputs!A14</f>
        <v>AME 10 C1</v>
      </c>
      <c r="B13" s="9">
        <f>IF(AllOutputs!A14="",B12,Case1!C13)</f>
        <v>159.41783511720772</v>
      </c>
      <c r="C13" s="13">
        <f>IF(AllOutputs!A14="",0,B13-'Case1 (Pmin)'!C13)</f>
        <v>57.00673747594314</v>
      </c>
      <c r="D13" s="13">
        <f>IF(AllOutputs!A14="",0,'Case1 (Pmax)'!C13-B13)</f>
        <v>63.943046724403217</v>
      </c>
      <c r="E13" s="13">
        <f>IF(AllOutputs!A14="",E12,Case1!Q13)</f>
        <v>0.93021527620252475</v>
      </c>
      <c r="F13" s="13">
        <f>IF(AllOutputs!A14="",0,MAX('Case1 (Amax)'!Q13,'Case1 (Amin)'!Q13,E13)-E13)</f>
        <v>5.4693908379453982E-3</v>
      </c>
      <c r="G13" s="13">
        <f>IF(AllOutputs!A14="",0,E13-MIN('Case1 (Amax)'!Q13,'Case1 (Amin)'!Q13))</f>
        <v>5.4084848392470519E-3</v>
      </c>
      <c r="I13" s="9">
        <f ca="1">AllOutputs!G13</f>
        <v>59.238126464921109</v>
      </c>
      <c r="J13" s="17">
        <f ca="1">AllOutputs!B13</f>
        <v>53.555734804535241</v>
      </c>
      <c r="K13" s="7">
        <f ca="1">AllOutputs!AL13</f>
        <v>76.828879081329831</v>
      </c>
      <c r="L13" s="7">
        <f ca="1">AllOutputs!AM13</f>
        <v>5.0470295549488942</v>
      </c>
      <c r="M13" s="7">
        <f ca="1">AllOutputs!AQ13</f>
        <v>55.234209783561965</v>
      </c>
      <c r="N13" s="7">
        <f ca="1">AllOutputs!AR13</f>
        <v>1.1123326244522416</v>
      </c>
      <c r="O13" s="7"/>
      <c r="P13" s="7"/>
      <c r="Q13" s="7"/>
      <c r="R13" s="7"/>
      <c r="S13" s="7"/>
      <c r="T13" s="7"/>
      <c r="U13" s="7"/>
      <c r="V13" s="7"/>
      <c r="W13" s="7"/>
    </row>
    <row r="14" spans="1:23" x14ac:dyDescent="0.2">
      <c r="A14" t="str">
        <f>AllOutputs!A15</f>
        <v>AME 10 C2</v>
      </c>
      <c r="B14" s="9">
        <f>IF(AllOutputs!A15="",B13,Case1!C14)</f>
        <v>140.09062000460472</v>
      </c>
      <c r="C14" s="13">
        <f>IF(AllOutputs!A15="",0,B14-'Case1 (Pmin)'!C14)</f>
        <v>30.413285013658751</v>
      </c>
      <c r="D14" s="13">
        <f>IF(AllOutputs!A15="",0,'Case1 (Pmax)'!C14-B14)</f>
        <v>32.58626920259465</v>
      </c>
      <c r="E14" s="13">
        <f>IF(AllOutputs!A15="",E13,Case1!Q14)</f>
        <v>0.95455252601810658</v>
      </c>
      <c r="F14" s="13">
        <f>IF(AllOutputs!A15="",0,MAX('Case1 (Amax)'!Q14,'Case1 (Amin)'!Q14,E14)-E14)</f>
        <v>2.1583976598918309E-2</v>
      </c>
      <c r="G14" s="13">
        <f>IF(AllOutputs!A15="",0,E14-MIN('Case1 (Amax)'!Q14,'Case1 (Amin)'!Q14))</f>
        <v>2.0691448218533082E-2</v>
      </c>
      <c r="I14" s="9">
        <f ca="1">AllOutputs!G14</f>
        <v>63.18702617711542</v>
      </c>
      <c r="J14" s="17">
        <f ca="1">AllOutputs!B14</f>
        <v>51.413026610624655</v>
      </c>
      <c r="K14" s="7">
        <f ca="1">AllOutputs!AL14</f>
        <v>80.825142665614692</v>
      </c>
      <c r="L14" s="7">
        <f ca="1">AllOutputs!AM14</f>
        <v>4.7075547293202158</v>
      </c>
      <c r="M14" s="7">
        <f ca="1">AllOutputs!AQ14</f>
        <v>58.535496501406534</v>
      </c>
      <c r="N14" s="7">
        <f ca="1">AllOutputs!AR14</f>
        <v>1.1930266235973159</v>
      </c>
      <c r="O14" s="7"/>
      <c r="P14" s="7"/>
      <c r="Q14" s="7"/>
      <c r="R14" s="7"/>
      <c r="S14" s="7"/>
      <c r="T14" s="7"/>
      <c r="U14" s="7"/>
      <c r="V14" s="7"/>
      <c r="W14" s="7"/>
    </row>
    <row r="15" spans="1:23" x14ac:dyDescent="0.2">
      <c r="A15" t="str">
        <f>AllOutputs!A16</f>
        <v>AME 10 C3</v>
      </c>
      <c r="B15" s="9">
        <f>IF(AllOutputs!A16="",B14,Case1!C15)</f>
        <v>55.537361122543494</v>
      </c>
      <c r="C15" s="13">
        <f>IF(AllOutputs!A16="",0,B15-'Case1 (Pmin)'!C15)</f>
        <v>17.513113063872311</v>
      </c>
      <c r="D15" s="13">
        <f>IF(AllOutputs!A16="",0,'Case1 (Pmax)'!C15-B15)</f>
        <v>19.761632834960729</v>
      </c>
      <c r="E15" s="13">
        <f>IF(AllOutputs!A16="",E14,Case1!Q15)</f>
        <v>2.4546078456133755</v>
      </c>
      <c r="F15" s="13">
        <f>IF(AllOutputs!A16="",0,MAX('Case1 (Amax)'!Q15,'Case1 (Amin)'!Q15,E15)-E15)</f>
        <v>3.8143990135297567E-2</v>
      </c>
      <c r="G15" s="13">
        <f>IF(AllOutputs!A16="",0,E15-MIN('Case1 (Amax)'!Q15,'Case1 (Amin)'!Q15))</f>
        <v>3.7052515669370845E-2</v>
      </c>
      <c r="I15" s="9">
        <f ca="1">AllOutputs!G15</f>
        <v>64.355611001316831</v>
      </c>
      <c r="J15" s="17">
        <f ca="1">AllOutputs!B15</f>
        <v>50.796967150627438</v>
      </c>
      <c r="K15" s="7">
        <f ca="1">AllOutputs!AL15</f>
        <v>80.953099364441812</v>
      </c>
      <c r="L15" s="7">
        <f ca="1">AllOutputs!AM15</f>
        <v>4.424860913423613</v>
      </c>
      <c r="M15" s="7">
        <f ca="1">AllOutputs!AQ15</f>
        <v>59.956981846012987</v>
      </c>
      <c r="N15" s="7">
        <f ca="1">AllOutputs!AR15</f>
        <v>1.0949534293053729</v>
      </c>
      <c r="O15" s="7"/>
      <c r="P15" s="7"/>
      <c r="Q15" s="7"/>
      <c r="R15" s="7"/>
      <c r="S15" s="7"/>
      <c r="T15" s="7"/>
      <c r="U15" s="7"/>
      <c r="V15" s="7"/>
      <c r="W15" s="7"/>
    </row>
    <row r="16" spans="1:23" x14ac:dyDescent="0.2">
      <c r="A16" t="str">
        <f>AllOutputs!A17</f>
        <v>AME 10 C4</v>
      </c>
      <c r="B16" s="9">
        <f>IF(AllOutputs!A17="",B15,Case1!C16)</f>
        <v>75.84549664938497</v>
      </c>
      <c r="C16" s="13">
        <f>IF(AllOutputs!A17="",0,B16-'Case1 (Pmin)'!C16)</f>
        <v>24.082774286358905</v>
      </c>
      <c r="D16" s="13">
        <f>IF(AllOutputs!A17="",0,'Case1 (Pmax)'!C16-B16)</f>
        <v>27.04109154536954</v>
      </c>
      <c r="E16" s="13">
        <f>IF(AllOutputs!A17="",E15,Case1!Q16)</f>
        <v>1.8055737892687576</v>
      </c>
      <c r="F16" s="13">
        <f>IF(AllOutputs!A17="",0,MAX('Case1 (Amax)'!Q16,'Case1 (Amin)'!Q16,E16)-E16)</f>
        <v>6.0382237297502028E-2</v>
      </c>
      <c r="G16" s="13">
        <f>IF(AllOutputs!A17="",0,E16-MIN('Case1 (Amax)'!Q16,'Case1 (Amin)'!Q16))</f>
        <v>5.6776972634867917E-2</v>
      </c>
      <c r="I16" s="9">
        <f ca="1">AllOutputs!G16</f>
        <v>64.960577848226393</v>
      </c>
      <c r="J16" s="17">
        <f ca="1">AllOutputs!B16</f>
        <v>50.481192080877193</v>
      </c>
      <c r="K16" s="7">
        <f ca="1">AllOutputs!AL16</f>
        <v>81.176001321514221</v>
      </c>
      <c r="L16" s="7">
        <f ca="1">AllOutputs!AM16</f>
        <v>4.3090871150554459</v>
      </c>
      <c r="M16" s="7">
        <f ca="1">AllOutputs!AQ16</f>
        <v>59.997912141534208</v>
      </c>
      <c r="N16" s="7">
        <f ca="1">AllOutputs!AR16</f>
        <v>1.3820816547690802</v>
      </c>
      <c r="O16" s="7"/>
      <c r="P16" s="7"/>
      <c r="Q16" s="7"/>
      <c r="R16" s="7"/>
      <c r="S16" s="7"/>
      <c r="T16" s="7"/>
      <c r="U16" s="7"/>
      <c r="V16" s="7"/>
      <c r="W16" s="7"/>
    </row>
    <row r="17" spans="1:23" x14ac:dyDescent="0.2">
      <c r="A17" t="str">
        <f>AllOutputs!A18</f>
        <v>AME 10 D1</v>
      </c>
      <c r="B17" s="9">
        <f>IF(AllOutputs!A18="",B16,Case1!C17)</f>
        <v>105.72483536506984</v>
      </c>
      <c r="C17" s="13">
        <f>IF(AllOutputs!A18="",0,B17-'Case1 (Pmin)'!C17)</f>
        <v>25.079710642938565</v>
      </c>
      <c r="D17" s="13">
        <f>IF(AllOutputs!A18="",0,'Case1 (Pmax)'!C17-B17)</f>
        <v>27.167379695160136</v>
      </c>
      <c r="E17" s="13">
        <f>IF(AllOutputs!A18="",E16,Case1!Q17)</f>
        <v>1.4717876079295102</v>
      </c>
      <c r="F17" s="13">
        <f>IF(AllOutputs!A18="",0,MAX('Case1 (Amax)'!Q17,'Case1 (Amin)'!Q17,E17)-E17)</f>
        <v>3.9392950780795077E-2</v>
      </c>
      <c r="G17" s="13">
        <f>IF(AllOutputs!A18="",0,E17-MIN('Case1 (Amax)'!Q17,'Case1 (Amin)'!Q17))</f>
        <v>3.7473927652962313E-2</v>
      </c>
      <c r="I17" s="9">
        <f ca="1">AllOutputs!G17</f>
        <v>65.59277332283429</v>
      </c>
      <c r="J17" s="17">
        <f ca="1">AllOutputs!B17</f>
        <v>50.153486701922667</v>
      </c>
      <c r="K17" s="7">
        <f ca="1">AllOutputs!AL17</f>
        <v>87.039102868037787</v>
      </c>
      <c r="L17" s="7">
        <f ca="1">AllOutputs!AM17</f>
        <v>5.1832822753518162</v>
      </c>
      <c r="M17" s="7">
        <f ca="1">AllOutputs!AQ17</f>
        <v>60.654936520365126</v>
      </c>
      <c r="N17" s="7">
        <f ca="1">AllOutputs!AR17</f>
        <v>1.0562824163500555</v>
      </c>
      <c r="O17" s="7"/>
      <c r="P17" s="7"/>
      <c r="Q17" s="7"/>
      <c r="R17" s="7"/>
      <c r="S17" s="7"/>
      <c r="T17" s="7"/>
      <c r="U17" s="7"/>
      <c r="V17" s="7"/>
      <c r="W17" s="7"/>
    </row>
    <row r="18" spans="1:23" x14ac:dyDescent="0.2">
      <c r="A18" t="str">
        <f>AllOutputs!A19</f>
        <v>AME 10 D2</v>
      </c>
      <c r="B18" s="9">
        <f>IF(AllOutputs!A19="",B17,Case1!C18)</f>
        <v>84.237394231577312</v>
      </c>
      <c r="C18" s="13">
        <f>IF(AllOutputs!A19="",0,B18-'Case1 (Pmin)'!C18)</f>
        <v>36.881029757275606</v>
      </c>
      <c r="D18" s="13">
        <f>IF(AllOutputs!A19="",0,'Case1 (Pmax)'!C18-B18)</f>
        <v>43.411358152170493</v>
      </c>
      <c r="E18" s="13">
        <f>IF(AllOutputs!A19="",E17,Case1!Q18)</f>
        <v>1.5520153068158271</v>
      </c>
      <c r="F18" s="13">
        <f>IF(AllOutputs!A19="",0,MAX('Case1 (Amax)'!Q18,'Case1 (Amin)'!Q18,E18)-E18)</f>
        <v>7.5748805450541967E-2</v>
      </c>
      <c r="G18" s="13">
        <f>IF(AllOutputs!A19="",0,E18-MIN('Case1 (Amax)'!Q18,'Case1 (Amin)'!Q18))</f>
        <v>6.9325388473818528E-2</v>
      </c>
      <c r="I18" s="9">
        <f ca="1">AllOutputs!G18</f>
        <v>67.602071045792655</v>
      </c>
      <c r="J18" s="17">
        <f ca="1">AllOutputs!B18</f>
        <v>49.12711344314242</v>
      </c>
      <c r="K18" s="7">
        <f ca="1">AllOutputs!AL18</f>
        <v>89.236976609800777</v>
      </c>
      <c r="L18" s="7">
        <f ca="1">AllOutputs!AM18</f>
        <v>5.0620823212815917</v>
      </c>
      <c r="M18" s="7">
        <f ca="1">AllOutputs!AQ18</f>
        <v>61.945868641901733</v>
      </c>
      <c r="N18" s="7">
        <f ca="1">AllOutputs!AR18</f>
        <v>1.7065372175936542</v>
      </c>
      <c r="O18" s="7"/>
      <c r="P18" s="7"/>
      <c r="Q18" s="7"/>
      <c r="R18" s="7"/>
      <c r="S18" s="7"/>
      <c r="T18" s="7"/>
      <c r="U18" s="7"/>
      <c r="V18" s="7"/>
      <c r="W18" s="7"/>
    </row>
    <row r="19" spans="1:23" x14ac:dyDescent="0.2">
      <c r="A19" t="str">
        <f>AllOutputs!A20</f>
        <v>AME 10 D3</v>
      </c>
      <c r="B19" s="9">
        <f>IF(AllOutputs!A20="",B18,Case1!C19)</f>
        <v>64.355611001316831</v>
      </c>
      <c r="C19" s="13">
        <f>IF(AllOutputs!A20="",0,B19-'Case1 (Pmin)'!C19)</f>
        <v>36.846295168149737</v>
      </c>
      <c r="D19" s="13">
        <f>IF(AllOutputs!A20="",0,'Case1 (Pmax)'!C19-B19)</f>
        <v>46.630508460062018</v>
      </c>
      <c r="E19" s="13">
        <f>IF(AllOutputs!A20="",E18,Case1!Q19)</f>
        <v>2.0220722455299445</v>
      </c>
      <c r="F19" s="13">
        <f>IF(AllOutputs!A20="",0,MAX('Case1 (Amax)'!Q19,'Case1 (Amin)'!Q19,E19)-E19)</f>
        <v>0.1764646134521195</v>
      </c>
      <c r="G19" s="13">
        <f>IF(AllOutputs!A20="",0,E19-MIN('Case1 (Amax)'!Q19,'Case1 (Amin)'!Q19))</f>
        <v>0.15145344649834658</v>
      </c>
      <c r="I19" s="9">
        <f ca="1">AllOutputs!G19</f>
        <v>69.212094789707393</v>
      </c>
      <c r="J19" s="17">
        <f ca="1">AllOutputs!B19</f>
        <v>48.321052940515926</v>
      </c>
      <c r="K19" s="7">
        <f ca="1">AllOutputs!AL19</f>
        <v>89.942876079343677</v>
      </c>
      <c r="L19" s="7">
        <f ca="1">AllOutputs!AM19</f>
        <v>3.7185836181471048</v>
      </c>
      <c r="M19" s="7">
        <f ca="1">AllOutputs!AQ19</f>
        <v>61.949138166142738</v>
      </c>
      <c r="N19" s="7">
        <f ca="1">AllOutputs!AR19</f>
        <v>1.3391328639267805</v>
      </c>
      <c r="O19" s="7"/>
      <c r="P19" s="7"/>
      <c r="Q19" s="7"/>
      <c r="R19" s="7"/>
      <c r="S19" s="7"/>
      <c r="T19" s="7"/>
      <c r="U19" s="7"/>
      <c r="V19" s="7"/>
      <c r="W19" s="7"/>
    </row>
    <row r="20" spans="1:23" x14ac:dyDescent="0.2">
      <c r="A20" t="str">
        <f>AllOutputs!A21</f>
        <v>AME 10 D4</v>
      </c>
      <c r="B20" s="9">
        <f>IF(AllOutputs!A21="",B19,Case1!C20)</f>
        <v>64.960577848226393</v>
      </c>
      <c r="C20" s="13">
        <f>IF(AllOutputs!A21="",0,B20-'Case1 (Pmin)'!C20)</f>
        <v>13.770659540116434</v>
      </c>
      <c r="D20" s="13">
        <f>IF(AllOutputs!A21="",0,'Case1 (Pmax)'!C20-B20)</f>
        <v>14.874955762377795</v>
      </c>
      <c r="E20" s="13">
        <f>IF(AllOutputs!A21="",E19,Case1!Q20)</f>
        <v>1.9555278317866978</v>
      </c>
      <c r="F20" s="13">
        <f>IF(AllOutputs!A21="",0,MAX('Case1 (Amax)'!Q20,'Case1 (Amin)'!Q20,E20)-E20)</f>
        <v>9.3983199806049189E-2</v>
      </c>
      <c r="G20" s="13">
        <f>IF(AllOutputs!A21="",0,E20-MIN('Case1 (Amax)'!Q20,'Case1 (Amin)'!Q20))</f>
        <v>8.6154094027010686E-2</v>
      </c>
      <c r="I20" s="9">
        <f ca="1">AllOutputs!G20</f>
        <v>73.742165238674517</v>
      </c>
      <c r="J20" s="17">
        <f ca="1">AllOutputs!B20</f>
        <v>46.128375766975829</v>
      </c>
      <c r="K20" s="7">
        <f ca="1">AllOutputs!AL20</f>
        <v>90.296613759183643</v>
      </c>
      <c r="L20" s="7">
        <f ca="1">AllOutputs!AM20</f>
        <v>3.5716576877357591</v>
      </c>
      <c r="M20" s="7">
        <f ca="1">AllOutputs!AQ20</f>
        <v>68.624073014150085</v>
      </c>
      <c r="N20" s="7">
        <f ca="1">AllOutputs!AR20</f>
        <v>1.0645024995279666</v>
      </c>
      <c r="O20" s="7"/>
      <c r="P20" s="7"/>
      <c r="Q20" s="7"/>
      <c r="R20" s="7"/>
      <c r="S20" s="7"/>
      <c r="T20" s="7"/>
      <c r="U20" s="7"/>
      <c r="V20" s="7"/>
      <c r="W20" s="7"/>
    </row>
    <row r="21" spans="1:23" x14ac:dyDescent="0.2">
      <c r="A21" t="str">
        <f>AllOutputs!A22</f>
        <v>AME 10 E1</v>
      </c>
      <c r="B21" s="9">
        <f>IF(AllOutputs!A22="",B20,Case1!C21)</f>
        <v>73.961112310294226</v>
      </c>
      <c r="C21" s="13">
        <f>IF(AllOutputs!A22="",0,B21-'Case1 (Pmin)'!C21)</f>
        <v>23.376897685886988</v>
      </c>
      <c r="D21" s="13">
        <f>IF(AllOutputs!A22="",0,'Case1 (Pmax)'!C21-B21)</f>
        <v>26.245807663727973</v>
      </c>
      <c r="E21" s="13">
        <f>IF(AllOutputs!A22="",E20,Case1!Q21)</f>
        <v>1.638079239316764</v>
      </c>
      <c r="F21" s="13">
        <f>IF(AllOutputs!A22="",0,MAX('Case1 (Amax)'!Q21,'Case1 (Amin)'!Q21,E21)-E21)</f>
        <v>3.1304558692933471E-2</v>
      </c>
      <c r="G21" s="13">
        <f>IF(AllOutputs!A22="",0,E21-MIN('Case1 (Amax)'!Q21,'Case1 (Amin)'!Q21))</f>
        <v>3.0211309401883879E-2</v>
      </c>
      <c r="I21" s="9">
        <f ca="1">AllOutputs!G21</f>
        <v>73.961112310294226</v>
      </c>
      <c r="J21" s="17">
        <f ca="1">AllOutputs!B21</f>
        <v>46.025137858821893</v>
      </c>
      <c r="K21" s="7">
        <f ca="1">AllOutputs!AL21</f>
        <v>93.072952122154305</v>
      </c>
      <c r="L21" s="7">
        <f ca="1">AllOutputs!AM21</f>
        <v>4.2911192325526297</v>
      </c>
      <c r="M21" s="7">
        <f ca="1">AllOutputs!AQ21</f>
        <v>69.361056899242655</v>
      </c>
      <c r="N21" s="7">
        <f ca="1">AllOutputs!AR21</f>
        <v>1.086775379780184</v>
      </c>
      <c r="O21" s="7"/>
      <c r="P21" s="7"/>
      <c r="Q21" s="7"/>
      <c r="R21" s="7"/>
      <c r="S21" s="7"/>
      <c r="T21" s="7"/>
      <c r="U21" s="7"/>
      <c r="V21" s="7"/>
      <c r="W21" s="7"/>
    </row>
    <row r="22" spans="1:23" x14ac:dyDescent="0.2">
      <c r="A22" t="str">
        <f>AllOutputs!A23</f>
        <v>AME 10 E2</v>
      </c>
      <c r="B22" s="9">
        <f>IF(AllOutputs!A23="",B21,Case1!C22)</f>
        <v>201.53869707892443</v>
      </c>
      <c r="C22" s="13">
        <f>IF(AllOutputs!A23="",0,B22-'Case1 (Pmin)'!C22)</f>
        <v>66.57089697885803</v>
      </c>
      <c r="D22" s="13">
        <f>IF(AllOutputs!A23="",0,'Case1 (Pmax)'!C22-B22)</f>
        <v>73.575272133836847</v>
      </c>
      <c r="E22" s="13">
        <f>IF(AllOutputs!A23="",E21,Case1!Q22)</f>
        <v>0.92711319847305029</v>
      </c>
      <c r="F22" s="13">
        <f>IF(AllOutputs!A23="",0,MAX('Case1 (Amax)'!Q22,'Case1 (Amin)'!Q22,E22)-E22)</f>
        <v>3.4525284869098893E-2</v>
      </c>
      <c r="G22" s="13">
        <f>IF(AllOutputs!A23="",0,E22-MIN('Case1 (Amax)'!Q22,'Case1 (Amin)'!Q22))</f>
        <v>3.2207785540090184E-2</v>
      </c>
      <c r="I22" s="9">
        <f ca="1">AllOutputs!G22</f>
        <v>74.506925822317214</v>
      </c>
      <c r="J22" s="17">
        <f ca="1">AllOutputs!B22</f>
        <v>45.768833906921543</v>
      </c>
      <c r="K22" s="7">
        <f ca="1">AllOutputs!AL22</f>
        <v>93.587690566107995</v>
      </c>
      <c r="L22" s="7">
        <f ca="1">AllOutputs!AM22</f>
        <v>4.2063871539772109</v>
      </c>
      <c r="M22" s="7">
        <f ca="1">AllOutputs!AQ22</f>
        <v>69.44793031526396</v>
      </c>
      <c r="N22" s="7">
        <f ca="1">AllOutputs!AR22</f>
        <v>1.0363267648400052</v>
      </c>
      <c r="O22" s="7"/>
      <c r="P22" s="7"/>
      <c r="Q22" s="7"/>
      <c r="R22" s="7"/>
      <c r="S22" s="7"/>
      <c r="T22" s="7"/>
      <c r="U22" s="7"/>
      <c r="V22" s="7"/>
      <c r="W22" s="7"/>
    </row>
    <row r="23" spans="1:23" x14ac:dyDescent="0.2">
      <c r="A23" t="str">
        <f>AllOutputs!A24</f>
        <v>AME 10 E3</v>
      </c>
      <c r="B23" s="9">
        <f>IF(AllOutputs!A24="",B22,Case1!C23)</f>
        <v>59.238126464921109</v>
      </c>
      <c r="C23" s="13">
        <f>IF(AllOutputs!A24="",0,B23-'Case1 (Pmin)'!C23)</f>
        <v>11.395154671679556</v>
      </c>
      <c r="D23" s="13">
        <f>IF(AllOutputs!A24="",0,'Case1 (Pmax)'!C23-B23)</f>
        <v>12.229354117461781</v>
      </c>
      <c r="E23" s="13">
        <f>IF(AllOutputs!A24="",E22,Case1!Q23)</f>
        <v>2.0554375059529773</v>
      </c>
      <c r="F23" s="13">
        <f>IF(AllOutputs!A24="",0,MAX('Case1 (Amax)'!Q23,'Case1 (Amin)'!Q23,E23)-E23)</f>
        <v>6.5573055533831415E-2</v>
      </c>
      <c r="G23" s="13">
        <f>IF(AllOutputs!A24="",0,E23-MIN('Case1 (Amax)'!Q23,'Case1 (Amin)'!Q23))</f>
        <v>6.1851789309961269E-2</v>
      </c>
      <c r="I23" s="9">
        <f ca="1">AllOutputs!G23</f>
        <v>74.663909815795037</v>
      </c>
      <c r="J23" s="17">
        <f ca="1">AllOutputs!B23</f>
        <v>45.6953942562956</v>
      </c>
      <c r="K23" s="7">
        <f ca="1">AllOutputs!AL23</f>
        <v>94.185153518580194</v>
      </c>
      <c r="L23" s="7">
        <f ca="1">AllOutputs!AM23</f>
        <v>4.0122879586119637</v>
      </c>
      <c r="M23" s="7">
        <f ca="1">AllOutputs!AQ23</f>
        <v>69.683654038996735</v>
      </c>
      <c r="N23" s="7">
        <f ca="1">AllOutputs!AR23</f>
        <v>0.87566487044415919</v>
      </c>
      <c r="O23" s="7"/>
      <c r="P23" s="7"/>
      <c r="Q23" s="7"/>
      <c r="R23" s="7"/>
      <c r="S23" s="7"/>
      <c r="T23" s="7"/>
      <c r="U23" s="7"/>
      <c r="V23" s="7"/>
      <c r="W23" s="7"/>
    </row>
    <row r="24" spans="1:23" x14ac:dyDescent="0.2">
      <c r="A24" t="str">
        <f>AllOutputs!A25</f>
        <v>AME 10 E4</v>
      </c>
      <c r="B24" s="9">
        <f>IF(AllOutputs!A25="",B23,Case1!C24)</f>
        <v>77.103730899678865</v>
      </c>
      <c r="C24" s="13">
        <f>IF(AllOutputs!A25="",0,B24-'Case1 (Pmin)'!C24)</f>
        <v>15.030052701678976</v>
      </c>
      <c r="D24" s="13">
        <f>IF(AllOutputs!A25="",0,'Case1 (Pmax)'!C24-B24)</f>
        <v>16.099269676667362</v>
      </c>
      <c r="E24" s="13">
        <f>IF(AllOutputs!A25="",E23,Case1!Q24)</f>
        <v>1.8376846152496156</v>
      </c>
      <c r="F24" s="13">
        <f>IF(AllOutputs!A25="",0,MAX('Case1 (Amax)'!Q24,'Case1 (Amin)'!Q24,E24)-E24)</f>
        <v>0.10246829371453692</v>
      </c>
      <c r="G24" s="13">
        <f>IF(AllOutputs!A25="",0,E24-MIN('Case1 (Amax)'!Q24,'Case1 (Amin)'!Q24))</f>
        <v>9.2643155868411986E-2</v>
      </c>
      <c r="I24" s="9">
        <f ca="1">AllOutputs!G24</f>
        <v>74.875550423293078</v>
      </c>
      <c r="J24" s="17">
        <f ca="1">AllOutputs!B24</f>
        <v>45.596592792381237</v>
      </c>
      <c r="K24" s="7">
        <f ca="1">AllOutputs!AL24</f>
        <v>94.72288825486855</v>
      </c>
      <c r="L24" s="7">
        <f ca="1">AllOutputs!AM24</f>
        <v>4.3503816680381444</v>
      </c>
      <c r="M24" s="7">
        <f ca="1">AllOutputs!AQ24</f>
        <v>70.270800787354531</v>
      </c>
      <c r="N24" s="7">
        <f ca="1">AllOutputs!AR24</f>
        <v>1.0484003621058395</v>
      </c>
      <c r="O24" s="7"/>
      <c r="P24" s="7"/>
      <c r="Q24" s="7"/>
      <c r="R24" s="7"/>
      <c r="S24" s="7"/>
      <c r="T24" s="7"/>
      <c r="U24" s="7"/>
      <c r="V24" s="7"/>
      <c r="W24" s="7"/>
    </row>
    <row r="25" spans="1:23" x14ac:dyDescent="0.2">
      <c r="A25" t="str">
        <f>AllOutputs!A26</f>
        <v>AME 10 E5</v>
      </c>
      <c r="B25" s="9">
        <f>IF(AllOutputs!A26="",B24,Case1!C25)</f>
        <v>226.28694084445635</v>
      </c>
      <c r="C25" s="13">
        <f>IF(AllOutputs!A26="",0,B25-'Case1 (Pmin)'!C25)</f>
        <v>78.457561147601837</v>
      </c>
      <c r="D25" s="13">
        <f>IF(AllOutputs!A26="",0,'Case1 (Pmax)'!C25-B25)</f>
        <v>86.948610488264478</v>
      </c>
      <c r="E25" s="13">
        <f>IF(AllOutputs!A26="",E24,Case1!Q25)</f>
        <v>0.54802666592248139</v>
      </c>
      <c r="F25" s="13">
        <f>IF(AllOutputs!A26="",0,MAX('Case1 (Amax)'!Q25,'Case1 (Amin)'!Q25,E25)-E25)</f>
        <v>2.5597319311039146E-2</v>
      </c>
      <c r="G25" s="13">
        <f>IF(AllOutputs!A26="",0,E25-MIN('Case1 (Amax)'!Q25,'Case1 (Amin)'!Q25))</f>
        <v>2.3505071723554316E-2</v>
      </c>
      <c r="I25" s="9">
        <f ca="1">AllOutputs!G25</f>
        <v>75.471057181760614</v>
      </c>
      <c r="J25" s="17">
        <f ca="1">AllOutputs!B25</f>
        <v>45.319797853463228</v>
      </c>
      <c r="K25" s="7">
        <f ca="1">AllOutputs!AL25</f>
        <v>95.103252448700573</v>
      </c>
      <c r="L25" s="7">
        <f ca="1">AllOutputs!AM25</f>
        <v>4.2372519631888652</v>
      </c>
      <c r="M25" s="7">
        <f ca="1">AllOutputs!AQ25</f>
        <v>70.738282958691144</v>
      </c>
      <c r="N25" s="7">
        <f ca="1">AllOutputs!AR25</f>
        <v>0.83112398683518074</v>
      </c>
      <c r="O25" s="7"/>
      <c r="P25" s="7"/>
      <c r="Q25" s="7"/>
      <c r="R25" s="7"/>
      <c r="S25" s="7"/>
      <c r="T25" s="7"/>
      <c r="U25" s="7"/>
      <c r="V25" s="7"/>
      <c r="W25" s="7"/>
    </row>
    <row r="26" spans="1:23" x14ac:dyDescent="0.2">
      <c r="A26" t="str">
        <f>AllOutputs!A27</f>
        <v>AME 10 F1</v>
      </c>
      <c r="B26" s="9">
        <f>IF(AllOutputs!A27="",B25,Case1!C26)</f>
        <v>10.812588065709797</v>
      </c>
      <c r="C26" s="13">
        <f>IF(AllOutputs!A27="",0,B26-'Case1 (Pmin)'!C26)</f>
        <v>4.2507962912496824</v>
      </c>
      <c r="D26" s="13">
        <f>IF(AllOutputs!A27="",0,'Case1 (Pmax)'!C26-B26)</f>
        <v>4.9191846874176477</v>
      </c>
      <c r="E26" s="13">
        <f>IF(AllOutputs!A27="",E25,Case1!Q26)</f>
        <v>6.514739486514129</v>
      </c>
      <c r="F26" s="13">
        <f>IF(AllOutputs!A27="",0,MAX('Case1 (Amax)'!Q26,'Case1 (Amin)'!Q26,E26)-E26)</f>
        <v>1.5378298711359193</v>
      </c>
      <c r="G26" s="13">
        <f>IF(AllOutputs!A27="",0,E26-MIN('Case1 (Amax)'!Q26,'Case1 (Amin)'!Q26))</f>
        <v>1.5551931139776443</v>
      </c>
      <c r="I26" s="9">
        <f ca="1">AllOutputs!G26</f>
        <v>75.84549664938497</v>
      </c>
      <c r="J26" s="17">
        <f ca="1">AllOutputs!B26</f>
        <v>45.146670356683906</v>
      </c>
      <c r="K26" s="7">
        <f ca="1">AllOutputs!AL26</f>
        <v>96.210059280013297</v>
      </c>
      <c r="L26" s="7">
        <f ca="1">AllOutputs!AM26</f>
        <v>4.0642936452787506</v>
      </c>
      <c r="M26" s="7">
        <f ca="1">AllOutputs!AQ26</f>
        <v>70.966813206444343</v>
      </c>
      <c r="N26" s="7">
        <f ca="1">AllOutputs!AR26</f>
        <v>0.97254619264082942</v>
      </c>
      <c r="O26" s="7"/>
      <c r="P26" s="7"/>
      <c r="Q26" s="7"/>
      <c r="R26" s="7"/>
      <c r="S26" s="7"/>
      <c r="T26" s="7"/>
      <c r="U26" s="7"/>
      <c r="V26" s="7"/>
      <c r="W26" s="7"/>
    </row>
    <row r="27" spans="1:23" x14ac:dyDescent="0.2">
      <c r="A27" t="str">
        <f>AllOutputs!A28</f>
        <v>AME 10 GA</v>
      </c>
      <c r="B27" s="9">
        <f>IF(AllOutputs!A28="",B26,Case1!C27)</f>
        <v>93.822635645891964</v>
      </c>
      <c r="C27" s="13">
        <f>IF(AllOutputs!A28="",0,B27-'Case1 (Pmin)'!C27)</f>
        <v>25.143248510031384</v>
      </c>
      <c r="D27" s="13">
        <f>IF(AllOutputs!A28="",0,'Case1 (Pmax)'!C27-B27)</f>
        <v>27.5939948416368</v>
      </c>
      <c r="E27" s="13">
        <f>IF(AllOutputs!A28="",E26,Case1!Q27)</f>
        <v>1.2610231580089231</v>
      </c>
      <c r="F27" s="13">
        <f>IF(AllOutputs!A28="",0,MAX('Case1 (Amax)'!Q27,'Case1 (Amin)'!Q27,E27)-E27)</f>
        <v>3.9668592938411518E-2</v>
      </c>
      <c r="G27" s="13">
        <f>IF(AllOutputs!A28="",0,E27-MIN('Case1 (Amax)'!Q27,'Case1 (Amin)'!Q27))</f>
        <v>3.7438166318039201E-2</v>
      </c>
      <c r="I27" s="9">
        <f ca="1">AllOutputs!G27</f>
        <v>77.103730899678865</v>
      </c>
      <c r="J27" s="17">
        <f ca="1">AllOutputs!B27</f>
        <v>44.570047444268255</v>
      </c>
      <c r="K27" s="7">
        <f ca="1">AllOutputs!AL27</f>
        <v>97.576803538745438</v>
      </c>
      <c r="L27" s="7">
        <f ca="1">AllOutputs!AM27</f>
        <v>5.8869199965544778</v>
      </c>
      <c r="M27" s="7">
        <f ca="1">AllOutputs!AQ27</f>
        <v>72.028241321345945</v>
      </c>
      <c r="N27" s="7">
        <f ca="1">AllOutputs!AR27</f>
        <v>0.99155112093231823</v>
      </c>
      <c r="O27" s="7"/>
      <c r="P27" s="7"/>
      <c r="Q27" s="7"/>
      <c r="R27" s="7"/>
      <c r="S27" s="7"/>
      <c r="T27" s="7"/>
      <c r="U27" s="7"/>
      <c r="V27" s="7"/>
      <c r="W27" s="7"/>
    </row>
    <row r="28" spans="1:23" x14ac:dyDescent="0.2">
      <c r="A28" t="str">
        <f>AllOutputs!A29</f>
        <v>AME 10 GB</v>
      </c>
      <c r="B28" s="9">
        <f>IF(AllOutputs!A29="",B27,Case1!C28)</f>
        <v>193.87281229983915</v>
      </c>
      <c r="C28" s="13">
        <f>IF(AllOutputs!A29="",0,B28-'Case1 (Pmin)'!C28)</f>
        <v>80.232616112739507</v>
      </c>
      <c r="D28" s="13">
        <f>IF(AllOutputs!A29="",0,'Case1 (Pmax)'!C28-B28)</f>
        <v>91.337046089715386</v>
      </c>
      <c r="E28" s="13">
        <f>IF(AllOutputs!A29="",E27,Case1!Q28)</f>
        <v>0.60901853506485604</v>
      </c>
      <c r="F28" s="13">
        <f>IF(AllOutputs!A29="",0,MAX('Case1 (Amax)'!Q28,'Case1 (Amin)'!Q28,E28)-E28)</f>
        <v>1.6187863134918712E-2</v>
      </c>
      <c r="G28" s="13">
        <f>IF(AllOutputs!A29="",0,E28-MIN('Case1 (Amax)'!Q28,'Case1 (Amin)'!Q28))</f>
        <v>1.5409798412780451E-2</v>
      </c>
      <c r="I28" s="9">
        <f ca="1">AllOutputs!G28</f>
        <v>78.890773216771834</v>
      </c>
      <c r="J28" s="17">
        <f ca="1">AllOutputs!B28</f>
        <v>43.764434724258052</v>
      </c>
      <c r="K28" s="7">
        <f ca="1">AllOutputs!AL28</f>
        <v>100.13736236741815</v>
      </c>
      <c r="L28" s="7">
        <f ca="1">AllOutputs!AM28</f>
        <v>4.1248572777140504</v>
      </c>
      <c r="M28" s="7">
        <f ca="1">AllOutputs!AQ28</f>
        <v>72.880921455692103</v>
      </c>
      <c r="N28" s="7">
        <f ca="1">AllOutputs!AR28</f>
        <v>1.1513905100580566</v>
      </c>
      <c r="O28" s="7"/>
      <c r="P28" s="7"/>
      <c r="Q28" s="7"/>
      <c r="R28" s="7"/>
      <c r="S28" s="7"/>
      <c r="T28" s="7"/>
      <c r="U28" s="7"/>
      <c r="V28" s="7"/>
      <c r="W28" s="7"/>
    </row>
    <row r="29" spans="1:23" x14ac:dyDescent="0.2">
      <c r="A29" t="str">
        <f>AllOutputs!A30</f>
        <v>AME 10 G1</v>
      </c>
      <c r="B29" s="9">
        <f>IF(AllOutputs!A30="",B28,Case1!C29)</f>
        <v>41.976465100137837</v>
      </c>
      <c r="C29" s="13">
        <f>IF(AllOutputs!A30="",0,B29-'Case1 (Pmin)'!C29)</f>
        <v>15.843370649916992</v>
      </c>
      <c r="D29" s="13">
        <f>IF(AllOutputs!A30="",0,'Case1 (Pmax)'!C29-B29)</f>
        <v>18.470220577148901</v>
      </c>
      <c r="E29" s="13">
        <f>IF(AllOutputs!A30="",E28,Case1!Q29)</f>
        <v>2.8513846862662282</v>
      </c>
      <c r="F29" s="13">
        <f>IF(AllOutputs!A30="",0,MAX('Case1 (Amax)'!Q29,'Case1 (Amin)'!Q29,E29)-E29)</f>
        <v>4.2096503216567882E-2</v>
      </c>
      <c r="G29" s="13">
        <f>IF(AllOutputs!A30="",0,E29-MIN('Case1 (Amax)'!Q29,'Case1 (Amin)'!Q29))</f>
        <v>4.0962474759955292E-2</v>
      </c>
      <c r="I29" s="9">
        <f ca="1">AllOutputs!G29</f>
        <v>79.699172888988301</v>
      </c>
      <c r="J29" s="17">
        <f ca="1">AllOutputs!B29</f>
        <v>43.405070564469511</v>
      </c>
      <c r="K29" s="7">
        <f ca="1">AllOutputs!AL29</f>
        <v>101.73400177437392</v>
      </c>
      <c r="L29" s="7">
        <f ca="1">AllOutputs!AM29</f>
        <v>4.5094530875815426</v>
      </c>
      <c r="M29" s="7">
        <f ca="1">AllOutputs!AQ29</f>
        <v>74.280845050396806</v>
      </c>
      <c r="N29" s="7">
        <f ca="1">AllOutputs!AR29</f>
        <v>1.0155267635822198</v>
      </c>
      <c r="O29" s="7"/>
      <c r="P29" s="7"/>
      <c r="Q29" s="7"/>
      <c r="R29" s="7"/>
      <c r="S29" s="7"/>
      <c r="T29" s="7"/>
      <c r="U29" s="7"/>
      <c r="V29" s="7"/>
      <c r="W29" s="7"/>
    </row>
    <row r="30" spans="1:23" x14ac:dyDescent="0.2">
      <c r="A30" t="str">
        <f>AllOutputs!A31</f>
        <v>AME 10 G2</v>
      </c>
      <c r="B30" s="9">
        <f>IF(AllOutputs!A31="",B29,Case1!C30)</f>
        <v>74.875550423293078</v>
      </c>
      <c r="C30" s="13">
        <f>IF(AllOutputs!A31="",0,B30-'Case1 (Pmin)'!C30)</f>
        <v>54.284823234422582</v>
      </c>
      <c r="D30" s="13">
        <f>IF(AllOutputs!A31="",0,'Case1 (Pmax)'!C30-B30)</f>
        <v>74.503110275122907</v>
      </c>
      <c r="E30" s="13">
        <f>IF(AllOutputs!A31="",E29,Case1!Q30)</f>
        <v>1.5595318320751865</v>
      </c>
      <c r="F30" s="13">
        <f>IF(AllOutputs!A31="",0,MAX('Case1 (Amax)'!Q30,'Case1 (Amin)'!Q30,E30)-E30)</f>
        <v>2.7733632235306116E-2</v>
      </c>
      <c r="G30" s="13">
        <f>IF(AllOutputs!A31="",0,E30-MIN('Case1 (Amax)'!Q30,'Case1 (Amin)'!Q30))</f>
        <v>2.683286402491869E-2</v>
      </c>
      <c r="I30" s="9">
        <f ca="1">AllOutputs!G30</f>
        <v>82.221962713296961</v>
      </c>
      <c r="J30" s="17">
        <f ca="1">AllOutputs!B30</f>
        <v>42.303409758078551</v>
      </c>
      <c r="K30" s="7">
        <f ca="1">AllOutputs!AL30</f>
        <v>102.19484420022769</v>
      </c>
      <c r="L30" s="7">
        <f ca="1">AllOutputs!AM30</f>
        <v>3.5371859983702345</v>
      </c>
      <c r="M30" s="7">
        <f ca="1">AllOutputs!AQ30</f>
        <v>76.213628973664342</v>
      </c>
      <c r="N30" s="7">
        <f ca="1">AllOutputs!AR30</f>
        <v>1.086514447815198</v>
      </c>
      <c r="O30" s="7"/>
      <c r="P30" s="7"/>
      <c r="Q30" s="7"/>
      <c r="R30" s="7"/>
      <c r="S30" s="7"/>
      <c r="T30" s="7"/>
      <c r="U30" s="7"/>
      <c r="V30" s="7"/>
      <c r="W30" s="7"/>
    </row>
    <row r="31" spans="1:23" x14ac:dyDescent="0.2">
      <c r="A31" t="str">
        <f>AllOutputs!A32</f>
        <v>AME 10 G3</v>
      </c>
      <c r="B31" s="9">
        <f>IF(AllOutputs!A32="",B30,Case1!C31)</f>
        <v>43.976776277863991</v>
      </c>
      <c r="C31" s="13">
        <f>IF(AllOutputs!A32="",0,B31-'Case1 (Pmin)'!C31)</f>
        <v>20.82424782494245</v>
      </c>
      <c r="D31" s="13">
        <f>IF(AllOutputs!A32="",0,'Case1 (Pmax)'!C31-B31)</f>
        <v>25.380125557489805</v>
      </c>
      <c r="E31" s="13">
        <f>IF(AllOutputs!A32="",E30,Case1!Q31)</f>
        <v>2.565779657788835</v>
      </c>
      <c r="F31" s="13">
        <f>IF(AllOutputs!A32="",0,MAX('Case1 (Amax)'!Q31,'Case1 (Amin)'!Q31,E31)-E31)</f>
        <v>5.5839699965243739E-2</v>
      </c>
      <c r="G31" s="13">
        <f>IF(AllOutputs!A32="",0,E31-MIN('Case1 (Amax)'!Q31,'Case1 (Amin)'!Q31))</f>
        <v>5.3656665028103845E-2</v>
      </c>
      <c r="I31" s="9">
        <f ca="1">AllOutputs!G31</f>
        <v>84.14725987386305</v>
      </c>
      <c r="J31" s="17">
        <f ca="1">AllOutputs!B31</f>
        <v>41.482377994237027</v>
      </c>
      <c r="K31" s="7">
        <f ca="1">AllOutputs!AL31</f>
        <v>104.90330594488077</v>
      </c>
      <c r="L31" s="7">
        <f ca="1">AllOutputs!AM31</f>
        <v>3.944850316207642</v>
      </c>
      <c r="M31" s="7">
        <f ca="1">AllOutputs!AQ31</f>
        <v>78.632356837239101</v>
      </c>
      <c r="N31" s="7">
        <f ca="1">AllOutputs!AR31</f>
        <v>0.95986698687668592</v>
      </c>
      <c r="O31" s="7"/>
      <c r="P31" s="7"/>
      <c r="Q31" s="7"/>
      <c r="R31" s="7"/>
      <c r="T31" s="17"/>
    </row>
    <row r="32" spans="1:23" x14ac:dyDescent="0.2">
      <c r="A32" t="str">
        <f>AllOutputs!A33</f>
        <v>AME_10-Aa</v>
      </c>
      <c r="B32" s="9">
        <f>IF(AllOutputs!A33="",B31,Case1!C32)</f>
        <v>67.602071045792655</v>
      </c>
      <c r="C32" s="13">
        <f>IF(AllOutputs!A33="",0,B32-'Case1 (Pmin)'!C32)</f>
        <v>17.693188581594733</v>
      </c>
      <c r="D32" s="13">
        <f>IF(AllOutputs!A33="",0,'Case1 (Pmax)'!C32-B32)</f>
        <v>19.472626515010575</v>
      </c>
      <c r="E32" s="13">
        <f>IF(AllOutputs!A33="",E31,Case1!Q32)</f>
        <v>2.4286758626343881</v>
      </c>
      <c r="F32" s="13">
        <f>IF(AllOutputs!A33="",0,MAX('Case1 (Amax)'!Q32,'Case1 (Amin)'!Q32,E32)-E32)</f>
        <v>9.5715863192678885E-2</v>
      </c>
      <c r="G32" s="13">
        <f>IF(AllOutputs!A33="",0,E32-MIN('Case1 (Amax)'!Q32,'Case1 (Amin)'!Q32))</f>
        <v>8.9033238477397969E-2</v>
      </c>
      <c r="H32" s="7"/>
      <c r="I32" s="9">
        <f ca="1">AllOutputs!G32</f>
        <v>84.237394231577312</v>
      </c>
      <c r="J32" s="17">
        <f ca="1">AllOutputs!B32</f>
        <v>41.444351074448782</v>
      </c>
      <c r="K32" s="7">
        <f ca="1">AllOutputs!AL32</f>
        <v>104.99409219624438</v>
      </c>
      <c r="L32" s="7">
        <f ca="1">AllOutputs!AM32</f>
        <v>4.3170108760038364</v>
      </c>
      <c r="M32" s="7">
        <f ca="1">AllOutputs!AQ32</f>
        <v>79.428227887007424</v>
      </c>
      <c r="N32" s="7">
        <f ca="1">AllOutputs!AR32</f>
        <v>0.82864330808250009</v>
      </c>
      <c r="O32" s="7"/>
      <c r="P32" s="7"/>
      <c r="Q32" s="7"/>
      <c r="R32" s="7"/>
      <c r="T32" s="17"/>
    </row>
    <row r="33" spans="1:20" x14ac:dyDescent="0.2">
      <c r="A33" t="str">
        <f>AllOutputs!A34</f>
        <v>AME_10-Ac</v>
      </c>
      <c r="B33" s="9">
        <f>IF(AllOutputs!A34="",B32,Case1!C33)</f>
        <v>65.59277332283429</v>
      </c>
      <c r="C33" s="13">
        <f>IF(AllOutputs!A34="",0,B33-'Case1 (Pmin)'!C33)</f>
        <v>17.182634665724173</v>
      </c>
      <c r="D33" s="13">
        <f>IF(AllOutputs!A34="",0,'Case1 (Pmax)'!C33-B33)</f>
        <v>18.92106972681762</v>
      </c>
      <c r="E33" s="13">
        <f>IF(AllOutputs!A34="",E32,Case1!Q33)</f>
        <v>2.5012124417605501</v>
      </c>
      <c r="F33" s="13">
        <f>IF(AllOutputs!A34="",0,MAX('Case1 (Amax)'!Q33,'Case1 (Amin)'!Q33,E33)-E33)</f>
        <v>9.8068487523705006E-2</v>
      </c>
      <c r="G33" s="13">
        <f>IF(AllOutputs!A34="",0,E33-MIN('Case1 (Amax)'!Q33,'Case1 (Amin)'!Q33))</f>
        <v>9.1260312934677845E-2</v>
      </c>
      <c r="H33" s="7"/>
      <c r="I33" s="9">
        <f ca="1">AllOutputs!G33</f>
        <v>90.491052319775548</v>
      </c>
      <c r="J33" s="17">
        <f ca="1">AllOutputs!B33</f>
        <v>38.892175703144638</v>
      </c>
      <c r="K33" s="7">
        <f ca="1">AllOutputs!AL33</f>
        <v>110.45764333061189</v>
      </c>
      <c r="L33" s="7">
        <f ca="1">AllOutputs!AM33</f>
        <v>2.9680241123128006</v>
      </c>
      <c r="M33" s="7">
        <f ca="1">AllOutputs!AQ33</f>
        <v>82.54773520902944</v>
      </c>
      <c r="N33" s="7">
        <f ca="1">AllOutputs!AR33</f>
        <v>1.2861055135964605</v>
      </c>
      <c r="O33" s="7"/>
      <c r="P33" s="7"/>
      <c r="Q33" s="7"/>
      <c r="R33" s="7"/>
      <c r="T33" s="17"/>
    </row>
    <row r="34" spans="1:20" x14ac:dyDescent="0.2">
      <c r="A34" t="str">
        <f>AllOutputs!A35</f>
        <v>AME_10-Ab</v>
      </c>
      <c r="B34" s="9">
        <f>IF(AllOutputs!A35="",B33,Case1!C34)</f>
        <v>73.742165238674517</v>
      </c>
      <c r="C34" s="13">
        <f>IF(AllOutputs!A35="",0,B34-'Case1 (Pmin)'!C34)</f>
        <v>21.093870111219424</v>
      </c>
      <c r="D34" s="13">
        <f>IF(AllOutputs!A35="",0,'Case1 (Pmax)'!C34-B34)</f>
        <v>23.404458656854317</v>
      </c>
      <c r="E34" s="13">
        <f>IF(AllOutputs!A35="",E33,Case1!Q34)</f>
        <v>1.9642682171302439</v>
      </c>
      <c r="F34" s="13">
        <f>IF(AllOutputs!A35="",0,MAX('Case1 (Amax)'!Q34,'Case1 (Amin)'!Q34,E34)-E34)</f>
        <v>0.29130923013594612</v>
      </c>
      <c r="G34" s="13">
        <f>IF(AllOutputs!A35="",0,E34-MIN('Case1 (Amax)'!Q34,'Case1 (Amin)'!Q34))</f>
        <v>0.2272275476454193</v>
      </c>
      <c r="H34" s="7"/>
      <c r="I34" s="9">
        <f ca="1">AllOutputs!G34</f>
        <v>90.653431053605672</v>
      </c>
      <c r="J34" s="17">
        <f ca="1">AllOutputs!B34</f>
        <v>38.82811234784706</v>
      </c>
      <c r="K34" s="7">
        <f ca="1">AllOutputs!AL34</f>
        <v>116.42812055707105</v>
      </c>
      <c r="L34" s="7">
        <f ca="1">AllOutputs!AM34</f>
        <v>3.4601164666035777</v>
      </c>
      <c r="M34" s="7">
        <f ca="1">AllOutputs!AQ34</f>
        <v>82.705475810991331</v>
      </c>
      <c r="N34" s="7">
        <f ca="1">AllOutputs!AR34</f>
        <v>1.2836840677068244</v>
      </c>
      <c r="O34" s="7"/>
      <c r="P34" s="7"/>
      <c r="Q34" s="7"/>
      <c r="R34" s="7"/>
      <c r="T34" s="17"/>
    </row>
    <row r="35" spans="1:20" x14ac:dyDescent="0.2">
      <c r="A35" t="str">
        <f>AllOutputs!A36</f>
        <v>AME_10-Db</v>
      </c>
      <c r="B35" s="9">
        <f>IF(AllOutputs!A36="",B34,Case1!C35)</f>
        <v>95.618520219034707</v>
      </c>
      <c r="C35" s="13">
        <f>IF(AllOutputs!A36="",0,B35-'Case1 (Pmin)'!C35)</f>
        <v>27.100953320850081</v>
      </c>
      <c r="D35" s="13">
        <f>IF(AllOutputs!A36="",0,'Case1 (Pmax)'!C35-B35)</f>
        <v>29.904268405138154</v>
      </c>
      <c r="E35" s="13">
        <f>IF(AllOutputs!A36="",E34,Case1!Q35)</f>
        <v>1.5217060865195968</v>
      </c>
      <c r="F35" s="13">
        <f>IF(AllOutputs!A36="",0,MAX('Case1 (Amax)'!Q35,'Case1 (Amin)'!Q35,E35)-E35)</f>
        <v>0.23389377412228574</v>
      </c>
      <c r="G35" s="13">
        <f>IF(AllOutputs!A36="",0,E35-MIN('Case1 (Amax)'!Q35,'Case1 (Amin)'!Q35))</f>
        <v>0.18085946691900978</v>
      </c>
      <c r="H35" s="7"/>
      <c r="I35" s="9">
        <f ca="1">AllOutputs!G35</f>
        <v>93.822635645891964</v>
      </c>
      <c r="J35" s="17">
        <f ca="1">AllOutputs!B35</f>
        <v>37.598994982792995</v>
      </c>
      <c r="K35" s="7">
        <f ca="1">AllOutputs!AL35</f>
        <v>120.52700738962358</v>
      </c>
      <c r="L35" s="7">
        <f ca="1">AllOutputs!AM35</f>
        <v>3.1633075049511641</v>
      </c>
      <c r="M35" s="7">
        <f ca="1">AllOutputs!AQ35</f>
        <v>89.32929801335662</v>
      </c>
      <c r="N35" s="7">
        <f ca="1">AllOutputs!AR35</f>
        <v>0.66593038591054732</v>
      </c>
      <c r="O35" s="7"/>
      <c r="P35" s="7"/>
      <c r="Q35" s="7"/>
      <c r="R35" s="7"/>
      <c r="T35" s="17"/>
    </row>
    <row r="36" spans="1:20" x14ac:dyDescent="0.2">
      <c r="A36" t="str">
        <f>AllOutputs!A37</f>
        <v>AME_10-Bc</v>
      </c>
      <c r="B36" s="9">
        <f>IF(AllOutputs!A37="",B35,Case1!C36)</f>
        <v>74.663909815795037</v>
      </c>
      <c r="C36" s="13">
        <f>IF(AllOutputs!A37="",0,B36-'Case1 (Pmin)'!C36)</f>
        <v>30.05214366378263</v>
      </c>
      <c r="D36" s="13">
        <f>IF(AllOutputs!A37="",0,'Case1 (Pmax)'!C36-B36)</f>
        <v>34.955855401002722</v>
      </c>
      <c r="E36" s="13">
        <f>IF(AllOutputs!A37="",E35,Case1!Q36)</f>
        <v>2.0016034900589128</v>
      </c>
      <c r="F36" s="13">
        <f>IF(AllOutputs!A37="",0,MAX('Case1 (Amax)'!Q36,'Case1 (Amin)'!Q36,E36)-E36)</f>
        <v>0.1725436979431505</v>
      </c>
      <c r="G36" s="13">
        <f>IF(AllOutputs!A37="",0,E36-MIN('Case1 (Amax)'!Q36,'Case1 (Amin)'!Q36))</f>
        <v>0.14822243120474865</v>
      </c>
      <c r="H36" s="7"/>
      <c r="I36" s="9">
        <f ca="1">AllOutputs!G36</f>
        <v>95.618520219034707</v>
      </c>
      <c r="J36" s="17">
        <f ca="1">AllOutputs!B36</f>
        <v>36.920115742338957</v>
      </c>
      <c r="K36" s="7">
        <f ca="1">AllOutputs!AL36</f>
        <v>121.01623540974778</v>
      </c>
      <c r="L36" s="7">
        <f ca="1">AllOutputs!AM36</f>
        <v>4.8014396697883956</v>
      </c>
      <c r="M36" s="7">
        <f ca="1">AllOutputs!AQ36</f>
        <v>89.462639684050444</v>
      </c>
      <c r="N36" s="7">
        <f ca="1">AllOutputs!AR36</f>
        <v>1.1878784184725635</v>
      </c>
      <c r="O36" s="7"/>
      <c r="P36" s="7"/>
      <c r="Q36" s="7"/>
      <c r="R36" s="7"/>
      <c r="T36" s="17"/>
    </row>
    <row r="37" spans="1:20" x14ac:dyDescent="0.2">
      <c r="A37" t="str">
        <f>AllOutputs!A38</f>
        <v>AME_10-Bb</v>
      </c>
      <c r="B37" s="9">
        <f>IF(AllOutputs!A38="",B36,Case1!C37)</f>
        <v>79.699172888988301</v>
      </c>
      <c r="C37" s="13">
        <f>IF(AllOutputs!A38="",0,B37-'Case1 (Pmin)'!C37)</f>
        <v>31.941694483009378</v>
      </c>
      <c r="D37" s="13">
        <f>IF(AllOutputs!A38="",0,'Case1 (Pmax)'!C37-B37)</f>
        <v>37.065520906088963</v>
      </c>
      <c r="E37" s="13">
        <f>IF(AllOutputs!A38="",E36,Case1!Q37)</f>
        <v>1.8775197376776871</v>
      </c>
      <c r="F37" s="13">
        <f>IF(AllOutputs!A38="",0,MAX('Case1 (Amax)'!Q37,'Case1 (Amin)'!Q37,E37)-E37)</f>
        <v>0.16336075232248493</v>
      </c>
      <c r="G37" s="13">
        <f>IF(AllOutputs!A38="",0,E37-MIN('Case1 (Amax)'!Q37,'Case1 (Amin)'!Q37))</f>
        <v>0.14013201096811234</v>
      </c>
      <c r="H37" s="7"/>
      <c r="I37" s="9">
        <f ca="1">AllOutputs!G37</f>
        <v>97.599742027616543</v>
      </c>
      <c r="J37" s="17">
        <f ca="1">AllOutputs!B37</f>
        <v>36.185499625438545</v>
      </c>
      <c r="K37" s="7">
        <f ca="1">AllOutputs!AL37</f>
        <v>121.19323689838794</v>
      </c>
      <c r="L37" s="7">
        <f ca="1">AllOutputs!AM37</f>
        <v>4.7947634466027536</v>
      </c>
      <c r="M37" s="7">
        <f ca="1">AllOutputs!AQ37</f>
        <v>90.052080097302564</v>
      </c>
      <c r="N37" s="7">
        <f ca="1">AllOutputs!AR37</f>
        <v>0.81326276714949974</v>
      </c>
      <c r="O37" s="7"/>
      <c r="P37" s="7"/>
      <c r="Q37" s="7"/>
      <c r="R37" s="7"/>
      <c r="T37" s="17"/>
    </row>
    <row r="38" spans="1:20" x14ac:dyDescent="0.2">
      <c r="A38" t="str">
        <f>AllOutputs!A39</f>
        <v>AME_10-Ca</v>
      </c>
      <c r="B38" s="9">
        <f>IF(AllOutputs!A39="",B37,Case1!C38)</f>
        <v>84.14725987386305</v>
      </c>
      <c r="C38" s="13">
        <f>IF(AllOutputs!A39="",0,B38-'Case1 (Pmin)'!C38)</f>
        <v>33.607263231223413</v>
      </c>
      <c r="D38" s="13">
        <f>IF(AllOutputs!A39="",0,'Case1 (Pmax)'!C38-B38)</f>
        <v>38.921782586230094</v>
      </c>
      <c r="E38" s="13">
        <f>IF(AllOutputs!A39="",E37,Case1!Q38)</f>
        <v>1.7800392797856011</v>
      </c>
      <c r="F38" s="13">
        <f>IF(AllOutputs!A39="",0,MAX('Case1 (Amax)'!Q38,'Case1 (Amin)'!Q38,E38)-E38)</f>
        <v>0.15603421474564771</v>
      </c>
      <c r="G38" s="13">
        <f>IF(AllOutputs!A39="",0,E38-MIN('Case1 (Amax)'!Q38,'Case1 (Amin)'!Q38))</f>
        <v>0.13369007273622135</v>
      </c>
      <c r="H38" s="7"/>
      <c r="I38" s="9">
        <f ca="1">AllOutputs!G38</f>
        <v>100.09659109283457</v>
      </c>
      <c r="J38" s="17">
        <f ca="1">AllOutputs!B38</f>
        <v>35.280550084490898</v>
      </c>
      <c r="K38" s="7">
        <f ca="1">AllOutputs!AL38</f>
        <v>122.35477432727347</v>
      </c>
      <c r="L38" s="7">
        <f ca="1">AllOutputs!AM38</f>
        <v>3.470113481310193</v>
      </c>
      <c r="M38" s="7">
        <f ca="1">AllOutputs!AQ38</f>
        <v>94.149812784431163</v>
      </c>
      <c r="N38" s="7">
        <f ca="1">AllOutputs!AR38</f>
        <v>0.81945879755571638</v>
      </c>
      <c r="O38" s="7"/>
      <c r="P38" s="7"/>
      <c r="Q38" s="7"/>
      <c r="R38" s="7"/>
      <c r="T38" s="17"/>
    </row>
    <row r="39" spans="1:20" x14ac:dyDescent="0.2">
      <c r="A39" t="str">
        <f>AllOutputs!A40</f>
        <v>AME_10-Cb</v>
      </c>
      <c r="B39" s="9">
        <f>IF(AllOutputs!A40="",B38,Case1!C39)</f>
        <v>55.255659953875529</v>
      </c>
      <c r="C39" s="13">
        <f>IF(AllOutputs!A40="",0,B39-'Case1 (Pmin)'!C39)</f>
        <v>22.079404386930563</v>
      </c>
      <c r="D39" s="13">
        <f>IF(AllOutputs!A40="",0,'Case1 (Pmax)'!C39-B39)</f>
        <v>25.839506919563796</v>
      </c>
      <c r="E39" s="13">
        <f>IF(AllOutputs!A40="",E38,Case1!Q39)</f>
        <v>2.9828642892739881</v>
      </c>
      <c r="F39" s="13">
        <f>IF(AllOutputs!A40="",0,MAX('Case1 (Amax)'!Q39,'Case1 (Amin)'!Q39,E39)-E39)</f>
        <v>0.53822296729699692</v>
      </c>
      <c r="G39" s="13">
        <f>IF(AllOutputs!A40="",0,E39-MIN('Case1 (Amax)'!Q39,'Case1 (Amin)'!Q39))</f>
        <v>0.40116769369836192</v>
      </c>
      <c r="H39" s="7"/>
      <c r="I39" s="9">
        <f ca="1">AllOutputs!G39</f>
        <v>100.65510533197522</v>
      </c>
      <c r="J39" s="17">
        <f ca="1">AllOutputs!B39</f>
        <v>35.081225193598669</v>
      </c>
      <c r="K39" s="7">
        <f ca="1">AllOutputs!AL39</f>
        <v>128.66072754801141</v>
      </c>
      <c r="L39" s="7">
        <f ca="1">AllOutputs!AM39</f>
        <v>3.3525262371525266</v>
      </c>
      <c r="M39" s="7">
        <f ca="1">AllOutputs!AQ39</f>
        <v>95.31414638716744</v>
      </c>
      <c r="N39" s="7">
        <f ca="1">AllOutputs!AR39</f>
        <v>0.72596377331243356</v>
      </c>
      <c r="O39" s="7"/>
      <c r="P39" s="7"/>
      <c r="Q39" s="7"/>
      <c r="R39" s="7"/>
      <c r="T39" s="17"/>
    </row>
    <row r="40" spans="1:20" x14ac:dyDescent="0.2">
      <c r="A40" t="str">
        <f>AllOutputs!A41</f>
        <v>AME_10-Da</v>
      </c>
      <c r="B40" s="9">
        <f>IF(AllOutputs!A41="",B39,Case1!C40)</f>
        <v>78.890773216771834</v>
      </c>
      <c r="C40" s="13">
        <f>IF(AllOutputs!A41="",0,B40-'Case1 (Pmin)'!C40)</f>
        <v>31.663714967763781</v>
      </c>
      <c r="D40" s="13">
        <f>IF(AllOutputs!A41="",0,'Case1 (Pmax)'!C40-B40)</f>
        <v>36.761513900411046</v>
      </c>
      <c r="E40" s="13">
        <f>IF(AllOutputs!A41="",E39,Case1!Q40)</f>
        <v>2.1080579643122097</v>
      </c>
      <c r="F40" s="13">
        <f>IF(AllOutputs!A41="",0,MAX('Case1 (Amax)'!Q40,'Case1 (Amin)'!Q40,E40)-E40)</f>
        <v>0.40860739886298481</v>
      </c>
      <c r="G40" s="13">
        <f>IF(AllOutputs!A41="",0,E40-MIN('Case1 (Amax)'!Q40,'Case1 (Amin)'!Q40))</f>
        <v>0.29825149121510219</v>
      </c>
      <c r="H40" s="7"/>
      <c r="I40" s="9">
        <f ca="1">AllOutputs!G40</f>
        <v>105.72483536506984</v>
      </c>
      <c r="J40" s="17">
        <f ca="1">AllOutputs!B40</f>
        <v>33.322163273723213</v>
      </c>
      <c r="K40" s="7">
        <f ca="1">AllOutputs!AL40</f>
        <v>128.74655452001505</v>
      </c>
      <c r="L40" s="7">
        <f ca="1">AllOutputs!AM40</f>
        <v>4.5261958918845728</v>
      </c>
      <c r="M40" s="7">
        <f ca="1">AllOutputs!AQ40</f>
        <v>99.589720998300166</v>
      </c>
      <c r="N40" s="7">
        <f ca="1">AllOutputs!AR40</f>
        <v>0.78621601246220285</v>
      </c>
      <c r="O40" s="7"/>
      <c r="P40" s="7"/>
      <c r="Q40" s="7"/>
      <c r="R40" s="7"/>
      <c r="T40" s="17"/>
    </row>
    <row r="41" spans="1:20" x14ac:dyDescent="0.2">
      <c r="A41" t="str">
        <f>AllOutputs!A42</f>
        <v>AME_10-Ea</v>
      </c>
      <c r="B41" s="9">
        <f>IF(AllOutputs!A42="",B40,Case1!C41)</f>
        <v>97.599742027616543</v>
      </c>
      <c r="C41" s="13">
        <f>IF(AllOutputs!A42="",0,B41-'Case1 (Pmin)'!C41)</f>
        <v>36.774000321524852</v>
      </c>
      <c r="D41" s="13">
        <f>IF(AllOutputs!A42="",0,'Case1 (Pmax)'!C41-B41)</f>
        <v>42.044298353041427</v>
      </c>
      <c r="E41" s="13">
        <f>IF(AllOutputs!A42="",E40,Case1!Q41)</f>
        <v>2.1579783982564451</v>
      </c>
      <c r="F41" s="13">
        <f>IF(AllOutputs!A42="",0,MAX('Case1 (Amax)'!Q41,'Case1 (Amin)'!Q41,E41)-E41)</f>
        <v>0.32300898526391864</v>
      </c>
      <c r="G41" s="13">
        <f>IF(AllOutputs!A42="",0,E41-MIN('Case1 (Amax)'!Q41,'Case1 (Amin)'!Q41))</f>
        <v>0.25084939072519474</v>
      </c>
      <c r="H41" s="7"/>
      <c r="I41" s="9">
        <f ca="1">AllOutputs!G41</f>
        <v>119.09374339288752</v>
      </c>
      <c r="J41" s="17">
        <f ca="1">AllOutputs!B41</f>
        <v>29.083170039603914</v>
      </c>
      <c r="K41" s="7">
        <f ca="1">AllOutputs!AL41</f>
        <v>145.43215321231187</v>
      </c>
      <c r="L41" s="7">
        <f ca="1">AllOutputs!AM41</f>
        <v>3.2889574926103702</v>
      </c>
      <c r="M41" s="7">
        <f ca="1">AllOutputs!AQ41</f>
        <v>112.05781343293521</v>
      </c>
      <c r="N41" s="7">
        <f ca="1">AllOutputs!AR41</f>
        <v>0.77362605112214211</v>
      </c>
      <c r="O41" s="7"/>
      <c r="P41" s="7"/>
      <c r="Q41" s="7"/>
      <c r="R41" s="7"/>
      <c r="T41" s="17"/>
    </row>
    <row r="42" spans="1:20" x14ac:dyDescent="0.2">
      <c r="A42" t="str">
        <f>AllOutputs!A43</f>
        <v>AME_10-Eb</v>
      </c>
      <c r="B42" s="9">
        <f>IF(AllOutputs!A43="",B41,Case1!C42)</f>
        <v>69.212094789707393</v>
      </c>
      <c r="C42" s="13">
        <f>IF(AllOutputs!A43="",0,B42-'Case1 (Pmin)'!C42)</f>
        <v>26.151399589777597</v>
      </c>
      <c r="D42" s="13">
        <f>IF(AllOutputs!A43="",0,'Case1 (Pmax)'!C42-B42)</f>
        <v>30.157592789042496</v>
      </c>
      <c r="E42" s="13">
        <f>IF(AllOutputs!A43="",E41,Case1!Q42)</f>
        <v>3.0163846434469646</v>
      </c>
      <c r="F42" s="13">
        <f>IF(AllOutputs!A43="",0,MAX('Case1 (Amax)'!Q42,'Case1 (Amin)'!Q42,E42)-E42)</f>
        <v>0.41907657010068977</v>
      </c>
      <c r="G42" s="13">
        <f>IF(AllOutputs!A43="",0,E42-MIN('Case1 (Amax)'!Q42,'Case1 (Amin)'!Q42))</f>
        <v>0.33138269943500021</v>
      </c>
      <c r="H42" s="7"/>
      <c r="I42" s="9">
        <f ca="1">AllOutputs!G42</f>
        <v>138.57015068855708</v>
      </c>
      <c r="J42" s="17">
        <f ca="1">AllOutputs!B42</f>
        <v>23.792837890944991</v>
      </c>
      <c r="K42" s="7">
        <f ca="1">AllOutputs!AL42</f>
        <v>161.07097808875716</v>
      </c>
      <c r="L42" s="7">
        <f ca="1">AllOutputs!AM42</f>
        <v>2.3109553221444692</v>
      </c>
      <c r="M42" s="7">
        <f ca="1">AllOutputs!AQ42</f>
        <v>131.21755584588837</v>
      </c>
      <c r="N42" s="7">
        <f ca="1">AllOutputs!AR42</f>
        <v>0.66141211665902711</v>
      </c>
      <c r="O42" s="7"/>
      <c r="P42" s="7"/>
      <c r="Q42" s="7"/>
      <c r="R42" s="7"/>
      <c r="T42" s="17"/>
    </row>
    <row r="43" spans="1:20" x14ac:dyDescent="0.2">
      <c r="A43" t="str">
        <f>AllOutputs!A44</f>
        <v>AME_10-Ec</v>
      </c>
      <c r="B43" s="9">
        <f>IF(AllOutputs!A44="",B42,Case1!C43)</f>
        <v>90.653431053605672</v>
      </c>
      <c r="C43" s="13">
        <f>IF(AllOutputs!A44="",0,B43-'Case1 (Pmin)'!C43)</f>
        <v>34.186653014807348</v>
      </c>
      <c r="D43" s="13">
        <f>IF(AllOutputs!A44="",0,'Case1 (Pmax)'!C43-B43)</f>
        <v>39.161068444894411</v>
      </c>
      <c r="E43" s="13">
        <f>IF(AllOutputs!A44="",E42,Case1!Q43)</f>
        <v>2.3194978948637992</v>
      </c>
      <c r="F43" s="13">
        <f>IF(AllOutputs!A44="",0,MAX('Case1 (Amax)'!Q43,'Case1 (Amin)'!Q43,E43)-E43)</f>
        <v>0.3422204682460479</v>
      </c>
      <c r="G43" s="13">
        <f>IF(AllOutputs!A44="",0,E43-MIN('Case1 (Amax)'!Q43,'Case1 (Amin)'!Q43))</f>
        <v>0.2667069578788599</v>
      </c>
      <c r="H43" s="7"/>
      <c r="I43" s="9">
        <f ca="1">AllOutputs!G43</f>
        <v>140.09062000460472</v>
      </c>
      <c r="J43" s="17">
        <f ca="1">AllOutputs!B43</f>
        <v>23.418093062741555</v>
      </c>
      <c r="K43" s="7">
        <f ca="1">AllOutputs!AL43</f>
        <v>165.95081198842522</v>
      </c>
      <c r="L43" s="7">
        <f ca="1">AllOutputs!AM43</f>
        <v>2.8940697976810288</v>
      </c>
      <c r="M43" s="7">
        <f ca="1">AllOutputs!AQ43</f>
        <v>134.3894194740414</v>
      </c>
      <c r="N43" s="7">
        <f ca="1">AllOutputs!AR43</f>
        <v>0.49956609402555446</v>
      </c>
      <c r="O43" s="7"/>
      <c r="P43" s="7"/>
      <c r="Q43" s="7"/>
      <c r="R43" s="7"/>
      <c r="T43" s="17"/>
    </row>
    <row r="44" spans="1:20" x14ac:dyDescent="0.2">
      <c r="A44" t="str">
        <f>AllOutputs!A45</f>
        <v>AME_10-Ed</v>
      </c>
      <c r="B44" s="9">
        <f>IF(AllOutputs!A45="",B43,Case1!C44)</f>
        <v>90.491052319775548</v>
      </c>
      <c r="C44" s="13">
        <f>IF(AllOutputs!A45="",0,B44-'Case1 (Pmin)'!C44)</f>
        <v>34.126046410784248</v>
      </c>
      <c r="D44" s="13">
        <f>IF(AllOutputs!A45="",0,'Case1 (Pmax)'!C44-B44)</f>
        <v>39.09355659826349</v>
      </c>
      <c r="E44" s="13">
        <f>IF(AllOutputs!A45="",E43,Case1!Q44)</f>
        <v>2.3235633324908296</v>
      </c>
      <c r="F44" s="13">
        <f>IF(AllOutputs!A45="",0,MAX('Case1 (Amax)'!Q44,'Case1 (Amin)'!Q44,E44)-E44)</f>
        <v>0.34269382252914893</v>
      </c>
      <c r="G44" s="13">
        <f>IF(AllOutputs!A45="",0,E44-MIN('Case1 (Amax)'!Q44,'Case1 (Amin)'!Q44))</f>
        <v>0.26710190227543285</v>
      </c>
      <c r="H44" s="7"/>
      <c r="I44" s="9">
        <f ca="1">AllOutputs!G44</f>
        <v>149.90712037865771</v>
      </c>
      <c r="J44" s="17">
        <f ca="1">AllOutputs!B44</f>
        <v>21.116287383587053</v>
      </c>
      <c r="K44" s="7">
        <f ca="1">AllOutputs!AL44</f>
        <v>177.76681571614475</v>
      </c>
      <c r="L44" s="7">
        <f ca="1">AllOutputs!AM44</f>
        <v>2.7011820069622816</v>
      </c>
      <c r="M44" s="7">
        <f ca="1">AllOutputs!AQ44</f>
        <v>142.40649838849777</v>
      </c>
      <c r="N44" s="7">
        <f ca="1">AllOutputs!AR44</f>
        <v>0.60845739131012799</v>
      </c>
      <c r="O44" s="7"/>
      <c r="P44" s="7"/>
      <c r="Q44" s="7"/>
      <c r="R44" s="7"/>
      <c r="T44" s="17"/>
    </row>
    <row r="45" spans="1:20" x14ac:dyDescent="0.2">
      <c r="A45" t="str">
        <f>AllOutputs!A46</f>
        <v>AME_10-Dc</v>
      </c>
      <c r="B45" s="9">
        <f>IF(AllOutputs!A46="",B44,Case1!C45)</f>
        <v>138.57015068855708</v>
      </c>
      <c r="C45" s="13">
        <f>IF(AllOutputs!A46="",0,B45-'Case1 (Pmin)'!C45)</f>
        <v>51.225313164671576</v>
      </c>
      <c r="D45" s="13">
        <f>IF(AllOutputs!A46="",0,'Case1 (Pmax)'!C45-B45)</f>
        <v>57.907320510807693</v>
      </c>
      <c r="E45" s="13">
        <f>IF(AllOutputs!A46="",E44,Case1!Q45)</f>
        <v>1.2460473364161107</v>
      </c>
      <c r="F45" s="13">
        <f>IF(AllOutputs!A46="",0,MAX('Case1 (Amax)'!Q45,'Case1 (Amin)'!Q45,E45)-E45)</f>
        <v>0.21413655113455565</v>
      </c>
      <c r="G45" s="13">
        <f>IF(AllOutputs!A46="",0,E45-MIN('Case1 (Amax)'!Q45,'Case1 (Amin)'!Q45))</f>
        <v>0.16094415374962012</v>
      </c>
      <c r="H45" s="7"/>
      <c r="I45" s="9">
        <f ca="1">AllOutputs!G45</f>
        <v>158.44567559867588</v>
      </c>
      <c r="J45" s="17">
        <f ca="1">AllOutputs!B45</f>
        <v>19.267522831170666</v>
      </c>
      <c r="K45" s="7">
        <f ca="1">AllOutputs!AL45</f>
        <v>179.99920154563154</v>
      </c>
      <c r="L45" s="7">
        <f ca="1">AllOutputs!AM45</f>
        <v>2.064884789849966</v>
      </c>
      <c r="M45" s="7">
        <f ca="1">AllOutputs!AQ45</f>
        <v>152.57066753237089</v>
      </c>
      <c r="N45" s="7">
        <f ca="1">AllOutputs!AR45</f>
        <v>0.43856345147044917</v>
      </c>
      <c r="O45" s="7"/>
      <c r="P45" s="7"/>
      <c r="Q45" s="7"/>
      <c r="R45" s="7"/>
      <c r="T45" s="17"/>
    </row>
    <row r="46" spans="1:20" x14ac:dyDescent="0.2">
      <c r="A46" t="str">
        <f>AllOutputs!A47</f>
        <v>AME_10-Dd</v>
      </c>
      <c r="B46" s="9">
        <f>IF(AllOutputs!A47="",B45,Case1!C46)</f>
        <v>119.09374339288752</v>
      </c>
      <c r="C46" s="13">
        <f>IF(AllOutputs!A47="",0,B46-'Case1 (Pmin)'!C46)</f>
        <v>44.200305458558404</v>
      </c>
      <c r="D46" s="13">
        <f>IF(AllOutputs!A47="",0,'Case1 (Pmax)'!C46-B46)</f>
        <v>50.179940232257394</v>
      </c>
      <c r="E46" s="13">
        <f>IF(AllOutputs!A47="",E45,Case1!Q46)</f>
        <v>1.4468756031125882</v>
      </c>
      <c r="F46" s="13">
        <f>IF(AllOutputs!A47="",0,MAX('Case1 (Amax)'!Q46,'Case1 (Amin)'!Q46,E46)-E46)</f>
        <v>0.2440394089908533</v>
      </c>
      <c r="G46" s="13">
        <f>IF(AllOutputs!A47="",0,E46-MIN('Case1 (Amax)'!Q46,'Case1 (Amin)'!Q46))</f>
        <v>0.18432888701868211</v>
      </c>
      <c r="H46" s="7"/>
      <c r="I46" s="9">
        <f ca="1">AllOutputs!G46</f>
        <v>159.41783511720772</v>
      </c>
      <c r="J46" s="17">
        <f ca="1">AllOutputs!B46</f>
        <v>19.065427868834387</v>
      </c>
      <c r="K46" s="7">
        <f ca="1">AllOutputs!AL46</f>
        <v>183.53524277881291</v>
      </c>
      <c r="L46" s="7">
        <f ca="1">AllOutputs!AM46</f>
        <v>2.2517844356458028</v>
      </c>
      <c r="M46" s="7">
        <f ca="1">AllOutputs!AQ46</f>
        <v>152.86965097112991</v>
      </c>
      <c r="N46" s="7">
        <f ca="1">AllOutputs!AR46</f>
        <v>0.48693803578806727</v>
      </c>
      <c r="O46" s="7"/>
      <c r="P46" s="7"/>
      <c r="Q46" s="7"/>
      <c r="R46" s="7"/>
      <c r="T46" s="17"/>
    </row>
    <row r="47" spans="1:20" x14ac:dyDescent="0.2">
      <c r="A47" t="str">
        <f>AllOutputs!A48</f>
        <v>AME_10-Fa</v>
      </c>
      <c r="B47" s="9">
        <f>IF(AllOutputs!A48="",B46,Case1!C47)</f>
        <v>0.12112172868858855</v>
      </c>
      <c r="C47" s="13">
        <f>IF(AllOutputs!A48="",0,B47-'Case1 (Pmin)'!C47)</f>
        <v>0.12068766584561362</v>
      </c>
      <c r="D47" s="13">
        <f>IF(AllOutputs!A48="",0,'Case1 (Pmax)'!C47-B47)</f>
        <v>0.37755001921300607</v>
      </c>
      <c r="E47" s="13">
        <f>IF(AllOutputs!A48="",E46,Case1!Q47)</f>
        <v>19.394052335877944</v>
      </c>
      <c r="F47" s="13">
        <f>IF(AllOutputs!A48="",0,MAX('Case1 (Amax)'!Q47,'Case1 (Amin)'!Q47,E47)-E47)</f>
        <v>5.3688994769892382</v>
      </c>
      <c r="G47" s="13">
        <f>IF(AllOutputs!A48="",0,E47-MIN('Case1 (Amax)'!Q47,'Case1 (Amin)'!Q47))</f>
        <v>5.0206848548028429</v>
      </c>
      <c r="H47" s="7"/>
      <c r="I47" s="9">
        <f ca="1">AllOutputs!G47</f>
        <v>193.87281229983915</v>
      </c>
      <c r="J47" s="17">
        <f ca="1">AllOutputs!B47</f>
        <v>12.846884093736042</v>
      </c>
      <c r="K47" s="7">
        <f ca="1">AllOutputs!AL47</f>
        <v>213.78995180601945</v>
      </c>
      <c r="L47" s="7">
        <f ca="1">AllOutputs!AM47</f>
        <v>1.5425600592350874</v>
      </c>
      <c r="M47" s="7">
        <f ca="1">AllOutputs!AQ47</f>
        <v>188.40022999441572</v>
      </c>
      <c r="N47" s="7">
        <f ca="1">AllOutputs!AR47</f>
        <v>0.31414966078501599</v>
      </c>
      <c r="O47" s="7"/>
      <c r="P47" s="7"/>
      <c r="Q47" s="7"/>
      <c r="R47" s="7"/>
      <c r="T47" s="17"/>
    </row>
    <row r="48" spans="1:20" x14ac:dyDescent="0.2">
      <c r="A48" t="str">
        <f>AllOutputs!A49</f>
        <v>AME_10-Fb</v>
      </c>
      <c r="B48" s="9">
        <f>IF(AllOutputs!A49="",B47,Case1!C48)</f>
        <v>0.57913688721167711</v>
      </c>
      <c r="C48" s="13">
        <f>IF(AllOutputs!A49="",0,B48-'Case1 (Pmin)'!C48)</f>
        <v>0.44797478437551996</v>
      </c>
      <c r="D48" s="13">
        <f>IF(AllOutputs!A49="",0,'Case1 (Pmax)'!C48-B48)</f>
        <v>0.8932090614941306</v>
      </c>
      <c r="E48" s="13">
        <f>IF(AllOutputs!A49="",E47,Case1!Q48)</f>
        <v>19.395294431887354</v>
      </c>
      <c r="F48" s="13">
        <f>IF(AllOutputs!A49="",0,MAX('Case1 (Amax)'!Q48,'Case1 (Amin)'!Q48,E48)-E48)</f>
        <v>5.3699592292352207</v>
      </c>
      <c r="G48" s="13">
        <f>IF(AllOutputs!A49="",0,E48-MIN('Case1 (Amax)'!Q48,'Case1 (Amin)'!Q48))</f>
        <v>5.0213037327680681</v>
      </c>
      <c r="H48" s="7"/>
      <c r="I48" s="9">
        <f ca="1">AllOutputs!G48</f>
        <v>201.53869707892443</v>
      </c>
      <c r="J48" s="17">
        <f ca="1">AllOutputs!B48</f>
        <v>11.677413451613418</v>
      </c>
      <c r="K48" s="7">
        <f ca="1">AllOutputs!AL48</f>
        <v>233.93915500479577</v>
      </c>
      <c r="L48" s="7">
        <f ca="1">AllOutputs!AM48</f>
        <v>2.2313781888962594</v>
      </c>
      <c r="M48" s="7">
        <f ca="1">AllOutputs!AQ48</f>
        <v>192.77314802271451</v>
      </c>
      <c r="N48" s="7">
        <f ca="1">AllOutputs!AR48</f>
        <v>0.48645971061146387</v>
      </c>
      <c r="O48" s="7"/>
      <c r="P48" s="7"/>
      <c r="Q48" s="7"/>
      <c r="R48" s="7"/>
      <c r="T48" s="17"/>
    </row>
    <row r="49" spans="1:22" x14ac:dyDescent="0.2">
      <c r="A49" t="str">
        <f>AllOutputs!A50</f>
        <v>AME_10-Ga</v>
      </c>
      <c r="B49" s="9">
        <f>IF(AllOutputs!A50="",B48,Case1!C49)</f>
        <v>82.221962713296961</v>
      </c>
      <c r="C49" s="13">
        <f>IF(AllOutputs!A50="",0,B49-'Case1 (Pmin)'!C49)</f>
        <v>43.672137930553404</v>
      </c>
      <c r="D49" s="13">
        <f>IF(AllOutputs!A50="",0,'Case1 (Pmax)'!C49-B49)</f>
        <v>53.656080829717723</v>
      </c>
      <c r="E49" s="13">
        <f>IF(AllOutputs!A50="",E48,Case1!Q49)</f>
        <v>1.996902239796057</v>
      </c>
      <c r="F49" s="13">
        <f>IF(AllOutputs!A50="",0,MAX('Case1 (Amax)'!Q49,'Case1 (Amin)'!Q49,E49)-E49)</f>
        <v>0.58387415461779413</v>
      </c>
      <c r="G49" s="13">
        <f>IF(AllOutputs!A50="",0,E49-MIN('Case1 (Amax)'!Q49,'Case1 (Amin)'!Q49))</f>
        <v>0.37468869653141978</v>
      </c>
      <c r="H49" s="7"/>
      <c r="I49" s="9">
        <f ca="1">AllOutputs!G49</f>
        <v>226.28694084445635</v>
      </c>
      <c r="J49" s="17">
        <f ca="1">AllOutputs!B49</f>
        <v>8.3234397767189723</v>
      </c>
      <c r="K49" s="7">
        <f ca="1">AllOutputs!AL49</f>
        <v>247.97162718969588</v>
      </c>
      <c r="L49" s="7">
        <f ca="1">AllOutputs!AM49</f>
        <v>1.3984862702912393</v>
      </c>
      <c r="M49" s="7">
        <f ca="1">AllOutputs!AQ49</f>
        <v>220.32120006697119</v>
      </c>
      <c r="N49" s="7">
        <f ca="1">AllOutputs!AR49</f>
        <v>0.28205878179102539</v>
      </c>
      <c r="O49" s="7"/>
      <c r="P49" s="7"/>
      <c r="Q49" s="7"/>
      <c r="R49" s="7"/>
      <c r="T49" s="17"/>
    </row>
    <row r="50" spans="1:22" x14ac:dyDescent="0.2">
      <c r="A50" t="str">
        <f>AllOutputs!A51</f>
        <v>AME_10-Ba</v>
      </c>
      <c r="B50" s="9">
        <f>IF(AllOutputs!A51="",B49,Case1!C50)</f>
        <v>36.053745562433988</v>
      </c>
      <c r="C50" s="13">
        <f>IF(AllOutputs!A51="",0,B50-'Case1 (Pmin)'!C50)</f>
        <v>16.271126529048754</v>
      </c>
      <c r="D50" s="13">
        <f>IF(AllOutputs!A51="",0,'Case1 (Pmax)'!C50-B50)</f>
        <v>19.716799212606851</v>
      </c>
      <c r="E50" s="13">
        <f>IF(AllOutputs!A51="",E49,Case1!Q50)</f>
        <v>4.1852751107482655</v>
      </c>
      <c r="F50" s="13">
        <f>IF(AllOutputs!A51="",0,MAX('Case1 (Amax)'!Q50,'Case1 (Amin)'!Q50,E50)-E50)</f>
        <v>0.35307954293519206</v>
      </c>
      <c r="G50" s="13">
        <f>IF(AllOutputs!A51="",0,E50-MIN('Case1 (Amax)'!Q50,'Case1 (Amin)'!Q50))</f>
        <v>0.30509925826611539</v>
      </c>
      <c r="H50" s="7"/>
      <c r="I50" s="9">
        <f ca="1">AllOutputs!G50</f>
        <v>258.83991306214813</v>
      </c>
      <c r="J50" s="17">
        <f ca="1">AllOutputs!B50</f>
        <v>4.7094847774102186</v>
      </c>
      <c r="K50" s="7">
        <f ca="1">AllOutputs!AL50</f>
        <v>281.48467872983957</v>
      </c>
      <c r="L50" s="7">
        <f ca="1">AllOutputs!AM50</f>
        <v>1.2512797851005524</v>
      </c>
      <c r="M50" s="7">
        <f ca="1">AllOutputs!AQ50</f>
        <v>252.59964618491566</v>
      </c>
      <c r="N50" s="7">
        <f ca="1">AllOutputs!AR50</f>
        <v>0.24955082450952046</v>
      </c>
      <c r="O50" s="7"/>
      <c r="P50" s="7"/>
      <c r="Q50" s="7"/>
      <c r="R50" s="7"/>
      <c r="T50" s="17"/>
    </row>
    <row r="51" spans="1:22" x14ac:dyDescent="0.2">
      <c r="A51" t="str">
        <f>AllOutputs!A52</f>
        <v/>
      </c>
      <c r="B51" s="9">
        <f>IF(AllOutputs!A52="",B50,Case1!C51)</f>
        <v>36.053745562433988</v>
      </c>
      <c r="C51" s="13">
        <f>IF(AllOutputs!A52="",0,B51-'Case1 (Pmin)'!C51)</f>
        <v>0</v>
      </c>
      <c r="D51" s="13">
        <f>IF(AllOutputs!A52="",0,'Case1 (Pmax)'!C51-B51)</f>
        <v>0</v>
      </c>
      <c r="E51" s="13">
        <f>IF(AllOutputs!A52="",E50,Case1!Q51)</f>
        <v>4.1852751107482655</v>
      </c>
      <c r="F51" s="13">
        <f>IF(AllOutputs!A52="",0,MAX('Case1 (Amax)'!Q51,'Case1 (Amin)'!Q51,E51)-E51)</f>
        <v>0</v>
      </c>
      <c r="G51" s="13">
        <f>IF(AllOutputs!A52="",0,E51-MIN('Case1 (Amax)'!Q51,'Case1 (Amin)'!Q51))</f>
        <v>0</v>
      </c>
      <c r="H51" s="7"/>
      <c r="I51" s="9">
        <f ca="1">AllOutputs!G51</f>
        <v>268.407209667004</v>
      </c>
      <c r="J51" s="17">
        <f ca="1">AllOutputs!B51</f>
        <v>3.7871962685335054</v>
      </c>
      <c r="K51" s="7">
        <f ca="1">AllOutputs!AL51</f>
        <v>294.34527147722548</v>
      </c>
      <c r="L51" s="7">
        <f ca="1">AllOutputs!AM51</f>
        <v>1.3557838013420158</v>
      </c>
      <c r="M51" s="7">
        <f ca="1">AllOutputs!AQ51</f>
        <v>261.27925622332612</v>
      </c>
      <c r="N51" s="7">
        <f ca="1">AllOutputs!AR51</f>
        <v>0.27329479236450632</v>
      </c>
      <c r="O51" s="7"/>
      <c r="P51" s="7"/>
      <c r="Q51" s="7"/>
      <c r="R51" s="7"/>
      <c r="T51" s="17"/>
    </row>
    <row r="52" spans="1:22" x14ac:dyDescent="0.2">
      <c r="A52" t="str">
        <f>AllOutputs!A53</f>
        <v/>
      </c>
      <c r="B52" s="9">
        <f>IF(AllOutputs!A53="",B51,Case1!C52)</f>
        <v>36.053745562433988</v>
      </c>
      <c r="C52" s="13">
        <f>IF(AllOutputs!A53="",0,B52-'Case1 (Pmin)'!C52)</f>
        <v>0</v>
      </c>
      <c r="D52" s="13">
        <f>IF(AllOutputs!A53="",0,'Case1 (Pmax)'!C52-B52)</f>
        <v>0</v>
      </c>
      <c r="E52" s="13">
        <f>IF(AllOutputs!A53="",E51,Case1!Q52)</f>
        <v>4.1852751107482655</v>
      </c>
      <c r="F52" s="13">
        <f>IF(AllOutputs!A53="",0,MAX('Case1 (Amax)'!Q52,'Case1 (Amin)'!Q52,E52)-E52)</f>
        <v>0</v>
      </c>
      <c r="G52" s="13">
        <f>IF(AllOutputs!A53="",0,E52-MIN('Case1 (Amax)'!Q52,'Case1 (Amin)'!Q52))</f>
        <v>0</v>
      </c>
      <c r="H52" s="7"/>
      <c r="I52" s="9">
        <f ca="1">AllOutputs!G52</f>
        <v>268.407209667004</v>
      </c>
      <c r="J52" s="17">
        <f ca="1">AllOutputs!B52</f>
        <v>3.7871962685335054</v>
      </c>
      <c r="K52" s="7">
        <f ca="1">AllOutputs!AL52</f>
        <v>294.34527147722548</v>
      </c>
      <c r="L52" s="7">
        <f ca="1">AllOutputs!AM52</f>
        <v>1.3557838013420158</v>
      </c>
      <c r="M52" s="7">
        <f ca="1">AllOutputs!AQ52</f>
        <v>261.27925622332612</v>
      </c>
      <c r="N52" s="7">
        <f ca="1">AllOutputs!AR52</f>
        <v>0.27329479236450632</v>
      </c>
      <c r="O52" s="7"/>
      <c r="P52" s="7"/>
      <c r="Q52" s="7"/>
      <c r="R52" s="7"/>
      <c r="T52" s="17"/>
    </row>
    <row r="53" spans="1:22" x14ac:dyDescent="0.2">
      <c r="A53" t="str">
        <f>AllOutputs!A54</f>
        <v/>
      </c>
      <c r="B53" s="9">
        <f>IF(AllOutputs!A54="",B52,Case1!C53)</f>
        <v>36.053745562433988</v>
      </c>
      <c r="C53" s="13">
        <f>IF(AllOutputs!A54="",0,B53-'Case1 (Pmin)'!C53)</f>
        <v>0</v>
      </c>
      <c r="D53" s="13">
        <f>IF(AllOutputs!A54="",0,'Case1 (Pmax)'!C53-B53)</f>
        <v>0</v>
      </c>
      <c r="E53" s="13">
        <f>IF(AllOutputs!A54="",E52,Case1!Q53)</f>
        <v>4.1852751107482655</v>
      </c>
      <c r="F53" s="13">
        <f>IF(AllOutputs!A54="",0,MAX('Case1 (Amax)'!Q53,'Case1 (Amin)'!Q53,E53)-E53)</f>
        <v>0</v>
      </c>
      <c r="G53" s="13">
        <f>IF(AllOutputs!A54="",0,E53-MIN('Case1 (Amax)'!Q53,'Case1 (Amin)'!Q53))</f>
        <v>0</v>
      </c>
      <c r="H53" s="7"/>
      <c r="I53" s="9">
        <f ca="1">AllOutputs!G53</f>
        <v>268.407209667004</v>
      </c>
      <c r="J53" s="17">
        <f ca="1">AllOutputs!B53</f>
        <v>3.7871962685335054</v>
      </c>
      <c r="K53" s="7">
        <f ca="1">AllOutputs!AL53</f>
        <v>294.34527147722548</v>
      </c>
      <c r="L53" s="7">
        <f ca="1">AllOutputs!AM53</f>
        <v>1.3557838013420158</v>
      </c>
      <c r="M53" s="7">
        <f ca="1">AllOutputs!AQ53</f>
        <v>261.27925622332612</v>
      </c>
      <c r="N53" s="7">
        <f ca="1">AllOutputs!AR53</f>
        <v>0.27329479236450632</v>
      </c>
      <c r="O53" s="7"/>
      <c r="P53" s="7"/>
      <c r="Q53" s="7"/>
      <c r="R53" s="7"/>
      <c r="T53" s="17"/>
    </row>
    <row r="54" spans="1:22" x14ac:dyDescent="0.2">
      <c r="A54" t="str">
        <f>AllOutputs!A55</f>
        <v/>
      </c>
      <c r="B54" s="9">
        <f>IF(AllOutputs!A55="",B53,Case1!C54)</f>
        <v>36.053745562433988</v>
      </c>
      <c r="C54" s="13">
        <f>IF(AllOutputs!A55="",0,B54-'Case1 (Pmin)'!C54)</f>
        <v>0</v>
      </c>
      <c r="D54" s="13">
        <f>IF(AllOutputs!A55="",0,'Case1 (Pmax)'!C54-B54)</f>
        <v>0</v>
      </c>
      <c r="E54" s="13">
        <f>IF(AllOutputs!A55="",E53,Case1!Q54)</f>
        <v>4.1852751107482655</v>
      </c>
      <c r="F54" s="13">
        <f>IF(AllOutputs!A55="",0,MAX('Case1 (Amax)'!Q54,'Case1 (Amin)'!Q54,E54)-E54)</f>
        <v>0</v>
      </c>
      <c r="G54" s="13">
        <f>IF(AllOutputs!A55="",0,E54-MIN('Case1 (Amax)'!Q54,'Case1 (Amin)'!Q54))</f>
        <v>0</v>
      </c>
      <c r="H54" s="7"/>
      <c r="I54" s="9">
        <f ca="1">AllOutputs!G54</f>
        <v>268.407209667004</v>
      </c>
      <c r="J54" s="17">
        <f ca="1">AllOutputs!B54</f>
        <v>3.7871962685335054</v>
      </c>
      <c r="K54" s="7">
        <f ca="1">AllOutputs!AL54</f>
        <v>294.34527147722548</v>
      </c>
      <c r="L54" s="7">
        <f ca="1">AllOutputs!AM54</f>
        <v>1.3557838013420158</v>
      </c>
      <c r="M54" s="7">
        <f ca="1">AllOutputs!AQ54</f>
        <v>261.27925622332612</v>
      </c>
      <c r="N54" s="7">
        <f ca="1">AllOutputs!AR54</f>
        <v>0.27329479236450632</v>
      </c>
      <c r="O54" s="7"/>
      <c r="P54" s="7"/>
      <c r="Q54" s="7"/>
      <c r="R54" s="7"/>
      <c r="T54" s="17"/>
    </row>
    <row r="55" spans="1:22" x14ac:dyDescent="0.2">
      <c r="A55" t="str">
        <f>AllOutputs!A56</f>
        <v/>
      </c>
      <c r="B55" s="9">
        <f>IF(AllOutputs!A56="",B54,Case1!C55)</f>
        <v>36.053745562433988</v>
      </c>
      <c r="C55" s="13">
        <f>IF(AllOutputs!A56="",0,B55-'Case1 (Pmin)'!C55)</f>
        <v>0</v>
      </c>
      <c r="D55" s="13">
        <f>IF(AllOutputs!A56="",0,'Case1 (Pmax)'!C55-B55)</f>
        <v>0</v>
      </c>
      <c r="E55" s="13">
        <f>IF(AllOutputs!A56="",E54,Case1!Q55)</f>
        <v>4.1852751107482655</v>
      </c>
      <c r="F55" s="13">
        <f>IF(AllOutputs!A56="",0,MAX('Case1 (Amax)'!Q55,'Case1 (Amin)'!Q55,E55)-E55)</f>
        <v>0</v>
      </c>
      <c r="G55" s="13">
        <f>IF(AllOutputs!A56="",0,E55-MIN('Case1 (Amax)'!Q55,'Case1 (Amin)'!Q55))</f>
        <v>0</v>
      </c>
      <c r="H55" s="7"/>
      <c r="I55" s="9">
        <f ca="1">AllOutputs!G55</f>
        <v>268.407209667004</v>
      </c>
      <c r="J55" s="17">
        <f ca="1">AllOutputs!B55</f>
        <v>3.7871962685335054</v>
      </c>
      <c r="K55" s="7">
        <f ca="1">AllOutputs!AL55</f>
        <v>294.34527147722548</v>
      </c>
      <c r="L55" s="7">
        <f ca="1">AllOutputs!AM55</f>
        <v>1.3557838013420158</v>
      </c>
      <c r="M55" s="7">
        <f ca="1">AllOutputs!AQ55</f>
        <v>261.27925622332612</v>
      </c>
      <c r="N55" s="7">
        <f ca="1">AllOutputs!AR55</f>
        <v>0.27329479236450632</v>
      </c>
      <c r="O55" s="7"/>
      <c r="P55" s="7"/>
      <c r="Q55" s="7"/>
      <c r="R55" s="7"/>
      <c r="T55" s="17"/>
    </row>
    <row r="56" spans="1:22" x14ac:dyDescent="0.2">
      <c r="A56" t="str">
        <f>AllOutputs!A57</f>
        <v/>
      </c>
      <c r="B56" s="9">
        <f>IF(AllOutputs!A57="",B55,Case1!C56)</f>
        <v>36.053745562433988</v>
      </c>
      <c r="C56" s="13">
        <f>IF(AllOutputs!A57="",0,B56-'Case1 (Pmin)'!C56)</f>
        <v>0</v>
      </c>
      <c r="D56" s="13">
        <f>IF(AllOutputs!A57="",0,'Case1 (Pmax)'!C56-B56)</f>
        <v>0</v>
      </c>
      <c r="E56" s="13">
        <f>IF(AllOutputs!A57="",E55,Case1!Q56)</f>
        <v>4.1852751107482655</v>
      </c>
      <c r="F56" s="13">
        <f>IF(AllOutputs!A57="",0,MAX('Case1 (Amax)'!Q56,'Case1 (Amin)'!Q56,E56)-E56)</f>
        <v>0</v>
      </c>
      <c r="G56" s="13">
        <f>IF(AllOutputs!A57="",0,E56-MIN('Case1 (Amax)'!Q56,'Case1 (Amin)'!Q56))</f>
        <v>0</v>
      </c>
      <c r="H56" s="7"/>
      <c r="I56" s="9">
        <f ca="1">AllOutputs!G56</f>
        <v>268.407209667004</v>
      </c>
      <c r="J56" s="17">
        <f ca="1">AllOutputs!B56</f>
        <v>3.7871962685335054</v>
      </c>
      <c r="K56" s="7">
        <f ca="1">AllOutputs!AL56</f>
        <v>294.34527147722548</v>
      </c>
      <c r="L56" s="7">
        <f ca="1">AllOutputs!AM56</f>
        <v>1.3557838013420158</v>
      </c>
      <c r="M56" s="7">
        <f ca="1">AllOutputs!AQ56</f>
        <v>261.27925622332612</v>
      </c>
      <c r="N56" s="7">
        <f ca="1">AllOutputs!AR56</f>
        <v>0.27329479236450632</v>
      </c>
      <c r="O56" s="7"/>
      <c r="P56" s="7"/>
      <c r="Q56" s="7"/>
      <c r="R56" s="7"/>
      <c r="T56" s="17"/>
    </row>
    <row r="57" spans="1:22" x14ac:dyDescent="0.2">
      <c r="A57" t="str">
        <f>AllOutputs!A58</f>
        <v/>
      </c>
      <c r="B57" s="9">
        <f>IF(AllOutputs!A58="",B56,Case1!C57)</f>
        <v>36.053745562433988</v>
      </c>
      <c r="C57" s="13">
        <f>IF(AllOutputs!A58="",0,B57-'Case1 (Pmin)'!C57)</f>
        <v>0</v>
      </c>
      <c r="D57" s="13">
        <f>IF(AllOutputs!A58="",0,'Case1 (Pmax)'!C57-B57)</f>
        <v>0</v>
      </c>
      <c r="E57" s="13">
        <f>IF(AllOutputs!A58="",E56,Case1!Q57)</f>
        <v>4.1852751107482655</v>
      </c>
      <c r="F57" s="13">
        <f>IF(AllOutputs!A58="",0,MAX('Case1 (Amax)'!Q57,'Case1 (Amin)'!Q57,E57)-E57)</f>
        <v>0</v>
      </c>
      <c r="G57" s="13">
        <f>IF(AllOutputs!A58="",0,E57-MIN('Case1 (Amax)'!Q57,'Case1 (Amin)'!Q57))</f>
        <v>0</v>
      </c>
      <c r="H57" s="7"/>
      <c r="I57" s="9">
        <f ca="1">AllOutputs!G57</f>
        <v>268.407209667004</v>
      </c>
      <c r="J57" s="17">
        <f ca="1">AllOutputs!B57</f>
        <v>3.7871962685335054</v>
      </c>
      <c r="K57" s="7">
        <f ca="1">AllOutputs!AL57</f>
        <v>294.34527147722548</v>
      </c>
      <c r="L57" s="7">
        <f ca="1">AllOutputs!AM57</f>
        <v>1.3557838013420158</v>
      </c>
      <c r="M57" s="7">
        <f ca="1">AllOutputs!AQ57</f>
        <v>261.27925622332612</v>
      </c>
      <c r="N57" s="7">
        <f ca="1">AllOutputs!AR57</f>
        <v>0.27329479236450632</v>
      </c>
      <c r="O57" s="7"/>
      <c r="P57" s="7"/>
      <c r="Q57" s="7"/>
      <c r="R57" s="7"/>
      <c r="T57" s="17"/>
    </row>
    <row r="58" spans="1:22" x14ac:dyDescent="0.2">
      <c r="A58" t="str">
        <f>AllOutputs!A59</f>
        <v/>
      </c>
      <c r="B58" s="9">
        <f>IF(AllOutputs!A59="",B57,Case1!C58)</f>
        <v>36.053745562433988</v>
      </c>
      <c r="C58" s="13">
        <f>IF(AllOutputs!A59="",0,B58-'Case1 (Pmin)'!C58)</f>
        <v>0</v>
      </c>
      <c r="D58" s="13">
        <f>IF(AllOutputs!A59="",0,'Case1 (Pmax)'!C58-B58)</f>
        <v>0</v>
      </c>
      <c r="E58" s="13">
        <f>IF(AllOutputs!A59="",E57,Case1!Q58)</f>
        <v>4.1852751107482655</v>
      </c>
      <c r="F58" s="13">
        <f>IF(AllOutputs!A59="",0,MAX('Case1 (Amax)'!Q58,'Case1 (Amin)'!Q58,E58)-E58)</f>
        <v>0</v>
      </c>
      <c r="G58" s="13">
        <f>IF(AllOutputs!A59="",0,E58-MIN('Case1 (Amax)'!Q58,'Case1 (Amin)'!Q58))</f>
        <v>0</v>
      </c>
      <c r="H58" s="7"/>
      <c r="I58" s="9">
        <f ca="1">AllOutputs!G58</f>
        <v>268.407209667004</v>
      </c>
      <c r="J58" s="17">
        <f ca="1">AllOutputs!B58</f>
        <v>3.7871962685335054</v>
      </c>
      <c r="K58" s="7">
        <f ca="1">AllOutputs!AL58</f>
        <v>294.34527147722548</v>
      </c>
      <c r="L58" s="7">
        <f ca="1">AllOutputs!AM58</f>
        <v>1.3557838013420158</v>
      </c>
      <c r="M58" s="7">
        <f ca="1">AllOutputs!AQ58</f>
        <v>261.27925622332612</v>
      </c>
      <c r="N58" s="7">
        <f ca="1">AllOutputs!AR58</f>
        <v>0.27329479236450632</v>
      </c>
      <c r="O58" s="7"/>
      <c r="P58" s="7"/>
      <c r="Q58" s="7"/>
      <c r="R58" s="7"/>
      <c r="T58" s="17"/>
    </row>
    <row r="59" spans="1:22" x14ac:dyDescent="0.2">
      <c r="A59" t="str">
        <f>AllOutputs!A60</f>
        <v/>
      </c>
      <c r="B59" s="9">
        <f>IF(AllOutputs!A60="",B58,Case1!C59)</f>
        <v>36.053745562433988</v>
      </c>
      <c r="C59" s="13">
        <f>IF(AllOutputs!A60="",0,B59-'Case1 (Pmin)'!C59)</f>
        <v>0</v>
      </c>
      <c r="D59" s="13">
        <f>IF(AllOutputs!A60="",0,'Case1 (Pmax)'!C59-B59)</f>
        <v>0</v>
      </c>
      <c r="E59" s="13">
        <f>IF(AllOutputs!A60="",E58,Case1!Q59)</f>
        <v>4.1852751107482655</v>
      </c>
      <c r="F59" s="13">
        <f>IF(AllOutputs!A60="",0,MAX('Case1 (Amax)'!Q59,'Case1 (Amin)'!Q59,E59)-E59)</f>
        <v>0</v>
      </c>
      <c r="G59" s="13">
        <f>IF(AllOutputs!A60="",0,E59-MIN('Case1 (Amax)'!Q59,'Case1 (Amin)'!Q59))</f>
        <v>0</v>
      </c>
      <c r="I59" s="9">
        <f ca="1">AllOutputs!G59</f>
        <v>268.407209667004</v>
      </c>
      <c r="J59" s="17">
        <f ca="1">AllOutputs!B59</f>
        <v>3.7871962685335054</v>
      </c>
      <c r="K59" s="7">
        <f ca="1">AllOutputs!AL59</f>
        <v>294.34527147722548</v>
      </c>
      <c r="L59" s="7">
        <f ca="1">AllOutputs!AM59</f>
        <v>1.3557838013420158</v>
      </c>
      <c r="M59" s="7">
        <f ca="1">AllOutputs!AQ59</f>
        <v>261.27925622332612</v>
      </c>
      <c r="N59" s="7">
        <f ca="1">AllOutputs!AR59</f>
        <v>0.27329479236450632</v>
      </c>
      <c r="V59" s="7"/>
    </row>
    <row r="60" spans="1:22" x14ac:dyDescent="0.2">
      <c r="A60" t="str">
        <f>AllOutputs!A61</f>
        <v/>
      </c>
      <c r="B60" s="9">
        <f>IF(AllOutputs!A61="",B59,Case1!C60)</f>
        <v>36.053745562433988</v>
      </c>
      <c r="C60" s="13">
        <f>IF(AllOutputs!A61="",0,B60-'Case1 (Pmin)'!C60)</f>
        <v>0</v>
      </c>
      <c r="D60" s="13">
        <f>IF(AllOutputs!A61="",0,'Case1 (Pmax)'!C60-B60)</f>
        <v>0</v>
      </c>
      <c r="E60" s="13">
        <f>IF(AllOutputs!A61="",E59,Case1!Q60)</f>
        <v>4.1852751107482655</v>
      </c>
      <c r="F60" s="13">
        <f>IF(AllOutputs!A61="",0,MAX('Case1 (Amax)'!Q60,'Case1 (Amin)'!Q60,E60)-E60)</f>
        <v>0</v>
      </c>
      <c r="G60" s="13">
        <f>IF(AllOutputs!A61="",0,E60-MIN('Case1 (Amax)'!Q60,'Case1 (Amin)'!Q60))</f>
        <v>0</v>
      </c>
      <c r="I60" s="9">
        <f ca="1">AllOutputs!G60</f>
        <v>268.407209667004</v>
      </c>
      <c r="J60" s="17">
        <f ca="1">AllOutputs!B60</f>
        <v>3.7871962685335054</v>
      </c>
      <c r="K60" s="7">
        <f ca="1">AllOutputs!AL60</f>
        <v>294.34527147722548</v>
      </c>
      <c r="L60" s="7">
        <f ca="1">AllOutputs!AM60</f>
        <v>1.3557838013420158</v>
      </c>
      <c r="M60" s="7">
        <f ca="1">AllOutputs!AQ60</f>
        <v>261.27925622332612</v>
      </c>
      <c r="N60" s="7">
        <f ca="1">AllOutputs!AR60</f>
        <v>0.27329479236450632</v>
      </c>
    </row>
    <row r="61" spans="1:22" x14ac:dyDescent="0.2">
      <c r="A61" t="str">
        <f>AllOutputs!A62</f>
        <v/>
      </c>
      <c r="B61" s="9">
        <f>IF(AllOutputs!A62="",B60,Case1!C61)</f>
        <v>36.053745562433988</v>
      </c>
      <c r="C61" s="13">
        <f>IF(AllOutputs!A62="",0,B61-'Case1 (Pmin)'!C61)</f>
        <v>0</v>
      </c>
      <c r="D61" s="13">
        <f>IF(AllOutputs!A62="",0,'Case1 (Pmax)'!C61-B61)</f>
        <v>0</v>
      </c>
      <c r="E61" s="13">
        <f>IF(AllOutputs!A62="",E60,Case1!Q61)</f>
        <v>4.1852751107482655</v>
      </c>
      <c r="F61" s="13">
        <f>IF(AllOutputs!A62="",0,MAX('Case1 (Amax)'!Q61,'Case1 (Amin)'!Q61,E61)-E61)</f>
        <v>0</v>
      </c>
      <c r="G61" s="13">
        <f>IF(AllOutputs!A62="",0,E61-MIN('Case1 (Amax)'!Q61,'Case1 (Amin)'!Q61))</f>
        <v>0</v>
      </c>
      <c r="I61" s="9">
        <f ca="1">AllOutputs!G61</f>
        <v>268.407209667004</v>
      </c>
      <c r="J61" s="17">
        <f ca="1">AllOutputs!B61</f>
        <v>3.7871962685335054</v>
      </c>
      <c r="K61" s="7">
        <f ca="1">AllOutputs!AL61</f>
        <v>294.34527147722548</v>
      </c>
      <c r="L61" s="7">
        <f ca="1">AllOutputs!AM61</f>
        <v>1.3557838013420158</v>
      </c>
      <c r="M61" s="7">
        <f ca="1">AllOutputs!AQ61</f>
        <v>261.27925622332612</v>
      </c>
      <c r="N61" s="7">
        <f ca="1">AllOutputs!AR61</f>
        <v>0.27329479236450632</v>
      </c>
    </row>
    <row r="62" spans="1:22" x14ac:dyDescent="0.2">
      <c r="A62" t="str">
        <f>AllOutputs!A63</f>
        <v/>
      </c>
      <c r="B62" s="9">
        <f>IF(AllOutputs!A63="",B61,Case1!C62)</f>
        <v>36.053745562433988</v>
      </c>
      <c r="C62" s="13">
        <f>IF(AllOutputs!A63="",0,B62-'Case1 (Pmin)'!C62)</f>
        <v>0</v>
      </c>
      <c r="D62" s="13">
        <f>IF(AllOutputs!A63="",0,'Case1 (Pmax)'!C62-B62)</f>
        <v>0</v>
      </c>
      <c r="E62" s="13">
        <f>IF(AllOutputs!A63="",E61,Case1!Q62)</f>
        <v>4.1852751107482655</v>
      </c>
      <c r="F62" s="13">
        <f>IF(AllOutputs!A63="",0,MAX('Case1 (Amax)'!Q62,'Case1 (Amin)'!Q62,E62)-E62)</f>
        <v>0</v>
      </c>
      <c r="G62" s="13">
        <f>IF(AllOutputs!A63="",0,E62-MIN('Case1 (Amax)'!Q62,'Case1 (Amin)'!Q62))</f>
        <v>0</v>
      </c>
      <c r="I62" s="9">
        <f ca="1">AllOutputs!G62</f>
        <v>268.407209667004</v>
      </c>
      <c r="J62" s="17">
        <f ca="1">AllOutputs!B62</f>
        <v>3.7871962685335054</v>
      </c>
      <c r="K62" s="7">
        <f ca="1">AllOutputs!AL62</f>
        <v>294.34527147722548</v>
      </c>
      <c r="L62" s="7">
        <f ca="1">AllOutputs!AM62</f>
        <v>1.3557838013420158</v>
      </c>
      <c r="M62" s="7">
        <f ca="1">AllOutputs!AQ62</f>
        <v>261.27925622332612</v>
      </c>
      <c r="N62" s="7">
        <f ca="1">AllOutputs!AR62</f>
        <v>0.27329479236450632</v>
      </c>
    </row>
    <row r="63" spans="1:22" x14ac:dyDescent="0.2">
      <c r="A63" t="str">
        <f>AllOutputs!A64</f>
        <v/>
      </c>
      <c r="B63" s="9">
        <f>IF(AllOutputs!A64="",B62,Case1!C63)</f>
        <v>36.053745562433988</v>
      </c>
      <c r="C63" s="13">
        <f>IF(AllOutputs!A64="",0,B63-'Case1 (Pmin)'!C63)</f>
        <v>0</v>
      </c>
      <c r="D63" s="13">
        <f>IF(AllOutputs!A64="",0,'Case1 (Pmax)'!C63-B63)</f>
        <v>0</v>
      </c>
      <c r="E63" s="13">
        <f>IF(AllOutputs!A64="",E62,Case1!Q63)</f>
        <v>4.1852751107482655</v>
      </c>
      <c r="F63" s="13">
        <f>IF(AllOutputs!A64="",0,MAX('Case1 (Amax)'!Q63,'Case1 (Amin)'!Q63,E63)-E63)</f>
        <v>0</v>
      </c>
      <c r="G63" s="13">
        <f>IF(AllOutputs!A64="",0,E63-MIN('Case1 (Amax)'!Q63,'Case1 (Amin)'!Q63))</f>
        <v>0</v>
      </c>
      <c r="I63" s="9">
        <f ca="1">AllOutputs!G63</f>
        <v>268.407209667004</v>
      </c>
      <c r="J63" s="17">
        <f ca="1">AllOutputs!B63</f>
        <v>3.7871962685335054</v>
      </c>
      <c r="K63" s="7">
        <f ca="1">AllOutputs!AL63</f>
        <v>294.34527147722548</v>
      </c>
      <c r="L63" s="7">
        <f ca="1">AllOutputs!AM63</f>
        <v>1.3557838013420158</v>
      </c>
      <c r="M63" s="7">
        <f ca="1">AllOutputs!AQ63</f>
        <v>261.27925622332612</v>
      </c>
      <c r="N63" s="7">
        <f ca="1">AllOutputs!AR63</f>
        <v>0.27329479236450632</v>
      </c>
    </row>
    <row r="64" spans="1:22" x14ac:dyDescent="0.2">
      <c r="A64" t="str">
        <f>AllOutputs!A65</f>
        <v/>
      </c>
      <c r="B64" s="9">
        <f>IF(AllOutputs!A65="",B63,Case1!C64)</f>
        <v>36.053745562433988</v>
      </c>
      <c r="C64" s="13">
        <f>IF(AllOutputs!A65="",0,B64-'Case1 (Pmin)'!C64)</f>
        <v>0</v>
      </c>
      <c r="D64" s="13">
        <f>IF(AllOutputs!A65="",0,'Case1 (Pmax)'!C64-B64)</f>
        <v>0</v>
      </c>
      <c r="E64" s="13">
        <f>IF(AllOutputs!A65="",E63,Case1!Q64)</f>
        <v>4.1852751107482655</v>
      </c>
      <c r="F64" s="13">
        <f>IF(AllOutputs!A65="",0,MAX('Case1 (Amax)'!Q64,'Case1 (Amin)'!Q64,E64)-E64)</f>
        <v>0</v>
      </c>
      <c r="G64" s="13">
        <f>IF(AllOutputs!A65="",0,E64-MIN('Case1 (Amax)'!Q64,'Case1 (Amin)'!Q64))</f>
        <v>0</v>
      </c>
      <c r="I64" s="9">
        <f ca="1">AllOutputs!G64</f>
        <v>268.407209667004</v>
      </c>
      <c r="J64" s="17">
        <f ca="1">AllOutputs!B64</f>
        <v>3.7871962685335054</v>
      </c>
      <c r="K64" s="7">
        <f ca="1">AllOutputs!AL64</f>
        <v>294.34527147722548</v>
      </c>
      <c r="L64" s="7">
        <f ca="1">AllOutputs!AM64</f>
        <v>1.3557838013420158</v>
      </c>
      <c r="M64" s="7">
        <f ca="1">AllOutputs!AQ64</f>
        <v>261.27925622332612</v>
      </c>
      <c r="N64" s="7">
        <f ca="1">AllOutputs!AR64</f>
        <v>0.27329479236450632</v>
      </c>
    </row>
    <row r="65" spans="1:14" x14ac:dyDescent="0.2">
      <c r="A65" t="str">
        <f>AllOutputs!A66</f>
        <v/>
      </c>
      <c r="B65" s="9">
        <f>IF(AllOutputs!A66="",B64,Case1!C65)</f>
        <v>36.053745562433988</v>
      </c>
      <c r="C65" s="13">
        <f>IF(AllOutputs!A66="",0,B65-'Case1 (Pmin)'!C65)</f>
        <v>0</v>
      </c>
      <c r="D65" s="13">
        <f>IF(AllOutputs!A66="",0,'Case1 (Pmax)'!C65-B65)</f>
        <v>0</v>
      </c>
      <c r="E65" s="13">
        <f>IF(AllOutputs!A66="",E64,Case1!Q65)</f>
        <v>4.1852751107482655</v>
      </c>
      <c r="F65" s="13">
        <f>IF(AllOutputs!A66="",0,MAX('Case1 (Amax)'!Q65,'Case1 (Amin)'!Q65,E65)-E65)</f>
        <v>0</v>
      </c>
      <c r="G65" s="13">
        <f>IF(AllOutputs!A66="",0,E65-MIN('Case1 (Amax)'!Q65,'Case1 (Amin)'!Q65))</f>
        <v>0</v>
      </c>
      <c r="I65" s="9">
        <f ca="1">AllOutputs!G65</f>
        <v>268.407209667004</v>
      </c>
      <c r="J65" s="17">
        <f ca="1">AllOutputs!B65</f>
        <v>3.7871962685335054</v>
      </c>
      <c r="K65" s="7">
        <f ca="1">AllOutputs!AL65</f>
        <v>294.34527147722548</v>
      </c>
      <c r="L65" s="7">
        <f ca="1">AllOutputs!AM65</f>
        <v>1.3557838013420158</v>
      </c>
      <c r="M65" s="7">
        <f ca="1">AllOutputs!AQ65</f>
        <v>261.27925622332612</v>
      </c>
      <c r="N65" s="7">
        <f ca="1">AllOutputs!AR65</f>
        <v>0.27329479236450632</v>
      </c>
    </row>
    <row r="66" spans="1:14" x14ac:dyDescent="0.2">
      <c r="A66" t="str">
        <f>AllOutputs!A67</f>
        <v/>
      </c>
      <c r="B66" s="9">
        <f>IF(AllOutputs!A67="",B65,Case1!C66)</f>
        <v>36.053745562433988</v>
      </c>
      <c r="C66" s="13">
        <f>IF(AllOutputs!A67="",0,B66-'Case1 (Pmin)'!C66)</f>
        <v>0</v>
      </c>
      <c r="D66" s="13">
        <f>IF(AllOutputs!A67="",0,'Case1 (Pmax)'!C66-B66)</f>
        <v>0</v>
      </c>
      <c r="E66" s="13">
        <f>IF(AllOutputs!A67="",E65,Case1!Q66)</f>
        <v>4.1852751107482655</v>
      </c>
      <c r="F66" s="13">
        <f>IF(AllOutputs!A67="",0,MAX('Case1 (Amax)'!Q66,'Case1 (Amin)'!Q66,E66)-E66)</f>
        <v>0</v>
      </c>
      <c r="G66" s="13">
        <f>IF(AllOutputs!A67="",0,E66-MIN('Case1 (Amax)'!Q66,'Case1 (Amin)'!Q66))</f>
        <v>0</v>
      </c>
      <c r="I66" s="9">
        <f ca="1">AllOutputs!G66</f>
        <v>268.407209667004</v>
      </c>
      <c r="J66" s="17">
        <f ca="1">AllOutputs!B66</f>
        <v>3.7871962685335054</v>
      </c>
      <c r="K66" s="7">
        <f ca="1">AllOutputs!AL66</f>
        <v>294.34527147722548</v>
      </c>
      <c r="L66" s="7">
        <f ca="1">AllOutputs!AM66</f>
        <v>1.3557838013420158</v>
      </c>
      <c r="M66" s="7">
        <f ca="1">AllOutputs!AQ66</f>
        <v>261.27925622332612</v>
      </c>
      <c r="N66" s="7">
        <f ca="1">AllOutputs!AR66</f>
        <v>0.27329479236450632</v>
      </c>
    </row>
    <row r="67" spans="1:14" x14ac:dyDescent="0.2">
      <c r="A67" t="str">
        <f>AllOutputs!A68</f>
        <v/>
      </c>
      <c r="B67" s="9">
        <f>IF(AllOutputs!A68="",B66,Case1!C67)</f>
        <v>36.053745562433988</v>
      </c>
      <c r="C67" s="13">
        <f>IF(AllOutputs!A68="",0,B67-'Case1 (Pmin)'!C67)</f>
        <v>0</v>
      </c>
      <c r="D67" s="13">
        <f>IF(AllOutputs!A68="",0,'Case1 (Pmax)'!C67-B67)</f>
        <v>0</v>
      </c>
      <c r="E67" s="13">
        <f>IF(AllOutputs!A68="",E66,Case1!Q67)</f>
        <v>4.1852751107482655</v>
      </c>
      <c r="F67" s="13">
        <f>IF(AllOutputs!A68="",0,MAX('Case1 (Amax)'!Q67,'Case1 (Amin)'!Q67,E67)-E67)</f>
        <v>0</v>
      </c>
      <c r="G67" s="13">
        <f>IF(AllOutputs!A68="",0,E67-MIN('Case1 (Amax)'!Q67,'Case1 (Amin)'!Q67))</f>
        <v>0</v>
      </c>
      <c r="H67" s="4"/>
      <c r="I67" s="9">
        <f ca="1">AllOutputs!G67</f>
        <v>268.407209667004</v>
      </c>
      <c r="J67" s="17">
        <f ca="1">AllOutputs!B67</f>
        <v>3.7871962685335054</v>
      </c>
      <c r="K67" s="7">
        <f ca="1">AllOutputs!AL67</f>
        <v>294.34527147722548</v>
      </c>
      <c r="L67" s="7">
        <f ca="1">AllOutputs!AM67</f>
        <v>1.3557838013420158</v>
      </c>
      <c r="M67" s="7">
        <f ca="1">AllOutputs!AQ67</f>
        <v>261.27925622332612</v>
      </c>
      <c r="N67" s="7">
        <f ca="1">AllOutputs!AR67</f>
        <v>0.27329479236450632</v>
      </c>
    </row>
    <row r="68" spans="1:14" x14ac:dyDescent="0.2">
      <c r="A68" t="str">
        <f>AllOutputs!A69</f>
        <v/>
      </c>
      <c r="B68" s="9">
        <f>IF(AllOutputs!A69="",B67,Case1!C68)</f>
        <v>36.053745562433988</v>
      </c>
      <c r="C68" s="13">
        <f>IF(AllOutputs!A69="",0,B68-'Case1 (Pmin)'!C68)</f>
        <v>0</v>
      </c>
      <c r="D68" s="13">
        <f>IF(AllOutputs!A69="",0,'Case1 (Pmax)'!C68-B68)</f>
        <v>0</v>
      </c>
      <c r="E68" s="13">
        <f>IF(AllOutputs!A69="",E67,Case1!Q68)</f>
        <v>4.1852751107482655</v>
      </c>
      <c r="F68" s="13">
        <f>IF(AllOutputs!A69="",0,MAX('Case1 (Amax)'!Q68,'Case1 (Amin)'!Q68,E68)-E68)</f>
        <v>0</v>
      </c>
      <c r="G68" s="13">
        <f>IF(AllOutputs!A69="",0,E68-MIN('Case1 (Amax)'!Q68,'Case1 (Amin)'!Q68))</f>
        <v>0</v>
      </c>
      <c r="H68" s="4"/>
      <c r="I68" s="9">
        <f ca="1">AllOutputs!G68</f>
        <v>268.407209667004</v>
      </c>
      <c r="J68" s="17">
        <f ca="1">AllOutputs!B68</f>
        <v>3.7871962685335054</v>
      </c>
      <c r="K68" s="7">
        <f ca="1">AllOutputs!AL68</f>
        <v>294.34527147722548</v>
      </c>
      <c r="L68" s="7">
        <f ca="1">AllOutputs!AM68</f>
        <v>1.3557838013420158</v>
      </c>
      <c r="M68" s="7">
        <f ca="1">AllOutputs!AQ68</f>
        <v>261.27925622332612</v>
      </c>
      <c r="N68" s="7">
        <f ca="1">AllOutputs!AR68</f>
        <v>0.27329479236450632</v>
      </c>
    </row>
    <row r="69" spans="1:14" x14ac:dyDescent="0.2">
      <c r="A69" t="str">
        <f>AllOutputs!A70</f>
        <v/>
      </c>
      <c r="B69" s="9">
        <f>IF(AllOutputs!A70="",B68,Case1!C69)</f>
        <v>36.053745562433988</v>
      </c>
      <c r="C69" s="13">
        <f>IF(AllOutputs!A70="",0,B69-'Case1 (Pmin)'!C69)</f>
        <v>0</v>
      </c>
      <c r="D69" s="13">
        <f>IF(AllOutputs!A70="",0,'Case1 (Pmax)'!C69-B69)</f>
        <v>0</v>
      </c>
      <c r="E69" s="13">
        <f>IF(AllOutputs!A70="",E68,Case1!Q69)</f>
        <v>4.1852751107482655</v>
      </c>
      <c r="F69" s="13">
        <f>IF(AllOutputs!A70="",0,MAX('Case1 (Amax)'!Q69,'Case1 (Amin)'!Q69,E69)-E69)</f>
        <v>0</v>
      </c>
      <c r="G69" s="13">
        <f>IF(AllOutputs!A70="",0,E69-MIN('Case1 (Amax)'!Q69,'Case1 (Amin)'!Q69))</f>
        <v>0</v>
      </c>
      <c r="I69" s="9">
        <f ca="1">AllOutputs!G69</f>
        <v>268.407209667004</v>
      </c>
      <c r="J69" s="17">
        <f ca="1">AllOutputs!B69</f>
        <v>3.7871962685335054</v>
      </c>
      <c r="K69" s="7">
        <f ca="1">AllOutputs!AL69</f>
        <v>294.34527147722548</v>
      </c>
      <c r="L69" s="7">
        <f ca="1">AllOutputs!AM69</f>
        <v>1.3557838013420158</v>
      </c>
      <c r="M69" s="7">
        <f ca="1">AllOutputs!AQ69</f>
        <v>261.27925622332612</v>
      </c>
      <c r="N69" s="7">
        <f ca="1">AllOutputs!AR69</f>
        <v>0.27329479236450632</v>
      </c>
    </row>
    <row r="70" spans="1:14" x14ac:dyDescent="0.2">
      <c r="A70" t="str">
        <f>AllOutputs!A71</f>
        <v/>
      </c>
      <c r="B70" s="9">
        <f>IF(AllOutputs!A71="",B69,Case1!C70)</f>
        <v>36.053745562433988</v>
      </c>
      <c r="C70" s="13">
        <f>IF(AllOutputs!A71="",0,B70-'Case1 (Pmin)'!C70)</f>
        <v>0</v>
      </c>
      <c r="D70" s="13">
        <f>IF(AllOutputs!A71="",0,'Case1 (Pmax)'!C70-B70)</f>
        <v>0</v>
      </c>
      <c r="E70" s="13">
        <f>IF(AllOutputs!A71="",E69,Case1!Q70)</f>
        <v>4.1852751107482655</v>
      </c>
      <c r="F70" s="13">
        <f>IF(AllOutputs!A71="",0,MAX('Case1 (Amax)'!Q70,'Case1 (Amin)'!Q70,E70)-E70)</f>
        <v>0</v>
      </c>
      <c r="G70" s="13">
        <f>IF(AllOutputs!A71="",0,E70-MIN('Case1 (Amax)'!Q70,'Case1 (Amin)'!Q70))</f>
        <v>0</v>
      </c>
      <c r="I70" s="9">
        <f ca="1">AllOutputs!G70</f>
        <v>268.407209667004</v>
      </c>
      <c r="J70" s="17">
        <f ca="1">AllOutputs!B70</f>
        <v>3.7871962685335054</v>
      </c>
      <c r="K70" s="7">
        <f ca="1">AllOutputs!AL70</f>
        <v>294.34527147722548</v>
      </c>
      <c r="L70" s="7">
        <f ca="1">AllOutputs!AM70</f>
        <v>1.3557838013420158</v>
      </c>
      <c r="M70" s="7">
        <f ca="1">AllOutputs!AQ70</f>
        <v>261.27925622332612</v>
      </c>
      <c r="N70" s="7">
        <f ca="1">AllOutputs!AR70</f>
        <v>0.27329479236450632</v>
      </c>
    </row>
    <row r="71" spans="1:14" x14ac:dyDescent="0.2">
      <c r="A71" t="str">
        <f>AllOutputs!A72</f>
        <v/>
      </c>
      <c r="B71" s="9">
        <f>IF(AllOutputs!A72="",B70,Case1!C71)</f>
        <v>36.053745562433988</v>
      </c>
      <c r="C71" s="13">
        <f>IF(AllOutputs!A72="",0,B71-'Case1 (Pmin)'!C71)</f>
        <v>0</v>
      </c>
      <c r="D71" s="13">
        <f>IF(AllOutputs!A72="",0,'Case1 (Pmax)'!C71-B71)</f>
        <v>0</v>
      </c>
      <c r="E71" s="13">
        <f>IF(AllOutputs!A72="",E70,Case1!Q71)</f>
        <v>4.1852751107482655</v>
      </c>
      <c r="F71" s="13">
        <f>IF(AllOutputs!A72="",0,MAX('Case1 (Amax)'!Q71,'Case1 (Amin)'!Q71,E71)-E71)</f>
        <v>0</v>
      </c>
      <c r="G71" s="13">
        <f>IF(AllOutputs!A72="",0,E71-MIN('Case1 (Amax)'!Q71,'Case1 (Amin)'!Q71))</f>
        <v>0</v>
      </c>
      <c r="I71" s="9">
        <f ca="1">AllOutputs!G71</f>
        <v>268.407209667004</v>
      </c>
      <c r="J71" s="17">
        <f ca="1">AllOutputs!B71</f>
        <v>3.7871962685335054</v>
      </c>
      <c r="K71" s="7">
        <f ca="1">AllOutputs!AL71</f>
        <v>294.34527147722548</v>
      </c>
      <c r="L71" s="7">
        <f ca="1">AllOutputs!AM71</f>
        <v>1.3557838013420158</v>
      </c>
      <c r="M71" s="7">
        <f ca="1">AllOutputs!AQ71</f>
        <v>261.27925622332612</v>
      </c>
      <c r="N71" s="7">
        <f ca="1">AllOutputs!AR71</f>
        <v>0.27329479236450632</v>
      </c>
    </row>
    <row r="72" spans="1:14" x14ac:dyDescent="0.2">
      <c r="A72" t="str">
        <f>AllOutputs!A73</f>
        <v/>
      </c>
      <c r="B72" s="9">
        <f>IF(AllOutputs!A73="",B71,Case1!C72)</f>
        <v>36.053745562433988</v>
      </c>
      <c r="C72" s="13">
        <f>IF(AllOutputs!A73="",0,B72-'Case1 (Pmin)'!C72)</f>
        <v>0</v>
      </c>
      <c r="D72" s="13">
        <f>IF(AllOutputs!A73="",0,'Case1 (Pmax)'!C72-B72)</f>
        <v>0</v>
      </c>
      <c r="E72" s="13">
        <f>IF(AllOutputs!A73="",E71,Case1!Q72)</f>
        <v>4.1852751107482655</v>
      </c>
      <c r="F72" s="13">
        <f>IF(AllOutputs!A73="",0,MAX('Case1 (Amax)'!Q72,'Case1 (Amin)'!Q72,E72)-E72)</f>
        <v>0</v>
      </c>
      <c r="G72" s="13">
        <f>IF(AllOutputs!A73="",0,E72-MIN('Case1 (Amax)'!Q72,'Case1 (Amin)'!Q72))</f>
        <v>0</v>
      </c>
      <c r="I72" s="9">
        <f ca="1">AllOutputs!G72</f>
        <v>268.407209667004</v>
      </c>
      <c r="J72" s="17">
        <f ca="1">AllOutputs!B72</f>
        <v>3.7871962685335054</v>
      </c>
      <c r="K72" s="7">
        <f ca="1">AllOutputs!AL72</f>
        <v>294.34527147722548</v>
      </c>
      <c r="L72" s="7">
        <f ca="1">AllOutputs!AM72</f>
        <v>1.3557838013420158</v>
      </c>
      <c r="M72" s="7">
        <f ca="1">AllOutputs!AQ72</f>
        <v>261.27925622332612</v>
      </c>
      <c r="N72" s="7">
        <f ca="1">AllOutputs!AR72</f>
        <v>0.27329479236450632</v>
      </c>
    </row>
    <row r="73" spans="1:14" x14ac:dyDescent="0.2">
      <c r="A73" t="str">
        <f>AllOutputs!A74</f>
        <v/>
      </c>
      <c r="B73" s="9">
        <f>IF(AllOutputs!A74="",B72,Case1!C73)</f>
        <v>36.053745562433988</v>
      </c>
      <c r="C73" s="13">
        <f>IF(AllOutputs!A74="",0,B73-'Case1 (Pmin)'!C73)</f>
        <v>0</v>
      </c>
      <c r="D73" s="13">
        <f>IF(AllOutputs!A74="",0,'Case1 (Pmax)'!C73-B73)</f>
        <v>0</v>
      </c>
      <c r="E73" s="13">
        <f>IF(AllOutputs!A74="",E72,Case1!Q73)</f>
        <v>4.1852751107482655</v>
      </c>
      <c r="F73" s="13">
        <f>IF(AllOutputs!A74="",0,MAX('Case1 (Amax)'!Q73,'Case1 (Amin)'!Q73,E73)-E73)</f>
        <v>0</v>
      </c>
      <c r="G73" s="13">
        <f>IF(AllOutputs!A74="",0,E73-MIN('Case1 (Amax)'!Q73,'Case1 (Amin)'!Q73))</f>
        <v>0</v>
      </c>
      <c r="I73" s="9">
        <f ca="1">AllOutputs!G73</f>
        <v>268.407209667004</v>
      </c>
      <c r="J73" s="17">
        <f ca="1">AllOutputs!B73</f>
        <v>3.7871962685335054</v>
      </c>
      <c r="K73" s="7">
        <f ca="1">AllOutputs!AL73</f>
        <v>294.34527147722548</v>
      </c>
      <c r="L73" s="7">
        <f ca="1">AllOutputs!AM73</f>
        <v>1.3557838013420158</v>
      </c>
      <c r="M73" s="7">
        <f ca="1">AllOutputs!AQ73</f>
        <v>261.27925622332612</v>
      </c>
      <c r="N73" s="7">
        <f ca="1">AllOutputs!AR73</f>
        <v>0.27329479236450632</v>
      </c>
    </row>
    <row r="74" spans="1:14" x14ac:dyDescent="0.2">
      <c r="A74" t="str">
        <f>AllOutputs!A75</f>
        <v/>
      </c>
      <c r="B74" s="9">
        <f>IF(AllOutputs!A75="",B73,Case1!C74)</f>
        <v>36.053745562433988</v>
      </c>
      <c r="C74" s="13">
        <f>IF(AllOutputs!A75="",0,B74-'Case1 (Pmin)'!C74)</f>
        <v>0</v>
      </c>
      <c r="D74" s="13">
        <f>IF(AllOutputs!A75="",0,'Case1 (Pmax)'!C74-B74)</f>
        <v>0</v>
      </c>
      <c r="E74" s="13">
        <f>IF(AllOutputs!A75="",E73,Case1!Q74)</f>
        <v>4.1852751107482655</v>
      </c>
      <c r="F74" s="13">
        <f>IF(AllOutputs!A75="",0,MAX('Case1 (Amax)'!Q74,'Case1 (Amin)'!Q74,E74)-E74)</f>
        <v>0</v>
      </c>
      <c r="G74" s="13">
        <f>IF(AllOutputs!A75="",0,E74-MIN('Case1 (Amax)'!Q74,'Case1 (Amin)'!Q74))</f>
        <v>0</v>
      </c>
      <c r="I74" s="9">
        <f ca="1">AllOutputs!G74</f>
        <v>268.407209667004</v>
      </c>
      <c r="J74" s="17">
        <f ca="1">AllOutputs!B74</f>
        <v>3.7871962685335054</v>
      </c>
      <c r="K74" s="7">
        <f ca="1">AllOutputs!AL74</f>
        <v>294.34527147722548</v>
      </c>
      <c r="L74" s="7">
        <f ca="1">AllOutputs!AM74</f>
        <v>1.3557838013420158</v>
      </c>
      <c r="M74" s="7">
        <f ca="1">AllOutputs!AQ74</f>
        <v>261.27925622332612</v>
      </c>
      <c r="N74" s="7">
        <f ca="1">AllOutputs!AR74</f>
        <v>0.27329479236450632</v>
      </c>
    </row>
    <row r="75" spans="1:14" x14ac:dyDescent="0.2">
      <c r="A75" t="str">
        <f>AllOutputs!A76</f>
        <v/>
      </c>
      <c r="B75" s="9">
        <f>IF(AllOutputs!A76="",B74,Case1!C75)</f>
        <v>36.053745562433988</v>
      </c>
      <c r="C75" s="13">
        <f>IF(AllOutputs!A76="",0,B75-'Case1 (Pmin)'!C75)</f>
        <v>0</v>
      </c>
      <c r="D75" s="13">
        <f>IF(AllOutputs!A76="",0,'Case1 (Pmax)'!C75-B75)</f>
        <v>0</v>
      </c>
      <c r="E75" s="13">
        <f>IF(AllOutputs!A76="",E74,Case1!Q75)</f>
        <v>4.1852751107482655</v>
      </c>
      <c r="F75" s="13">
        <f>IF(AllOutputs!A76="",0,MAX('Case1 (Amax)'!Q75,'Case1 (Amin)'!Q75,E75)-E75)</f>
        <v>0</v>
      </c>
      <c r="G75" s="13">
        <f>IF(AllOutputs!A76="",0,E75-MIN('Case1 (Amax)'!Q75,'Case1 (Amin)'!Q75))</f>
        <v>0</v>
      </c>
      <c r="I75" s="9">
        <f ca="1">AllOutputs!G75</f>
        <v>268.407209667004</v>
      </c>
      <c r="J75" s="17">
        <f ca="1">AllOutputs!B75</f>
        <v>3.7871962685335054</v>
      </c>
      <c r="K75" s="7">
        <f ca="1">AllOutputs!AL75</f>
        <v>294.34527147722548</v>
      </c>
      <c r="L75" s="7">
        <f ca="1">AllOutputs!AM75</f>
        <v>1.3557838013420158</v>
      </c>
      <c r="M75" s="7">
        <f ca="1">AllOutputs!AQ75</f>
        <v>261.27925622332612</v>
      </c>
      <c r="N75" s="7">
        <f ca="1">AllOutputs!AR75</f>
        <v>0.27329479236450632</v>
      </c>
    </row>
    <row r="76" spans="1:14" x14ac:dyDescent="0.2">
      <c r="A76" t="str">
        <f>AllOutputs!A77</f>
        <v/>
      </c>
      <c r="B76" s="9">
        <f>IF(AllOutputs!A77="",B75,Case1!C76)</f>
        <v>36.053745562433988</v>
      </c>
      <c r="C76" s="13">
        <f>IF(AllOutputs!A77="",0,B76-'Case1 (Pmin)'!C76)</f>
        <v>0</v>
      </c>
      <c r="D76" s="13">
        <f>IF(AllOutputs!A77="",0,'Case1 (Pmax)'!C76-B76)</f>
        <v>0</v>
      </c>
      <c r="E76" s="13">
        <f>IF(AllOutputs!A77="",E75,Case1!Q76)</f>
        <v>4.1852751107482655</v>
      </c>
      <c r="F76" s="13">
        <f>IF(AllOutputs!A77="",0,MAX('Case1 (Amax)'!Q76,'Case1 (Amin)'!Q76,E76)-E76)</f>
        <v>0</v>
      </c>
      <c r="G76" s="13">
        <f>IF(AllOutputs!A77="",0,E76-MIN('Case1 (Amax)'!Q76,'Case1 (Amin)'!Q76))</f>
        <v>0</v>
      </c>
      <c r="I76" s="9">
        <f ca="1">AllOutputs!G76</f>
        <v>268.407209667004</v>
      </c>
      <c r="J76" s="17">
        <f ca="1">AllOutputs!B76</f>
        <v>3.7871962685335054</v>
      </c>
      <c r="K76" s="7">
        <f ca="1">AllOutputs!AL76</f>
        <v>294.34527147722548</v>
      </c>
      <c r="L76" s="7">
        <f ca="1">AllOutputs!AM76</f>
        <v>1.3557838013420158</v>
      </c>
      <c r="M76" s="7">
        <f ca="1">AllOutputs!AQ76</f>
        <v>261.27925622332612</v>
      </c>
      <c r="N76" s="7">
        <f ca="1">AllOutputs!AR76</f>
        <v>0.27329479236450632</v>
      </c>
    </row>
    <row r="77" spans="1:14" x14ac:dyDescent="0.2">
      <c r="A77" t="str">
        <f>AllOutputs!A78</f>
        <v/>
      </c>
      <c r="B77" s="9">
        <f>IF(AllOutputs!A78="",B76,Case1!C77)</f>
        <v>36.053745562433988</v>
      </c>
      <c r="C77" s="13">
        <f>IF(AllOutputs!A78="",0,B77-'Case1 (Pmin)'!C77)</f>
        <v>0</v>
      </c>
      <c r="D77" s="13">
        <f>IF(AllOutputs!A78="",0,'Case1 (Pmax)'!C77-B77)</f>
        <v>0</v>
      </c>
      <c r="E77" s="13">
        <f>IF(AllOutputs!A78="",E76,Case1!Q77)</f>
        <v>4.1852751107482655</v>
      </c>
      <c r="F77" s="13">
        <f>IF(AllOutputs!A78="",0,MAX('Case1 (Amax)'!Q77,'Case1 (Amin)'!Q77,E77)-E77)</f>
        <v>0</v>
      </c>
      <c r="G77" s="13">
        <f>IF(AllOutputs!A78="",0,E77-MIN('Case1 (Amax)'!Q77,'Case1 (Amin)'!Q77))</f>
        <v>0</v>
      </c>
      <c r="I77" s="9">
        <f ca="1">AllOutputs!G77</f>
        <v>268.407209667004</v>
      </c>
      <c r="J77" s="17">
        <f ca="1">AllOutputs!B77</f>
        <v>3.7871962685335054</v>
      </c>
      <c r="K77" s="7">
        <f ca="1">AllOutputs!AL77</f>
        <v>294.34527147722548</v>
      </c>
      <c r="L77" s="7">
        <f ca="1">AllOutputs!AM77</f>
        <v>1.3557838013420158</v>
      </c>
      <c r="M77" s="7">
        <f ca="1">AllOutputs!AQ77</f>
        <v>261.27925622332612</v>
      </c>
      <c r="N77" s="7">
        <f ca="1">AllOutputs!AR77</f>
        <v>0.27329479236450632</v>
      </c>
    </row>
    <row r="78" spans="1:14" x14ac:dyDescent="0.2">
      <c r="A78" t="str">
        <f>AllOutputs!A79</f>
        <v/>
      </c>
      <c r="B78" s="9">
        <f>IF(AllOutputs!A79="",B77,Case1!C78)</f>
        <v>36.053745562433988</v>
      </c>
      <c r="C78" s="13">
        <f>IF(AllOutputs!A79="",0,B78-'Case1 (Pmin)'!C78)</f>
        <v>0</v>
      </c>
      <c r="D78" s="13">
        <f>IF(AllOutputs!A79="",0,'Case1 (Pmax)'!C78-B78)</f>
        <v>0</v>
      </c>
      <c r="E78" s="13">
        <f>IF(AllOutputs!A79="",E77,Case1!Q78)</f>
        <v>4.1852751107482655</v>
      </c>
      <c r="F78" s="13">
        <f>IF(AllOutputs!A79="",0,MAX('Case1 (Amax)'!Q78,'Case1 (Amin)'!Q78,E78)-E78)</f>
        <v>0</v>
      </c>
      <c r="G78" s="13">
        <f>IF(AllOutputs!A79="",0,E78-MIN('Case1 (Amax)'!Q78,'Case1 (Amin)'!Q78))</f>
        <v>0</v>
      </c>
      <c r="I78" s="9">
        <f ca="1">AllOutputs!G78</f>
        <v>268.407209667004</v>
      </c>
      <c r="J78" s="17">
        <f ca="1">AllOutputs!B78</f>
        <v>3.7871962685335054</v>
      </c>
      <c r="K78" s="7">
        <f ca="1">AllOutputs!AL78</f>
        <v>294.34527147722548</v>
      </c>
      <c r="L78" s="7">
        <f ca="1">AllOutputs!AM78</f>
        <v>1.3557838013420158</v>
      </c>
      <c r="M78" s="7">
        <f ca="1">AllOutputs!AQ78</f>
        <v>261.27925622332612</v>
      </c>
      <c r="N78" s="7">
        <f ca="1">AllOutputs!AR78</f>
        <v>0.27329479236450632</v>
      </c>
    </row>
    <row r="79" spans="1:14" x14ac:dyDescent="0.2">
      <c r="A79" t="str">
        <f>AllOutputs!A80</f>
        <v/>
      </c>
      <c r="B79" s="9">
        <f>IF(AllOutputs!A80="",B78,Case1!C79)</f>
        <v>36.053745562433988</v>
      </c>
      <c r="C79" s="13">
        <f>IF(AllOutputs!A80="",0,B79-'Case1 (Pmin)'!C79)</f>
        <v>0</v>
      </c>
      <c r="D79" s="13">
        <f>IF(AllOutputs!A80="",0,'Case1 (Pmax)'!C79-B79)</f>
        <v>0</v>
      </c>
      <c r="E79" s="13">
        <f>IF(AllOutputs!A80="",E78,Case1!Q79)</f>
        <v>4.1852751107482655</v>
      </c>
      <c r="F79" s="13">
        <f>IF(AllOutputs!A80="",0,MAX('Case1 (Amax)'!Q79,'Case1 (Amin)'!Q79,E79)-E79)</f>
        <v>0</v>
      </c>
      <c r="G79" s="13">
        <f>IF(AllOutputs!A80="",0,E79-MIN('Case1 (Amax)'!Q79,'Case1 (Amin)'!Q79))</f>
        <v>0</v>
      </c>
      <c r="I79" s="9">
        <f ca="1">AllOutputs!G79</f>
        <v>268.407209667004</v>
      </c>
      <c r="J79" s="17">
        <f ca="1">AllOutputs!B79</f>
        <v>3.7871962685335054</v>
      </c>
      <c r="K79" s="7">
        <f ca="1">AllOutputs!AL79</f>
        <v>294.34527147722548</v>
      </c>
      <c r="L79" s="7">
        <f ca="1">AllOutputs!AM79</f>
        <v>1.3557838013420158</v>
      </c>
      <c r="M79" s="7">
        <f ca="1">AllOutputs!AQ79</f>
        <v>261.27925622332612</v>
      </c>
      <c r="N79" s="7">
        <f ca="1">AllOutputs!AR79</f>
        <v>0.27329479236450632</v>
      </c>
    </row>
    <row r="80" spans="1:14" x14ac:dyDescent="0.2">
      <c r="A80" t="str">
        <f>AllOutputs!A81</f>
        <v/>
      </c>
      <c r="B80" s="9">
        <f>IF(AllOutputs!A81="",B79,Case1!C80)</f>
        <v>36.053745562433988</v>
      </c>
      <c r="C80" s="13">
        <f>IF(AllOutputs!A81="",0,B80-'Case1 (Pmin)'!C80)</f>
        <v>0</v>
      </c>
      <c r="D80" s="13">
        <f>IF(AllOutputs!A81="",0,'Case1 (Pmax)'!C80-B80)</f>
        <v>0</v>
      </c>
      <c r="E80" s="13">
        <f>IF(AllOutputs!A81="",E79,Case1!Q80)</f>
        <v>4.1852751107482655</v>
      </c>
      <c r="F80" s="13">
        <f>IF(AllOutputs!A81="",0,MAX('Case1 (Amax)'!Q80,'Case1 (Amin)'!Q80,E80)-E80)</f>
        <v>0</v>
      </c>
      <c r="G80" s="13">
        <f>IF(AllOutputs!A81="",0,E80-MIN('Case1 (Amax)'!Q80,'Case1 (Amin)'!Q80))</f>
        <v>0</v>
      </c>
      <c r="I80" s="9">
        <f ca="1">AllOutputs!G80</f>
        <v>268.407209667004</v>
      </c>
      <c r="J80" s="17">
        <f ca="1">AllOutputs!B80</f>
        <v>3.7871962685335054</v>
      </c>
      <c r="K80" s="7">
        <f ca="1">AllOutputs!AL80</f>
        <v>294.34527147722548</v>
      </c>
      <c r="L80" s="7">
        <f ca="1">AllOutputs!AM80</f>
        <v>1.3557838013420158</v>
      </c>
      <c r="M80" s="7">
        <f ca="1">AllOutputs!AQ80</f>
        <v>261.27925622332612</v>
      </c>
      <c r="N80" s="7">
        <f ca="1">AllOutputs!AR80</f>
        <v>0.27329479236450632</v>
      </c>
    </row>
    <row r="81" spans="1:26" x14ac:dyDescent="0.2">
      <c r="A81" t="str">
        <f>AllOutputs!A82</f>
        <v/>
      </c>
      <c r="B81" s="9">
        <f>IF(AllOutputs!A82="",B80,Case1!C81)</f>
        <v>36.053745562433988</v>
      </c>
      <c r="C81" s="13">
        <f>IF(AllOutputs!A82="",0,B81-'Case1 (Pmin)'!C81)</f>
        <v>0</v>
      </c>
      <c r="D81" s="13">
        <f>IF(AllOutputs!A82="",0,'Case1 (Pmax)'!C81-B81)</f>
        <v>0</v>
      </c>
      <c r="E81" s="13">
        <f>IF(AllOutputs!A82="",E80,Case1!Q81)</f>
        <v>4.1852751107482655</v>
      </c>
      <c r="F81" s="13">
        <f>IF(AllOutputs!A82="",0,MAX('Case1 (Amax)'!Q81,'Case1 (Amin)'!Q81,E81)-E81)</f>
        <v>0</v>
      </c>
      <c r="G81" s="13">
        <f>IF(AllOutputs!A82="",0,E81-MIN('Case1 (Amax)'!Q81,'Case1 (Amin)'!Q81))</f>
        <v>0</v>
      </c>
      <c r="I81" s="9">
        <f ca="1">AllOutputs!G81</f>
        <v>268.407209667004</v>
      </c>
      <c r="J81" s="17">
        <f ca="1">AllOutputs!B81</f>
        <v>3.7871962685335054</v>
      </c>
      <c r="K81" s="7">
        <f ca="1">AllOutputs!AL81</f>
        <v>294.34527147722548</v>
      </c>
      <c r="L81" s="7">
        <f ca="1">AllOutputs!AM81</f>
        <v>1.3557838013420158</v>
      </c>
      <c r="M81" s="7">
        <f ca="1">AllOutputs!AQ81</f>
        <v>261.27925622332612</v>
      </c>
      <c r="N81" s="7">
        <f ca="1">AllOutputs!AR81</f>
        <v>0.27329479236450632</v>
      </c>
    </row>
    <row r="82" spans="1:26" x14ac:dyDescent="0.2">
      <c r="A82" t="str">
        <f>AllOutputs!A83</f>
        <v/>
      </c>
      <c r="B82" s="9">
        <f>IF(AllOutputs!A83="",B81,Case1!C82)</f>
        <v>36.053745562433988</v>
      </c>
      <c r="C82" s="13">
        <f>IF(AllOutputs!A83="",0,B82-'Case1 (Pmin)'!C82)</f>
        <v>0</v>
      </c>
      <c r="D82" s="13">
        <f>IF(AllOutputs!A83="",0,'Case1 (Pmax)'!C82-B82)</f>
        <v>0</v>
      </c>
      <c r="E82" s="13">
        <f>IF(AllOutputs!A83="",E81,Case1!Q82)</f>
        <v>4.1852751107482655</v>
      </c>
      <c r="F82" s="13">
        <f>IF(AllOutputs!A83="",0,MAX('Case1 (Amax)'!Q82,'Case1 (Amin)'!Q82,E82)-E82)</f>
        <v>0</v>
      </c>
      <c r="G82" s="13">
        <f>IF(AllOutputs!A83="",0,E82-MIN('Case1 (Amax)'!Q82,'Case1 (Amin)'!Q82))</f>
        <v>0</v>
      </c>
      <c r="I82" s="9">
        <f ca="1">AllOutputs!G82</f>
        <v>268.407209667004</v>
      </c>
      <c r="J82" s="17">
        <f ca="1">AllOutputs!B82</f>
        <v>3.7871962685335054</v>
      </c>
      <c r="K82" s="7">
        <f ca="1">AllOutputs!AL82</f>
        <v>294.34527147722548</v>
      </c>
      <c r="L82" s="7">
        <f ca="1">AllOutputs!AM82</f>
        <v>1.3557838013420158</v>
      </c>
      <c r="M82" s="7">
        <f ca="1">AllOutputs!AQ82</f>
        <v>261.27925622332612</v>
      </c>
      <c r="N82" s="7">
        <f ca="1">AllOutputs!AR82</f>
        <v>0.27329479236450632</v>
      </c>
    </row>
    <row r="83" spans="1:26" x14ac:dyDescent="0.2">
      <c r="A83" t="str">
        <f>AllOutputs!A84</f>
        <v/>
      </c>
      <c r="B83" s="9">
        <f>IF(AllOutputs!A84="",B82,Case1!C83)</f>
        <v>36.053745562433988</v>
      </c>
      <c r="C83" s="13">
        <f>IF(AllOutputs!A84="",0,B83-'Case1 (Pmin)'!C83)</f>
        <v>0</v>
      </c>
      <c r="D83" s="13">
        <f>IF(AllOutputs!A84="",0,'Case1 (Pmax)'!C83-B83)</f>
        <v>0</v>
      </c>
      <c r="E83" s="13">
        <f>IF(AllOutputs!A84="",E82,Case1!Q83)</f>
        <v>4.1852751107482655</v>
      </c>
      <c r="F83" s="13">
        <f>IF(AllOutputs!A84="",0,MAX('Case1 (Amax)'!Q83,'Case1 (Amin)'!Q83,E83)-E83)</f>
        <v>0</v>
      </c>
      <c r="G83" s="13">
        <f>IF(AllOutputs!A84="",0,E83-MIN('Case1 (Amax)'!Q83,'Case1 (Amin)'!Q83))</f>
        <v>0</v>
      </c>
      <c r="I83" s="9">
        <f ca="1">AllOutputs!G83</f>
        <v>268.407209667004</v>
      </c>
      <c r="J83" s="17">
        <f ca="1">AllOutputs!B83</f>
        <v>3.7871962685335054</v>
      </c>
      <c r="K83" s="7">
        <f ca="1">AllOutputs!AL83</f>
        <v>294.34527147722548</v>
      </c>
      <c r="L83" s="7">
        <f ca="1">AllOutputs!AM83</f>
        <v>1.3557838013420158</v>
      </c>
      <c r="M83" s="7">
        <f ca="1">AllOutputs!AQ83</f>
        <v>261.27925622332612</v>
      </c>
      <c r="N83" s="7">
        <f ca="1">AllOutputs!AR83</f>
        <v>0.27329479236450632</v>
      </c>
    </row>
    <row r="84" spans="1:26" x14ac:dyDescent="0.2">
      <c r="A84" t="str">
        <f>AllOutputs!A85</f>
        <v/>
      </c>
      <c r="B84" s="9">
        <f>IF(AllOutputs!A85="",B83,Case1!C84)</f>
        <v>36.053745562433988</v>
      </c>
      <c r="C84" s="13">
        <f>IF(AllOutputs!A85="",0,B84-'Case1 (Pmin)'!C84)</f>
        <v>0</v>
      </c>
      <c r="D84" s="13">
        <f>IF(AllOutputs!A85="",0,'Case1 (Pmax)'!C84-B84)</f>
        <v>0</v>
      </c>
      <c r="E84" s="13">
        <f>IF(AllOutputs!A85="",E83,Case1!Q84)</f>
        <v>4.1852751107482655</v>
      </c>
      <c r="F84" s="13">
        <f>IF(AllOutputs!A85="",0,MAX('Case1 (Amax)'!Q84,'Case1 (Amin)'!Q84,E84)-E84)</f>
        <v>0</v>
      </c>
      <c r="G84" s="13">
        <f>IF(AllOutputs!A85="",0,E84-MIN('Case1 (Amax)'!Q84,'Case1 (Amin)'!Q84))</f>
        <v>0</v>
      </c>
      <c r="I84" s="9">
        <f ca="1">AllOutputs!G84</f>
        <v>268.407209667004</v>
      </c>
      <c r="J84" s="17">
        <f ca="1">AllOutputs!B84</f>
        <v>3.7871962685335054</v>
      </c>
      <c r="K84" s="7">
        <f ca="1">AllOutputs!AL84</f>
        <v>294.34527147722548</v>
      </c>
      <c r="L84" s="7">
        <f ca="1">AllOutputs!AM84</f>
        <v>1.3557838013420158</v>
      </c>
      <c r="M84" s="7">
        <f ca="1">AllOutputs!AQ84</f>
        <v>261.27925622332612</v>
      </c>
      <c r="N84" s="7">
        <f ca="1">AllOutputs!AR84</f>
        <v>0.27329479236450632</v>
      </c>
    </row>
    <row r="85" spans="1:26" x14ac:dyDescent="0.2">
      <c r="A85" t="str">
        <f>AllOutputs!A86</f>
        <v/>
      </c>
      <c r="B85" s="9">
        <f>IF(AllOutputs!A86="",B84,Case1!C85)</f>
        <v>36.053745562433988</v>
      </c>
      <c r="C85" s="13">
        <f>IF(AllOutputs!A86="",0,B85-'Case1 (Pmin)'!C85)</f>
        <v>0</v>
      </c>
      <c r="D85" s="13">
        <f>IF(AllOutputs!A86="",0,'Case1 (Pmax)'!C85-B85)</f>
        <v>0</v>
      </c>
      <c r="E85" s="13">
        <f>IF(AllOutputs!A86="",E84,Case1!Q85)</f>
        <v>4.1852751107482655</v>
      </c>
      <c r="F85" s="13">
        <f>IF(AllOutputs!A86="",0,MAX('Case1 (Amax)'!Q85,'Case1 (Amin)'!Q85,E85)-E85)</f>
        <v>0</v>
      </c>
      <c r="G85" s="13">
        <f>IF(AllOutputs!A86="",0,E85-MIN('Case1 (Amax)'!Q85,'Case1 (Amin)'!Q85))</f>
        <v>0</v>
      </c>
      <c r="I85" s="9">
        <f ca="1">AllOutputs!G85</f>
        <v>268.407209667004</v>
      </c>
      <c r="J85" s="17">
        <f ca="1">AllOutputs!B85</f>
        <v>3.7871962685335054</v>
      </c>
      <c r="K85" s="7">
        <f ca="1">AllOutputs!AL85</f>
        <v>294.34527147722548</v>
      </c>
      <c r="L85" s="7">
        <f ca="1">AllOutputs!AM85</f>
        <v>1.3557838013420158</v>
      </c>
      <c r="M85" s="7">
        <f ca="1">AllOutputs!AQ85</f>
        <v>261.27925622332612</v>
      </c>
      <c r="N85" s="7">
        <f ca="1">AllOutputs!AR85</f>
        <v>0.27329479236450632</v>
      </c>
    </row>
    <row r="86" spans="1:26" x14ac:dyDescent="0.2">
      <c r="A86" t="str">
        <f>AllOutputs!A87</f>
        <v/>
      </c>
      <c r="B86" s="9">
        <f>IF(AllOutputs!A87="",B85,Case1!C86)</f>
        <v>36.053745562433988</v>
      </c>
      <c r="C86" s="13">
        <f>IF(AllOutputs!A87="",0,B86-'Case1 (Pmin)'!C86)</f>
        <v>0</v>
      </c>
      <c r="D86" s="13">
        <f>IF(AllOutputs!A87="",0,'Case1 (Pmax)'!C86-B86)</f>
        <v>0</v>
      </c>
      <c r="E86" s="13">
        <f>IF(AllOutputs!A87="",E85,Case1!Q86)</f>
        <v>4.1852751107482655</v>
      </c>
      <c r="F86" s="13">
        <f>IF(AllOutputs!A87="",0,MAX('Case1 (Amax)'!Q86,'Case1 (Amin)'!Q86,E86)-E86)</f>
        <v>0</v>
      </c>
      <c r="G86" s="13">
        <f>IF(AllOutputs!A87="",0,E86-MIN('Case1 (Amax)'!Q86,'Case1 (Amin)'!Q86))</f>
        <v>0</v>
      </c>
      <c r="I86" s="9">
        <f ca="1">AllOutputs!G86</f>
        <v>268.407209667004</v>
      </c>
      <c r="J86" s="17">
        <f ca="1">AllOutputs!B86</f>
        <v>3.7871962685335054</v>
      </c>
      <c r="K86" s="7">
        <f ca="1">AllOutputs!AL86</f>
        <v>294.34527147722548</v>
      </c>
      <c r="L86" s="7">
        <f ca="1">AllOutputs!AM86</f>
        <v>1.3557838013420158</v>
      </c>
      <c r="M86" s="7">
        <f ca="1">AllOutputs!AQ86</f>
        <v>261.27925622332612</v>
      </c>
      <c r="N86" s="7">
        <f ca="1">AllOutputs!AR86</f>
        <v>0.27329479236450632</v>
      </c>
    </row>
    <row r="87" spans="1:26" x14ac:dyDescent="0.2">
      <c r="A87" t="str">
        <f>AllOutputs!A88</f>
        <v/>
      </c>
      <c r="B87" s="9">
        <f>IF(AllOutputs!A88="",B86,Case1!C87)</f>
        <v>36.053745562433988</v>
      </c>
      <c r="C87" s="13">
        <f>IF(AllOutputs!A88="",0,B87-'Case1 (Pmin)'!C87)</f>
        <v>0</v>
      </c>
      <c r="D87" s="13">
        <f>IF(AllOutputs!A88="",0,'Case1 (Pmax)'!C87-B87)</f>
        <v>0</v>
      </c>
      <c r="E87" s="13">
        <f>IF(AllOutputs!A88="",E86,Case1!Q87)</f>
        <v>4.1852751107482655</v>
      </c>
      <c r="F87" s="13">
        <f>IF(AllOutputs!A88="",0,MAX('Case1 (Amax)'!Q87,'Case1 (Amin)'!Q87,E87)-E87)</f>
        <v>0</v>
      </c>
      <c r="G87" s="13">
        <f>IF(AllOutputs!A88="",0,E87-MIN('Case1 (Amax)'!Q87,'Case1 (Amin)'!Q87))</f>
        <v>0</v>
      </c>
      <c r="I87" s="9">
        <f ca="1">AllOutputs!G87</f>
        <v>268.407209667004</v>
      </c>
      <c r="J87" s="17">
        <f ca="1">AllOutputs!B87</f>
        <v>3.7871962685335054</v>
      </c>
      <c r="K87" s="7">
        <f ca="1">AllOutputs!AL87</f>
        <v>294.34527147722548</v>
      </c>
      <c r="L87" s="7">
        <f ca="1">AllOutputs!AM87</f>
        <v>1.3557838013420158</v>
      </c>
      <c r="M87" s="7">
        <f ca="1">AllOutputs!AQ87</f>
        <v>261.27925622332612</v>
      </c>
      <c r="N87" s="7">
        <f ca="1">AllOutputs!AR87</f>
        <v>0.27329479236450632</v>
      </c>
    </row>
    <row r="88" spans="1:26" x14ac:dyDescent="0.2">
      <c r="A88" t="str">
        <f>AllOutputs!A89</f>
        <v/>
      </c>
      <c r="B88" s="9">
        <f>IF(AllOutputs!A89="",B87,Case1!C88)</f>
        <v>36.053745562433988</v>
      </c>
      <c r="C88" s="13">
        <f>IF(AllOutputs!A89="",0,B88-'Case1 (Pmin)'!C88)</f>
        <v>0</v>
      </c>
      <c r="D88" s="13">
        <f>IF(AllOutputs!A89="",0,'Case1 (Pmax)'!C88-B88)</f>
        <v>0</v>
      </c>
      <c r="E88" s="13">
        <f>IF(AllOutputs!A89="",E87,Case1!Q88)</f>
        <v>4.1852751107482655</v>
      </c>
      <c r="F88" s="13">
        <f>IF(AllOutputs!A89="",0,MAX('Case1 (Amax)'!Q88,'Case1 (Amin)'!Q88,E88)-E88)</f>
        <v>0</v>
      </c>
      <c r="G88" s="13">
        <f>IF(AllOutputs!A89="",0,E88-MIN('Case1 (Amax)'!Q88,'Case1 (Amin)'!Q88))</f>
        <v>0</v>
      </c>
      <c r="I88" s="9">
        <f ca="1">AllOutputs!G88</f>
        <v>268.407209667004</v>
      </c>
      <c r="J88" s="17">
        <f ca="1">AllOutputs!B88</f>
        <v>3.7871962685335054</v>
      </c>
      <c r="K88" s="7">
        <f ca="1">AllOutputs!AL88</f>
        <v>294.34527147722548</v>
      </c>
      <c r="L88" s="7">
        <f ca="1">AllOutputs!AM88</f>
        <v>1.3557838013420158</v>
      </c>
      <c r="M88" s="7">
        <f ca="1">AllOutputs!AQ88</f>
        <v>261.27925622332612</v>
      </c>
      <c r="N88" s="7">
        <f ca="1">AllOutputs!AR88</f>
        <v>0.27329479236450632</v>
      </c>
    </row>
    <row r="89" spans="1:26" x14ac:dyDescent="0.2">
      <c r="A89" t="str">
        <f>AllOutputs!A90</f>
        <v/>
      </c>
      <c r="B89" s="9">
        <f>IF(AllOutputs!A90="",B88,Case1!C89)</f>
        <v>36.053745562433988</v>
      </c>
      <c r="C89" s="13">
        <f>IF(AllOutputs!A90="",0,B89-'Case1 (Pmin)'!C89)</f>
        <v>0</v>
      </c>
      <c r="D89" s="13">
        <f>IF(AllOutputs!A90="",0,'Case1 (Pmax)'!C89-B89)</f>
        <v>0</v>
      </c>
      <c r="E89" s="13">
        <f>IF(AllOutputs!A90="",E88,Case1!Q89)</f>
        <v>4.1852751107482655</v>
      </c>
      <c r="F89" s="13">
        <f>IF(AllOutputs!A90="",0,MAX('Case1 (Amax)'!Q89,'Case1 (Amin)'!Q89,E89)-E89)</f>
        <v>0</v>
      </c>
      <c r="G89" s="13">
        <f>IF(AllOutputs!A90="",0,E89-MIN('Case1 (Amax)'!Q89,'Case1 (Amin)'!Q89))</f>
        <v>0</v>
      </c>
      <c r="I89" s="9">
        <f ca="1">AllOutputs!G89</f>
        <v>268.407209667004</v>
      </c>
      <c r="J89" s="17">
        <f ca="1">AllOutputs!B89</f>
        <v>3.7871962685335054</v>
      </c>
      <c r="K89" s="7">
        <f ca="1">AllOutputs!AL89</f>
        <v>294.34527147722548</v>
      </c>
      <c r="L89" s="7">
        <f ca="1">AllOutputs!AM89</f>
        <v>1.3557838013420158</v>
      </c>
      <c r="M89" s="7">
        <f ca="1">AllOutputs!AQ89</f>
        <v>261.27925622332612</v>
      </c>
      <c r="N89" s="7">
        <f ca="1">AllOutputs!AR89</f>
        <v>0.27329479236450632</v>
      </c>
    </row>
    <row r="90" spans="1:26" x14ac:dyDescent="0.2">
      <c r="A90" t="str">
        <f>AllOutputs!A91</f>
        <v/>
      </c>
      <c r="B90" s="9">
        <f>IF(AllOutputs!A91="",B89,Case1!C90)</f>
        <v>36.053745562433988</v>
      </c>
      <c r="C90" s="13">
        <f>IF(AllOutputs!A91="",0,B90-'Case1 (Pmin)'!C90)</f>
        <v>0</v>
      </c>
      <c r="D90" s="13">
        <f>IF(AllOutputs!A91="",0,'Case1 (Pmax)'!C90-B90)</f>
        <v>0</v>
      </c>
      <c r="E90" s="13">
        <f>IF(AllOutputs!A91="",E89,Case1!Q90)</f>
        <v>4.1852751107482655</v>
      </c>
      <c r="F90" s="13">
        <f>IF(AllOutputs!A91="",0,MAX('Case1 (Amax)'!Q90,'Case1 (Amin)'!Q90,E90)-E90)</f>
        <v>0</v>
      </c>
      <c r="G90" s="13">
        <f>IF(AllOutputs!A91="",0,E90-MIN('Case1 (Amax)'!Q90,'Case1 (Amin)'!Q90))</f>
        <v>0</v>
      </c>
      <c r="I90" s="9">
        <f ca="1">AllOutputs!G90</f>
        <v>268.407209667004</v>
      </c>
      <c r="J90" s="17">
        <f ca="1">AllOutputs!B90</f>
        <v>3.7871962685335054</v>
      </c>
      <c r="K90" s="7">
        <f ca="1">AllOutputs!AL90</f>
        <v>294.34527147722548</v>
      </c>
      <c r="L90" s="7">
        <f ca="1">AllOutputs!AM90</f>
        <v>1.3557838013420158</v>
      </c>
      <c r="M90" s="7">
        <f ca="1">AllOutputs!AQ90</f>
        <v>261.27925622332612</v>
      </c>
      <c r="N90" s="7">
        <f ca="1">AllOutputs!AR90</f>
        <v>0.27329479236450632</v>
      </c>
    </row>
    <row r="91" spans="1:26" x14ac:dyDescent="0.2">
      <c r="A91" t="str">
        <f>AllOutputs!A92</f>
        <v/>
      </c>
      <c r="B91" s="9">
        <f>IF(AllOutputs!A92="",B90,Case1!C91)</f>
        <v>36.053745562433988</v>
      </c>
      <c r="C91" s="13">
        <f>IF(AllOutputs!A92="",0,B91-'Case1 (Pmin)'!C91)</f>
        <v>0</v>
      </c>
      <c r="D91" s="13">
        <f>IF(AllOutputs!A92="",0,'Case1 (Pmax)'!C91-B91)</f>
        <v>0</v>
      </c>
      <c r="E91" s="13">
        <f>IF(AllOutputs!A92="",E90,Case1!Q91)</f>
        <v>4.1852751107482655</v>
      </c>
      <c r="F91" s="13">
        <f>IF(AllOutputs!A92="",0,MAX('Case1 (Amax)'!Q91,'Case1 (Amin)'!Q91,E91)-E91)</f>
        <v>0</v>
      </c>
      <c r="G91" s="13">
        <f>IF(AllOutputs!A92="",0,E91-MIN('Case1 (Amax)'!Q91,'Case1 (Amin)'!Q91))</f>
        <v>0</v>
      </c>
      <c r="I91" s="9">
        <f ca="1">AllOutputs!G91</f>
        <v>268.407209667004</v>
      </c>
      <c r="J91" s="17">
        <f ca="1">AllOutputs!B91</f>
        <v>3.7871962685335054</v>
      </c>
      <c r="K91" s="7">
        <f ca="1">AllOutputs!AL91</f>
        <v>294.34527147722548</v>
      </c>
      <c r="L91" s="7">
        <f ca="1">AllOutputs!AM91</f>
        <v>1.3557838013420158</v>
      </c>
      <c r="M91" s="7">
        <f ca="1">AllOutputs!AQ91</f>
        <v>261.27925622332612</v>
      </c>
      <c r="N91" s="7">
        <f ca="1">AllOutputs!AR91</f>
        <v>0.27329479236450632</v>
      </c>
      <c r="O91" s="28"/>
      <c r="P91" s="28"/>
      <c r="Q91" s="28"/>
      <c r="R91" s="28"/>
      <c r="S91" s="28"/>
      <c r="T91" s="28"/>
      <c r="U91" s="28"/>
      <c r="V91" s="28"/>
      <c r="W91" s="28"/>
    </row>
    <row r="92" spans="1:26" x14ac:dyDescent="0.2">
      <c r="A92" t="str">
        <f>AllOutputs!A93</f>
        <v/>
      </c>
      <c r="B92" s="9">
        <f>IF(AllOutputs!A93="",B91,Case1!C92)</f>
        <v>36.053745562433988</v>
      </c>
      <c r="C92" s="13">
        <f>IF(AllOutputs!A93="",0,B92-'Case1 (Pmin)'!C92)</f>
        <v>0</v>
      </c>
      <c r="D92" s="13">
        <f>IF(AllOutputs!A93="",0,'Case1 (Pmax)'!C92-B92)</f>
        <v>0</v>
      </c>
      <c r="E92" s="13">
        <f>IF(AllOutputs!A93="",E91,Case1!Q92)</f>
        <v>4.1852751107482655</v>
      </c>
      <c r="F92" s="13">
        <f>IF(AllOutputs!A93="",0,MAX('Case1 (Amax)'!Q92,'Case1 (Amin)'!Q92,E92)-E92)</f>
        <v>0</v>
      </c>
      <c r="G92" s="13">
        <f>IF(AllOutputs!A93="",0,E92-MIN('Case1 (Amax)'!Q92,'Case1 (Amin)'!Q92))</f>
        <v>0</v>
      </c>
      <c r="I92" s="9">
        <f ca="1">AllOutputs!G92</f>
        <v>268.407209667004</v>
      </c>
      <c r="J92" s="17">
        <f ca="1">AllOutputs!B92</f>
        <v>3.7871962685335054</v>
      </c>
      <c r="K92" s="7">
        <f ca="1">AllOutputs!AL92</f>
        <v>294.34527147722548</v>
      </c>
      <c r="L92" s="7">
        <f ca="1">AllOutputs!AM92</f>
        <v>1.3557838013420158</v>
      </c>
      <c r="M92" s="7">
        <f ca="1">AllOutputs!AQ92</f>
        <v>261.27925622332612</v>
      </c>
      <c r="N92" s="7">
        <f ca="1">AllOutputs!AR92</f>
        <v>0.27329479236450632</v>
      </c>
      <c r="O92" s="27"/>
      <c r="P92" s="27"/>
      <c r="Q92" s="27"/>
      <c r="R92" s="27"/>
      <c r="S92" s="27"/>
      <c r="T92" s="27"/>
      <c r="U92" s="27"/>
      <c r="V92" s="27"/>
      <c r="W92" s="27"/>
      <c r="Y92" s="7"/>
      <c r="Z92" s="7"/>
    </row>
    <row r="93" spans="1:26" x14ac:dyDescent="0.2">
      <c r="A93" t="str">
        <f>AllOutputs!A94</f>
        <v/>
      </c>
      <c r="B93" s="9">
        <f>IF(AllOutputs!A94="",B92,Case1!C93)</f>
        <v>36.053745562433988</v>
      </c>
      <c r="C93" s="13">
        <f>IF(AllOutputs!A94="",0,B93-'Case1 (Pmin)'!C93)</f>
        <v>0</v>
      </c>
      <c r="D93" s="13">
        <f>IF(AllOutputs!A94="",0,'Case1 (Pmax)'!C93-B93)</f>
        <v>0</v>
      </c>
      <c r="E93" s="13">
        <f>IF(AllOutputs!A94="",E92,Case1!Q93)</f>
        <v>4.1852751107482655</v>
      </c>
      <c r="F93" s="13">
        <f>IF(AllOutputs!A94="",0,MAX('Case1 (Amax)'!Q93,'Case1 (Amin)'!Q93,E93)-E93)</f>
        <v>0</v>
      </c>
      <c r="G93" s="13">
        <f>IF(AllOutputs!A94="",0,E93-MIN('Case1 (Amax)'!Q93,'Case1 (Amin)'!Q93))</f>
        <v>0</v>
      </c>
      <c r="I93" s="9">
        <f ca="1">AllOutputs!G93</f>
        <v>268.407209667004</v>
      </c>
      <c r="J93" s="17">
        <f ca="1">AllOutputs!B93</f>
        <v>3.7871962685335054</v>
      </c>
      <c r="K93" s="7">
        <f ca="1">AllOutputs!AL93</f>
        <v>294.34527147722548</v>
      </c>
      <c r="L93" s="7">
        <f ca="1">AllOutputs!AM93</f>
        <v>1.3557838013420158</v>
      </c>
      <c r="M93" s="7">
        <f ca="1">AllOutputs!AQ93</f>
        <v>261.27925622332612</v>
      </c>
      <c r="N93" s="7">
        <f ca="1">AllOutputs!AR93</f>
        <v>0.27329479236450632</v>
      </c>
      <c r="O93" s="27"/>
      <c r="P93" s="27"/>
      <c r="Q93" s="27"/>
      <c r="R93" s="27"/>
      <c r="S93" s="27"/>
      <c r="T93" s="27"/>
      <c r="U93" s="27"/>
      <c r="V93" s="27"/>
      <c r="W93" s="27"/>
      <c r="Y93" s="7"/>
      <c r="Z93" s="7"/>
    </row>
    <row r="94" spans="1:26" x14ac:dyDescent="0.2">
      <c r="A94" t="str">
        <f>AllOutputs!A95</f>
        <v/>
      </c>
      <c r="B94" s="9">
        <f>IF(AllOutputs!A95="",B93,Case1!C94)</f>
        <v>36.053745562433988</v>
      </c>
      <c r="C94" s="13">
        <f>IF(AllOutputs!A95="",0,B94-'Case1 (Pmin)'!C94)</f>
        <v>0</v>
      </c>
      <c r="D94" s="13">
        <f>IF(AllOutputs!A95="",0,'Case1 (Pmax)'!C94-B94)</f>
        <v>0</v>
      </c>
      <c r="E94" s="13">
        <f>IF(AllOutputs!A95="",E93,Case1!Q94)</f>
        <v>4.1852751107482655</v>
      </c>
      <c r="F94" s="13">
        <f>IF(AllOutputs!A95="",0,MAX('Case1 (Amax)'!Q94,'Case1 (Amin)'!Q94,E94)-E94)</f>
        <v>0</v>
      </c>
      <c r="G94" s="13">
        <f>IF(AllOutputs!A95="",0,E94-MIN('Case1 (Amax)'!Q94,'Case1 (Amin)'!Q94))</f>
        <v>0</v>
      </c>
      <c r="I94" s="9">
        <f ca="1">AllOutputs!G94</f>
        <v>268.407209667004</v>
      </c>
      <c r="J94" s="17">
        <f ca="1">AllOutputs!B94</f>
        <v>3.7871962685335054</v>
      </c>
      <c r="K94" s="7">
        <f ca="1">AllOutputs!AL94</f>
        <v>294.34527147722548</v>
      </c>
      <c r="L94" s="7">
        <f ca="1">AllOutputs!AM94</f>
        <v>1.3557838013420158</v>
      </c>
      <c r="M94" s="7">
        <f ca="1">AllOutputs!AQ94</f>
        <v>261.27925622332612</v>
      </c>
      <c r="N94" s="7">
        <f ca="1">AllOutputs!AR94</f>
        <v>0.27329479236450632</v>
      </c>
      <c r="O94" s="27"/>
      <c r="P94" s="27"/>
      <c r="Q94" s="27"/>
      <c r="R94" s="27"/>
      <c r="S94" s="27"/>
      <c r="T94" s="27"/>
      <c r="U94" s="27"/>
      <c r="V94" s="27"/>
      <c r="W94" s="27"/>
      <c r="Y94" s="7"/>
      <c r="Z94" s="7"/>
    </row>
    <row r="95" spans="1:26" x14ac:dyDescent="0.2">
      <c r="A95" t="str">
        <f>AllOutputs!A96</f>
        <v/>
      </c>
      <c r="B95" s="9">
        <f>IF(AllOutputs!A96="",B94,Case1!C95)</f>
        <v>36.053745562433988</v>
      </c>
      <c r="C95" s="13">
        <f>IF(AllOutputs!A96="",0,B95-'Case1 (Pmin)'!C95)</f>
        <v>0</v>
      </c>
      <c r="D95" s="13">
        <f>IF(AllOutputs!A96="",0,'Case1 (Pmax)'!C95-B95)</f>
        <v>0</v>
      </c>
      <c r="E95" s="13">
        <f>IF(AllOutputs!A96="",E94,Case1!Q95)</f>
        <v>4.1852751107482655</v>
      </c>
      <c r="F95" s="13">
        <f>IF(AllOutputs!A96="",0,MAX('Case1 (Amax)'!Q95,'Case1 (Amin)'!Q95,E95)-E95)</f>
        <v>0</v>
      </c>
      <c r="G95" s="13">
        <f>IF(AllOutputs!A96="",0,E95-MIN('Case1 (Amax)'!Q95,'Case1 (Amin)'!Q95))</f>
        <v>0</v>
      </c>
      <c r="I95" s="9">
        <f ca="1">AllOutputs!G95</f>
        <v>268.407209667004</v>
      </c>
      <c r="J95" s="17">
        <f ca="1">AllOutputs!B95</f>
        <v>3.7871962685335054</v>
      </c>
      <c r="K95" s="7">
        <f ca="1">AllOutputs!AL95</f>
        <v>294.34527147722548</v>
      </c>
      <c r="L95" s="7">
        <f ca="1">AllOutputs!AM95</f>
        <v>1.3557838013420158</v>
      </c>
      <c r="M95" s="7">
        <f ca="1">AllOutputs!AQ95</f>
        <v>261.27925622332612</v>
      </c>
      <c r="N95" s="7">
        <f ca="1">AllOutputs!AR95</f>
        <v>0.27329479236450632</v>
      </c>
      <c r="O95" s="27"/>
      <c r="P95" s="27"/>
      <c r="Q95" s="27"/>
      <c r="R95" s="27"/>
      <c r="S95" s="27"/>
      <c r="T95" s="27"/>
      <c r="U95" s="27"/>
      <c r="V95" s="27"/>
      <c r="W95" s="27"/>
      <c r="Y95" s="7"/>
      <c r="Z95" s="7"/>
    </row>
    <row r="96" spans="1:26" x14ac:dyDescent="0.2">
      <c r="A96" t="str">
        <f>AllOutputs!A97</f>
        <v/>
      </c>
      <c r="B96" s="9">
        <f>IF(AllOutputs!A97="",B95,Case1!C96)</f>
        <v>36.053745562433988</v>
      </c>
      <c r="C96" s="13">
        <f>IF(AllOutputs!A97="",0,B96-'Case1 (Pmin)'!C96)</f>
        <v>0</v>
      </c>
      <c r="D96" s="13">
        <f>IF(AllOutputs!A97="",0,'Case1 (Pmax)'!C96-B96)</f>
        <v>0</v>
      </c>
      <c r="E96" s="13">
        <f>IF(AllOutputs!A97="",E95,Case1!Q96)</f>
        <v>4.1852751107482655</v>
      </c>
      <c r="F96" s="13">
        <f>IF(AllOutputs!A97="",0,MAX('Case1 (Amax)'!Q96,'Case1 (Amin)'!Q96,E96)-E96)</f>
        <v>0</v>
      </c>
      <c r="G96" s="13">
        <f>IF(AllOutputs!A97="",0,E96-MIN('Case1 (Amax)'!Q96,'Case1 (Amin)'!Q96))</f>
        <v>0</v>
      </c>
      <c r="I96" s="9">
        <f ca="1">AllOutputs!G96</f>
        <v>268.407209667004</v>
      </c>
      <c r="J96" s="17">
        <f ca="1">AllOutputs!B96</f>
        <v>3.7871962685335054</v>
      </c>
      <c r="K96" s="7">
        <f ca="1">AllOutputs!AL96</f>
        <v>294.34527147722548</v>
      </c>
      <c r="L96" s="7">
        <f ca="1">AllOutputs!AM96</f>
        <v>1.3557838013420158</v>
      </c>
      <c r="M96" s="7">
        <f ca="1">AllOutputs!AQ96</f>
        <v>261.27925622332612</v>
      </c>
      <c r="N96" s="7">
        <f ca="1">AllOutputs!AR96</f>
        <v>0.27329479236450632</v>
      </c>
      <c r="O96" s="27"/>
      <c r="P96" s="27"/>
      <c r="Q96" s="27"/>
      <c r="R96" s="27"/>
      <c r="S96" s="27"/>
      <c r="T96" s="27"/>
      <c r="U96" s="27"/>
      <c r="V96" s="27"/>
      <c r="W96" s="27"/>
      <c r="Y96" s="7"/>
      <c r="Z96" s="7"/>
    </row>
    <row r="97" spans="1:26" x14ac:dyDescent="0.2">
      <c r="A97" t="str">
        <f>AllOutputs!A98</f>
        <v/>
      </c>
      <c r="B97" s="9">
        <f>IF(AllOutputs!A98="",B96,Case1!C97)</f>
        <v>36.053745562433988</v>
      </c>
      <c r="C97" s="13">
        <f>IF(AllOutputs!A98="",0,B97-'Case1 (Pmin)'!C97)</f>
        <v>0</v>
      </c>
      <c r="D97" s="13">
        <f>IF(AllOutputs!A98="",0,'Case1 (Pmax)'!C97-B97)</f>
        <v>0</v>
      </c>
      <c r="E97" s="13">
        <f>IF(AllOutputs!A98="",E96,Case1!Q97)</f>
        <v>4.1852751107482655</v>
      </c>
      <c r="F97" s="13">
        <f>IF(AllOutputs!A98="",0,MAX('Case1 (Amax)'!Q97,'Case1 (Amin)'!Q97,E97)-E97)</f>
        <v>0</v>
      </c>
      <c r="G97" s="13">
        <f>IF(AllOutputs!A98="",0,E97-MIN('Case1 (Amax)'!Q97,'Case1 (Amin)'!Q97))</f>
        <v>0</v>
      </c>
      <c r="I97" s="9">
        <f ca="1">AllOutputs!G97</f>
        <v>268.407209667004</v>
      </c>
      <c r="J97" s="17">
        <f ca="1">AllOutputs!B97</f>
        <v>3.7871962685335054</v>
      </c>
      <c r="K97" s="7">
        <f ca="1">AllOutputs!AL97</f>
        <v>294.34527147722548</v>
      </c>
      <c r="L97" s="7">
        <f ca="1">AllOutputs!AM97</f>
        <v>1.3557838013420158</v>
      </c>
      <c r="M97" s="7">
        <f ca="1">AllOutputs!AQ97</f>
        <v>261.27925622332612</v>
      </c>
      <c r="N97" s="7">
        <f ca="1">AllOutputs!AR97</f>
        <v>0.27329479236450632</v>
      </c>
      <c r="O97" s="27"/>
      <c r="P97" s="27"/>
      <c r="Q97" s="27"/>
      <c r="R97" s="27"/>
      <c r="S97" s="27"/>
      <c r="T97" s="27"/>
      <c r="U97" s="27"/>
      <c r="V97" s="27"/>
      <c r="W97" s="27"/>
      <c r="Y97" s="7"/>
      <c r="Z97" s="7"/>
    </row>
    <row r="98" spans="1:26" x14ac:dyDescent="0.2">
      <c r="A98" t="str">
        <f>AllOutputs!A99</f>
        <v/>
      </c>
      <c r="B98" s="9">
        <f>IF(AllOutputs!A99="",B97,Case1!C98)</f>
        <v>36.053745562433988</v>
      </c>
      <c r="C98" s="13">
        <f>IF(AllOutputs!A99="",0,B98-'Case1 (Pmin)'!C98)</f>
        <v>0</v>
      </c>
      <c r="D98" s="13">
        <f>IF(AllOutputs!A99="",0,'Case1 (Pmax)'!C98-B98)</f>
        <v>0</v>
      </c>
      <c r="E98" s="13">
        <f>IF(AllOutputs!A99="",E97,Case1!Q98)</f>
        <v>4.1852751107482655</v>
      </c>
      <c r="F98" s="13">
        <f>IF(AllOutputs!A99="",0,MAX('Case1 (Amax)'!Q98,'Case1 (Amin)'!Q98,E98)-E98)</f>
        <v>0</v>
      </c>
      <c r="G98" s="13">
        <f>IF(AllOutputs!A99="",0,E98-MIN('Case1 (Amax)'!Q98,'Case1 (Amin)'!Q98))</f>
        <v>0</v>
      </c>
      <c r="I98" s="9">
        <f ca="1">AllOutputs!G98</f>
        <v>268.407209667004</v>
      </c>
      <c r="J98" s="17">
        <f ca="1">AllOutputs!B98</f>
        <v>3.7871962685335054</v>
      </c>
      <c r="K98" s="7">
        <f ca="1">AllOutputs!AL98</f>
        <v>294.34527147722548</v>
      </c>
      <c r="L98" s="7">
        <f ca="1">AllOutputs!AM98</f>
        <v>1.3557838013420158</v>
      </c>
      <c r="M98" s="7">
        <f ca="1">AllOutputs!AQ98</f>
        <v>261.27925622332612</v>
      </c>
      <c r="N98" s="7">
        <f ca="1">AllOutputs!AR98</f>
        <v>0.27329479236450632</v>
      </c>
      <c r="O98" s="27"/>
      <c r="P98" s="27"/>
      <c r="Q98" s="27"/>
      <c r="R98" s="27"/>
      <c r="S98" s="27"/>
      <c r="T98" s="27"/>
      <c r="U98" s="27"/>
      <c r="V98" s="27"/>
      <c r="W98" s="27"/>
      <c r="Y98" s="7"/>
      <c r="Z98" s="7"/>
    </row>
    <row r="99" spans="1:26" x14ac:dyDescent="0.2">
      <c r="A99" t="str">
        <f>AllOutputs!A100</f>
        <v/>
      </c>
      <c r="B99" s="9">
        <f>IF(AllOutputs!A100="",B98,Case1!C99)</f>
        <v>36.053745562433988</v>
      </c>
      <c r="C99" s="13">
        <f>IF(AllOutputs!A100="",0,B99-'Case1 (Pmin)'!C99)</f>
        <v>0</v>
      </c>
      <c r="D99" s="13">
        <f>IF(AllOutputs!A100="",0,'Case1 (Pmax)'!C99-B99)</f>
        <v>0</v>
      </c>
      <c r="E99" s="13">
        <f>IF(AllOutputs!A100="",E98,Case1!Q99)</f>
        <v>4.1852751107482655</v>
      </c>
      <c r="F99" s="13">
        <f>IF(AllOutputs!A100="",0,MAX('Case1 (Amax)'!Q99,'Case1 (Amin)'!Q99,E99)-E99)</f>
        <v>0</v>
      </c>
      <c r="G99" s="13">
        <f>IF(AllOutputs!A100="",0,E99-MIN('Case1 (Amax)'!Q99,'Case1 (Amin)'!Q99))</f>
        <v>0</v>
      </c>
      <c r="I99" s="9">
        <f ca="1">AllOutputs!G99</f>
        <v>268.407209667004</v>
      </c>
      <c r="J99" s="17">
        <f ca="1">AllOutputs!B99</f>
        <v>3.7871962685335054</v>
      </c>
      <c r="K99" s="7">
        <f ca="1">AllOutputs!AL99</f>
        <v>294.34527147722548</v>
      </c>
      <c r="L99" s="7">
        <f ca="1">AllOutputs!AM99</f>
        <v>1.3557838013420158</v>
      </c>
      <c r="M99" s="7">
        <f ca="1">AllOutputs!AQ99</f>
        <v>261.27925622332612</v>
      </c>
      <c r="N99" s="7">
        <f ca="1">AllOutputs!AR99</f>
        <v>0.27329479236450632</v>
      </c>
      <c r="O99" s="27"/>
      <c r="P99" s="27"/>
      <c r="Q99" s="27"/>
      <c r="R99" s="27"/>
      <c r="S99" s="27"/>
      <c r="T99" s="27"/>
      <c r="U99" s="27"/>
      <c r="V99" s="27"/>
      <c r="W99" s="27"/>
      <c r="Y99" s="7"/>
      <c r="Z99" s="7"/>
    </row>
    <row r="100" spans="1:26" x14ac:dyDescent="0.2">
      <c r="I100" s="9">
        <f ca="1">AllOutputs!G100</f>
        <v>268.407209667004</v>
      </c>
      <c r="J100" s="17">
        <f ca="1">AllOutputs!B100</f>
        <v>3.7871962685335054</v>
      </c>
      <c r="K100" s="7">
        <f ca="1">AllOutputs!AL100</f>
        <v>294.34527147722548</v>
      </c>
      <c r="L100" s="7">
        <f ca="1">AllOutputs!AM100</f>
        <v>1.3557838013420158</v>
      </c>
      <c r="M100" s="7">
        <f ca="1">AllOutputs!AQ100</f>
        <v>261.27925622332612</v>
      </c>
      <c r="N100" s="7">
        <f ca="1">AllOutputs!AR100</f>
        <v>0.27329479236450632</v>
      </c>
      <c r="O100" s="27"/>
      <c r="P100" s="27"/>
      <c r="Q100" s="27"/>
      <c r="R100" s="27"/>
      <c r="S100" s="27"/>
      <c r="T100" s="27"/>
      <c r="U100" s="27"/>
      <c r="V100" s="27"/>
      <c r="W100" s="27"/>
      <c r="Y100" s="7"/>
      <c r="Z100" s="7"/>
    </row>
    <row r="101" spans="1:26" x14ac:dyDescent="0.2">
      <c r="I101" s="9"/>
      <c r="J101" s="17"/>
      <c r="K101" s="7"/>
      <c r="L101" s="7"/>
      <c r="M101" s="7"/>
      <c r="N101" s="7"/>
      <c r="O101" s="27"/>
      <c r="P101" s="27"/>
      <c r="Q101" s="27"/>
      <c r="R101" s="27"/>
      <c r="S101" s="27"/>
      <c r="T101" s="27"/>
      <c r="U101" s="27"/>
      <c r="V101" s="27"/>
      <c r="W101" s="27"/>
      <c r="Y101" s="7"/>
      <c r="Z101" s="7"/>
    </row>
    <row r="102" spans="1:26" x14ac:dyDescent="0.2">
      <c r="I102" s="9"/>
      <c r="J102" s="17"/>
      <c r="K102" s="7"/>
      <c r="L102" s="7"/>
      <c r="M102" s="7"/>
      <c r="N102" s="7"/>
      <c r="O102" s="27"/>
      <c r="P102" s="27"/>
      <c r="Q102" s="27"/>
      <c r="R102" s="27"/>
      <c r="S102" s="27"/>
      <c r="T102" s="27"/>
      <c r="U102" s="27"/>
      <c r="V102" s="27"/>
      <c r="W102" s="27"/>
      <c r="Y102" s="7"/>
      <c r="Z102" s="7"/>
    </row>
    <row r="103" spans="1:26" x14ac:dyDescent="0.2">
      <c r="I103" s="9"/>
      <c r="J103" s="17"/>
      <c r="K103" s="7"/>
      <c r="L103" s="7"/>
      <c r="M103" s="7"/>
      <c r="N103" s="7"/>
      <c r="O103" s="27"/>
      <c r="P103" s="27"/>
      <c r="Q103" s="27"/>
      <c r="R103" s="27"/>
      <c r="S103" s="27"/>
      <c r="T103" s="27"/>
      <c r="U103" s="27"/>
      <c r="V103" s="27"/>
      <c r="W103" s="27"/>
      <c r="Y103" s="7"/>
      <c r="Z103" s="7"/>
    </row>
    <row r="104" spans="1:26" x14ac:dyDescent="0.2">
      <c r="I104" s="9"/>
      <c r="J104" s="17"/>
      <c r="K104" s="7"/>
      <c r="L104" s="7"/>
      <c r="M104" s="7"/>
      <c r="N104" s="7"/>
      <c r="O104" s="27"/>
      <c r="P104" s="27"/>
      <c r="Q104" s="27"/>
      <c r="R104" s="27"/>
      <c r="S104" s="27"/>
      <c r="T104" s="27"/>
      <c r="U104" s="27"/>
      <c r="V104" s="27"/>
      <c r="W104" s="27"/>
      <c r="Y104" s="7"/>
      <c r="Z104" s="7"/>
    </row>
    <row r="105" spans="1:26" x14ac:dyDescent="0.2">
      <c r="I105" s="9"/>
      <c r="J105" s="17"/>
      <c r="K105" s="7"/>
      <c r="L105" s="7"/>
      <c r="M105" s="7"/>
      <c r="N105" s="7"/>
      <c r="O105" s="27"/>
      <c r="P105" s="27"/>
      <c r="Q105" s="27"/>
      <c r="R105" s="27"/>
      <c r="S105" s="27"/>
      <c r="T105" s="27"/>
      <c r="U105" s="27"/>
      <c r="V105" s="27"/>
      <c r="W105" s="27"/>
      <c r="Y105" s="7"/>
      <c r="Z105" s="7"/>
    </row>
    <row r="106" spans="1:26" x14ac:dyDescent="0.2">
      <c r="I106" s="9"/>
      <c r="J106" s="17"/>
      <c r="K106" s="7"/>
      <c r="L106" s="7"/>
      <c r="M106" s="7"/>
      <c r="N106" s="7"/>
      <c r="O106" s="27"/>
      <c r="P106" s="27"/>
      <c r="Q106" s="27"/>
      <c r="R106" s="27"/>
      <c r="S106" s="27"/>
      <c r="T106" s="27"/>
      <c r="U106" s="27"/>
      <c r="V106" s="27"/>
      <c r="W106" s="27"/>
      <c r="Y106" s="7"/>
      <c r="Z106" s="7"/>
    </row>
    <row r="107" spans="1:26" x14ac:dyDescent="0.2">
      <c r="I107" s="9"/>
      <c r="J107" s="17"/>
      <c r="K107" s="7"/>
      <c r="L107" s="7"/>
      <c r="M107" s="7"/>
      <c r="N107" s="7"/>
      <c r="O107" s="27"/>
      <c r="P107" s="27"/>
      <c r="Q107" s="27"/>
      <c r="R107" s="27"/>
      <c r="S107" s="27"/>
      <c r="T107" s="27"/>
      <c r="U107" s="27"/>
      <c r="V107" s="27"/>
      <c r="W107" s="27"/>
      <c r="Y107" s="7"/>
      <c r="Z107" s="7"/>
    </row>
    <row r="108" spans="1:26" x14ac:dyDescent="0.2">
      <c r="I108" s="9"/>
      <c r="J108" s="17"/>
      <c r="K108" s="7"/>
      <c r="L108" s="7"/>
      <c r="M108" s="7"/>
      <c r="N108" s="7"/>
      <c r="O108" s="27"/>
      <c r="P108" s="27"/>
      <c r="Q108" s="27"/>
      <c r="R108" s="27"/>
      <c r="S108" s="27"/>
      <c r="T108" s="27"/>
      <c r="U108" s="27"/>
      <c r="V108" s="27"/>
      <c r="W108" s="27"/>
      <c r="Y108" s="7"/>
      <c r="Z108" s="7"/>
    </row>
    <row r="109" spans="1:26" x14ac:dyDescent="0.2">
      <c r="I109" s="9"/>
      <c r="J109" s="17"/>
      <c r="K109" s="7"/>
      <c r="L109" s="7"/>
      <c r="M109" s="7"/>
      <c r="N109" s="7"/>
      <c r="O109" s="27"/>
      <c r="P109" s="27"/>
      <c r="Q109" s="27"/>
      <c r="R109" s="27"/>
      <c r="S109" s="27"/>
      <c r="T109" s="27"/>
      <c r="U109" s="27"/>
      <c r="V109" s="27"/>
      <c r="W109" s="27"/>
      <c r="Y109" s="7"/>
      <c r="Z109" s="7"/>
    </row>
    <row r="110" spans="1:26" x14ac:dyDescent="0.2">
      <c r="I110" s="9"/>
      <c r="J110" s="17"/>
      <c r="K110" s="7"/>
      <c r="L110" s="7"/>
      <c r="M110" s="7"/>
      <c r="N110" s="7"/>
      <c r="O110" s="27"/>
      <c r="P110" s="27"/>
      <c r="Q110" s="27"/>
      <c r="R110" s="27"/>
      <c r="S110" s="27"/>
      <c r="T110" s="27"/>
      <c r="U110" s="27"/>
      <c r="V110" s="27"/>
      <c r="W110" s="27"/>
      <c r="Y110" s="7"/>
      <c r="Z110" s="7"/>
    </row>
    <row r="111" spans="1:26" x14ac:dyDescent="0.2">
      <c r="I111" s="9"/>
      <c r="J111" s="17"/>
      <c r="K111" s="7"/>
      <c r="L111" s="7"/>
      <c r="M111" s="7"/>
      <c r="N111" s="7"/>
      <c r="O111" s="27"/>
      <c r="P111" s="27"/>
      <c r="Q111" s="27"/>
      <c r="R111" s="27"/>
      <c r="S111" s="27"/>
      <c r="T111" s="27"/>
      <c r="U111" s="27"/>
      <c r="V111" s="27"/>
      <c r="W111" s="27"/>
      <c r="Y111" s="7"/>
      <c r="Z111" s="7"/>
    </row>
    <row r="112" spans="1:26" x14ac:dyDescent="0.2">
      <c r="I112" s="9"/>
      <c r="J112" s="17"/>
      <c r="K112" s="7"/>
      <c r="L112" s="7"/>
      <c r="M112" s="7"/>
      <c r="N112" s="7"/>
      <c r="O112" s="27"/>
      <c r="P112" s="27"/>
      <c r="Q112" s="27"/>
      <c r="R112" s="27"/>
      <c r="S112" s="27"/>
      <c r="T112" s="27"/>
      <c r="U112" s="27"/>
      <c r="V112" s="27"/>
      <c r="W112" s="27"/>
      <c r="Y112" s="7"/>
      <c r="Z112" s="7"/>
    </row>
    <row r="113" spans="8:26" x14ac:dyDescent="0.2">
      <c r="I113" s="9"/>
      <c r="J113" s="17"/>
      <c r="K113" s="7"/>
      <c r="L113" s="7"/>
      <c r="M113" s="7"/>
      <c r="N113" s="7"/>
      <c r="O113" s="27"/>
      <c r="P113" s="27"/>
      <c r="Q113" s="27"/>
      <c r="R113" s="27"/>
      <c r="S113" s="27"/>
      <c r="T113" s="27"/>
      <c r="U113" s="27"/>
      <c r="V113" s="27"/>
      <c r="W113" s="27"/>
      <c r="Y113" s="7"/>
      <c r="Z113" s="7"/>
    </row>
    <row r="114" spans="8:26" x14ac:dyDescent="0.2">
      <c r="I114" s="9"/>
      <c r="J114" s="17"/>
      <c r="K114" s="7"/>
      <c r="L114" s="7"/>
      <c r="M114" s="7"/>
      <c r="N114" s="7"/>
      <c r="O114" s="27"/>
      <c r="P114" s="27"/>
      <c r="Q114" s="27"/>
      <c r="R114" s="27"/>
      <c r="S114" s="27"/>
      <c r="T114" s="27"/>
      <c r="U114" s="27"/>
      <c r="V114" s="27"/>
      <c r="W114" s="27"/>
      <c r="Y114" s="7"/>
      <c r="Z114" s="7"/>
    </row>
    <row r="115" spans="8:26" x14ac:dyDescent="0.2">
      <c r="I115" s="9"/>
      <c r="J115" s="17"/>
      <c r="K115" s="7"/>
      <c r="L115" s="7"/>
      <c r="M115" s="7"/>
      <c r="N115" s="7"/>
      <c r="O115" s="27"/>
      <c r="P115" s="27"/>
      <c r="Q115" s="27"/>
      <c r="R115" s="27"/>
      <c r="S115" s="27"/>
      <c r="T115" s="27"/>
      <c r="U115" s="27"/>
      <c r="V115" s="27"/>
      <c r="W115" s="27"/>
      <c r="Y115" s="7"/>
      <c r="Z115" s="7"/>
    </row>
    <row r="116" spans="8:26" x14ac:dyDescent="0.2">
      <c r="I116" s="9"/>
      <c r="J116" s="17"/>
      <c r="K116" s="7"/>
      <c r="L116" s="7"/>
      <c r="M116" s="7"/>
      <c r="N116" s="7"/>
      <c r="O116" s="27"/>
      <c r="P116" s="27"/>
      <c r="Q116" s="27"/>
      <c r="R116" s="27"/>
      <c r="S116" s="27"/>
      <c r="T116" s="27"/>
      <c r="U116" s="27"/>
      <c r="V116" s="27"/>
      <c r="W116" s="27"/>
      <c r="Y116" s="7"/>
      <c r="Z116" s="7"/>
    </row>
    <row r="117" spans="8:26" x14ac:dyDescent="0.2">
      <c r="I117" s="9"/>
      <c r="J117" s="17"/>
      <c r="K117" s="7"/>
      <c r="L117" s="7"/>
      <c r="M117" s="7"/>
      <c r="N117" s="7"/>
      <c r="O117" s="27"/>
      <c r="P117" s="27"/>
      <c r="Q117" s="27"/>
      <c r="R117" s="27"/>
      <c r="S117" s="27"/>
      <c r="T117" s="27"/>
      <c r="U117" s="27"/>
      <c r="V117" s="27"/>
      <c r="W117" s="27"/>
      <c r="Y117" s="7"/>
      <c r="Z117" s="7"/>
    </row>
    <row r="118" spans="8:26" x14ac:dyDescent="0.2">
      <c r="I118" s="9"/>
      <c r="J118" s="17"/>
      <c r="K118" s="7"/>
      <c r="L118" s="7"/>
      <c r="M118" s="7"/>
      <c r="N118" s="7"/>
      <c r="O118" s="27"/>
      <c r="P118" s="27"/>
      <c r="Q118" s="27"/>
      <c r="R118" s="27"/>
      <c r="S118" s="27"/>
      <c r="T118" s="27"/>
      <c r="U118" s="27"/>
      <c r="V118" s="27"/>
      <c r="W118" s="27"/>
      <c r="Y118" s="7"/>
      <c r="Z118" s="7"/>
    </row>
    <row r="119" spans="8:26" x14ac:dyDescent="0.2">
      <c r="I119" s="9"/>
      <c r="J119" s="17"/>
      <c r="K119" s="7"/>
      <c r="L119" s="7"/>
      <c r="M119" s="7"/>
      <c r="N119" s="7"/>
      <c r="O119" s="27"/>
      <c r="P119" s="27"/>
      <c r="Q119" s="27"/>
      <c r="R119" s="27"/>
      <c r="S119" s="27"/>
      <c r="T119" s="27"/>
      <c r="U119" s="27"/>
      <c r="V119" s="27"/>
      <c r="W119" s="27"/>
      <c r="Y119" s="7"/>
      <c r="Z119" s="7"/>
    </row>
    <row r="120" spans="8:26" x14ac:dyDescent="0.2">
      <c r="I120" s="9"/>
      <c r="J120" s="17"/>
      <c r="K120" s="7"/>
      <c r="L120" s="7"/>
      <c r="M120" s="7"/>
      <c r="N120" s="7"/>
      <c r="O120" s="27"/>
      <c r="P120" s="27"/>
      <c r="Q120" s="27"/>
      <c r="R120" s="27"/>
      <c r="S120" s="27"/>
      <c r="T120" s="27"/>
      <c r="U120" s="27"/>
      <c r="V120" s="27"/>
      <c r="W120" s="27"/>
      <c r="Y120" s="7"/>
      <c r="Z120" s="7"/>
    </row>
    <row r="121" spans="8:26" x14ac:dyDescent="0.2">
      <c r="I121" s="9"/>
      <c r="J121" s="17"/>
      <c r="K121" s="7"/>
      <c r="L121" s="7"/>
      <c r="M121" s="7"/>
      <c r="N121" s="7"/>
      <c r="O121" s="27"/>
      <c r="P121" s="27"/>
      <c r="Q121" s="27"/>
      <c r="R121" s="27"/>
      <c r="S121" s="27"/>
      <c r="T121" s="27"/>
      <c r="U121" s="27"/>
      <c r="V121" s="27"/>
      <c r="W121" s="27"/>
      <c r="Y121" s="7"/>
      <c r="Z121" s="7"/>
    </row>
    <row r="122" spans="8:26" x14ac:dyDescent="0.2">
      <c r="I122" s="9"/>
      <c r="J122" s="17"/>
      <c r="K122" s="7"/>
      <c r="L122" s="7"/>
      <c r="M122" s="7"/>
      <c r="N122" s="7"/>
      <c r="O122" s="27"/>
      <c r="P122" s="27"/>
      <c r="Q122" s="27"/>
      <c r="R122" s="27"/>
      <c r="S122" s="27"/>
      <c r="T122" s="27"/>
      <c r="U122" s="27"/>
      <c r="V122" s="27"/>
      <c r="W122" s="27"/>
      <c r="Y122" s="7"/>
      <c r="Z122" s="7"/>
    </row>
    <row r="123" spans="8:26" x14ac:dyDescent="0.2">
      <c r="I123" s="9"/>
      <c r="J123" s="17"/>
      <c r="K123" s="7"/>
      <c r="L123" s="7"/>
      <c r="M123" s="7"/>
      <c r="N123" s="7"/>
      <c r="O123" s="27"/>
      <c r="P123" s="27"/>
      <c r="Q123" s="27"/>
      <c r="R123" s="27"/>
      <c r="S123" s="27"/>
      <c r="T123" s="27"/>
      <c r="U123" s="27"/>
      <c r="V123" s="27"/>
      <c r="W123" s="27"/>
      <c r="Y123" s="7"/>
      <c r="Z123" s="7"/>
    </row>
    <row r="124" spans="8:26" x14ac:dyDescent="0.2">
      <c r="I124" s="9"/>
      <c r="J124" s="17"/>
      <c r="K124" s="7"/>
      <c r="L124" s="7"/>
      <c r="M124" s="7"/>
      <c r="N124" s="7"/>
      <c r="O124" s="27"/>
      <c r="P124" s="27"/>
      <c r="Q124" s="27"/>
      <c r="R124" s="27"/>
      <c r="S124" s="27"/>
      <c r="T124" s="27"/>
      <c r="U124" s="27"/>
      <c r="V124" s="27"/>
      <c r="W124" s="27"/>
      <c r="Y124" s="7"/>
      <c r="Z124" s="7"/>
    </row>
    <row r="125" spans="8:26" x14ac:dyDescent="0.2">
      <c r="I125" s="9"/>
      <c r="J125" s="17"/>
      <c r="K125" s="7"/>
      <c r="L125" s="7"/>
      <c r="M125" s="7"/>
      <c r="N125" s="7"/>
      <c r="O125" s="27"/>
      <c r="P125" s="27"/>
      <c r="Q125" s="27"/>
      <c r="R125" s="27"/>
      <c r="S125" s="27"/>
      <c r="T125" s="27"/>
      <c r="U125" s="27"/>
      <c r="V125" s="27"/>
      <c r="W125" s="27"/>
      <c r="Y125" s="7"/>
      <c r="Z125" s="7"/>
    </row>
    <row r="126" spans="8:26" x14ac:dyDescent="0.2">
      <c r="I126" s="9"/>
      <c r="J126" s="17"/>
      <c r="K126" s="7"/>
      <c r="L126" s="7"/>
      <c r="M126" s="7"/>
      <c r="N126" s="7"/>
    </row>
    <row r="127" spans="8:26" x14ac:dyDescent="0.2">
      <c r="I127" s="9"/>
      <c r="J127" s="17"/>
      <c r="K127" s="7"/>
      <c r="L127" s="7"/>
      <c r="M127" s="7"/>
      <c r="N127" s="7"/>
    </row>
    <row r="128" spans="8:26" x14ac:dyDescent="0.2">
      <c r="H128" s="19"/>
      <c r="I128" s="9"/>
      <c r="J128" s="17"/>
      <c r="K128" s="7"/>
      <c r="L128" s="7"/>
      <c r="M128" s="7"/>
      <c r="N128" s="7"/>
    </row>
    <row r="129" spans="8:14" x14ac:dyDescent="0.2">
      <c r="H129" s="20"/>
      <c r="I129" s="9"/>
      <c r="J129" s="17"/>
      <c r="K129" s="7"/>
      <c r="L129" s="7"/>
      <c r="M129" s="7"/>
      <c r="N129" s="7"/>
    </row>
    <row r="130" spans="8:14" x14ac:dyDescent="0.2">
      <c r="H130" s="19"/>
      <c r="I130" s="9"/>
      <c r="J130" s="17"/>
      <c r="K130" s="7"/>
      <c r="L130" s="7"/>
      <c r="M130" s="7"/>
      <c r="N130" s="7"/>
    </row>
    <row r="131" spans="8:14" x14ac:dyDescent="0.2">
      <c r="H131" s="19"/>
      <c r="I131" s="9"/>
      <c r="J131" s="17"/>
      <c r="K131" s="7"/>
      <c r="L131" s="7"/>
      <c r="M131" s="7"/>
      <c r="N131" s="7"/>
    </row>
    <row r="132" spans="8:14" x14ac:dyDescent="0.2">
      <c r="H132" s="20"/>
      <c r="I132" s="9"/>
      <c r="J132" s="17"/>
      <c r="K132" s="7"/>
      <c r="L132" s="7"/>
      <c r="M132" s="7"/>
      <c r="N132" s="7"/>
    </row>
    <row r="133" spans="8:14" x14ac:dyDescent="0.2">
      <c r="H133" s="20"/>
      <c r="I133" s="9"/>
      <c r="J133" s="17"/>
      <c r="K133" s="7"/>
      <c r="L133" s="7"/>
      <c r="M133" s="7"/>
      <c r="N133" s="7"/>
    </row>
    <row r="134" spans="8:14" x14ac:dyDescent="0.2">
      <c r="H134" s="19"/>
      <c r="I134" s="9"/>
      <c r="J134" s="17"/>
      <c r="K134" s="7"/>
      <c r="L134" s="7"/>
      <c r="M134" s="7"/>
      <c r="N134" s="7"/>
    </row>
    <row r="135" spans="8:14" x14ac:dyDescent="0.2">
      <c r="H135" s="19"/>
      <c r="I135" s="9"/>
      <c r="J135" s="17"/>
      <c r="K135" s="7"/>
      <c r="L135" s="7"/>
      <c r="M135" s="7"/>
      <c r="N135" s="7"/>
    </row>
    <row r="136" spans="8:14" x14ac:dyDescent="0.2">
      <c r="H136" s="19"/>
      <c r="I136" s="9"/>
      <c r="J136" s="17"/>
      <c r="K136" s="7"/>
      <c r="L136" s="7"/>
      <c r="M136" s="7"/>
      <c r="N136" s="7"/>
    </row>
    <row r="137" spans="8:14" x14ac:dyDescent="0.2">
      <c r="H137" s="20"/>
      <c r="I137" s="9"/>
      <c r="J137" s="17"/>
      <c r="K137" s="7"/>
      <c r="L137" s="7"/>
      <c r="M137" s="7"/>
      <c r="N137" s="7"/>
    </row>
    <row r="138" spans="8:14" x14ac:dyDescent="0.2">
      <c r="H138" s="20"/>
      <c r="I138" s="9"/>
      <c r="J138" s="17"/>
      <c r="K138" s="7"/>
      <c r="L138" s="7"/>
      <c r="M138" s="7"/>
      <c r="N138" s="7"/>
    </row>
    <row r="139" spans="8:14" x14ac:dyDescent="0.2">
      <c r="H139" s="20"/>
      <c r="I139" s="9"/>
      <c r="J139" s="17"/>
      <c r="K139" s="7"/>
      <c r="L139" s="7"/>
      <c r="M139" s="7"/>
      <c r="N139" s="7"/>
    </row>
    <row r="140" spans="8:14" x14ac:dyDescent="0.2">
      <c r="H140" s="20"/>
      <c r="I140" s="9"/>
      <c r="J140" s="17"/>
      <c r="K140" s="7"/>
      <c r="L140" s="7"/>
      <c r="M140" s="7"/>
      <c r="N140" s="7"/>
    </row>
    <row r="141" spans="8:14" x14ac:dyDescent="0.2">
      <c r="H141" s="19"/>
      <c r="I141" s="9"/>
      <c r="J141" s="17"/>
      <c r="K141" s="7"/>
      <c r="L141" s="7"/>
      <c r="M141" s="7"/>
      <c r="N141" s="7"/>
    </row>
    <row r="142" spans="8:14" x14ac:dyDescent="0.2">
      <c r="H142" s="20"/>
      <c r="I142" s="9"/>
      <c r="J142" s="17"/>
      <c r="K142" s="7"/>
      <c r="L142" s="7"/>
      <c r="M142" s="7"/>
      <c r="N142" s="7"/>
    </row>
    <row r="143" spans="8:14" x14ac:dyDescent="0.2">
      <c r="H143" s="20"/>
      <c r="I143" s="9"/>
      <c r="J143" s="17"/>
      <c r="K143" s="7"/>
      <c r="L143" s="7"/>
      <c r="M143" s="7"/>
      <c r="N143" s="7"/>
    </row>
    <row r="144" spans="8:14" x14ac:dyDescent="0.2">
      <c r="H144" s="20"/>
      <c r="I144" s="9"/>
      <c r="J144" s="17"/>
      <c r="K144" s="7"/>
      <c r="L144" s="7"/>
      <c r="M144" s="7"/>
      <c r="N144" s="7"/>
    </row>
    <row r="145" spans="8:14" x14ac:dyDescent="0.2">
      <c r="H145" s="20"/>
      <c r="I145" s="9"/>
      <c r="J145" s="17"/>
      <c r="K145" s="7"/>
      <c r="L145" s="7"/>
      <c r="M145" s="7"/>
      <c r="N145" s="7"/>
    </row>
    <row r="146" spans="8:14" x14ac:dyDescent="0.2">
      <c r="H146" s="19"/>
      <c r="I146" s="9"/>
      <c r="J146" s="17"/>
      <c r="K146" s="7"/>
      <c r="L146" s="7"/>
      <c r="M146" s="7"/>
      <c r="N146" s="7"/>
    </row>
    <row r="147" spans="8:14" x14ac:dyDescent="0.2">
      <c r="H147" s="19"/>
      <c r="I147" s="9"/>
      <c r="J147" s="17"/>
      <c r="K147" s="7"/>
      <c r="L147" s="7"/>
      <c r="M147" s="7"/>
      <c r="N147" s="7"/>
    </row>
    <row r="148" spans="8:14" x14ac:dyDescent="0.2">
      <c r="H148" s="19"/>
      <c r="I148" s="9"/>
      <c r="J148" s="17"/>
      <c r="K148" s="7"/>
      <c r="L148" s="7"/>
      <c r="M148" s="7"/>
      <c r="N148" s="7"/>
    </row>
    <row r="149" spans="8:14" x14ac:dyDescent="0.2">
      <c r="H149" s="19"/>
      <c r="I149" s="9"/>
      <c r="J149" s="17"/>
      <c r="K149" s="7"/>
      <c r="L149" s="7"/>
      <c r="M149" s="7"/>
      <c r="N149" s="7"/>
    </row>
    <row r="150" spans="8:14" x14ac:dyDescent="0.2">
      <c r="H150" s="20"/>
      <c r="I150" s="9"/>
      <c r="J150" s="17"/>
      <c r="K150" s="7"/>
      <c r="L150" s="7"/>
      <c r="M150" s="7"/>
      <c r="N150" s="7"/>
    </row>
    <row r="151" spans="8:14" x14ac:dyDescent="0.2">
      <c r="H151" s="19"/>
      <c r="I151" s="9"/>
      <c r="J151" s="17"/>
      <c r="K151" s="7"/>
      <c r="L151" s="7"/>
      <c r="M151" s="7"/>
      <c r="N151" s="7"/>
    </row>
    <row r="152" spans="8:14" x14ac:dyDescent="0.2">
      <c r="H152" s="20"/>
      <c r="I152" s="9"/>
      <c r="J152" s="17"/>
      <c r="K152" s="7"/>
      <c r="L152" s="7"/>
      <c r="M152" s="7"/>
      <c r="N152" s="7"/>
    </row>
    <row r="153" spans="8:14" x14ac:dyDescent="0.2">
      <c r="H153" s="19"/>
      <c r="I153" s="9"/>
      <c r="J153" s="17"/>
      <c r="K153" s="7"/>
      <c r="L153" s="7"/>
      <c r="M153" s="7"/>
      <c r="N153" s="7"/>
    </row>
    <row r="154" spans="8:14" x14ac:dyDescent="0.2">
      <c r="H154" s="20"/>
      <c r="I154" s="9"/>
      <c r="J154" s="17"/>
      <c r="K154" s="7"/>
      <c r="L154" s="7"/>
      <c r="M154" s="7"/>
      <c r="N154" s="7"/>
    </row>
    <row r="155" spans="8:14" x14ac:dyDescent="0.2">
      <c r="H155" s="20"/>
      <c r="I155" s="9"/>
      <c r="J155" s="17"/>
      <c r="K155" s="7"/>
      <c r="L155" s="7"/>
      <c r="M155" s="7"/>
      <c r="N155" s="7"/>
    </row>
    <row r="156" spans="8:14" x14ac:dyDescent="0.2">
      <c r="H156" s="19"/>
      <c r="I156" s="9"/>
      <c r="J156" s="17"/>
      <c r="K156" s="7"/>
      <c r="L156" s="7"/>
      <c r="M156" s="7"/>
      <c r="N156" s="7"/>
    </row>
    <row r="157" spans="8:14" x14ac:dyDescent="0.2">
      <c r="H157" s="20"/>
      <c r="I157" s="9"/>
      <c r="J157" s="17"/>
      <c r="K157" s="7"/>
      <c r="L157" s="7"/>
      <c r="M157" s="7"/>
      <c r="N157" s="7"/>
    </row>
    <row r="158" spans="8:14" x14ac:dyDescent="0.2">
      <c r="H158" s="20"/>
      <c r="I158" s="9"/>
      <c r="J158" s="17"/>
      <c r="K158" s="7"/>
      <c r="L158" s="7"/>
      <c r="M158" s="7"/>
      <c r="N158" s="7"/>
    </row>
    <row r="159" spans="8:14" x14ac:dyDescent="0.2">
      <c r="H159" s="20"/>
      <c r="I159" s="9"/>
      <c r="J159" s="17"/>
      <c r="K159" s="7"/>
      <c r="L159" s="7"/>
      <c r="M159" s="7"/>
      <c r="N159" s="7"/>
    </row>
    <row r="160" spans="8:14" x14ac:dyDescent="0.2">
      <c r="H160" s="19"/>
      <c r="I160" s="9"/>
      <c r="J160" s="17"/>
      <c r="K160" s="7"/>
      <c r="L160" s="7"/>
      <c r="M160" s="7"/>
      <c r="N160" s="7"/>
    </row>
    <row r="161" spans="8:14" x14ac:dyDescent="0.2">
      <c r="H161" s="19"/>
      <c r="I161" s="9"/>
      <c r="J161" s="17"/>
      <c r="K161" s="7"/>
      <c r="L161" s="7"/>
      <c r="M161" s="7"/>
      <c r="N161" s="7"/>
    </row>
    <row r="162" spans="8:14" x14ac:dyDescent="0.2">
      <c r="I162" s="9"/>
      <c r="J162" s="17"/>
      <c r="K162" s="7"/>
      <c r="L162" s="7"/>
      <c r="M162" s="7"/>
      <c r="N162" s="7"/>
    </row>
    <row r="163" spans="8:14" x14ac:dyDescent="0.2">
      <c r="H163" s="22"/>
      <c r="I163" s="9"/>
      <c r="J163" s="17"/>
      <c r="K163" s="7"/>
      <c r="L163" s="7"/>
      <c r="M163" s="7"/>
      <c r="N163" s="7"/>
    </row>
    <row r="164" spans="8:14" x14ac:dyDescent="0.2">
      <c r="H164" s="22"/>
      <c r="I164" s="9"/>
      <c r="J164" s="17"/>
      <c r="K164" s="7"/>
      <c r="L164" s="7"/>
      <c r="M164" s="7"/>
      <c r="N164" s="7"/>
    </row>
    <row r="165" spans="8:14" x14ac:dyDescent="0.2">
      <c r="I165" s="9"/>
      <c r="J165" s="17"/>
      <c r="K165" s="7"/>
      <c r="L165" s="7"/>
      <c r="M165" s="7"/>
      <c r="N165" s="7"/>
    </row>
    <row r="166" spans="8:14" x14ac:dyDescent="0.2">
      <c r="H166" s="22"/>
      <c r="I166" s="9"/>
      <c r="J166" s="17"/>
      <c r="K166" s="7"/>
      <c r="L166" s="7"/>
      <c r="M166" s="7"/>
      <c r="N166" s="7"/>
    </row>
    <row r="167" spans="8:14" x14ac:dyDescent="0.2">
      <c r="I167" s="9"/>
      <c r="J167" s="17"/>
      <c r="K167" s="7"/>
      <c r="L167" s="7"/>
      <c r="M167" s="7"/>
      <c r="N167" s="7"/>
    </row>
    <row r="168" spans="8:14" x14ac:dyDescent="0.2">
      <c r="H168" s="22"/>
      <c r="I168" s="9"/>
      <c r="J168" s="17"/>
      <c r="K168" s="7"/>
      <c r="L168" s="7"/>
      <c r="M168" s="7"/>
      <c r="N168" s="7"/>
    </row>
    <row r="169" spans="8:14" x14ac:dyDescent="0.2">
      <c r="H169" s="22"/>
      <c r="I169" s="9"/>
      <c r="J169" s="17"/>
      <c r="K169" s="7"/>
      <c r="L169" s="7"/>
      <c r="M169" s="7"/>
      <c r="N169" s="7"/>
    </row>
    <row r="170" spans="8:14" x14ac:dyDescent="0.2">
      <c r="H170" s="22"/>
      <c r="I170" s="9"/>
      <c r="J170" s="17"/>
      <c r="K170" s="7"/>
      <c r="L170" s="7"/>
      <c r="M170" s="7"/>
      <c r="N170" s="7"/>
    </row>
    <row r="171" spans="8:14" x14ac:dyDescent="0.2">
      <c r="H171" s="22"/>
      <c r="I171" s="9"/>
      <c r="J171" s="17"/>
      <c r="K171" s="7"/>
      <c r="L171" s="7"/>
      <c r="M171" s="7"/>
      <c r="N171" s="7"/>
    </row>
    <row r="172" spans="8:14" x14ac:dyDescent="0.2">
      <c r="H172" s="22"/>
      <c r="I172" s="9"/>
      <c r="J172" s="17"/>
      <c r="K172" s="7"/>
      <c r="L172" s="7"/>
      <c r="M172" s="7"/>
      <c r="N172" s="7"/>
    </row>
    <row r="173" spans="8:14" x14ac:dyDescent="0.2">
      <c r="H173" s="22"/>
      <c r="I173" s="9"/>
      <c r="J173" s="17"/>
      <c r="K173" s="7"/>
      <c r="L173" s="7"/>
      <c r="M173" s="7"/>
      <c r="N173" s="7"/>
    </row>
    <row r="174" spans="8:14" x14ac:dyDescent="0.2">
      <c r="H174" s="22"/>
      <c r="I174" s="9"/>
      <c r="J174" s="17"/>
      <c r="K174" s="7"/>
      <c r="L174" s="7"/>
      <c r="M174" s="7"/>
      <c r="N174" s="7"/>
    </row>
    <row r="175" spans="8:14" x14ac:dyDescent="0.2">
      <c r="H175" s="22"/>
      <c r="I175" s="9"/>
      <c r="J175" s="17"/>
      <c r="K175" s="7"/>
      <c r="L175" s="7"/>
      <c r="M175" s="7"/>
      <c r="N175" s="7"/>
    </row>
    <row r="176" spans="8:14" x14ac:dyDescent="0.2">
      <c r="H176" s="22"/>
      <c r="I176" s="9"/>
      <c r="J176" s="17"/>
      <c r="K176" s="7"/>
      <c r="L176" s="7"/>
      <c r="M176" s="7"/>
      <c r="N176" s="7"/>
    </row>
    <row r="177" spans="8:14" x14ac:dyDescent="0.2">
      <c r="H177" s="22"/>
      <c r="I177" s="9"/>
      <c r="J177" s="17"/>
      <c r="K177" s="7"/>
      <c r="L177" s="7"/>
      <c r="M177" s="7"/>
      <c r="N177" s="7"/>
    </row>
    <row r="178" spans="8:14" x14ac:dyDescent="0.2">
      <c r="I178" s="9"/>
      <c r="J178" s="17"/>
      <c r="K178" s="7"/>
      <c r="L178" s="7"/>
      <c r="M178" s="7"/>
      <c r="N178" s="7"/>
    </row>
    <row r="179" spans="8:14" x14ac:dyDescent="0.2">
      <c r="H179" s="22"/>
      <c r="I179" s="9"/>
      <c r="J179" s="17"/>
      <c r="K179" s="7"/>
      <c r="L179" s="7"/>
      <c r="M179" s="7"/>
      <c r="N179" s="7"/>
    </row>
    <row r="180" spans="8:14" x14ac:dyDescent="0.2">
      <c r="I180" s="9"/>
      <c r="J180" s="17"/>
      <c r="K180" s="7"/>
      <c r="L180" s="7"/>
      <c r="M180" s="7"/>
      <c r="N180" s="7"/>
    </row>
    <row r="181" spans="8:14" x14ac:dyDescent="0.2">
      <c r="H181" s="22"/>
      <c r="I181" s="9"/>
      <c r="J181" s="17"/>
      <c r="K181" s="7"/>
      <c r="L181" s="7"/>
      <c r="M181" s="7"/>
      <c r="N181" s="7"/>
    </row>
    <row r="182" spans="8:14" x14ac:dyDescent="0.2">
      <c r="I182" s="9"/>
      <c r="J182" s="17"/>
      <c r="K182" s="7"/>
      <c r="L182" s="7"/>
      <c r="M182" s="7"/>
      <c r="N182" s="7"/>
    </row>
    <row r="183" spans="8:14" x14ac:dyDescent="0.2">
      <c r="I183" s="9"/>
      <c r="J183" s="17"/>
      <c r="K183" s="7"/>
      <c r="L183" s="7"/>
      <c r="M183" s="7"/>
      <c r="N183" s="7"/>
    </row>
    <row r="184" spans="8:14" x14ac:dyDescent="0.2">
      <c r="H184" s="22"/>
      <c r="I184" s="9"/>
      <c r="J184" s="17"/>
      <c r="K184" s="7"/>
      <c r="L184" s="7"/>
      <c r="M184" s="7"/>
      <c r="N184" s="7"/>
    </row>
    <row r="185" spans="8:14" x14ac:dyDescent="0.2">
      <c r="H185" s="22"/>
      <c r="I185" s="9"/>
      <c r="J185" s="17"/>
      <c r="K185" s="7"/>
      <c r="L185" s="7"/>
      <c r="M185" s="7"/>
      <c r="N185" s="7"/>
    </row>
    <row r="186" spans="8:14" x14ac:dyDescent="0.2">
      <c r="H186" s="22"/>
      <c r="I186" s="9"/>
      <c r="J186" s="17"/>
      <c r="K186" s="7"/>
      <c r="L186" s="7"/>
      <c r="M186" s="7"/>
      <c r="N186" s="7"/>
    </row>
    <row r="187" spans="8:14" x14ac:dyDescent="0.2">
      <c r="H187" s="22"/>
      <c r="I187" s="9"/>
      <c r="J187" s="17"/>
      <c r="K187" s="7"/>
      <c r="L187" s="7"/>
      <c r="M187" s="7"/>
      <c r="N187" s="7"/>
    </row>
    <row r="188" spans="8:14" x14ac:dyDescent="0.2">
      <c r="H188" s="22"/>
      <c r="I188" s="9"/>
      <c r="J188" s="17"/>
      <c r="K188" s="7"/>
      <c r="L188" s="7"/>
      <c r="M188" s="7"/>
      <c r="N188" s="7"/>
    </row>
    <row r="189" spans="8:14" x14ac:dyDescent="0.2">
      <c r="H189" s="22"/>
      <c r="I189" s="9"/>
      <c r="J189" s="17"/>
      <c r="K189" s="7"/>
      <c r="L189" s="7"/>
      <c r="M189" s="7"/>
      <c r="N189" s="7"/>
    </row>
    <row r="190" spans="8:14" x14ac:dyDescent="0.2">
      <c r="H190" s="22"/>
      <c r="I190" s="9"/>
      <c r="J190" s="17"/>
      <c r="K190" s="7"/>
      <c r="L190" s="7"/>
      <c r="M190" s="7"/>
      <c r="N190" s="7"/>
    </row>
    <row r="191" spans="8:14" x14ac:dyDescent="0.2">
      <c r="H191" s="22"/>
      <c r="I191" s="9"/>
      <c r="J191" s="17"/>
      <c r="K191" s="7"/>
      <c r="L191" s="7"/>
      <c r="M191" s="7"/>
      <c r="N191" s="7"/>
    </row>
    <row r="192" spans="8:14" x14ac:dyDescent="0.2">
      <c r="H192" s="22"/>
      <c r="I192" s="9"/>
      <c r="J192" s="17"/>
      <c r="K192" s="7"/>
      <c r="L192" s="7"/>
      <c r="M192" s="7"/>
      <c r="N192" s="7"/>
    </row>
    <row r="193" spans="8:14" x14ac:dyDescent="0.2">
      <c r="H193" s="22"/>
      <c r="I193" s="9"/>
      <c r="J193" s="17"/>
      <c r="K193" s="7"/>
      <c r="L193" s="7"/>
      <c r="M193" s="7"/>
      <c r="N193" s="7"/>
    </row>
    <row r="194" spans="8:14" x14ac:dyDescent="0.2">
      <c r="H194" s="22"/>
      <c r="I194" s="9"/>
      <c r="J194" s="17"/>
      <c r="K194" s="7"/>
      <c r="L194" s="7"/>
      <c r="M194" s="7"/>
      <c r="N194" s="7"/>
    </row>
    <row r="195" spans="8:14" x14ac:dyDescent="0.2">
      <c r="H195" s="22"/>
      <c r="I195" s="9"/>
      <c r="J195" s="17"/>
      <c r="K195" s="7"/>
      <c r="L195" s="7"/>
      <c r="M195" s="7"/>
      <c r="N195" s="7"/>
    </row>
    <row r="196" spans="8:14" x14ac:dyDescent="0.2">
      <c r="H196" s="22"/>
      <c r="I196" s="9"/>
      <c r="J196" s="17"/>
      <c r="K196" s="7"/>
      <c r="L196" s="7"/>
      <c r="M196" s="7"/>
      <c r="N196" s="7"/>
    </row>
    <row r="197" spans="8:14" x14ac:dyDescent="0.2">
      <c r="H197" s="22"/>
      <c r="I197" s="9"/>
      <c r="J197" s="17"/>
      <c r="K197" s="7"/>
      <c r="L197" s="7"/>
      <c r="M197" s="7"/>
      <c r="N197" s="7"/>
    </row>
    <row r="198" spans="8:14" x14ac:dyDescent="0.2">
      <c r="H198" s="22"/>
      <c r="I198" s="9"/>
      <c r="J198" s="17"/>
      <c r="K198" s="7"/>
      <c r="L198" s="7"/>
      <c r="M198" s="7"/>
      <c r="N198" s="7"/>
    </row>
    <row r="199" spans="8:14" x14ac:dyDescent="0.2">
      <c r="H199" s="22"/>
      <c r="I199" s="9"/>
      <c r="J199" s="17"/>
      <c r="K199" s="7"/>
      <c r="L199" s="7"/>
      <c r="M199" s="7"/>
      <c r="N199" s="7"/>
    </row>
    <row r="200" spans="8:14" x14ac:dyDescent="0.2">
      <c r="H200" s="22"/>
      <c r="I200" s="9"/>
      <c r="J200" s="17"/>
      <c r="K200" s="7"/>
      <c r="L200" s="7"/>
      <c r="M200" s="7"/>
      <c r="N200" s="7"/>
    </row>
    <row r="201" spans="8:14" x14ac:dyDescent="0.2">
      <c r="H201" s="22"/>
      <c r="I201" s="9"/>
      <c r="J201" s="17"/>
      <c r="K201" s="7"/>
      <c r="L201" s="7"/>
      <c r="M201" s="7"/>
      <c r="N201" s="7"/>
    </row>
    <row r="202" spans="8:14" x14ac:dyDescent="0.2">
      <c r="H202" s="22"/>
      <c r="I202" s="9"/>
      <c r="J202" s="17"/>
      <c r="K202" s="7"/>
      <c r="L202" s="7"/>
      <c r="M202" s="7"/>
      <c r="N202" s="7"/>
    </row>
    <row r="203" spans="8:14" x14ac:dyDescent="0.2">
      <c r="H203" s="22"/>
      <c r="I203" s="9"/>
      <c r="J203" s="17"/>
      <c r="K203" s="7"/>
      <c r="L203" s="7"/>
      <c r="M203" s="7"/>
      <c r="N203" s="7"/>
    </row>
    <row r="204" spans="8:14" x14ac:dyDescent="0.2">
      <c r="H204" s="22"/>
      <c r="I204" s="9"/>
      <c r="J204" s="17"/>
      <c r="K204" s="7"/>
      <c r="L204" s="7"/>
      <c r="M204" s="7"/>
      <c r="N204" s="7"/>
    </row>
    <row r="205" spans="8:14" x14ac:dyDescent="0.2">
      <c r="H205" s="22"/>
      <c r="I205" s="9"/>
      <c r="J205" s="17"/>
      <c r="K205" s="7"/>
      <c r="L205" s="7"/>
      <c r="M205" s="7"/>
      <c r="N205" s="7"/>
    </row>
    <row r="206" spans="8:14" x14ac:dyDescent="0.2">
      <c r="H206" s="22"/>
      <c r="I206" s="9"/>
      <c r="J206" s="17"/>
      <c r="K206" s="7"/>
      <c r="L206" s="7"/>
      <c r="M206" s="7"/>
      <c r="N206" s="7"/>
    </row>
    <row r="207" spans="8:14" x14ac:dyDescent="0.2">
      <c r="H207" s="22"/>
      <c r="I207" s="9"/>
      <c r="J207" s="17"/>
      <c r="K207" s="7"/>
      <c r="L207" s="7"/>
      <c r="M207" s="7"/>
      <c r="N207" s="7"/>
    </row>
    <row r="208" spans="8:14" x14ac:dyDescent="0.2">
      <c r="H208" s="22"/>
      <c r="I208" s="9"/>
      <c r="J208" s="17"/>
      <c r="K208" s="7"/>
      <c r="L208" s="7"/>
      <c r="M208" s="7"/>
      <c r="N208" s="7"/>
    </row>
    <row r="209" spans="8:14" x14ac:dyDescent="0.2">
      <c r="H209" s="22"/>
      <c r="I209" s="9"/>
      <c r="J209" s="17"/>
      <c r="K209" s="7"/>
      <c r="L209" s="7"/>
      <c r="M209" s="7"/>
      <c r="N209" s="7"/>
    </row>
    <row r="210" spans="8:14" x14ac:dyDescent="0.2">
      <c r="H210" s="22"/>
      <c r="I210" s="9"/>
      <c r="J210" s="17"/>
      <c r="K210" s="7"/>
      <c r="L210" s="7"/>
      <c r="M210" s="7"/>
      <c r="N210" s="7"/>
    </row>
    <row r="211" spans="8:14" x14ac:dyDescent="0.2">
      <c r="H211" s="22"/>
      <c r="I211" s="9"/>
      <c r="J211" s="17"/>
      <c r="K211" s="7"/>
      <c r="L211" s="7"/>
      <c r="M211" s="7"/>
      <c r="N211" s="7"/>
    </row>
    <row r="212" spans="8:14" x14ac:dyDescent="0.2">
      <c r="H212" s="22"/>
      <c r="I212" s="9"/>
      <c r="J212" s="17"/>
      <c r="K212" s="7"/>
      <c r="L212" s="7"/>
      <c r="M212" s="7"/>
      <c r="N212" s="7"/>
    </row>
    <row r="213" spans="8:14" x14ac:dyDescent="0.2">
      <c r="H213" s="22"/>
      <c r="I213" s="9"/>
      <c r="J213" s="17"/>
      <c r="K213" s="7"/>
      <c r="L213" s="7"/>
      <c r="M213" s="7"/>
      <c r="N213" s="7"/>
    </row>
    <row r="214" spans="8:14" x14ac:dyDescent="0.2">
      <c r="H214" s="22"/>
      <c r="I214" s="9"/>
      <c r="J214" s="17"/>
      <c r="K214" s="7"/>
      <c r="L214" s="7"/>
      <c r="M214" s="7"/>
      <c r="N214" s="7"/>
    </row>
    <row r="215" spans="8:14" x14ac:dyDescent="0.2">
      <c r="I215" s="9"/>
      <c r="J215" s="17"/>
      <c r="K215" s="7"/>
      <c r="L215" s="7"/>
      <c r="M215" s="7"/>
      <c r="N215" s="7"/>
    </row>
    <row r="216" spans="8:14" x14ac:dyDescent="0.2">
      <c r="I216" s="9"/>
      <c r="J216" s="17"/>
      <c r="K216" s="7"/>
      <c r="L216" s="7"/>
      <c r="M216" s="7"/>
      <c r="N216" s="7"/>
    </row>
    <row r="217" spans="8:14" x14ac:dyDescent="0.2">
      <c r="I217" s="9"/>
      <c r="J217" s="17"/>
      <c r="K217" s="7"/>
      <c r="L217" s="7"/>
      <c r="M217" s="7"/>
      <c r="N217" s="7"/>
    </row>
    <row r="218" spans="8:14" x14ac:dyDescent="0.2">
      <c r="I218" s="9"/>
      <c r="J218" s="17"/>
      <c r="K218" s="7"/>
      <c r="L218" s="7"/>
      <c r="M218" s="7"/>
      <c r="N218" s="7"/>
    </row>
    <row r="219" spans="8:14" x14ac:dyDescent="0.2">
      <c r="I219" s="9"/>
      <c r="J219" s="17"/>
      <c r="K219" s="7"/>
      <c r="L219" s="7"/>
      <c r="M219" s="7"/>
      <c r="N219" s="7"/>
    </row>
    <row r="220" spans="8:14" x14ac:dyDescent="0.2">
      <c r="I220" s="9"/>
      <c r="J220" s="17"/>
      <c r="K220" s="7"/>
      <c r="L220" s="7"/>
      <c r="M220" s="7"/>
      <c r="N220" s="7"/>
    </row>
    <row r="221" spans="8:14" x14ac:dyDescent="0.2">
      <c r="I221" s="9"/>
      <c r="J221" s="17"/>
      <c r="K221" s="7"/>
      <c r="L221" s="7"/>
      <c r="M221" s="7"/>
      <c r="N221" s="7"/>
    </row>
    <row r="222" spans="8:14" x14ac:dyDescent="0.2">
      <c r="I222" s="9"/>
      <c r="J222" s="17"/>
      <c r="K222" s="7"/>
      <c r="L222" s="7"/>
      <c r="M222" s="7"/>
      <c r="N222" s="7"/>
    </row>
    <row r="223" spans="8:14" x14ac:dyDescent="0.2">
      <c r="I223" s="9"/>
      <c r="J223" s="17"/>
      <c r="K223" s="7"/>
      <c r="L223" s="7"/>
      <c r="M223" s="7"/>
      <c r="N223" s="7"/>
    </row>
    <row r="224" spans="8:14" x14ac:dyDescent="0.2">
      <c r="I224" s="9"/>
      <c r="J224" s="17"/>
      <c r="K224" s="7"/>
      <c r="L224" s="7"/>
      <c r="M224" s="7"/>
      <c r="N224" s="7"/>
    </row>
    <row r="225" spans="9:14" x14ac:dyDescent="0.2">
      <c r="I225" s="9"/>
      <c r="J225" s="17"/>
      <c r="K225" s="7"/>
      <c r="L225" s="7"/>
      <c r="M225" s="7"/>
      <c r="N225" s="7"/>
    </row>
    <row r="226" spans="9:14" x14ac:dyDescent="0.2">
      <c r="I226" s="9"/>
      <c r="J226" s="17"/>
      <c r="K226" s="7"/>
      <c r="L226" s="7"/>
      <c r="M226" s="7"/>
      <c r="N226" s="7"/>
    </row>
    <row r="227" spans="9:14" x14ac:dyDescent="0.2">
      <c r="I227" s="9"/>
      <c r="J227" s="17"/>
      <c r="K227" s="7"/>
      <c r="L227" s="7"/>
      <c r="M227" s="7"/>
      <c r="N227" s="7"/>
    </row>
    <row r="228" spans="9:14" x14ac:dyDescent="0.2">
      <c r="I228" s="9"/>
      <c r="J228" s="17"/>
      <c r="K228" s="7"/>
      <c r="L228" s="7"/>
      <c r="M228" s="7"/>
      <c r="N228" s="7"/>
    </row>
    <row r="229" spans="9:14" x14ac:dyDescent="0.2">
      <c r="I229" s="9"/>
      <c r="J229" s="17"/>
      <c r="K229" s="7"/>
      <c r="L229" s="7"/>
      <c r="M229" s="7"/>
      <c r="N229" s="7"/>
    </row>
    <row r="230" spans="9:14" x14ac:dyDescent="0.2">
      <c r="I230" s="9"/>
      <c r="J230" s="17"/>
      <c r="K230" s="7"/>
      <c r="L230" s="7"/>
      <c r="M230" s="7"/>
      <c r="N230" s="7"/>
    </row>
    <row r="231" spans="9:14" x14ac:dyDescent="0.2">
      <c r="I231" s="9"/>
      <c r="J231" s="17"/>
      <c r="K231" s="7"/>
      <c r="L231" s="7"/>
      <c r="M231" s="7"/>
      <c r="N231" s="7"/>
    </row>
    <row r="232" spans="9:14" x14ac:dyDescent="0.2">
      <c r="I232" s="9"/>
      <c r="J232" s="17"/>
      <c r="K232" s="7"/>
      <c r="L232" s="7"/>
      <c r="M232" s="7"/>
      <c r="N232" s="7"/>
    </row>
    <row r="233" spans="9:14" x14ac:dyDescent="0.2">
      <c r="I233" s="9"/>
      <c r="J233" s="17"/>
      <c r="K233" s="7"/>
      <c r="L233" s="7"/>
      <c r="M233" s="7"/>
      <c r="N233" s="7"/>
    </row>
    <row r="234" spans="9:14" x14ac:dyDescent="0.2">
      <c r="I234" s="9"/>
      <c r="J234" s="17"/>
      <c r="K234" s="7"/>
      <c r="L234" s="7"/>
      <c r="M234" s="7"/>
      <c r="N234" s="7"/>
    </row>
    <row r="235" spans="9:14" x14ac:dyDescent="0.2">
      <c r="I235" s="9"/>
      <c r="J235" s="17"/>
      <c r="K235" s="7"/>
      <c r="L235" s="7"/>
      <c r="M235" s="7"/>
      <c r="N235" s="7"/>
    </row>
    <row r="236" spans="9:14" x14ac:dyDescent="0.2">
      <c r="I236" s="9"/>
      <c r="J236" s="17"/>
      <c r="K236" s="7"/>
      <c r="L236" s="7"/>
      <c r="M236" s="7"/>
      <c r="N236" s="7"/>
    </row>
    <row r="237" spans="9:14" x14ac:dyDescent="0.2">
      <c r="I237" s="9"/>
      <c r="J237" s="17"/>
      <c r="K237" s="7"/>
      <c r="L237" s="7"/>
      <c r="M237" s="7"/>
      <c r="N237" s="7"/>
    </row>
    <row r="238" spans="9:14" x14ac:dyDescent="0.2">
      <c r="I238" s="9"/>
      <c r="J238" s="17"/>
      <c r="K238" s="7"/>
      <c r="L238" s="7"/>
      <c r="M238" s="7"/>
      <c r="N238" s="7"/>
    </row>
    <row r="239" spans="9:14" x14ac:dyDescent="0.2">
      <c r="I239" s="9"/>
      <c r="J239" s="17"/>
      <c r="K239" s="7"/>
      <c r="L239" s="7"/>
      <c r="M239" s="7"/>
      <c r="N239" s="7"/>
    </row>
    <row r="240" spans="9:14" x14ac:dyDescent="0.2">
      <c r="I240" s="9"/>
      <c r="J240" s="17"/>
      <c r="K240" s="7"/>
      <c r="L240" s="7"/>
      <c r="M240" s="7"/>
      <c r="N240" s="7"/>
    </row>
    <row r="241" spans="9:14" x14ac:dyDescent="0.2">
      <c r="I241" s="9"/>
      <c r="J241" s="17"/>
      <c r="K241" s="7"/>
      <c r="L241" s="7"/>
      <c r="M241" s="7"/>
      <c r="N241" s="7"/>
    </row>
    <row r="242" spans="9:14" x14ac:dyDescent="0.2">
      <c r="I242" s="9"/>
      <c r="J242" s="17"/>
      <c r="K242" s="7"/>
      <c r="L242" s="7"/>
      <c r="M242" s="7"/>
      <c r="N242" s="7"/>
    </row>
    <row r="243" spans="9:14" x14ac:dyDescent="0.2">
      <c r="I243" s="9"/>
      <c r="J243" s="17"/>
      <c r="K243" s="7"/>
      <c r="L243" s="7"/>
      <c r="M243" s="7"/>
      <c r="N243" s="7"/>
    </row>
    <row r="244" spans="9:14" x14ac:dyDescent="0.2">
      <c r="I244" s="9"/>
      <c r="J244" s="17"/>
      <c r="K244" s="7"/>
      <c r="L244" s="7"/>
      <c r="M244" s="7"/>
      <c r="N244" s="7"/>
    </row>
    <row r="245" spans="9:14" x14ac:dyDescent="0.2">
      <c r="I245" s="9"/>
      <c r="J245" s="17"/>
      <c r="K245" s="7"/>
      <c r="L245" s="7"/>
      <c r="M245" s="7"/>
      <c r="N245" s="7"/>
    </row>
    <row r="246" spans="9:14" x14ac:dyDescent="0.2">
      <c r="I246" s="9"/>
      <c r="J246" s="17"/>
      <c r="K246" s="7"/>
      <c r="L246" s="7"/>
      <c r="M246" s="7"/>
      <c r="N246" s="7"/>
    </row>
    <row r="247" spans="9:14" x14ac:dyDescent="0.2">
      <c r="I247" s="9"/>
      <c r="J247" s="17"/>
      <c r="K247" s="7"/>
      <c r="L247" s="7"/>
      <c r="M247" s="7"/>
      <c r="N247" s="7"/>
    </row>
    <row r="248" spans="9:14" x14ac:dyDescent="0.2">
      <c r="I248" s="9"/>
      <c r="J248" s="17"/>
      <c r="K248" s="7"/>
      <c r="L248" s="7"/>
      <c r="M248" s="7"/>
      <c r="N248" s="7"/>
    </row>
    <row r="249" spans="9:14" x14ac:dyDescent="0.2">
      <c r="I249" s="9"/>
      <c r="J249" s="17"/>
      <c r="K249" s="7"/>
      <c r="L249" s="7"/>
      <c r="M249" s="7"/>
      <c r="N249" s="7"/>
    </row>
    <row r="250" spans="9:14" x14ac:dyDescent="0.2">
      <c r="I250" s="9"/>
      <c r="J250" s="17"/>
      <c r="K250" s="7"/>
      <c r="L250" s="7"/>
      <c r="M250" s="7"/>
      <c r="N250" s="7"/>
    </row>
    <row r="251" spans="9:14" x14ac:dyDescent="0.2">
      <c r="I251" s="9"/>
      <c r="J251" s="17"/>
      <c r="K251" s="7"/>
      <c r="L251" s="7"/>
      <c r="M251" s="7"/>
      <c r="N251" s="7"/>
    </row>
    <row r="252" spans="9:14" x14ac:dyDescent="0.2">
      <c r="I252" s="9"/>
      <c r="J252" s="17"/>
      <c r="K252" s="7"/>
      <c r="L252" s="7"/>
      <c r="M252" s="7"/>
      <c r="N252" s="7"/>
    </row>
    <row r="253" spans="9:14" x14ac:dyDescent="0.2">
      <c r="I253" s="9"/>
      <c r="J253" s="17"/>
      <c r="K253" s="7"/>
      <c r="L253" s="7"/>
      <c r="M253" s="7"/>
      <c r="N253" s="7"/>
    </row>
    <row r="254" spans="9:14" x14ac:dyDescent="0.2">
      <c r="I254" s="9"/>
      <c r="J254" s="17"/>
      <c r="K254" s="7"/>
      <c r="L254" s="7"/>
      <c r="M254" s="7"/>
      <c r="N254" s="7"/>
    </row>
    <row r="255" spans="9:14" x14ac:dyDescent="0.2">
      <c r="I255" s="9"/>
      <c r="J255" s="17"/>
      <c r="K255" s="7"/>
      <c r="L255" s="7"/>
      <c r="M255" s="7"/>
      <c r="N255" s="7"/>
    </row>
    <row r="256" spans="9:14" x14ac:dyDescent="0.2">
      <c r="I256" s="9"/>
      <c r="J256" s="17"/>
      <c r="K256" s="7"/>
      <c r="L256" s="7"/>
      <c r="M256" s="7"/>
      <c r="N256" s="7"/>
    </row>
    <row r="257" spans="9:14" x14ac:dyDescent="0.2">
      <c r="I257" s="9"/>
      <c r="J257" s="17"/>
      <c r="K257" s="7"/>
      <c r="L257" s="7"/>
      <c r="M257" s="7"/>
      <c r="N257" s="7"/>
    </row>
    <row r="258" spans="9:14" x14ac:dyDescent="0.2">
      <c r="I258" s="9"/>
      <c r="J258" s="17"/>
      <c r="K258" s="7"/>
      <c r="L258" s="7"/>
      <c r="M258" s="7"/>
      <c r="N258" s="7"/>
    </row>
    <row r="259" spans="9:14" x14ac:dyDescent="0.2">
      <c r="I259" s="9"/>
      <c r="J259" s="17"/>
      <c r="K259" s="7"/>
      <c r="L259" s="7"/>
      <c r="M259" s="7"/>
      <c r="N259" s="7"/>
    </row>
    <row r="260" spans="9:14" x14ac:dyDescent="0.2">
      <c r="I260" s="9"/>
      <c r="J260" s="17"/>
      <c r="K260" s="7"/>
      <c r="L260" s="7"/>
      <c r="M260" s="7"/>
      <c r="N260" s="7"/>
    </row>
    <row r="261" spans="9:14" x14ac:dyDescent="0.2">
      <c r="I261" s="9"/>
      <c r="J261" s="17"/>
      <c r="K261" s="7"/>
      <c r="L261" s="7"/>
      <c r="M261" s="7"/>
      <c r="N261" s="7"/>
    </row>
    <row r="262" spans="9:14" x14ac:dyDescent="0.2">
      <c r="I262" s="9"/>
      <c r="J262" s="17"/>
      <c r="K262" s="7"/>
      <c r="L262" s="7"/>
      <c r="M262" s="7"/>
      <c r="N262" s="7"/>
    </row>
    <row r="263" spans="9:14" x14ac:dyDescent="0.2">
      <c r="I263" s="9"/>
      <c r="J263" s="17"/>
      <c r="K263" s="7"/>
      <c r="L263" s="7"/>
      <c r="M263" s="7"/>
      <c r="N263" s="7"/>
    </row>
    <row r="264" spans="9:14" x14ac:dyDescent="0.2">
      <c r="I264" s="9"/>
      <c r="J264" s="17"/>
      <c r="K264" s="7"/>
      <c r="L264" s="7"/>
      <c r="M264" s="7"/>
      <c r="N264" s="7"/>
    </row>
    <row r="265" spans="9:14" x14ac:dyDescent="0.2">
      <c r="I265" s="9"/>
      <c r="J265" s="17"/>
      <c r="K265" s="7"/>
      <c r="L265" s="7"/>
      <c r="M265" s="7"/>
      <c r="N265" s="7"/>
    </row>
    <row r="266" spans="9:14" x14ac:dyDescent="0.2">
      <c r="I266" s="9"/>
      <c r="J266" s="17"/>
      <c r="K266" s="7"/>
      <c r="L266" s="7"/>
      <c r="M266" s="7"/>
      <c r="N266" s="7"/>
    </row>
    <row r="267" spans="9:14" x14ac:dyDescent="0.2">
      <c r="I267" s="9"/>
      <c r="J267" s="17"/>
      <c r="K267" s="7"/>
      <c r="L267" s="7"/>
      <c r="M267" s="7"/>
      <c r="N267" s="7"/>
    </row>
    <row r="268" spans="9:14" x14ac:dyDescent="0.2">
      <c r="I268" s="9"/>
      <c r="J268" s="17"/>
      <c r="K268" s="7"/>
      <c r="L268" s="7"/>
      <c r="M268" s="7"/>
      <c r="N268" s="7"/>
    </row>
    <row r="269" spans="9:14" x14ac:dyDescent="0.2">
      <c r="I269" s="9"/>
      <c r="J269" s="17"/>
      <c r="K269" s="7"/>
      <c r="L269" s="7"/>
      <c r="M269" s="7"/>
      <c r="N269" s="7"/>
    </row>
    <row r="270" spans="9:14" x14ac:dyDescent="0.2">
      <c r="I270" s="9"/>
      <c r="J270" s="17"/>
      <c r="K270" s="7"/>
      <c r="L270" s="7"/>
      <c r="M270" s="7"/>
      <c r="N270" s="7"/>
    </row>
    <row r="271" spans="9:14" x14ac:dyDescent="0.2">
      <c r="I271" s="9"/>
      <c r="J271" s="17"/>
      <c r="K271" s="7"/>
      <c r="L271" s="7"/>
      <c r="M271" s="7"/>
      <c r="N271" s="7"/>
    </row>
    <row r="272" spans="9:14" x14ac:dyDescent="0.2">
      <c r="I272" s="9"/>
      <c r="J272" s="17"/>
      <c r="K272" s="7"/>
      <c r="L272" s="7"/>
      <c r="M272" s="7"/>
      <c r="N272" s="7"/>
    </row>
    <row r="273" spans="9:14" x14ac:dyDescent="0.2">
      <c r="I273" s="9"/>
      <c r="J273" s="17"/>
      <c r="K273" s="7"/>
      <c r="L273" s="7"/>
      <c r="M273" s="7"/>
      <c r="N273" s="7"/>
    </row>
    <row r="274" spans="9:14" x14ac:dyDescent="0.2">
      <c r="I274" s="9"/>
      <c r="J274" s="17"/>
      <c r="K274" s="7"/>
      <c r="L274" s="7"/>
      <c r="M274" s="7"/>
      <c r="N274" s="7"/>
    </row>
    <row r="275" spans="9:14" x14ac:dyDescent="0.2">
      <c r="I275" s="9"/>
      <c r="J275" s="17"/>
      <c r="K275" s="7"/>
      <c r="L275" s="7"/>
      <c r="M275" s="7"/>
      <c r="N275" s="7"/>
    </row>
    <row r="276" spans="9:14" x14ac:dyDescent="0.2">
      <c r="I276" s="9"/>
      <c r="J276" s="17"/>
      <c r="K276" s="7"/>
      <c r="L276" s="7"/>
      <c r="M276" s="7"/>
      <c r="N276" s="7"/>
    </row>
    <row r="277" spans="9:14" x14ac:dyDescent="0.2">
      <c r="I277" s="9"/>
      <c r="J277" s="17"/>
      <c r="K277" s="7"/>
      <c r="L277" s="7"/>
      <c r="M277" s="7"/>
      <c r="N277" s="7"/>
    </row>
    <row r="278" spans="9:14" x14ac:dyDescent="0.2">
      <c r="I278" s="9"/>
      <c r="J278" s="17"/>
      <c r="K278" s="7"/>
      <c r="L278" s="7"/>
      <c r="M278" s="7"/>
      <c r="N278" s="7"/>
    </row>
    <row r="279" spans="9:14" x14ac:dyDescent="0.2">
      <c r="I279" s="9"/>
      <c r="J279" s="17"/>
      <c r="K279" s="7"/>
      <c r="L279" s="7"/>
      <c r="M279" s="7"/>
      <c r="N279" s="7"/>
    </row>
    <row r="280" spans="9:14" x14ac:dyDescent="0.2">
      <c r="I280" s="9"/>
      <c r="J280" s="17"/>
      <c r="K280" s="7"/>
      <c r="L280" s="7"/>
      <c r="M280" s="7"/>
      <c r="N280" s="7"/>
    </row>
    <row r="281" spans="9:14" x14ac:dyDescent="0.2">
      <c r="I281" s="9"/>
      <c r="J281" s="17"/>
      <c r="K281" s="7"/>
      <c r="L281" s="7"/>
      <c r="M281" s="7"/>
      <c r="N281" s="7"/>
    </row>
    <row r="282" spans="9:14" x14ac:dyDescent="0.2">
      <c r="I282" s="9"/>
      <c r="J282" s="17"/>
      <c r="K282" s="7"/>
      <c r="L282" s="7"/>
      <c r="M282" s="7"/>
      <c r="N282" s="7"/>
    </row>
    <row r="283" spans="9:14" x14ac:dyDescent="0.2">
      <c r="I283" s="9"/>
      <c r="J283" s="17"/>
      <c r="K283" s="7"/>
      <c r="L283" s="7"/>
      <c r="M283" s="7"/>
      <c r="N283" s="7"/>
    </row>
    <row r="284" spans="9:14" x14ac:dyDescent="0.2">
      <c r="I284" s="9"/>
      <c r="J284" s="17"/>
      <c r="K284" s="7"/>
      <c r="L284" s="7"/>
      <c r="M284" s="7"/>
      <c r="N284" s="7"/>
    </row>
    <row r="285" spans="9:14" x14ac:dyDescent="0.2">
      <c r="I285" s="9"/>
      <c r="J285" s="17"/>
      <c r="K285" s="7"/>
      <c r="L285" s="7"/>
      <c r="M285" s="7"/>
      <c r="N285" s="7"/>
    </row>
    <row r="286" spans="9:14" x14ac:dyDescent="0.2">
      <c r="I286" s="9"/>
      <c r="J286" s="17"/>
      <c r="K286" s="7"/>
      <c r="L286" s="7"/>
      <c r="M286" s="7"/>
      <c r="N286" s="7"/>
    </row>
    <row r="287" spans="9:14" x14ac:dyDescent="0.2">
      <c r="I287" s="9"/>
      <c r="J287" s="17"/>
      <c r="K287" s="7"/>
      <c r="L287" s="7"/>
      <c r="M287" s="7"/>
      <c r="N287" s="7"/>
    </row>
    <row r="288" spans="9:14" x14ac:dyDescent="0.2">
      <c r="I288" s="9"/>
      <c r="J288" s="17"/>
      <c r="K288" s="7"/>
      <c r="L288" s="7"/>
      <c r="M288" s="7"/>
      <c r="N288" s="7"/>
    </row>
    <row r="289" spans="9:14" x14ac:dyDescent="0.2">
      <c r="I289" s="9"/>
      <c r="J289" s="17"/>
      <c r="K289" s="7"/>
      <c r="L289" s="7"/>
      <c r="M289" s="7"/>
      <c r="N289" s="7"/>
    </row>
    <row r="290" spans="9:14" x14ac:dyDescent="0.2">
      <c r="I290" s="9"/>
      <c r="J290" s="17"/>
      <c r="K290" s="7"/>
      <c r="L290" s="7"/>
      <c r="M290" s="7"/>
      <c r="N290" s="7"/>
    </row>
    <row r="291" spans="9:14" x14ac:dyDescent="0.2">
      <c r="I291" s="9"/>
      <c r="J291" s="17"/>
      <c r="K291" s="7"/>
      <c r="L291" s="7"/>
      <c r="M291" s="7"/>
      <c r="N291" s="7"/>
    </row>
    <row r="292" spans="9:14" x14ac:dyDescent="0.2">
      <c r="I292" s="9"/>
      <c r="J292" s="17"/>
      <c r="K292" s="7"/>
      <c r="L292" s="7"/>
      <c r="M292" s="7"/>
      <c r="N292" s="7"/>
    </row>
    <row r="293" spans="9:14" x14ac:dyDescent="0.2">
      <c r="I293" s="9"/>
      <c r="J293" s="17"/>
      <c r="K293" s="7"/>
      <c r="L293" s="7"/>
      <c r="M293" s="7"/>
      <c r="N293" s="7"/>
    </row>
    <row r="294" spans="9:14" x14ac:dyDescent="0.2">
      <c r="I294" s="9"/>
      <c r="J294" s="17"/>
      <c r="K294" s="7"/>
      <c r="L294" s="7"/>
      <c r="M294" s="7"/>
      <c r="N294" s="7"/>
    </row>
    <row r="295" spans="9:14" x14ac:dyDescent="0.2">
      <c r="I295" s="9"/>
      <c r="J295" s="17"/>
      <c r="K295" s="7"/>
      <c r="L295" s="7"/>
      <c r="M295" s="7"/>
      <c r="N295" s="7"/>
    </row>
    <row r="296" spans="9:14" x14ac:dyDescent="0.2">
      <c r="I296" s="9"/>
      <c r="J296" s="17"/>
      <c r="K296" s="7"/>
      <c r="L296" s="7"/>
      <c r="M296" s="7"/>
      <c r="N296" s="7"/>
    </row>
    <row r="297" spans="9:14" x14ac:dyDescent="0.2">
      <c r="I297" s="9"/>
      <c r="J297" s="17"/>
      <c r="K297" s="7"/>
      <c r="L297" s="7"/>
      <c r="M297" s="7"/>
      <c r="N297" s="7"/>
    </row>
    <row r="298" spans="9:14" x14ac:dyDescent="0.2">
      <c r="I298" s="9"/>
      <c r="J298" s="17"/>
      <c r="K298" s="7"/>
      <c r="L298" s="7"/>
      <c r="M298" s="7"/>
      <c r="N298" s="7"/>
    </row>
    <row r="299" spans="9:14" x14ac:dyDescent="0.2">
      <c r="I299" s="9"/>
      <c r="J299" s="17"/>
      <c r="K299" s="7"/>
      <c r="L299" s="7"/>
      <c r="M299" s="7"/>
      <c r="N299" s="7"/>
    </row>
    <row r="300" spans="9:14" x14ac:dyDescent="0.2">
      <c r="I300" s="9"/>
      <c r="J300" s="17"/>
      <c r="K300" s="7"/>
      <c r="L300" s="7"/>
      <c r="M300" s="7"/>
      <c r="N300" s="7"/>
    </row>
  </sheetData>
  <phoneticPr fontId="2" type="noConversion"/>
  <pageMargins left="0.75" right="0.75" top="1" bottom="1" header="0.5" footer="0.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S300"/>
  <sheetViews>
    <sheetView topLeftCell="A7" workbookViewId="0">
      <selection activeCell="B48" sqref="B48"/>
    </sheetView>
  </sheetViews>
  <sheetFormatPr defaultColWidth="11.42578125" defaultRowHeight="12.75" x14ac:dyDescent="0.2"/>
  <cols>
    <col min="1" max="1" width="11.42578125" customWidth="1"/>
    <col min="2" max="3" width="11.42578125" style="7" customWidth="1"/>
    <col min="4" max="4" width="10" style="7" customWidth="1"/>
    <col min="5" max="6" width="11.42578125" style="7" customWidth="1"/>
    <col min="7" max="7" width="9.42578125" style="7" customWidth="1"/>
    <col min="8" max="12" width="11.42578125" style="7" customWidth="1"/>
    <col min="13" max="13" width="11.5703125" style="7" customWidth="1"/>
    <col min="14" max="17" width="11.42578125" style="7" customWidth="1"/>
    <col min="18" max="18" width="10" style="7" customWidth="1"/>
    <col min="19" max="19" width="11.5703125" style="7" customWidth="1"/>
    <col min="20" max="28" width="11.42578125" style="7" customWidth="1"/>
    <col min="29" max="29" width="9.42578125" style="7" customWidth="1"/>
    <col min="30" max="30" width="11.42578125" style="7" customWidth="1"/>
    <col min="31" max="31" width="8" style="7" customWidth="1"/>
    <col min="32" max="32" width="11.42578125" style="7" customWidth="1"/>
    <col min="38" max="41" width="11.42578125" style="7"/>
  </cols>
  <sheetData>
    <row r="1" spans="1:45" x14ac:dyDescent="0.2">
      <c r="B1" s="13" t="s">
        <v>48</v>
      </c>
      <c r="C1" s="7" t="str">
        <f ca="1">MID(CELL("filename",Pi!A1),FIND("]",CELL("filename",Pi!A1))+1,256)</f>
        <v>Pi</v>
      </c>
      <c r="D1" s="7" t="str">
        <f ca="1">MID(CELL("filename",Patm!A1),FIND("]",CELL("filename",Patm!A1))+1,256)</f>
        <v>Patm</v>
      </c>
      <c r="E1" s="7" t="str">
        <f ca="1">MID(CELL("filename",'Patm diff'!N1),FIND("]",CELL("filename",'Patm diff'!N1))+1,256)</f>
        <v>Patm diff</v>
      </c>
      <c r="F1" s="7" t="str">
        <f ca="1">MID(CELL("filename",'Patm nodiff'!P1),FIND("]",CELL("filename",'Patm nodiff'!P1))+1,256)</f>
        <v>Patm nodiff</v>
      </c>
      <c r="G1" s="7" t="str">
        <f ca="1">MID(CELL("filename",Case1!A1),FIND("]",CELL("filename",Case1!A1))+1,256)</f>
        <v>Case1</v>
      </c>
      <c r="H1" s="13" t="str">
        <f ca="1">MID(CELL("filename",Case2!$P$1),FIND("]",CELL("filename",Case2!$P$1))+1,256)</f>
        <v>Case2</v>
      </c>
      <c r="I1" s="13" t="str">
        <f ca="1">MID(CELL("filename",Case3!$P$1),FIND("]",CELL("filename",Case3!$P$1))+1,256)</f>
        <v>Case3</v>
      </c>
      <c r="J1" s="13" t="str">
        <f ca="1">MID(CELL("filename",Case4!$P$1),FIND("]",CELL("filename",Case4!$P$1))+1,256)</f>
        <v>Case4</v>
      </c>
      <c r="K1" s="13" t="str">
        <f ca="1">MID(CELL("filename",Case5!$P$1),FIND("]",CELL("filename",Case5!$P$1))+1,256)</f>
        <v>Case5</v>
      </c>
      <c r="L1" s="7" t="str">
        <f ca="1">MID(CELL("filename",Case6!B1),FIND("]",CELL("filename",Case6!B1))+1,256)</f>
        <v>Case6</v>
      </c>
      <c r="M1" s="7" t="str">
        <f ca="1">MID(CELL("filename",Case7!A1),FIND("]",CELL("filename",Case7!A1))+1,256)</f>
        <v>Case7</v>
      </c>
      <c r="N1" s="7" t="str">
        <f ca="1">MID(CELL("filename",Case8!A1),FIND("]",CELL("filename",Case8!A1))+1,256)</f>
        <v>Case8</v>
      </c>
      <c r="O1" s="7" t="str">
        <f ca="1">MID(CELL("filename",Case9!R1),FIND("]",CELL("filename",Case9!R1))+1,256)</f>
        <v>Case9</v>
      </c>
      <c r="P1" s="7" t="str">
        <f ca="1">MID(CELL("filename",Case10!S1),FIND("]",CELL("filename",Case10!S1))+1,256)</f>
        <v>Case10</v>
      </c>
      <c r="Q1" s="7" t="str">
        <f ca="1">MID(CELL("filename",Case11!E1),FIND("]",CELL("filename",Case11!E1))+1,256)</f>
        <v>Case11</v>
      </c>
      <c r="R1" s="7" t="str">
        <f ca="1">MID(CELL("filename",Pi!B1),FIND("]",CELL("filename",Pi!B1))+1,256)</f>
        <v>Pi</v>
      </c>
      <c r="S1" s="7" t="str">
        <f ca="1">MID(CELL("filename",Patm!B1),FIND("]",CELL("filename",Patm!B1))+1,256)</f>
        <v>Patm</v>
      </c>
      <c r="T1" s="7" t="str">
        <f ca="1">MID(CELL("filename",'Patm diff'!O1),FIND("]",CELL("filename",'Patm diff'!O1))+1,256)</f>
        <v>Patm diff</v>
      </c>
      <c r="U1" s="7" t="str">
        <f ca="1">MID(CELL("filename",'Patm nodiff'!Q1),FIND("]",CELL("filename",'Patm nodiff'!Q1))+1,256)</f>
        <v>Patm nodiff</v>
      </c>
      <c r="V1" s="7" t="str">
        <f ca="1">MID(CELL("filename",Case1!B1),FIND("]",CELL("filename",Case1!B1))+1,256)</f>
        <v>Case1</v>
      </c>
      <c r="W1" s="13" t="str">
        <f ca="1">MID(CELL("filename",Case2!$P$1),FIND("]",CELL("filename",Case2!$P$1))+1,256)</f>
        <v>Case2</v>
      </c>
      <c r="X1" s="13" t="str">
        <f ca="1">MID(CELL("filename",Case3!$P$1),FIND("]",CELL("filename",Case3!$P$1))+1,256)</f>
        <v>Case3</v>
      </c>
      <c r="Y1" s="13" t="str">
        <f ca="1">MID(CELL("filename",Case4!$P$1),FIND("]",CELL("filename",Case4!$P$1))+1,256)</f>
        <v>Case4</v>
      </c>
      <c r="Z1" s="13" t="str">
        <f ca="1">MID(CELL("filename",Case5!$P$1),FIND("]",CELL("filename",Case5!$P$1))+1,256)</f>
        <v>Case5</v>
      </c>
      <c r="AA1" s="7" t="str">
        <f ca="1">MID(CELL("filename",Case6!C1),FIND("]",CELL("filename",Case6!C1))+1,256)</f>
        <v>Case6</v>
      </c>
      <c r="AB1" s="7" t="str">
        <f ca="1">MID(CELL("filename",Case7!B1),FIND("]",CELL("filename",Case7!B1))+1,256)</f>
        <v>Case7</v>
      </c>
      <c r="AC1" s="7" t="str">
        <f ca="1">MID(CELL("filename",Case8!B1),FIND("]",CELL("filename",Case8!B1))+1,256)</f>
        <v>Case8</v>
      </c>
      <c r="AD1" s="7" t="str">
        <f ca="1">MID(CELL("filename",Case9!S1),FIND("]",CELL("filename",Case9!S1))+1,256)</f>
        <v>Case9</v>
      </c>
      <c r="AE1" s="7" t="str">
        <f ca="1">MID(CELL("filename",Case10!T1),FIND("]",CELL("filename",Case10!T1))+1,256)</f>
        <v>Case10</v>
      </c>
      <c r="AF1" s="7" t="str">
        <f ca="1">MID(CELL("filename",Case11!F1),FIND("]",CELL("filename",Case11!F1))+1,256)</f>
        <v>Case11</v>
      </c>
      <c r="AH1" s="10" t="s">
        <v>101</v>
      </c>
      <c r="AI1" s="10" t="s">
        <v>102</v>
      </c>
      <c r="AJ1" s="10" t="s">
        <v>102</v>
      </c>
      <c r="AK1" s="10" t="s">
        <v>104</v>
      </c>
      <c r="AL1" s="7" t="str">
        <f ca="1">INDEX($D1:$Q1,1,$AH$3)</f>
        <v>Case11</v>
      </c>
      <c r="AM1" s="7" t="str">
        <f ca="1">INDEX($S1:$AF1,1,$AH$3)</f>
        <v>Case11</v>
      </c>
      <c r="AN1" s="7" t="str">
        <f ca="1">INDEX($D1:$Q1,1,$AI$3)</f>
        <v>Patm nodiff</v>
      </c>
      <c r="AO1" s="7" t="str">
        <f ca="1">INDEX($S1:$AF1,1,$AI$3)</f>
        <v>Patm nodiff</v>
      </c>
      <c r="AP1" s="94" t="s">
        <v>159</v>
      </c>
      <c r="AQ1" s="7" t="str">
        <f ca="1">INDEX($G1:$Q1,1,$AJ$3)</f>
        <v>Case8</v>
      </c>
      <c r="AR1" s="7" t="str">
        <f ca="1">INDEX($V1:$AF1,1,$AJ$3)</f>
        <v>Case8</v>
      </c>
      <c r="AS1" s="10" t="s">
        <v>105</v>
      </c>
    </row>
    <row r="2" spans="1:45" x14ac:dyDescent="0.2">
      <c r="A2" t="s">
        <v>28</v>
      </c>
      <c r="C2" s="13" t="str">
        <f>Pi!C1</f>
        <v>Pi MPpa</v>
      </c>
      <c r="D2" s="7" t="str">
        <f>Patm!C1</f>
        <v>Pi MPpa</v>
      </c>
      <c r="E2" s="7" t="str">
        <f>'Patm diff'!C1</f>
        <v>Pi MPpa</v>
      </c>
      <c r="F2" s="7" t="str">
        <f>'Patm nodiff'!C1</f>
        <v>Pi MPpa</v>
      </c>
      <c r="G2" s="7" t="str">
        <f>Case1!C1</f>
        <v>Pi MPpa</v>
      </c>
      <c r="H2" s="7" t="str">
        <f>Case2!C1</f>
        <v>Pi MPpa</v>
      </c>
      <c r="I2" s="7" t="str">
        <f>Case3!$C$1</f>
        <v>Pi MPpa</v>
      </c>
      <c r="J2" s="7" t="str">
        <f>Case3!$C$1</f>
        <v>Pi MPpa</v>
      </c>
      <c r="K2" s="7" t="str">
        <f>Case4!$C$1</f>
        <v>Pi MPpa</v>
      </c>
      <c r="L2" s="7" t="str">
        <f>Case6!C1</f>
        <v>Pi MPpa</v>
      </c>
      <c r="M2" s="7" t="str">
        <f>Case7!C1</f>
        <v>Pi MPpa</v>
      </c>
      <c r="N2" s="13" t="str">
        <f>Case8!C1</f>
        <v>Pi MPpa</v>
      </c>
      <c r="O2" s="7" t="str">
        <f>Case9!C1</f>
        <v>Pi MPpa</v>
      </c>
      <c r="P2" s="7" t="str">
        <f>Case10!C1</f>
        <v>Pi MPpa</v>
      </c>
      <c r="Q2" s="7" t="str">
        <f>Case11!C1</f>
        <v>Pi MPpa</v>
      </c>
      <c r="R2" s="13" t="str">
        <f>Pi!Q1</f>
        <v>Alphai %</v>
      </c>
      <c r="S2" s="7" t="str">
        <f>Patm!Q1</f>
        <v>Alphai %</v>
      </c>
      <c r="T2" s="7" t="str">
        <f>'Patm diff'!Q1</f>
        <v>Alphai %</v>
      </c>
      <c r="U2" s="7" t="str">
        <f>'Patm nodiff'!Q1</f>
        <v>Alphai %</v>
      </c>
      <c r="V2" s="7" t="str">
        <f>Case1!Q1</f>
        <v>Alphai %</v>
      </c>
      <c r="W2" s="7" t="str">
        <f>Case2!$Q$1</f>
        <v>Alphai %</v>
      </c>
      <c r="X2" s="7" t="str">
        <f>Case3!$Q$1</f>
        <v>Alphai %</v>
      </c>
      <c r="Y2" s="7" t="str">
        <f>Case4!$Q$1</f>
        <v>Alphai %</v>
      </c>
      <c r="Z2" s="7" t="str">
        <f>Case5!$Q$1</f>
        <v>Alphai %</v>
      </c>
      <c r="AA2" s="7" t="str">
        <f>Case6!Q1</f>
        <v>Alphai %</v>
      </c>
      <c r="AB2" s="7" t="str">
        <f>Case7!Q1</f>
        <v>Alphai %</v>
      </c>
      <c r="AC2" s="13" t="str">
        <f>Case8!Q1</f>
        <v>Alphai %</v>
      </c>
      <c r="AD2" s="7" t="str">
        <f>Case9!Q1</f>
        <v>Alphai %</v>
      </c>
      <c r="AE2" s="7" t="str">
        <f>Case10!Q1</f>
        <v>Alphai %</v>
      </c>
      <c r="AF2" s="7" t="str">
        <f>Case11!Q1</f>
        <v>Alphai %</v>
      </c>
      <c r="AH2" s="10" t="s">
        <v>103</v>
      </c>
      <c r="AI2" s="10" t="s">
        <v>103</v>
      </c>
      <c r="AJ2" s="10" t="s">
        <v>103</v>
      </c>
      <c r="AL2" s="7" t="str">
        <f ca="1">INDEX($D2:$Q2,1,$AH$3)</f>
        <v>Pi MPpa</v>
      </c>
      <c r="AM2" s="7" t="str">
        <f ca="1">INDEX($S2:$AF2,1,$AH$3)</f>
        <v>Alphai %</v>
      </c>
      <c r="AN2" s="7" t="str">
        <f ca="1">INDEX($D2:$Q2,1,$AI$3)</f>
        <v>Pi MPpa</v>
      </c>
      <c r="AO2" s="7" t="str">
        <f ca="1">INDEX($S2:$AF2,1,$AI$3)</f>
        <v>Alphai %</v>
      </c>
      <c r="AQ2" s="7" t="str">
        <f ca="1">INDEX($G2:$Q2,1,$AJ$3)</f>
        <v>Pi MPpa</v>
      </c>
      <c r="AR2" s="7" t="str">
        <f ca="1">INDEX($V2:$AF2,1,$AJ$3)</f>
        <v>Alphai %</v>
      </c>
    </row>
    <row r="3" spans="1:45" x14ac:dyDescent="0.2">
      <c r="C3" s="13" t="s">
        <v>94</v>
      </c>
      <c r="D3" s="13"/>
      <c r="E3" s="13"/>
      <c r="F3" s="13"/>
      <c r="G3" s="13"/>
      <c r="N3" s="13"/>
      <c r="O3" s="13"/>
      <c r="P3" s="13"/>
      <c r="R3" s="13"/>
      <c r="AC3" s="13"/>
      <c r="AH3">
        <f ca="1">MODE(AH4:AH100)</f>
        <v>14</v>
      </c>
      <c r="AI3">
        <f t="shared" ref="AI3:AJ3" ca="1" si="0">MODE(AI4:AI100)</f>
        <v>3</v>
      </c>
      <c r="AJ3">
        <f t="shared" ca="1" si="0"/>
        <v>8</v>
      </c>
      <c r="AQ3" s="7"/>
      <c r="AR3" s="7"/>
    </row>
    <row r="4" spans="1:45" x14ac:dyDescent="0.2">
      <c r="A4" t="str">
        <f>IF(ROW()-3&gt;Control!$I$5,"",Control!B5)</f>
        <v>AME 10 A1</v>
      </c>
      <c r="B4" s="7">
        <f ca="1">IF($A4="",B3,INDEX(Case1!$AB$3:$AB$100,MATCH(CELL("row",A4)-3,Case1!$W$3:$W$100,FALSE)))</f>
        <v>99.884042575321587</v>
      </c>
      <c r="C4" s="7">
        <f ca="1">IF($A4="",C3,INDEX(Pi!$C$3:$C$100,MATCH(CELL("row",A4)-3,Pi!$W$3:$W$100,FALSE)))</f>
        <v>0.10918943808209226</v>
      </c>
      <c r="D4" s="13">
        <f ca="1">IF($A4="",D3,INDEX(Patm!$C$3:$C$100,MATCH(CELL("row",A4)-3,Patm!$W$3:$W$100,FALSE)))</f>
        <v>4.3764574672497281</v>
      </c>
      <c r="E4" s="13">
        <f ca="1">IF($A4="",E3,INDEX('Patm diff'!$C$3:$C$100,MATCH(CELL("row",Q4)-3,'Patm diff'!$W$3:$W$100,FALSE)))</f>
        <v>8.4206356568994494</v>
      </c>
      <c r="F4" s="13">
        <f ca="1">IF($A4="",F3,INDEX('Patm nodiff'!$C$3:$C$100,MATCH(CELL("row",B4)-3,'Patm nodiff'!$W$3:$W$100,FALSE)))</f>
        <v>3.4756541583523362</v>
      </c>
      <c r="G4" s="13">
        <f ca="1">IF($A4="",G3,INDEX(Case1!$C$3:$C$100,MATCH(CELL("row",A4)-3,Case1!$W$3:$W$100,FALSE)))</f>
        <v>0.12112172868858855</v>
      </c>
      <c r="H4" s="7">
        <f ca="1">IF($A4="",H3,INDEX(Case2!$C$3:$C$100,MATCH(CELL("row",A4)-3,Case2!$W$3:$W$100,FALSE)))</f>
        <v>0.12135153169431522</v>
      </c>
      <c r="I4" s="7">
        <f ca="1">IF($A4="",I3,INDEX(Case3!$C$3:$C$100,MATCH(CELL("row",A4)-3,Case3!$W$3:$W$100,FALSE)))</f>
        <v>0.12089384914746554</v>
      </c>
      <c r="J4" s="7">
        <f ca="1">IF($A4="",J3,INDEX(Case4!$C$3:$C$100,MATCH(CELL("row",A4)-3,Case4!$W$3:$W$100,FALSE)))</f>
        <v>0.12250634797907964</v>
      </c>
      <c r="K4" s="7">
        <f ca="1">IF($A4="",K3,INDEX(Case5!$C$3:$C$100,MATCH(CELL("row",A4)-3,Case5!$W$3:$W$100,FALSE)))</f>
        <v>0.11976486197966224</v>
      </c>
      <c r="L4" s="7">
        <f ca="1">IF($A4="",L3,INDEX(Case6!$C$3:$C$100,MATCH(CELL("row",A4)-3,Case6!$W$3:$W$100,FALSE)))</f>
        <v>0.12248001390016901</v>
      </c>
      <c r="M4" s="7">
        <f ca="1">IF($A4="",M3,INDEX(Case7!$C$3:$C$100,MATCH(CELL("row",A4)-3,Case7!$W$3:$W$100,FALSE)))</f>
        <v>0.11982821312255888</v>
      </c>
      <c r="N4" s="7">
        <f ca="1">IF($A4="",N3,INDEX(Case8!$C$3:$C$100,MATCH(CELL("row",A4)-3,Case8!$W$3:$W$100,FALSE)))</f>
        <v>0.12112172868858855</v>
      </c>
      <c r="O4" s="13">
        <f ca="1">IF($A4="",O3,INDEX(Case9!$C$3:$C$100,MATCH(CELL("row",A4)-3,Case9!$W$3:$W$100,FALSE)))</f>
        <v>0.12112172868858855</v>
      </c>
      <c r="P4" s="13">
        <f ca="1">IF($A4="",P3,INDEX(Case10!$C$3:$C$100,MATCH(CELL("row",A4)-3,Case10!$W$3:$W$100,FALSE)))</f>
        <v>0.11545715927024416</v>
      </c>
      <c r="Q4" s="7">
        <f ca="1">IF($A4="",Q3,INDEX(Case11!$C$3:$C$100,MATCH(CELL("row",A4)-3,Case11!$W$3:$W$100,FALSE)))</f>
        <v>0.15384182514500849</v>
      </c>
      <c r="R4" s="13">
        <f ca="1">IF($A4="",R3,INDEX(Pi!$Q$3:$Q$100,MATCH(CELL("row",A4)-3,Pi!$W$3:$W$100,FALSE)))</f>
        <v>29.4894</v>
      </c>
      <c r="S4" s="7">
        <f ca="1">IF($A4="",S3,INDEX(Patm!$Q$3:$Q$100,MATCH(CELL("row",A4)-3,Patm!$W$3:$W$100,FALSE)))</f>
        <v>40.953082124637731</v>
      </c>
      <c r="T4" s="7">
        <f ca="1">IF($A4="",T3,INDEX('Patm diff'!$Q$3:$Q$100,MATCH(CELL("row",Q4)-3,'Patm diff'!$W$3:$W$100,FALSE)))</f>
        <v>0.15952121768154778</v>
      </c>
      <c r="U4" s="7">
        <f ca="1">IF($A4="",U3,INDEX('Patm nodiff'!$Q$3:$Q$100,MATCH(CELL("row",B4)-3,'Patm nodiff'!$W$3:$W$100,FALSE)))</f>
        <v>42.962503359253525</v>
      </c>
      <c r="V4" s="7">
        <f ca="1">IF($A4="",V3,INDEX(Case1!$Q$3:$Q$100,MATCH(CELL("row",A4)-3,Case1!$W$3:$W$100,FALSE)))</f>
        <v>19.394052335877944</v>
      </c>
      <c r="W4" s="7">
        <f ca="1">IF($A4="",W3,INDEX(Case2!$Q$3:$Q$100,MATCH(CELL("row",A4)-3,Case2!$W$3:$W$100,FALSE)))</f>
        <v>18.727572371452741</v>
      </c>
      <c r="X4" s="7">
        <f ca="1">IF($A4="",X3,INDEX(Case3!$Q$3:$Q$100,MATCH(CELL("row",A4)-3,Case3!$W$3:$W$100,FALSE)))</f>
        <v>20.041875808870074</v>
      </c>
      <c r="Y4" s="7">
        <f ca="1">IF($A4="",Y3,INDEX(Case4!$Q$3:$Q$100,MATCH(CELL("row",A4)-3,Case4!$W$3:$W$100,FALSE)))</f>
        <v>15.306072918038927</v>
      </c>
      <c r="Z4" s="7">
        <f ca="1">IF($A4="",Z3,INDEX(Case5!$Q$3:$Q$100,MATCH(CELL("row",A4)-3,Case5!$W$3:$W$100,FALSE)))</f>
        <v>23.128613429315411</v>
      </c>
      <c r="AA4" s="7">
        <f ca="1">IF($A4="",AA3,INDEX(Case6!$Q$3:$Q1030,MATCH(CELL("row",A4)-3,Case6!$W$3:$W$100,FALSE)))</f>
        <v>15.387513254574666</v>
      </c>
      <c r="AB4" s="7">
        <f ca="1">IF($A4="",AB3,INDEX(Case7!$Q$3:$Q$100,MATCH(CELL("row",A4)-3,Case7!$W$3:$W$100,FALSE)))</f>
        <v>22.962685748626846</v>
      </c>
      <c r="AC4" s="7">
        <f ca="1">IF($A4="",AC3,INDEX(Case8!$Q$3:$Q$100,MATCH(CELL("row",A4)-3,Case8!$W$3:$W$100,FALSE)))</f>
        <v>19.394052335877944</v>
      </c>
      <c r="AD4" s="7">
        <f ca="1">IF($A4="",AD3,INDEX(Case9!$Q$3:$Q$100,MATCH(CELL("row",B4)-3,Case9!$W$3:$W$100,FALSE)))</f>
        <v>19.394052335877944</v>
      </c>
      <c r="AE4" s="7">
        <f ca="1">IF($A4="",AE3,INDEX(Case10!$Q$3:$Q$100,MATCH(CELL("row",B4)-3,Case10!$W$3:$W$100,FALSE)))</f>
        <v>11.684919391534752</v>
      </c>
      <c r="AF4" s="7">
        <f ca="1">IF($A4="",AF3,INDEX(Case11!$Q$3:$Q$100,MATCH(CELL("row",A4)-3,Case11!$W$3:$W$100,FALSE)))</f>
        <v>40.259421410143602</v>
      </c>
      <c r="AH4">
        <f t="shared" ref="AH4:AH30" ca="1" si="1">IF($A4="","",MATCH(MAX(S4:AF4),S4:AF4,0))</f>
        <v>3</v>
      </c>
      <c r="AI4">
        <f t="shared" ref="AI4:AI30" ca="1" si="2">IF($A4="","",MATCH(MIN(S4:AF4),S4:AF4,0))</f>
        <v>2</v>
      </c>
      <c r="AJ4">
        <f ca="1">IF($A4="","",MATCH(MIN(V4:AF4),V4:AF4,0))</f>
        <v>10</v>
      </c>
      <c r="AL4" s="7">
        <f t="shared" ref="AL4:AL31" ca="1" si="3">IF($A4="",AL3,INDEX($D4:$Q4,1,$AH$3))</f>
        <v>0.15384182514500849</v>
      </c>
      <c r="AM4" s="7">
        <f t="shared" ref="AM4:AM31" ca="1" si="4">IF($A4="",AM3,INDEX($S4:$AF4,1,$AH$3))</f>
        <v>40.259421410143602</v>
      </c>
      <c r="AN4" s="7">
        <f t="shared" ref="AN4:AN31" ca="1" si="5">IF($A4="",AN3,INDEX($D4:$Q4,1,$AI$3))</f>
        <v>3.4756541583523362</v>
      </c>
      <c r="AO4" s="7">
        <f t="shared" ref="AO4:AO31" ca="1" si="6">IF($A4="",AO3,INDEX($S4:$AF4,1,$AI$3))</f>
        <v>42.962503359253525</v>
      </c>
      <c r="AQ4" s="7">
        <f ca="1">IF($A4="",AQ3,INDEX($G4:$Q4,1,$AJ$3))</f>
        <v>0.12112172868858855</v>
      </c>
      <c r="AR4" s="7">
        <f ca="1">IF($A4="",AR3,INDEX($V4:$AF4,1,$AJ$3))</f>
        <v>19.394052335877944</v>
      </c>
    </row>
    <row r="5" spans="1:45" x14ac:dyDescent="0.2">
      <c r="A5" t="str">
        <f>IF(ROW()-3&gt;Control!$I$5,"",Control!B6)</f>
        <v>AME 10 A2</v>
      </c>
      <c r="B5" s="7">
        <f ca="1">IF($A5="",B4,INDEX(Case1!$AB$3:$AB$100,MATCH(CELL("row",A5)-3,Case1!$W$3:$W$100,FALSE)))</f>
        <v>99.438817558529607</v>
      </c>
      <c r="C5" s="7">
        <f ca="1">IF($A5="",C4,INDEX(Pi!$C$3:$C$100,MATCH(CELL("row",A5)-3,Pi!$W$3:$W$100,FALSE)))</f>
        <v>0.46058379543973949</v>
      </c>
      <c r="D5" s="13">
        <f ca="1">IF($A5="",D4,INDEX(Patm!$C$3:$C$100,MATCH(CELL("row",A5)-3,Patm!$W$3:$W$100,FALSE)))</f>
        <v>6.2792506595777846</v>
      </c>
      <c r="E5" s="13">
        <f ca="1">IF($A5="",E4,INDEX('Patm diff'!$C$3:$C$100,MATCH(CELL("row",Q5)-3,'Patm diff'!$W$3:$W$100,FALSE)))</f>
        <v>21.737892761466711</v>
      </c>
      <c r="F5" s="13">
        <f ca="1">IF($A5="",F4,INDEX('Patm nodiff'!$C$3:$C$100,MATCH(CELL("row",B5)-3,'Patm nodiff'!$W$3:$W$100,FALSE)))</f>
        <v>5.1515788272586276</v>
      </c>
      <c r="G5" s="13">
        <f ca="1">IF($A5="",G4,INDEX(Case1!$C$3:$C$100,MATCH(CELL("row",A5)-3,Case1!$W$3:$W$100,FALSE)))</f>
        <v>0.57913688721167711</v>
      </c>
      <c r="H5" s="7">
        <f ca="1">IF($A5="",H4,INDEX(Case2!$C$3:$C$100,MATCH(CELL("row",A5)-3,Case2!$W$3:$W$100,FALSE)))</f>
        <v>0.58187871280844616</v>
      </c>
      <c r="I5" s="7">
        <f ca="1">IF($A5="",I4,INDEX(Case3!$C$3:$C$100,MATCH(CELL("row",A5)-3,Case3!$W$3:$W$100,FALSE)))</f>
        <v>0.57645739527378981</v>
      </c>
      <c r="J5" s="7">
        <f ca="1">IF($A5="",J4,INDEX(Case4!$C$3:$C$100,MATCH(CELL("row",A5)-3,Case4!$W$3:$W$100,FALSE)))</f>
        <v>0.59576845630893793</v>
      </c>
      <c r="K5" s="7">
        <f ca="1">IF($A5="",K4,INDEX(Case5!$C$3:$C$100,MATCH(CELL("row",A5)-3,Case5!$W$3:$W$100,FALSE)))</f>
        <v>0.56356373532278148</v>
      </c>
      <c r="L5" s="7">
        <f ca="1">IF($A5="",L4,INDEX(Case6!$C$3:$C$100,MATCH(CELL("row",A5)-3,Case6!$W$3:$W$100,FALSE)))</f>
        <v>0.59543815359121355</v>
      </c>
      <c r="M5" s="7">
        <f ca="1">IF($A5="",M4,INDEX(Case7!$C$3:$C$100,MATCH(CELL("row",A5)-3,Case7!$W$3:$W$100,FALSE)))</f>
        <v>0.56426423894063094</v>
      </c>
      <c r="N5" s="7">
        <f ca="1">IF($A5="",N4,INDEX(Case8!$C$3:$C$100,MATCH(CELL("row",A5)-3,Case8!$W$3:$W$100,FALSE)))</f>
        <v>0.57913688721167711</v>
      </c>
      <c r="O5" s="13">
        <f ca="1">IF($A5="",O4,INDEX(Case9!$C$3:$C$100,MATCH(CELL("row",A5)-3,Case9!$W$3:$W$100,FALSE)))</f>
        <v>0.57913688721167711</v>
      </c>
      <c r="P5" s="13">
        <f ca="1">IF($A5="",P4,INDEX(Case10!$C$3:$C$100,MATCH(CELL("row",A5)-3,Case10!$W$3:$W$100,FALSE)))</f>
        <v>0.51810877418877865</v>
      </c>
      <c r="Q5" s="7">
        <f ca="1">IF($A5="",Q4,INDEX(Case11!$C$3:$C$100,MATCH(CELL("row",A5)-3,Case11!$W$3:$W$100,FALSE)))</f>
        <v>7.2361761624412608</v>
      </c>
      <c r="R5" s="13">
        <f ca="1">IF($A5="",R4,INDEX(Pi!$Q$3:$Q$100,MATCH(CELL("row",A5)-3,Pi!$W$3:$W$100,FALSE)))</f>
        <v>29.4894</v>
      </c>
      <c r="S5" s="7">
        <f ca="1">IF($A5="",S4,INDEX(Patm!$Q$3:$Q$100,MATCH(CELL("row",A5)-3,Patm!$W$3:$W$100,FALSE)))</f>
        <v>33.847204283505491</v>
      </c>
      <c r="T5" s="7">
        <f ca="1">IF($A5="",T4,INDEX('Patm diff'!$Q$3:$Q$100,MATCH(CELL("row",Q5)-3,'Patm diff'!$W$3:$W$100,FALSE)))</f>
        <v>27.073444851241057</v>
      </c>
      <c r="U5" s="7">
        <f ca="1">IF($A5="",U4,INDEX('Patm nodiff'!$Q$3:$Q$100,MATCH(CELL("row",B5)-3,'Patm nodiff'!$W$3:$W$100,FALSE)))</f>
        <v>34.974202892204694</v>
      </c>
      <c r="V5" s="7">
        <f ca="1">IF($A5="",V4,INDEX(Case1!$Q$3:$Q$100,MATCH(CELL("row",A5)-3,Case1!$W$3:$W$100,FALSE)))</f>
        <v>19.395294431887354</v>
      </c>
      <c r="W5" s="7">
        <f ca="1">IF($A5="",W4,INDEX(Case2!$Q$3:$Q$100,MATCH(CELL("row",A5)-3,Case2!$W$3:$W$100,FALSE)))</f>
        <v>18.728736914685367</v>
      </c>
      <c r="X5" s="7">
        <f ca="1">IF($A5="",X4,INDEX(Case3!$Q$3:$Q$100,MATCH(CELL("row",A5)-3,Case3!$W$3:$W$100,FALSE)))</f>
        <v>20.043195172967057</v>
      </c>
      <c r="Y5" s="7">
        <f ca="1">IF($A5="",Y4,INDEX(Case4!$Q$3:$Q$100,MATCH(CELL("row",A5)-3,Case4!$W$3:$W$100,FALSE)))</f>
        <v>15.306872314730034</v>
      </c>
      <c r="Z5" s="7">
        <f ca="1">IF($A5="",Z4,INDEX(Case5!$Q$3:$Q$100,MATCH(CELL("row",A5)-3,Case5!$W$3:$W$100,FALSE)))</f>
        <v>23.130325130317591</v>
      </c>
      <c r="AA5" s="7">
        <f ca="1">IF($A5="",AA4,INDEX(Case6!$Q$3:$Q1031,MATCH(CELL("row",A5)-3,Case6!$W$3:$W$100,FALSE)))</f>
        <v>15.388320662013706</v>
      </c>
      <c r="AB5" s="7">
        <f ca="1">IF($A5="",AB4,INDEX(Case7!$Q$3:$Q$100,MATCH(CELL("row",A5)-3,Case7!$W$3:$W$100,FALSE)))</f>
        <v>22.964375399395564</v>
      </c>
      <c r="AC5" s="7">
        <f ca="1">IF($A5="",AC4,INDEX(Case8!$Q$3:$Q$100,MATCH(CELL("row",A5)-3,Case8!$W$3:$W$100,FALSE)))</f>
        <v>19.395294431887354</v>
      </c>
      <c r="AD5" s="7">
        <f ca="1">IF($A5="",AD4,INDEX(Case9!$Q$3:$Q$100,MATCH(CELL("row",B5)-3,Case9!$W$3:$W$100,FALSE)))</f>
        <v>19.395294431887354</v>
      </c>
      <c r="AE5" s="7">
        <f ca="1">IF($A5="",AE4,INDEX(Case10!$Q$3:$Q$100,MATCH(CELL("row",B5)-3,Case10!$W$3:$W$100,FALSE)))</f>
        <v>11.684202141657309</v>
      </c>
      <c r="AF5" s="7">
        <f ca="1">IF($A5="",AF4,INDEX(Case11!$Q$3:$Q$100,MATCH(CELL("row",A5)-3,Case11!$W$3:$W$100,FALSE)))</f>
        <v>33.319168611590356</v>
      </c>
      <c r="AH5">
        <f t="shared" ca="1" si="1"/>
        <v>3</v>
      </c>
      <c r="AI5">
        <f t="shared" ca="1" si="2"/>
        <v>13</v>
      </c>
      <c r="AJ5">
        <f t="shared" ref="AJ5:AJ32" ca="1" si="7">IF($A5="","",MATCH(MIN(V5:AF5),V5:AF5,0))</f>
        <v>10</v>
      </c>
      <c r="AL5" s="7">
        <f t="shared" ca="1" si="3"/>
        <v>7.2361761624412608</v>
      </c>
      <c r="AM5" s="7">
        <f t="shared" ca="1" si="4"/>
        <v>33.319168611590356</v>
      </c>
      <c r="AN5" s="7">
        <f t="shared" ca="1" si="5"/>
        <v>5.1515788272586276</v>
      </c>
      <c r="AO5" s="7">
        <f t="shared" ca="1" si="6"/>
        <v>34.974202892204694</v>
      </c>
      <c r="AQ5" s="7">
        <f t="shared" ref="AQ5:AQ68" ca="1" si="8">IF($A5="",AQ4,INDEX($G5:$Q5,1,$AJ$3))</f>
        <v>0.57913688721167711</v>
      </c>
      <c r="AR5" s="7">
        <f t="shared" ref="AR5:AR68" ca="1" si="9">IF($A5="",AR4,INDEX($V5:$AF5,1,$AJ$3))</f>
        <v>19.395294431887354</v>
      </c>
    </row>
    <row r="6" spans="1:45" x14ac:dyDescent="0.2">
      <c r="A6" t="str">
        <f>IF(ROW()-3&gt;Control!$I$5,"",Control!B7)</f>
        <v>AME 10 A3</v>
      </c>
      <c r="B6" s="7">
        <f ca="1">IF($A6="",B5,INDEX(Case1!$AB$3:$AB$100,MATCH(CELL("row",A6)-3,Case1!$W$3:$W$100,FALSE)))</f>
        <v>89.41440994845486</v>
      </c>
      <c r="C6" s="7">
        <f ca="1">IF($A6="",C5,INDEX(Pi!$C$3:$C$100,MATCH(CELL("row",A6)-3,Pi!$W$3:$W$100,FALSE)))</f>
        <v>8.3799152294320027</v>
      </c>
      <c r="D6" s="13">
        <f ca="1">IF($A6="",D5,INDEX(Patm!$C$3:$C$100,MATCH(CELL("row",A6)-3,Patm!$W$3:$W$100,FALSE)))</f>
        <v>8.3956949392282372</v>
      </c>
      <c r="E6" s="13">
        <f ca="1">IF($A6="",E5,INDEX('Patm diff'!$C$3:$C$100,MATCH(CELL("row",Q6)-3,'Patm diff'!$W$3:$W$100,FALSE)))</f>
        <v>26.743719256888053</v>
      </c>
      <c r="F6" s="13">
        <f ca="1">IF($A6="",F5,INDEX('Patm nodiff'!$C$3:$C$100,MATCH(CELL("row",B6)-3,'Patm nodiff'!$W$3:$W$100,FALSE)))</f>
        <v>8.3935815743328934</v>
      </c>
      <c r="G6" s="13">
        <f ca="1">IF($A6="",G5,INDEX(Case1!$C$3:$C$100,MATCH(CELL("row",A6)-3,Case1!$W$3:$W$100,FALSE)))</f>
        <v>10.812588065709797</v>
      </c>
      <c r="H6" s="7">
        <f ca="1">IF($A6="",H5,INDEX(Case2!$C$3:$C$100,MATCH(CELL("row",A6)-3,Case2!$W$3:$W$100,FALSE)))</f>
        <v>10.870328856208111</v>
      </c>
      <c r="I6" s="7">
        <f ca="1">IF($A6="",I5,INDEX(Case3!$C$3:$C$100,MATCH(CELL("row",A6)-3,Case3!$W$3:$W$100,FALSE)))</f>
        <v>10.756378537812092</v>
      </c>
      <c r="J6" s="7">
        <f ca="1">IF($A6="",J5,INDEX(Case4!$C$3:$C$100,MATCH(CELL("row",A6)-3,Case4!$W$3:$W$100,FALSE)))</f>
        <v>11.164045681445101</v>
      </c>
      <c r="K6" s="7">
        <f ca="1">IF($A6="",K5,INDEX(Case5!$C$3:$C$100,MATCH(CELL("row",A6)-3,Case5!$W$3:$W$100,FALSE)))</f>
        <v>10.486040219441351</v>
      </c>
      <c r="L6" s="7">
        <f ca="1">IF($A6="",L5,INDEX(Case6!$C$3:$C$100,MATCH(CELL("row",A6)-3,Case6!$W$3:$W$100,FALSE)))</f>
        <v>11.157081911742569</v>
      </c>
      <c r="M6" s="7">
        <f ca="1">IF($A6="",M5,INDEX(Case7!$C$3:$C$100,MATCH(CELL("row",A6)-3,Case7!$W$3:$W$100,FALSE)))</f>
        <v>10.500658647583258</v>
      </c>
      <c r="N6" s="7">
        <f ca="1">IF($A6="",N5,INDEX(Case8!$C$3:$C$100,MATCH(CELL("row",A6)-3,Case8!$W$3:$W$100,FALSE)))</f>
        <v>9.9655180725635137</v>
      </c>
      <c r="O6" s="13">
        <f ca="1">IF($A6="",O5,INDEX(Case9!$C$3:$C$100,MATCH(CELL("row",A6)-3,Case9!$W$3:$W$100,FALSE)))</f>
        <v>10.812588065709797</v>
      </c>
      <c r="P6" s="13">
        <f ca="1">IF($A6="",P5,INDEX(Case10!$C$3:$C$100,MATCH(CELL("row",A6)-3,Case10!$W$3:$W$100,FALSE)))</f>
        <v>9.54326263827984</v>
      </c>
      <c r="Q6" s="7">
        <f ca="1">IF($A6="",Q5,INDEX(Case11!$C$3:$C$100,MATCH(CELL("row",A6)-3,Case11!$W$3:$W$100,FALSE)))</f>
        <v>18.630107291153205</v>
      </c>
      <c r="R6" s="13">
        <f ca="1">IF($A6="",R5,INDEX(Pi!$Q$3:$Q$100,MATCH(CELL("row",A6)-3,Pi!$W$3:$W$100,FALSE)))</f>
        <v>10.799519152525779</v>
      </c>
      <c r="S6" s="7">
        <f ca="1">IF($A6="",S5,INDEX(Patm!$Q$3:$Q$100,MATCH(CELL("row",A6)-3,Patm!$W$3:$W$100,FALSE)))</f>
        <v>6.119642313434849E-2</v>
      </c>
      <c r="T6" s="7">
        <f ca="1">IF($A6="",T5,INDEX('Patm diff'!$Q$3:$Q$100,MATCH(CELL("row",Q6)-3,'Patm diff'!$W$3:$W$100,FALSE)))</f>
        <v>24.224606746655049</v>
      </c>
      <c r="U6" s="7">
        <f ca="1">IF($A6="",U5,INDEX('Patm nodiff'!$Q$3:$Q$100,MATCH(CELL("row",B6)-3,'Patm nodiff'!$W$3:$W$100,FALSE)))</f>
        <v>5.2868668393993623E-2</v>
      </c>
      <c r="V6" s="7">
        <f ca="1">IF($A6="",V5,INDEX(Case1!$Q$3:$Q$100,MATCH(CELL("row",A6)-3,Case1!$W$3:$W$100,FALSE)))</f>
        <v>6.514739486514129</v>
      </c>
      <c r="W6" s="7">
        <f ca="1">IF($A6="",W5,INDEX(Case2!$Q$3:$Q$100,MATCH(CELL("row",A6)-3,Case2!$W$3:$W$100,FALSE)))</f>
        <v>6.2563920063904419</v>
      </c>
      <c r="X6" s="7">
        <f ca="1">IF($A6="",X5,INDEX(Case3!$Q$3:$Q$100,MATCH(CELL("row",A6)-3,Case3!$W$3:$W$100,FALSE)))</f>
        <v>6.7685967569441008</v>
      </c>
      <c r="Y6" s="7">
        <f ca="1">IF($A6="",Y5,INDEX(Case4!$Q$3:$Q$100,MATCH(CELL("row",A6)-3,Case4!$W$3:$W$100,FALSE)))</f>
        <v>4.9734542324896651</v>
      </c>
      <c r="Z6" s="7">
        <f ca="1">IF($A6="",Z5,INDEX(Case5!$Q$3:$Q$100,MATCH(CELL("row",A6)-3,Case5!$W$3:$W$100,FALSE)))</f>
        <v>8.0166780364215064</v>
      </c>
      <c r="AA6" s="7">
        <f ca="1">IF($A6="",AA5,INDEX(Case6!$Q$3:$Q1032,MATCH(CELL("row",A6)-3,Case6!$W$3:$W$100,FALSE)))</f>
        <v>5.0031755113352601</v>
      </c>
      <c r="AB6" s="7">
        <f ca="1">IF($A6="",AB5,INDEX(Case7!$Q$3:$Q$100,MATCH(CELL("row",A6)-3,Case7!$W$3:$W$100,FALSE)))</f>
        <v>7.9479194426046487</v>
      </c>
      <c r="AC6" s="7">
        <f ca="1">IF($A6="",AC5,INDEX(Case8!$Q$3:$Q$100,MATCH(CELL("row",A6)-3,Case8!$W$3:$W$100,FALSE)))</f>
        <v>4.7799612680638139</v>
      </c>
      <c r="AD6" s="7">
        <f ca="1">IF($A6="",AD5,INDEX(Case9!$Q$3:$Q$100,MATCH(CELL("row",B6)-3,Case9!$W$3:$W$100,FALSE)))</f>
        <v>6.514739486514129</v>
      </c>
      <c r="AE6" s="7">
        <f ca="1">IF($A6="",AE5,INDEX(Case10!$Q$3:$Q$100,MATCH(CELL("row",B6)-3,Case10!$W$3:$W$100,FALSE)))</f>
        <v>3.6872445427852223</v>
      </c>
      <c r="AF6" s="7">
        <f ca="1">IF($A6="",AF5,INDEX(Case11!$Q$3:$Q$100,MATCH(CELL("row",A6)-3,Case11!$W$3:$W$100,FALSE)))</f>
        <v>13.142670894025072</v>
      </c>
      <c r="AH6">
        <f t="shared" ca="1" si="1"/>
        <v>2</v>
      </c>
      <c r="AI6">
        <f t="shared" ca="1" si="2"/>
        <v>3</v>
      </c>
      <c r="AJ6">
        <f t="shared" ca="1" si="7"/>
        <v>10</v>
      </c>
      <c r="AL6" s="7">
        <f t="shared" ca="1" si="3"/>
        <v>18.630107291153205</v>
      </c>
      <c r="AM6" s="7">
        <f t="shared" ca="1" si="4"/>
        <v>13.142670894025072</v>
      </c>
      <c r="AN6" s="7">
        <f t="shared" ca="1" si="5"/>
        <v>8.3935815743328934</v>
      </c>
      <c r="AO6" s="7">
        <f t="shared" ca="1" si="6"/>
        <v>5.2868668393993623E-2</v>
      </c>
      <c r="AQ6" s="7">
        <f t="shared" ca="1" si="8"/>
        <v>9.9655180725635137</v>
      </c>
      <c r="AR6" s="7">
        <f t="shared" ca="1" si="9"/>
        <v>4.7799612680638139</v>
      </c>
    </row>
    <row r="7" spans="1:45" x14ac:dyDescent="0.2">
      <c r="A7" t="str">
        <f>IF(ROW()-3&gt;Control!$I$5,"",Control!B8)</f>
        <v>AME 10 A4</v>
      </c>
      <c r="B7" s="7">
        <f ca="1">IF($A7="",B6,INDEX(Case1!$AB$3:$AB$100,MATCH(CELL("row",A7)-3,Case1!$W$3:$W$100,FALSE)))</f>
        <v>68.290588332634655</v>
      </c>
      <c r="C7" s="7">
        <f ca="1">IF($A7="",C6,INDEX(Pi!$C$3:$C$100,MATCH(CELL("row",A7)-3,Pi!$W$3:$W$100,FALSE)))</f>
        <v>27.829097747230858</v>
      </c>
      <c r="D7" s="13">
        <f ca="1">IF($A7="",D6,INDEX(Patm!$C$3:$C$100,MATCH(CELL("row",A7)-3,Patm!$W$3:$W$100,FALSE)))</f>
        <v>35.164747518350396</v>
      </c>
      <c r="E7" s="13">
        <f ca="1">IF($A7="",E6,INDEX('Patm diff'!$C$3:$C$100,MATCH(CELL("row",Q7)-3,'Patm diff'!$W$3:$W$100,FALSE)))</f>
        <v>35.298343018111943</v>
      </c>
      <c r="F7" s="13">
        <f ca="1">IF($A7="",F6,INDEX('Patm nodiff'!$C$3:$C$100,MATCH(CELL("row",B7)-3,'Patm nodiff'!$W$3:$W$100,FALSE)))</f>
        <v>35.153465446933303</v>
      </c>
      <c r="G7" s="13">
        <f ca="1">IF($A7="",G6,INDEX(Case1!$C$3:$C$100,MATCH(CELL("row",A7)-3,Case1!$W$3:$W$100,FALSE)))</f>
        <v>36.053745562433988</v>
      </c>
      <c r="H7" s="7">
        <f ca="1">IF($A7="",H6,INDEX(Case2!$C$3:$C$100,MATCH(CELL("row",A7)-3,Case2!$W$3:$W$100,FALSE)))</f>
        <v>36.200692075334771</v>
      </c>
      <c r="I7" s="7">
        <f ca="1">IF($A7="",I6,INDEX(Case3!$C$3:$C$100,MATCH(CELL("row",A7)-3,Case3!$W$3:$W$100,FALSE)))</f>
        <v>35.908716742530771</v>
      </c>
      <c r="J7" s="7">
        <f ca="1">IF($A7="",J6,INDEX(Case4!$C$3:$C$100,MATCH(CELL("row",A7)-3,Case4!$W$3:$W$100,FALSE)))</f>
        <v>36.921785584772636</v>
      </c>
      <c r="K7" s="7">
        <f ca="1">IF($A7="",K6,INDEX(Case5!$C$3:$C$100,MATCH(CELL("row",A7)-3,Case5!$W$3:$W$100,FALSE)))</f>
        <v>35.187438430067196</v>
      </c>
      <c r="L7" s="7">
        <f ca="1">IF($A7="",L6,INDEX(Case6!$C$3:$C$100,MATCH(CELL("row",A7)-3,Case6!$W$3:$W$100,FALSE)))</f>
        <v>36.905215038370365</v>
      </c>
      <c r="M7" s="7">
        <f ca="1">IF($A7="",M6,INDEX(Case7!$C$3:$C$100,MATCH(CELL("row",A7)-3,Case7!$W$3:$W$100,FALSE)))</f>
        <v>35.227521953049674</v>
      </c>
      <c r="N7" s="7">
        <f ca="1">IF($A7="",N6,INDEX(Case8!$C$3:$C$100,MATCH(CELL("row",A7)-3,Case8!$W$3:$W$100,FALSE)))</f>
        <v>31.837254770575292</v>
      </c>
      <c r="O7" s="13">
        <f ca="1">IF($A7="",O6,INDEX(Case9!$C$3:$C$100,MATCH(CELL("row",A7)-3,Case9!$W$3:$W$100,FALSE)))</f>
        <v>45.079324965283398</v>
      </c>
      <c r="P7" s="13">
        <f ca="1">IF($A7="",P6,INDEX(Case10!$C$3:$C$100,MATCH(CELL("row",A7)-3,Case10!$W$3:$W$100,FALSE)))</f>
        <v>32.306271199055594</v>
      </c>
      <c r="Q7" s="7">
        <f ca="1">IF($A7="",Q6,INDEX(Case11!$C$3:$C$100,MATCH(CELL("row",A7)-3,Case11!$W$3:$W$100,FALSE)))</f>
        <v>52.720184715991131</v>
      </c>
      <c r="R7" s="13">
        <f ca="1">IF($A7="",R6,INDEX(Pi!$Q$3:$Q$100,MATCH(CELL("row",A7)-3,Pi!$W$3:$W$100,FALSE)))</f>
        <v>42.140250000000002</v>
      </c>
      <c r="S7" s="7">
        <f ca="1">IF($A7="",S6,INDEX(Patm!$Q$3:$Q$100,MATCH(CELL("row",A7)-3,Patm!$W$3:$W$100,FALSE)))</f>
        <v>4.4138950821755729E-2</v>
      </c>
      <c r="T7" s="7">
        <f ca="1">IF($A7="",T6,INDEX('Patm diff'!$Q$3:$Q$100,MATCH(CELL("row",Q7)-3,'Patm diff'!$W$3:$W$100,FALSE)))</f>
        <v>0.11500021384040014</v>
      </c>
      <c r="U7" s="7">
        <f ca="1">IF($A7="",U6,INDEX('Patm nodiff'!$Q$3:$Q$100,MATCH(CELL("row",B7)-3,'Patm nodiff'!$W$3:$W$100,FALSE)))</f>
        <v>3.813399451623304E-2</v>
      </c>
      <c r="V7" s="7">
        <f ca="1">IF($A7="",V6,INDEX(Case1!$Q$3:$Q$100,MATCH(CELL("row",A7)-3,Case1!$W$3:$W$100,FALSE)))</f>
        <v>4.1852751107482655</v>
      </c>
      <c r="W7" s="7">
        <f ca="1">IF($A7="",W6,INDEX(Case2!$Q$3:$Q$100,MATCH(CELL("row",A7)-3,Case2!$W$3:$W$100,FALSE)))</f>
        <v>3.9995827538937814</v>
      </c>
      <c r="X7" s="7">
        <f ca="1">IF($A7="",X6,INDEX(Case3!$Q$3:$Q$100,MATCH(CELL("row",A7)-3,Case3!$W$3:$W$100,FALSE)))</f>
        <v>4.3695141633915444</v>
      </c>
      <c r="Y7" s="7">
        <f ca="1">IF($A7="",Y6,INDEX(Case4!$Q$3:$Q$100,MATCH(CELL("row",A7)-3,Case4!$W$3:$W$100,FALSE)))</f>
        <v>3.1035367632601623</v>
      </c>
      <c r="Z7" s="7">
        <f ca="1">IF($A7="",Z6,INDEX(Case5!$Q$3:$Q$100,MATCH(CELL("row",A7)-3,Case5!$W$3:$W$100,FALSE)))</f>
        <v>5.3015417455934193</v>
      </c>
      <c r="AA7" s="7">
        <f ca="1">IF($A7="",AA6,INDEX(Case6!$Q$3:$Q1033,MATCH(CELL("row",A7)-3,Case6!$W$3:$W$100,FALSE)))</f>
        <v>3.1238178319518188</v>
      </c>
      <c r="AB7" s="7">
        <f ca="1">IF($A7="",AB6,INDEX(Case7!$Q$3:$Q$100,MATCH(CELL("row",A7)-3,Case7!$W$3:$W$100,FALSE)))</f>
        <v>5.2490353409855066</v>
      </c>
      <c r="AC7" s="7">
        <f ca="1">IF($A7="",AC6,INDEX(Case8!$Q$3:$Q$100,MATCH(CELL("row",A7)-3,Case8!$W$3:$W$100,FALSE)))</f>
        <v>2.4122664979407622</v>
      </c>
      <c r="AD7" s="7">
        <f ca="1">IF($A7="",AD6,INDEX(Case9!$Q$3:$Q$100,MATCH(CELL("row",B7)-3,Case9!$W$3:$W$100,FALSE)))</f>
        <v>6.5376942800019391</v>
      </c>
      <c r="AE7" s="7">
        <f ca="1">IF($A7="",AE6,INDEX(Case10!$Q$3:$Q$100,MATCH(CELL("row",B7)-3,Case10!$W$3:$W$100,FALSE)))</f>
        <v>2.6050506633498691</v>
      </c>
      <c r="AF7" s="7">
        <f ca="1">IF($A7="",AF6,INDEX(Case11!$Q$3:$Q$100,MATCH(CELL("row",A7)-3,Case11!$W$3:$W$100,FALSE)))</f>
        <v>7.7843906021425369</v>
      </c>
      <c r="AH7">
        <f t="shared" ca="1" si="1"/>
        <v>14</v>
      </c>
      <c r="AI7">
        <f t="shared" ca="1" si="2"/>
        <v>3</v>
      </c>
      <c r="AJ7">
        <f t="shared" ca="1" si="7"/>
        <v>8</v>
      </c>
      <c r="AL7" s="7">
        <f t="shared" ca="1" si="3"/>
        <v>52.720184715991131</v>
      </c>
      <c r="AM7" s="7">
        <f t="shared" ca="1" si="4"/>
        <v>7.7843906021425369</v>
      </c>
      <c r="AN7" s="7">
        <f t="shared" ca="1" si="5"/>
        <v>35.153465446933303</v>
      </c>
      <c r="AO7" s="7">
        <f t="shared" ca="1" si="6"/>
        <v>3.813399451623304E-2</v>
      </c>
      <c r="AQ7" s="7">
        <f t="shared" ca="1" si="8"/>
        <v>31.837254770575292</v>
      </c>
      <c r="AR7" s="7">
        <f t="shared" ca="1" si="9"/>
        <v>2.4122664979407622</v>
      </c>
    </row>
    <row r="8" spans="1:45" x14ac:dyDescent="0.2">
      <c r="A8" t="str">
        <f>IF(ROW()-3&gt;Control!$I$5,"",Control!B9)</f>
        <v>AME 10 A5</v>
      </c>
      <c r="B8" s="7">
        <f ca="1">IF($A8="",B7,INDEX(Case1!$AB$3:$AB$100,MATCH(CELL("row",A8)-3,Case1!$W$3:$W$100,FALSE)))</f>
        <v>64.143470004990363</v>
      </c>
      <c r="C8" s="7">
        <f ca="1">IF($A8="",C7,INDEX(Pi!$C$3:$C$100,MATCH(CELL("row",A8)-3,Pi!$W$3:$W$100,FALSE)))</f>
        <v>35.080248533615013</v>
      </c>
      <c r="D8" s="13">
        <f ca="1">IF($A8="",D7,INDEX(Patm!$C$3:$C$100,MATCH(CELL("row",A8)-3,Patm!$W$3:$W$100,FALSE)))</f>
        <v>38.116728305855986</v>
      </c>
      <c r="E8" s="13">
        <f ca="1">IF($A8="",E7,INDEX('Patm diff'!$C$3:$C$100,MATCH(CELL("row",Q8)-3,'Patm diff'!$W$3:$W$100,FALSE)))</f>
        <v>39.313934846144143</v>
      </c>
      <c r="F8" s="13">
        <f ca="1">IF($A8="",F7,INDEX('Patm nodiff'!$C$3:$C$100,MATCH(CELL("row",B8)-3,'Patm nodiff'!$W$3:$W$100,FALSE)))</f>
        <v>38.016477450222126</v>
      </c>
      <c r="G8" s="13">
        <f ca="1">IF($A8="",G7,INDEX(Case1!$C$3:$C$100,MATCH(CELL("row",A8)-3,Case1!$W$3:$W$100,FALSE)))</f>
        <v>41.976465100137837</v>
      </c>
      <c r="H8" s="7">
        <f ca="1">IF($A8="",H7,INDEX(Case2!$C$3:$C$100,MATCH(CELL("row",A8)-3,Case2!$W$3:$W$100,FALSE)))</f>
        <v>42.09793155773049</v>
      </c>
      <c r="I8" s="7">
        <f ca="1">IF($A8="",I7,INDEX(Case3!$C$3:$C$100,MATCH(CELL("row",A8)-3,Case3!$W$3:$W$100,FALSE)))</f>
        <v>41.85658740819607</v>
      </c>
      <c r="J8" s="7">
        <f ca="1">IF($A8="",J7,INDEX(Case4!$C$3:$C$100,MATCH(CELL("row",A8)-3,Case4!$W$3:$W$100,FALSE)))</f>
        <v>42.692992752770294</v>
      </c>
      <c r="K8" s="7">
        <f ca="1">IF($A8="",K7,INDEX(Case5!$C$3:$C$100,MATCH(CELL("row",A8)-3,Case5!$W$3:$W$100,FALSE)))</f>
        <v>41.259494353334546</v>
      </c>
      <c r="L8" s="7">
        <f ca="1">IF($A8="",L7,INDEX(Case6!$C$3:$C$100,MATCH(CELL("row",A8)-3,Case6!$W$3:$W$100,FALSE)))</f>
        <v>42.679350048535518</v>
      </c>
      <c r="M8" s="7">
        <f ca="1">IF($A8="",M7,INDEX(Case7!$C$3:$C$100,MATCH(CELL("row",A8)-3,Case7!$W$3:$W$100,FALSE)))</f>
        <v>41.292703287014099</v>
      </c>
      <c r="N8" s="7">
        <f ca="1">IF($A8="",N7,INDEX(Case8!$C$3:$C$100,MATCH(CELL("row",A8)-3,Case8!$W$3:$W$100,FALSE)))</f>
        <v>38.468945812543453</v>
      </c>
      <c r="O8" s="13">
        <f ca="1">IF($A8="",O7,INDEX(Case9!$C$3:$C$100,MATCH(CELL("row",A8)-3,Case9!$W$3:$W$100,FALSE)))</f>
        <v>49.3342158591553</v>
      </c>
      <c r="P8" s="13">
        <f ca="1">IF($A8="",P7,INDEX(Case10!$C$3:$C$100,MATCH(CELL("row",A8)-3,Case10!$W$3:$W$100,FALSE)))</f>
        <v>38.863280906705526</v>
      </c>
      <c r="Q8" s="7">
        <f ca="1">IF($A8="",Q7,INDEX(Case11!$C$3:$C$100,MATCH(CELL("row",A8)-3,Case11!$W$3:$W$100,FALSE)))</f>
        <v>55.408868246285238</v>
      </c>
      <c r="R8" s="13">
        <f ca="1">IF($A8="",R7,INDEX(Pi!$Q$3:$Q$100,MATCH(CELL("row",A8)-3,Pi!$W$3:$W$100,FALSE)))</f>
        <v>26.776829980812433</v>
      </c>
      <c r="S8" s="7">
        <f ca="1">IF($A8="",S7,INDEX(Patm!$Q$3:$Q$100,MATCH(CELL("row",A8)-3,Patm!$W$3:$W$100,FALSE)))</f>
        <v>0.35095675394500142</v>
      </c>
      <c r="T8" s="7">
        <f ca="1">IF($A8="",T7,INDEX('Patm diff'!$Q$3:$Q$100,MATCH(CELL("row",Q8)-3,'Patm diff'!$W$3:$W$100,FALSE)))</f>
        <v>0.88630103798911242</v>
      </c>
      <c r="U8" s="7">
        <f ca="1">IF($A8="",U7,INDEX('Patm nodiff'!$Q$3:$Q$100,MATCH(CELL("row",B8)-3,'Patm nodiff'!$W$3:$W$100,FALSE)))</f>
        <v>0.30402145223410032</v>
      </c>
      <c r="V8" s="7">
        <f ca="1">IF($A8="",V7,INDEX(Case1!$Q$3:$Q$100,MATCH(CELL("row",A8)-3,Case1!$W$3:$W$100,FALSE)))</f>
        <v>2.8513846862662282</v>
      </c>
      <c r="W8" s="7">
        <f ca="1">IF($A8="",W7,INDEX(Case2!$Q$3:$Q$100,MATCH(CELL("row",A8)-3,Case2!$W$3:$W$100,FALSE)))</f>
        <v>2.7263423193774665</v>
      </c>
      <c r="X8" s="7">
        <f ca="1">IF($A8="",X7,INDEX(Case3!$Q$3:$Q$100,MATCH(CELL("row",A8)-3,Case3!$W$3:$W$100,FALSE)))</f>
        <v>2.975318858738746</v>
      </c>
      <c r="Y8" s="7">
        <f ca="1">IF($A8="",Y7,INDEX(Case4!$Q$3:$Q$100,MATCH(CELL("row",A8)-3,Case4!$W$3:$W$100,FALSE)))</f>
        <v>2.1211603603112201</v>
      </c>
      <c r="Z8" s="7">
        <f ca="1">IF($A8="",Z7,INDEX(Case5!$Q$3:$Q$100,MATCH(CELL("row",A8)-3,Case5!$W$3:$W$100,FALSE)))</f>
        <v>3.60042821114352</v>
      </c>
      <c r="AA8" s="7">
        <f ca="1">IF($A8="",AA7,INDEX(Case6!$Q$3:$Q1034,MATCH(CELL("row",A8)-3,Case6!$W$3:$W$100,FALSE)))</f>
        <v>2.1348906344587695</v>
      </c>
      <c r="AB8" s="7">
        <f ca="1">IF($A8="",AB7,INDEX(Case7!$Q$3:$Q$100,MATCH(CELL("row",A8)-3,Case7!$W$3:$W$100,FALSE)))</f>
        <v>3.5652933790789412</v>
      </c>
      <c r="AC8" s="7">
        <f ca="1">IF($A8="",AC7,INDEX(Case8!$Q$3:$Q$100,MATCH(CELL("row",A8)-3,Case8!$W$3:$W$100,FALSE)))</f>
        <v>1.5754169924979828</v>
      </c>
      <c r="AD8" s="7">
        <f ca="1">IF($A8="",AD7,INDEX(Case9!$Q$3:$Q$100,MATCH(CELL("row",B8)-3,Case9!$W$3:$W$100,FALSE)))</f>
        <v>4.7610982066710035</v>
      </c>
      <c r="AE8" s="7">
        <f ca="1">IF($A8="",AE7,INDEX(Case10!$Q$3:$Q$100,MATCH(CELL("row",B8)-3,Case10!$W$3:$W$100,FALSE)))</f>
        <v>1.7105302320677531</v>
      </c>
      <c r="AF8" s="7">
        <f ca="1">IF($A8="",AF7,INDEX(Case11!$Q$3:$Q$100,MATCH(CELL("row",A8)-3,Case11!$W$3:$W$100,FALSE)))</f>
        <v>5.9009552455105014</v>
      </c>
      <c r="AH8">
        <f t="shared" ca="1" si="1"/>
        <v>14</v>
      </c>
      <c r="AI8">
        <f t="shared" ca="1" si="2"/>
        <v>3</v>
      </c>
      <c r="AJ8">
        <f t="shared" ca="1" si="7"/>
        <v>8</v>
      </c>
      <c r="AL8" s="7">
        <f t="shared" ca="1" si="3"/>
        <v>55.408868246285238</v>
      </c>
      <c r="AM8" s="7">
        <f t="shared" ca="1" si="4"/>
        <v>5.9009552455105014</v>
      </c>
      <c r="AN8" s="7">
        <f t="shared" ca="1" si="5"/>
        <v>38.016477450222126</v>
      </c>
      <c r="AO8" s="7">
        <f t="shared" ca="1" si="6"/>
        <v>0.30402145223410032</v>
      </c>
      <c r="AQ8" s="7">
        <f t="shared" ca="1" si="8"/>
        <v>38.468945812543453</v>
      </c>
      <c r="AR8" s="7">
        <f t="shared" ca="1" si="9"/>
        <v>1.5754169924979828</v>
      </c>
    </row>
    <row r="9" spans="1:45" x14ac:dyDescent="0.2">
      <c r="A9" t="str">
        <f>IF(ROW()-3&gt;Control!$I$5,"",Control!B10)</f>
        <v>AME 10 A6</v>
      </c>
      <c r="B9" s="7">
        <f ca="1">IF($A9="",B8,INDEX(Case1!$AB$3:$AB$100,MATCH(CELL("row",A9)-3,Case1!$W$3:$W$100,FALSE)))</f>
        <v>62.805925127066971</v>
      </c>
      <c r="C9" s="7">
        <f ca="1">IF($A9="",C8,INDEX(Pi!$C$3:$C$100,MATCH(CELL("row",A9)-3,Pi!$W$3:$W$100,FALSE)))</f>
        <v>37.366442342952006</v>
      </c>
      <c r="D9" s="13">
        <f ca="1">IF($A9="",D8,INDEX(Patm!$C$3:$C$100,MATCH(CELL("row",A9)-3,Patm!$W$3:$W$100,FALSE)))</f>
        <v>47.022297395356759</v>
      </c>
      <c r="E9" s="13">
        <f ca="1">IF($A9="",E8,INDEX('Patm diff'!$C$3:$C$100,MATCH(CELL("row",Q9)-3,'Patm diff'!$W$3:$W$100,FALSE)))</f>
        <v>47.24166161069536</v>
      </c>
      <c r="F9" s="13">
        <f ca="1">IF($A9="",F8,INDEX('Patm nodiff'!$C$3:$C$100,MATCH(CELL("row",B9)-3,'Patm nodiff'!$W$3:$W$100,FALSE)))</f>
        <v>47.003866246344522</v>
      </c>
      <c r="G9" s="13">
        <f ca="1">IF($A9="",G8,INDEX(Case1!$C$3:$C$100,MATCH(CELL("row",A9)-3,Case1!$W$3:$W$100,FALSE)))</f>
        <v>43.976776277863991</v>
      </c>
      <c r="H9" s="7">
        <f ca="1">IF($A9="",H8,INDEX(Case2!$C$3:$C$100,MATCH(CELL("row",A9)-3,Case2!$W$3:$W$100,FALSE)))</f>
        <v>44.092894560169292</v>
      </c>
      <c r="I9" s="7">
        <f ca="1">IF($A9="",I8,INDEX(Case3!$C$3:$C$100,MATCH(CELL("row",A9)-3,Case3!$W$3:$W$100,FALSE)))</f>
        <v>43.86228442342636</v>
      </c>
      <c r="J9" s="7">
        <f ca="1">IF($A9="",J8,INDEX(Case4!$C$3:$C$100,MATCH(CELL("row",A9)-3,Case4!$W$3:$W$100,FALSE)))</f>
        <v>44.661363961959985</v>
      </c>
      <c r="K9" s="7">
        <f ca="1">IF($A9="",K8,INDEX(Case5!$C$3:$C$100,MATCH(CELL("row",A9)-3,Case5!$W$3:$W$100,FALSE)))</f>
        <v>43.291434095478373</v>
      </c>
      <c r="L9" s="7">
        <f ca="1">IF($A9="",L8,INDEX(Case6!$C$3:$C$100,MATCH(CELL("row",A9)-3,Case6!$W$3:$W$100,FALSE)))</f>
        <v>44.648395300472004</v>
      </c>
      <c r="M9" s="7">
        <f ca="1">IF($A9="",M8,INDEX(Case7!$C$3:$C$100,MATCH(CELL("row",A9)-3,Case7!$W$3:$W$100,FALSE)))</f>
        <v>43.323208661875348</v>
      </c>
      <c r="N9" s="7">
        <f ca="1">IF($A9="",N8,INDEX(Case8!$C$3:$C$100,MATCH(CELL("row",A9)-3,Case8!$W$3:$W$100,FALSE)))</f>
        <v>40.620211028921048</v>
      </c>
      <c r="O9" s="13">
        <f ca="1">IF($A9="",O8,INDEX(Case9!$C$3:$C$100,MATCH(CELL("row",A9)-3,Case9!$W$3:$W$100,FALSE)))</f>
        <v>50.987274177055021</v>
      </c>
      <c r="P9" s="13">
        <f ca="1">IF($A9="",P8,INDEX(Case10!$C$3:$C$100,MATCH(CELL("row",A9)-3,Case10!$W$3:$W$100,FALSE)))</f>
        <v>40.998462787767444</v>
      </c>
      <c r="Q9" s="7">
        <f ca="1">IF($A9="",Q8,INDEX(Case11!$C$3:$C$100,MATCH(CELL("row",A9)-3,Case11!$W$3:$W$100,FALSE)))</f>
        <v>56.743044023594848</v>
      </c>
      <c r="R9" s="13">
        <f ca="1">IF($A9="",R8,INDEX(Pi!$Q$3:$Q$100,MATCH(CELL("row",A9)-3,Pi!$W$3:$W$100,FALSE)))</f>
        <v>22.32462826346406</v>
      </c>
      <c r="S9" s="7">
        <f ca="1">IF($A9="",S8,INDEX(Patm!$Q$3:$Q$100,MATCH(CELL("row",A9)-3,Patm!$W$3:$W$100,FALSE)))</f>
        <v>4.880889787420184E-2</v>
      </c>
      <c r="T9" s="7">
        <f ca="1">IF($A9="",T8,INDEX('Patm diff'!$Q$3:$Q$100,MATCH(CELL("row",Q9)-3,'Patm diff'!$W$3:$W$100,FALSE)))</f>
        <v>0.12705322895097915</v>
      </c>
      <c r="U9" s="7">
        <f ca="1">IF($A9="",U8,INDEX('Patm nodiff'!$Q$3:$Q$100,MATCH(CELL("row",B9)-3,'Patm nodiff'!$W$3:$W$100,FALSE)))</f>
        <v>4.2171741816615704E-2</v>
      </c>
      <c r="V9" s="7">
        <f ca="1">IF($A9="",V8,INDEX(Case1!$Q$3:$Q$100,MATCH(CELL("row",A9)-3,Case1!$W$3:$W$100,FALSE)))</f>
        <v>2.565779657788835</v>
      </c>
      <c r="W9" s="7">
        <f ca="1">IF($A9="",W8,INDEX(Case2!$Q$3:$Q$100,MATCH(CELL("row",A9)-3,Case2!$W$3:$W$100,FALSE)))</f>
        <v>2.4535554778403497</v>
      </c>
      <c r="X9" s="7">
        <f ca="1">IF($A9="",X8,INDEX(Case3!$Q$3:$Q$100,MATCH(CELL("row",A9)-3,Case3!$W$3:$W$100,FALSE)))</f>
        <v>2.676977097825318</v>
      </c>
      <c r="Y9" s="7">
        <f ca="1">IF($A9="",Y8,INDEX(Case4!$Q$3:$Q$100,MATCH(CELL("row",A9)-3,Case4!$W$3:$W$100,FALSE)))</f>
        <v>1.9100544036921037</v>
      </c>
      <c r="Z9" s="7">
        <f ca="1">IF($A9="",Z8,INDEX(Case5!$Q$3:$Q$100,MATCH(CELL("row",A9)-3,Case5!$W$3:$W$100,FALSE)))</f>
        <v>3.237490274863017</v>
      </c>
      <c r="AA9" s="7">
        <f ca="1">IF($A9="",AA8,INDEX(Case6!$Q$3:$Q1035,MATCH(CELL("row",A9)-3,Case6!$W$3:$W$100,FALSE)))</f>
        <v>1.9223895260780766</v>
      </c>
      <c r="AB9" s="7">
        <f ca="1">IF($A9="",AB8,INDEX(Case7!$Q$3:$Q$100,MATCH(CELL("row",A9)-3,Case7!$W$3:$W$100,FALSE)))</f>
        <v>3.2060012007237311</v>
      </c>
      <c r="AC9" s="7">
        <f ca="1">IF($A9="",AC8,INDEX(Case8!$Q$3:$Q$100,MATCH(CELL("row",A9)-3,Case8!$W$3:$W$100,FALSE)))</f>
        <v>1.4048608354003655</v>
      </c>
      <c r="AD9" s="7">
        <f ca="1">IF($A9="",AD8,INDEX(Case9!$Q$3:$Q$100,MATCH(CELL("row",B9)-3,Case9!$W$3:$W$100,FALSE)))</f>
        <v>4.3486388240011271</v>
      </c>
      <c r="AE9" s="7">
        <f ca="1">IF($A9="",AE8,INDEX(Case10!$Q$3:$Q$100,MATCH(CELL("row",B9)-3,Case10!$W$3:$W$100,FALSE)))</f>
        <v>1.5270903422903541</v>
      </c>
      <c r="AF9" s="7">
        <f ca="1">IF($A9="",AF8,INDEX(Case11!$Q$3:$Q$100,MATCH(CELL("row",A9)-3,Case11!$W$3:$W$100,FALSE)))</f>
        <v>5.4403831298004901</v>
      </c>
      <c r="AH9">
        <f t="shared" ca="1" si="1"/>
        <v>14</v>
      </c>
      <c r="AI9">
        <f t="shared" ca="1" si="2"/>
        <v>3</v>
      </c>
      <c r="AJ9">
        <f t="shared" ca="1" si="7"/>
        <v>8</v>
      </c>
      <c r="AL9" s="7">
        <f t="shared" ca="1" si="3"/>
        <v>56.743044023594848</v>
      </c>
      <c r="AM9" s="7">
        <f t="shared" ca="1" si="4"/>
        <v>5.4403831298004901</v>
      </c>
      <c r="AN9" s="7">
        <f t="shared" ca="1" si="5"/>
        <v>47.003866246344522</v>
      </c>
      <c r="AO9" s="7">
        <f t="shared" ca="1" si="6"/>
        <v>4.2171741816615704E-2</v>
      </c>
      <c r="AQ9" s="7">
        <f t="shared" ca="1" si="8"/>
        <v>40.620211028921048</v>
      </c>
      <c r="AR9" s="7">
        <f t="shared" ca="1" si="9"/>
        <v>1.4048608354003655</v>
      </c>
    </row>
    <row r="10" spans="1:45" x14ac:dyDescent="0.2">
      <c r="A10" t="str">
        <f>IF(ROW()-3&gt;Control!$I$5,"",Control!B11)</f>
        <v>AME 10 B1</v>
      </c>
      <c r="B10" s="7">
        <f ca="1">IF($A10="",B9,INDEX(Case1!$AB$3:$AB$100,MATCH(CELL("row",A10)-3,Case1!$W$3:$W$100,FALSE)))</f>
        <v>55.815881055644908</v>
      </c>
      <c r="C10" s="7">
        <f ca="1">IF($A10="",C9,INDEX(Pi!$C$3:$C$100,MATCH(CELL("row",A10)-3,Pi!$W$3:$W$100,FALSE)))</f>
        <v>44.82061874247249</v>
      </c>
      <c r="D10" s="13">
        <f ca="1">IF($A10="",D9,INDEX(Patm!$C$3:$C$100,MATCH(CELL("row",A10)-3,Patm!$W$3:$W$100,FALSE)))</f>
        <v>50.127883497072496</v>
      </c>
      <c r="E10" s="13">
        <f ca="1">IF($A10="",E9,INDEX('Patm diff'!$C$3:$C$100,MATCH(CELL("row",Q10)-3,'Patm diff'!$W$3:$W$100,FALSE)))</f>
        <v>50.373584610458593</v>
      </c>
      <c r="F10" s="13">
        <f ca="1">IF($A10="",F9,INDEX('Patm nodiff'!$C$3:$C$100,MATCH(CELL("row",B10)-3,'Patm nodiff'!$W$3:$W$100,FALSE)))</f>
        <v>50.10717285824164</v>
      </c>
      <c r="G10" s="13">
        <f ca="1">IF($A10="",G9,INDEX(Case1!$C$3:$C$100,MATCH(CELL("row",A10)-3,Case1!$W$3:$W$100,FALSE)))</f>
        <v>55.255659953875529</v>
      </c>
      <c r="H10" s="7">
        <f ca="1">IF($A10="",H9,INDEX(Case2!$C$3:$C$100,MATCH(CELL("row",A10)-3,Case2!$W$3:$W$100,FALSE)))</f>
        <v>55.440016863597066</v>
      </c>
      <c r="I10" s="7">
        <f ca="1">IF($A10="",I9,INDEX(Case3!$C$3:$C$100,MATCH(CELL("row",A10)-3,Case3!$W$3:$W$100,FALSE)))</f>
        <v>55.073681219106341</v>
      </c>
      <c r="J10" s="7">
        <f ca="1">IF($A10="",J9,INDEX(Case4!$C$3:$C$100,MATCH(CELL("row",A10)-3,Case4!$W$3:$W$100,FALSE)))</f>
        <v>56.343546710145937</v>
      </c>
      <c r="K10" s="7">
        <f ca="1">IF($A10="",K9,INDEX(Case5!$C$3:$C$100,MATCH(CELL("row",A10)-3,Case5!$W$3:$W$100,FALSE)))</f>
        <v>54.167653563505887</v>
      </c>
      <c r="L10" s="7">
        <f ca="1">IF($A10="",L9,INDEX(Case6!$C$3:$C$100,MATCH(CELL("row",A10)-3,Case6!$W$3:$W$100,FALSE)))</f>
        <v>56.322859714907082</v>
      </c>
      <c r="M10" s="7">
        <f ca="1">IF($A10="",M9,INDEX(Case7!$C$3:$C$100,MATCH(CELL("row",A10)-3,Case7!$W$3:$W$100,FALSE)))</f>
        <v>54.218107177102105</v>
      </c>
      <c r="N10" s="7">
        <f ca="1">IF($A10="",N9,INDEX(Case8!$C$3:$C$100,MATCH(CELL("row",A10)-3,Case8!$W$3:$W$100,FALSE)))</f>
        <v>49.936251446884555</v>
      </c>
      <c r="O10" s="13">
        <f ca="1">IF($A10="",O9,INDEX(Case9!$C$3:$C$100,MATCH(CELL("row",A10)-3,Case9!$W$3:$W$100,FALSE)))</f>
        <v>64.720385428645855</v>
      </c>
      <c r="P10" s="13">
        <f ca="1">IF($A10="",P9,INDEX(Case10!$C$3:$C$100,MATCH(CELL("row",A10)-3,Case10!$W$3:$W$100,FALSE)))</f>
        <v>50.530090433772529</v>
      </c>
      <c r="Q10" s="7">
        <f ca="1">IF($A10="",Q9,INDEX(Case11!$C$3:$C$100,MATCH(CELL("row",A10)-3,Case11!$W$3:$W$100,FALSE)))</f>
        <v>72.29094243204645</v>
      </c>
      <c r="R10" s="13">
        <f ca="1">IF($A10="",R9,INDEX(Pi!$Q$3:$Q$100,MATCH(CELL("row",A10)-3,Pi!$W$3:$W$100,FALSE)))</f>
        <v>46.220800000000011</v>
      </c>
      <c r="S10" s="7">
        <f ca="1">IF($A10="",S9,INDEX(Patm!$Q$3:$Q$100,MATCH(CELL("row",A10)-3,Patm!$W$3:$W$100,FALSE)))</f>
        <v>5.0141150171438893E-2</v>
      </c>
      <c r="T10" s="7">
        <f ca="1">IF($A10="",T9,INDEX('Patm diff'!$Q$3:$Q$100,MATCH(CELL("row",Q10)-3,'Patm diff'!$W$3:$W$100,FALSE)))</f>
        <v>0.13048920390953855</v>
      </c>
      <c r="U10" s="7">
        <f ca="1">IF($A10="",U9,INDEX('Patm nodiff'!$Q$3:$Q$100,MATCH(CELL("row",B10)-3,'Patm nodiff'!$W$3:$W$100,FALSE)))</f>
        <v>4.3323786385526815E-2</v>
      </c>
      <c r="V10" s="7">
        <f ca="1">IF($A10="",V9,INDEX(Case1!$Q$3:$Q$100,MATCH(CELL("row",A10)-3,Case1!$W$3:$W$100,FALSE)))</f>
        <v>2.9828642892739881</v>
      </c>
      <c r="W10" s="7">
        <f ca="1">IF($A10="",W9,INDEX(Case2!$Q$3:$Q$100,MATCH(CELL("row",A10)-3,Case2!$W$3:$W$100,FALSE)))</f>
        <v>2.8509632325651446</v>
      </c>
      <c r="X10" s="7">
        <f ca="1">IF($A10="",X9,INDEX(Case3!$Q$3:$Q$100,MATCH(CELL("row",A10)-3,Case3!$W$3:$W$100,FALSE)))</f>
        <v>3.113696302604243</v>
      </c>
      <c r="Y10" s="7">
        <f ca="1">IF($A10="",Y9,INDEX(Case4!$Q$3:$Q$100,MATCH(CELL("row",A10)-3,Case4!$W$3:$W$100,FALSE)))</f>
        <v>2.2139828530395684</v>
      </c>
      <c r="Z10" s="7">
        <f ca="1">IF($A10="",Z9,INDEX(Case5!$Q$3:$Q$100,MATCH(CELL("row",A10)-3,Case5!$W$3:$W$100,FALSE)))</f>
        <v>3.7750608306962139</v>
      </c>
      <c r="AA10" s="7">
        <f ca="1">IF($A10="",AA9,INDEX(Case6!$Q$3:$Q1036,MATCH(CELL("row",A10)-3,Case6!$W$3:$W$100,FALSE)))</f>
        <v>2.228407501819015</v>
      </c>
      <c r="AB10" s="7">
        <f ca="1">IF($A10="",AB9,INDEX(Case7!$Q$3:$Q$100,MATCH(CELL("row",A10)-3,Case7!$W$3:$W$100,FALSE)))</f>
        <v>3.7378188296950992</v>
      </c>
      <c r="AC10" s="7">
        <f ca="1">IF($A10="",AC9,INDEX(Case8!$Q$3:$Q$100,MATCH(CELL("row",A10)-3,Case8!$W$3:$W$100,FALSE)))</f>
        <v>1.6715871618593952</v>
      </c>
      <c r="AD10" s="7">
        <f ca="1">IF($A10="",AD9,INDEX(Case9!$Q$3:$Q$100,MATCH(CELL("row",B10)-3,Case9!$W$3:$W$100,FALSE)))</f>
        <v>4.143879760353256</v>
      </c>
      <c r="AE10" s="7">
        <f ca="1">IF($A10="",AE9,INDEX(Case10!$Q$3:$Q$100,MATCH(CELL("row",B10)-3,Case10!$W$3:$W$100,FALSE)))</f>
        <v>1.8110133652378584</v>
      </c>
      <c r="AF10" s="7">
        <f ca="1">IF($A10="",AF9,INDEX(Case11!$Q$3:$Q$100,MATCH(CELL("row",A10)-3,Case11!$W$3:$W$100,FALSE)))</f>
        <v>5.174968559058299</v>
      </c>
      <c r="AH10">
        <f t="shared" ca="1" si="1"/>
        <v>14</v>
      </c>
      <c r="AI10">
        <f t="shared" ca="1" si="2"/>
        <v>3</v>
      </c>
      <c r="AJ10">
        <f t="shared" ca="1" si="7"/>
        <v>8</v>
      </c>
      <c r="AL10" s="7">
        <f t="shared" ca="1" si="3"/>
        <v>72.29094243204645</v>
      </c>
      <c r="AM10" s="7">
        <f t="shared" ca="1" si="4"/>
        <v>5.174968559058299</v>
      </c>
      <c r="AN10" s="7">
        <f t="shared" ca="1" si="5"/>
        <v>50.10717285824164</v>
      </c>
      <c r="AO10" s="7">
        <f t="shared" ca="1" si="6"/>
        <v>4.3323786385526815E-2</v>
      </c>
      <c r="AQ10" s="7">
        <f t="shared" ca="1" si="8"/>
        <v>49.936251446884555</v>
      </c>
      <c r="AR10" s="7">
        <f t="shared" ca="1" si="9"/>
        <v>1.6715871618593952</v>
      </c>
    </row>
    <row r="11" spans="1:45" x14ac:dyDescent="0.2">
      <c r="A11" t="str">
        <f>IF(ROW()-3&gt;Control!$I$5,"",Control!B12)</f>
        <v>AME 10 B2</v>
      </c>
      <c r="B11" s="7">
        <f ca="1">IF($A11="",B10,INDEX(Case1!$AB$3:$AB$100,MATCH(CELL("row",A11)-3,Case1!$W$3:$W$100,FALSE)))</f>
        <v>55.652621964228786</v>
      </c>
      <c r="C11" s="7">
        <f ca="1">IF($A11="",C10,INDEX(Pi!$C$3:$C$100,MATCH(CELL("row",A11)-3,Pi!$W$3:$W$100,FALSE)))</f>
        <v>46.883579077400647</v>
      </c>
      <c r="D11" s="13">
        <f ca="1">IF($A11="",D10,INDEX(Patm!$C$3:$C$100,MATCH(CELL("row",A11)-3,Patm!$W$3:$W$100,FALSE)))</f>
        <v>51.434695663915662</v>
      </c>
      <c r="E11" s="13">
        <f ca="1">IF($A11="",E10,INDEX('Patm diff'!$C$3:$C$100,MATCH(CELL("row",Q11)-3,'Patm diff'!$W$3:$W$100,FALSE)))</f>
        <v>51.592612962994714</v>
      </c>
      <c r="F11" s="13">
        <f ca="1">IF($A11="",F10,INDEX('Patm nodiff'!$C$3:$C$100,MATCH(CELL("row",B11)-3,'Patm nodiff'!$W$3:$W$100,FALSE)))</f>
        <v>51.421377975446049</v>
      </c>
      <c r="G11" s="13">
        <f ca="1">IF($A11="",G10,INDEX(Case1!$C$3:$C$100,MATCH(CELL("row",A11)-3,Case1!$W$3:$W$100,FALSE)))</f>
        <v>55.537361122543494</v>
      </c>
      <c r="H11" s="7">
        <f ca="1">IF($A11="",H10,INDEX(Case2!$C$3:$C$100,MATCH(CELL("row",A11)-3,Case2!$W$3:$W$100,FALSE)))</f>
        <v>55.689252850089986</v>
      </c>
      <c r="I11" s="7">
        <f ca="1">IF($A11="",I10,INDEX(Case3!$C$3:$C$100,MATCH(CELL("row",A11)-3,Case3!$W$3:$W$100,FALSE)))</f>
        <v>55.387395948986267</v>
      </c>
      <c r="J11" s="7">
        <f ca="1">IF($A11="",J10,INDEX(Case4!$C$3:$C$100,MATCH(CELL("row",A11)-3,Case4!$W$3:$W$100,FALSE)))</f>
        <v>56.433280353910881</v>
      </c>
      <c r="K11" s="7">
        <f ca="1">IF($A11="",K10,INDEX(Case5!$C$3:$C$100,MATCH(CELL("row",A11)-3,Case5!$W$3:$W$100,FALSE)))</f>
        <v>54.640294856710682</v>
      </c>
      <c r="L11" s="7">
        <f ca="1">IF($A11="",L10,INDEX(Case6!$C$3:$C$100,MATCH(CELL("row",A11)-3,Case6!$W$3:$W$100,FALSE)))</f>
        <v>56.416273923616899</v>
      </c>
      <c r="M11" s="7">
        <f ca="1">IF($A11="",M10,INDEX(Case7!$C$3:$C$100,MATCH(CELL("row",A11)-3,Case7!$W$3:$W$100,FALSE)))</f>
        <v>54.681829023236247</v>
      </c>
      <c r="N11" s="7">
        <f ca="1">IF($A11="",N10,INDEX(Case8!$C$3:$C$100,MATCH(CELL("row",A11)-3,Case8!$W$3:$W$100,FALSE)))</f>
        <v>51.142275379636239</v>
      </c>
      <c r="O11" s="13">
        <f ca="1">IF($A11="",O10,INDEX(Case9!$C$3:$C$100,MATCH(CELL("row",A11)-3,Case9!$W$3:$W$100,FALSE)))</f>
        <v>66.476001968714442</v>
      </c>
      <c r="P11" s="13">
        <f ca="1">IF($A11="",P10,INDEX(Case10!$C$3:$C$100,MATCH(CELL("row",A11)-3,Case10!$W$3:$W$100,FALSE)))</f>
        <v>51.636118147222092</v>
      </c>
      <c r="Q11" s="7">
        <f ca="1">IF($A11="",Q10,INDEX(Case11!$C$3:$C$100,MATCH(CELL("row",A11)-3,Case11!$W$3:$W$100,FALSE)))</f>
        <v>74.33599235648893</v>
      </c>
      <c r="R11" s="13">
        <f ca="1">IF($A11="",R10,INDEX(Pi!$Q$3:$Q$100,MATCH(CELL("row",A11)-3,Pi!$W$3:$W$100,FALSE)))</f>
        <v>35.096976092195604</v>
      </c>
      <c r="S11" s="7">
        <f ca="1">IF($A11="",S10,INDEX(Patm!$Q$3:$Q$100,MATCH(CELL("row",A11)-3,Patm!$W$3:$W$100,FALSE)))</f>
        <v>3.1151236215691148E-2</v>
      </c>
      <c r="T11" s="7">
        <f ca="1">IF($A11="",T10,INDEX('Patm diff'!$Q$3:$Q$100,MATCH(CELL("row",Q11)-3,'Patm diff'!$W$3:$W$100,FALSE)))</f>
        <v>8.1237932257836418E-2</v>
      </c>
      <c r="U11" s="7">
        <f ca="1">IF($A11="",U10,INDEX('Patm nodiff'!$Q$3:$Q$100,MATCH(CELL("row",B11)-3,'Patm nodiff'!$W$3:$W$100,FALSE)))</f>
        <v>2.6911067187997351E-2</v>
      </c>
      <c r="V11" s="7">
        <f ca="1">IF($A11="",V10,INDEX(Case1!$Q$3:$Q$100,MATCH(CELL("row",A11)-3,Case1!$W$3:$W$100,FALSE)))</f>
        <v>2.4546078456133755</v>
      </c>
      <c r="W11" s="7">
        <f ca="1">IF($A11="",W10,INDEX(Case2!$Q$3:$Q$100,MATCH(CELL("row",A11)-3,Case2!$W$3:$W$100,FALSE)))</f>
        <v>2.3468963146295714</v>
      </c>
      <c r="X11" s="7">
        <f ca="1">IF($A11="",X10,INDEX(Case3!$Q$3:$Q$100,MATCH(CELL("row",A11)-3,Case3!$W$3:$W$100,FALSE)))</f>
        <v>2.5613741036725637</v>
      </c>
      <c r="Y11" s="7">
        <f ca="1">IF($A11="",Y10,INDEX(Case4!$Q$3:$Q$100,MATCH(CELL("row",A11)-3,Case4!$W$3:$W$100,FALSE)))</f>
        <v>1.8256877743377826</v>
      </c>
      <c r="Z11" s="7">
        <f ca="1">IF($A11="",Z10,INDEX(Case5!$Q$3:$Q$100,MATCH(CELL("row",A11)-3,Case5!$W$3:$W$100,FALSE)))</f>
        <v>3.1000036103154867</v>
      </c>
      <c r="AA11" s="7">
        <f ca="1">IF($A11="",AA10,INDEX(Case6!$Q$3:$Q1037,MATCH(CELL("row",A11)-3,Case6!$W$3:$W$100,FALSE)))</f>
        <v>1.8375095393801082</v>
      </c>
      <c r="AB11" s="7">
        <f ca="1">IF($A11="",AB10,INDEX(Case7!$Q$3:$Q$100,MATCH(CELL("row",A11)-3,Case7!$W$3:$W$100,FALSE)))</f>
        <v>3.0697255659481031</v>
      </c>
      <c r="AC11" s="7">
        <f ca="1">IF($A11="",AC10,INDEX(Case8!$Q$3:$Q$100,MATCH(CELL("row",A11)-3,Case8!$W$3:$W$100,FALSE)))</f>
        <v>1.3472280483524801</v>
      </c>
      <c r="AD11" s="7">
        <f ca="1">IF($A11="",AD10,INDEX(Case9!$Q$3:$Q$100,MATCH(CELL("row",B11)-3,Case9!$W$3:$W$100,FALSE)))</f>
        <v>4.8683757507645291</v>
      </c>
      <c r="AE11" s="7">
        <f ca="1">IF($A11="",AE10,INDEX(Case10!$Q$3:$Q$100,MATCH(CELL("row",B11)-3,Case10!$W$3:$W$100,FALSE)))</f>
        <v>1.4636540596835008</v>
      </c>
      <c r="AF11" s="7">
        <f ca="1">IF($A11="",AF10,INDEX(Case11!$Q$3:$Q$100,MATCH(CELL("row",A11)-3,Case11!$W$3:$W$100,FALSE)))</f>
        <v>4.5043190400030406</v>
      </c>
      <c r="AH11">
        <f t="shared" ca="1" si="1"/>
        <v>12</v>
      </c>
      <c r="AI11">
        <f t="shared" ca="1" si="2"/>
        <v>3</v>
      </c>
      <c r="AJ11">
        <f t="shared" ca="1" si="7"/>
        <v>8</v>
      </c>
      <c r="AL11" s="7">
        <f t="shared" ca="1" si="3"/>
        <v>74.33599235648893</v>
      </c>
      <c r="AM11" s="7">
        <f t="shared" ca="1" si="4"/>
        <v>4.5043190400030406</v>
      </c>
      <c r="AN11" s="7">
        <f t="shared" ca="1" si="5"/>
        <v>51.421377975446049</v>
      </c>
      <c r="AO11" s="7">
        <f t="shared" ca="1" si="6"/>
        <v>2.6911067187997351E-2</v>
      </c>
      <c r="AQ11" s="7">
        <f t="shared" ca="1" si="8"/>
        <v>51.142275379636239</v>
      </c>
      <c r="AR11" s="7">
        <f t="shared" ca="1" si="9"/>
        <v>1.3472280483524801</v>
      </c>
    </row>
    <row r="12" spans="1:45" x14ac:dyDescent="0.2">
      <c r="A12" t="str">
        <f>IF(ROW()-3&gt;Control!$I$5,"",Control!B13)</f>
        <v>AME 10 B4</v>
      </c>
      <c r="B12" s="7">
        <f ca="1">IF($A12="",B11,INDEX(Case1!$AB$3:$AB$100,MATCH(CELL("row",A12)-3,Case1!$W$3:$W$100,FALSE)))</f>
        <v>53.61877012944413</v>
      </c>
      <c r="C12" s="7">
        <f ca="1">IF($A12="",C11,INDEX(Pi!$C$3:$C$100,MATCH(CELL("row",A12)-3,Pi!$W$3:$W$100,FALSE)))</f>
        <v>49.972526249695072</v>
      </c>
      <c r="D12" s="13">
        <f ca="1">IF($A12="",D11,INDEX(Patm!$C$3:$C$100,MATCH(CELL("row",A12)-3,Patm!$W$3:$W$100,FALSE)))</f>
        <v>54.166222208053462</v>
      </c>
      <c r="E12" s="13">
        <f ca="1">IF($A12="",E11,INDEX('Patm diff'!$C$3:$C$100,MATCH(CELL("row",Q12)-3,'Patm diff'!$W$3:$W$100,FALSE)))</f>
        <v>54.404131777810854</v>
      </c>
      <c r="F12" s="13">
        <f ca="1">IF($A12="",F11,INDEX('Patm nodiff'!$C$3:$C$100,MATCH(CELL("row",B12)-3,'Patm nodiff'!$W$3:$W$100,FALSE)))</f>
        <v>54.146194268371687</v>
      </c>
      <c r="G12" s="13">
        <f ca="1">IF($A12="",G11,INDEX(Case1!$C$3:$C$100,MATCH(CELL("row",A12)-3,Case1!$W$3:$W$100,FALSE)))</f>
        <v>59.124570458384618</v>
      </c>
      <c r="H12" s="7">
        <f ca="1">IF($A12="",H11,INDEX(Case2!$C$3:$C$100,MATCH(CELL("row",A12)-3,Case2!$W$3:$W$100,FALSE)))</f>
        <v>59.285137395538086</v>
      </c>
      <c r="I12" s="7">
        <f ca="1">IF($A12="",I11,INDEX(Case3!$C$3:$C$100,MATCH(CELL("row",A12)-3,Case3!$W$3:$W$100,FALSE)))</f>
        <v>58.966100111509043</v>
      </c>
      <c r="J12" s="7">
        <f ca="1">IF($A12="",J11,INDEX(Case4!$C$3:$C$100,MATCH(CELL("row",A12)-3,Case4!$W$3:$W$100,FALSE)))</f>
        <v>60.052410416233741</v>
      </c>
      <c r="K12" s="7">
        <f ca="1">IF($A12="",K11,INDEX(Case5!$C$3:$C$100,MATCH(CELL("row",A12)-3,Case5!$W$3:$W$100,FALSE)))</f>
        <v>58.176358052290304</v>
      </c>
      <c r="L12" s="7">
        <f ca="1">IF($A12="",L11,INDEX(Case6!$C$3:$C$100,MATCH(CELL("row",A12)-3,Case6!$W$3:$W$100,FALSE)))</f>
        <v>60.036873230075351</v>
      </c>
      <c r="M12" s="7">
        <f ca="1">IF($A12="",M11,INDEX(Case7!$C$3:$C$100,MATCH(CELL("row",A12)-3,Case7!$W$3:$W$100,FALSE)))</f>
        <v>58.220339173663525</v>
      </c>
      <c r="N12" s="7">
        <f ca="1">IF($A12="",N11,INDEX(Case8!$C$3:$C$100,MATCH(CELL("row",A12)-3,Case8!$W$3:$W$100,FALSE)))</f>
        <v>54.477488914999228</v>
      </c>
      <c r="O12" s="13">
        <f ca="1">IF($A12="",O11,INDEX(Case9!$C$3:$C$100,MATCH(CELL("row",A12)-3,Case9!$W$3:$W$100,FALSE)))</f>
        <v>67.548218490571372</v>
      </c>
      <c r="P12" s="13">
        <f ca="1">IF($A12="",P11,INDEX(Case10!$C$3:$C$100,MATCH(CELL("row",A12)-3,Case10!$W$3:$W$100,FALSE)))</f>
        <v>54.99943767747952</v>
      </c>
      <c r="Q12" s="7">
        <f ca="1">IF($A12="",Q11,INDEX(Case11!$C$3:$C$100,MATCH(CELL("row",A12)-3,Case11!$W$3:$W$100,FALSE)))</f>
        <v>75.857947343494445</v>
      </c>
      <c r="R12" s="13">
        <f ca="1">IF($A12="",R11,INDEX(Pi!$Q$3:$Q$100,MATCH(CELL("row",A12)-3,Pi!$W$3:$W$100,FALSE)))</f>
        <v>37.194525477625632</v>
      </c>
      <c r="S12" s="7">
        <f ca="1">IF($A12="",S11,INDEX(Patm!$Q$3:$Q$100,MATCH(CELL("row",A12)-3,Patm!$W$3:$W$100,FALSE)))</f>
        <v>4.3761586195902417E-2</v>
      </c>
      <c r="T12" s="7">
        <f ca="1">IF($A12="",T11,INDEX('Patm diff'!$Q$3:$Q$100,MATCH(CELL("row",Q12)-3,'Patm diff'!$W$3:$W$100,FALSE)))</f>
        <v>0.11395528053725051</v>
      </c>
      <c r="U12" s="7">
        <f ca="1">IF($A12="",U11,INDEX('Patm nodiff'!$Q$3:$Q$100,MATCH(CELL("row",B12)-3,'Patm nodiff'!$W$3:$W$100,FALSE)))</f>
        <v>3.7809664170301058E-2</v>
      </c>
      <c r="V12" s="7">
        <f ca="1">IF($A12="",V11,INDEX(Case1!$Q$3:$Q$100,MATCH(CELL("row",A12)-3,Case1!$W$3:$W$100,FALSE)))</f>
        <v>2.3875819515514629</v>
      </c>
      <c r="W12" s="7">
        <f ca="1">IF($A12="",W11,INDEX(Case2!$Q$3:$Q$100,MATCH(CELL("row",A12)-3,Case2!$W$3:$W$100,FALSE)))</f>
        <v>2.2827821989399633</v>
      </c>
      <c r="X12" s="7">
        <f ca="1">IF($A12="",X11,INDEX(Case3!$Q$3:$Q$100,MATCH(CELL("row",A12)-3,Case3!$W$3:$W$100,FALSE)))</f>
        <v>2.4914621915738584</v>
      </c>
      <c r="Y12" s="7">
        <f ca="1">IF($A12="",Y11,INDEX(Case4!$Q$3:$Q$100,MATCH(CELL("row",A12)-3,Case4!$W$3:$W$100,FALSE)))</f>
        <v>1.5307727049035207</v>
      </c>
      <c r="Z12" s="7">
        <f ca="1">IF($A12="",Z11,INDEX(Case5!$Q$3:$Q$100,MATCH(CELL("row",A12)-3,Case5!$W$3:$W$100,FALSE)))</f>
        <v>3.0155833228399733</v>
      </c>
      <c r="AA12" s="7">
        <f ca="1">IF($A12="",AA11,INDEX(Case6!$Q$3:$Q1038,MATCH(CELL("row",A12)-3,Case6!$W$3:$W$100,FALSE)))</f>
        <v>1.540649314869672</v>
      </c>
      <c r="AB12" s="7">
        <f ca="1">IF($A12="",AB11,INDEX(Case7!$Q$3:$Q$100,MATCH(CELL("row",A12)-3,Case7!$W$3:$W$100,FALSE)))</f>
        <v>2.9861152154885455</v>
      </c>
      <c r="AC12" s="7">
        <f ca="1">IF($A12="",AC11,INDEX(Case8!$Q$3:$Q$100,MATCH(CELL("row",A12)-3,Case8!$W$3:$W$100,FALSE)))</f>
        <v>1.3092549354453624</v>
      </c>
      <c r="AD12" s="7">
        <f ca="1">IF($A12="",AD11,INDEX(Case9!$Q$3:$Q$100,MATCH(CELL("row",B12)-3,Case9!$W$3:$W$100,FALSE)))</f>
        <v>3.5531916605684732</v>
      </c>
      <c r="AE12" s="7">
        <f ca="1">IF($A12="",AE11,INDEX(Case10!$Q$3:$Q$100,MATCH(CELL("row",B12)-3,Case10!$W$3:$W$100,FALSE)))</f>
        <v>1.4224778383951617</v>
      </c>
      <c r="AF12" s="7">
        <f ca="1">IF($A12="",AF11,INDEX(Case11!$Q$3:$Q$100,MATCH(CELL("row",A12)-3,Case11!$W$3:$W$100,FALSE)))</f>
        <v>5.9560636812728873</v>
      </c>
      <c r="AH12">
        <f t="shared" ca="1" si="1"/>
        <v>14</v>
      </c>
      <c r="AI12">
        <f t="shared" ca="1" si="2"/>
        <v>3</v>
      </c>
      <c r="AJ12">
        <f t="shared" ca="1" si="7"/>
        <v>8</v>
      </c>
      <c r="AL12" s="7">
        <f t="shared" ca="1" si="3"/>
        <v>75.857947343494445</v>
      </c>
      <c r="AM12" s="7">
        <f t="shared" ca="1" si="4"/>
        <v>5.9560636812728873</v>
      </c>
      <c r="AN12" s="7">
        <f t="shared" ca="1" si="5"/>
        <v>54.146194268371687</v>
      </c>
      <c r="AO12" s="7">
        <f t="shared" ca="1" si="6"/>
        <v>3.7809664170301058E-2</v>
      </c>
      <c r="AQ12" s="7">
        <f t="shared" ca="1" si="8"/>
        <v>54.477488914999228</v>
      </c>
      <c r="AR12" s="7">
        <f t="shared" ca="1" si="9"/>
        <v>1.3092549354453624</v>
      </c>
    </row>
    <row r="13" spans="1:45" x14ac:dyDescent="0.2">
      <c r="A13" t="str">
        <f>IF(ROW()-3&gt;Control!$I$5,"",Control!B14)</f>
        <v>AME 10 B5</v>
      </c>
      <c r="B13" s="7">
        <f ca="1">IF($A13="",B12,INDEX(Case1!$AB$3:$AB$100,MATCH(CELL("row",A13)-3,Case1!$W$3:$W$100,FALSE)))</f>
        <v>53.555734804535241</v>
      </c>
      <c r="C13" s="7">
        <f ca="1">IF($A13="",C12,INDEX(Pi!$C$3:$C$100,MATCH(CELL("row",A13)-3,Pi!$W$3:$W$100,FALSE)))</f>
        <v>51.334791712065282</v>
      </c>
      <c r="D13" s="13">
        <f ca="1">IF($A13="",D12,INDEX(Patm!$C$3:$C$100,MATCH(CELL("row",A13)-3,Patm!$W$3:$W$100,FALSE)))</f>
        <v>55.80055191511331</v>
      </c>
      <c r="E13" s="13">
        <f ca="1">IF($A13="",E12,INDEX('Patm diff'!$C$3:$C$100,MATCH(CELL("row",Q13)-3,'Patm diff'!$W$3:$W$100,FALSE)))</f>
        <v>56.001666940582453</v>
      </c>
      <c r="F13" s="13">
        <f ca="1">IF($A13="",F12,INDEX('Patm nodiff'!$C$3:$C$100,MATCH(CELL("row",B13)-3,'Patm nodiff'!$W$3:$W$100,FALSE)))</f>
        <v>55.783578134062388</v>
      </c>
      <c r="G13" s="13">
        <f ca="1">IF($A13="",G12,INDEX(Case1!$C$3:$C$100,MATCH(CELL("row",A13)-3,Case1!$W$3:$W$100,FALSE)))</f>
        <v>59.238126464921109</v>
      </c>
      <c r="H13" s="7">
        <f ca="1">IF($A13="",H12,INDEX(Case2!$C$3:$C$100,MATCH(CELL("row",A13)-3,Case2!$W$3:$W$100,FALSE)))</f>
        <v>59.376202084400482</v>
      </c>
      <c r="I13" s="7">
        <f ca="1">IF($A13="",I12,INDEX(Case3!$C$3:$C$100,MATCH(CELL("row",A13)-3,Case3!$W$3:$W$100,FALSE)))</f>
        <v>59.101788972971228</v>
      </c>
      <c r="J13" s="7">
        <f ca="1">IF($A13="",J12,INDEX(Case4!$C$3:$C$100,MATCH(CELL("row",A13)-3,Case4!$W$3:$W$100,FALSE)))</f>
        <v>60.071582876654745</v>
      </c>
      <c r="K13" s="7">
        <f ca="1">IF($A13="",K12,INDEX(Case5!$C$3:$C$100,MATCH(CELL("row",A13)-3,Case5!$W$3:$W$100,FALSE)))</f>
        <v>58.422146061885968</v>
      </c>
      <c r="L13" s="7">
        <f ca="1">IF($A13="",L12,INDEX(Case6!$C$3:$C$100,MATCH(CELL("row",A13)-3,Case6!$W$3:$W$100,FALSE)))</f>
        <v>60.053585921390876</v>
      </c>
      <c r="M13" s="7">
        <f ca="1">IF($A13="",M12,INDEX(Case7!$C$3:$C$100,MATCH(CELL("row",A13)-3,Case7!$W$3:$W$100,FALSE)))</f>
        <v>58.459997019952894</v>
      </c>
      <c r="N13" s="7">
        <f ca="1">IF($A13="",N12,INDEX(Case8!$C$3:$C$100,MATCH(CELL("row",A13)-3,Case8!$W$3:$W$100,FALSE)))</f>
        <v>55.234209783561965</v>
      </c>
      <c r="O13" s="13">
        <f ca="1">IF($A13="",O12,INDEX(Case9!$C$3:$C$100,MATCH(CELL("row",A13)-3,Case9!$W$3:$W$100,FALSE)))</f>
        <v>68.828259072972259</v>
      </c>
      <c r="P13" s="13">
        <f ca="1">IF($A13="",P12,INDEX(Case10!$C$3:$C$100,MATCH(CELL("row",A13)-3,Case10!$W$3:$W$100,FALSE)))</f>
        <v>55.685840217012633</v>
      </c>
      <c r="Q13" s="7">
        <f ca="1">IF($A13="",Q12,INDEX(Case11!$C$3:$C$100,MATCH(CELL("row",A13)-3,Case11!$W$3:$W$100,FALSE)))</f>
        <v>76.828879081329831</v>
      </c>
      <c r="R13" s="13">
        <f ca="1">IF($A13="",R12,INDEX(Pi!$Q$3:$Q$100,MATCH(CELL("row",A13)-3,Pi!$W$3:$W$100,FALSE)))</f>
        <v>27.401935319362327</v>
      </c>
      <c r="S13" s="7">
        <f ca="1">IF($A13="",S12,INDEX(Patm!$Q$3:$Q$100,MATCH(CELL("row",A13)-3,Patm!$W$3:$W$100,FALSE)))</f>
        <v>3.5554966584619749E-2</v>
      </c>
      <c r="T13" s="7">
        <f ca="1">IF($A13="",T12,INDEX('Patm diff'!$Q$3:$Q$100,MATCH(CELL("row",Q13)-3,'Patm diff'!$W$3:$W$100,FALSE)))</f>
        <v>9.2668206830526248E-2</v>
      </c>
      <c r="U13" s="7">
        <f ca="1">IF($A13="",U12,INDEX('Patm nodiff'!$Q$3:$Q$100,MATCH(CELL("row",B13)-3,'Patm nodiff'!$W$3:$W$100,FALSE)))</f>
        <v>3.0716904490808133E-2</v>
      </c>
      <c r="V13" s="7">
        <f ca="1">IF($A13="",V12,INDEX(Case1!$Q$3:$Q$100,MATCH(CELL("row",A13)-3,Case1!$W$3:$W$100,FALSE)))</f>
        <v>2.0554375059529773</v>
      </c>
      <c r="W13" s="7">
        <f ca="1">IF($A13="",W12,INDEX(Case2!$Q$3:$Q$100,MATCH(CELL("row",A13)-3,Case2!$W$3:$W$100,FALSE)))</f>
        <v>1.9656749210465421</v>
      </c>
      <c r="X13" s="7">
        <f ca="1">IF($A13="",X12,INDEX(Case3!$Q$3:$Q$100,MATCH(CELL("row",A13)-3,Case3!$W$3:$W$100,FALSE)))</f>
        <v>2.1443744483967526</v>
      </c>
      <c r="Y13" s="7">
        <f ca="1">IF($A13="",Y12,INDEX(Case4!$Q$3:$Q$100,MATCH(CELL("row",A13)-3,Case4!$W$3:$W$100,FALSE)))</f>
        <v>1.775704149263412</v>
      </c>
      <c r="Z13" s="7">
        <f ca="1">IF($A13="",Z12,INDEX(Case5!$Q$3:$Q$100,MATCH(CELL("row",A13)-3,Case5!$W$3:$W$100,FALSE)))</f>
        <v>2.5925008718506657</v>
      </c>
      <c r="AA13" s="7">
        <f ca="1">IF($A13="",AA12,INDEX(Case6!$Q$3:$Q1039,MATCH(CELL("row",A13)-3,Case6!$W$3:$W$100,FALSE)))</f>
        <v>1.7872053458678854</v>
      </c>
      <c r="AB13" s="7">
        <f ca="1">IF($A13="",AB12,INDEX(Case7!$Q$3:$Q$100,MATCH(CELL("row",A13)-3,Case7!$W$3:$W$100,FALSE)))</f>
        <v>2.5673321596310279</v>
      </c>
      <c r="AC13" s="7">
        <f ca="1">IF($A13="",AC12,INDEX(Case8!$Q$3:$Q$100,MATCH(CELL("row",A13)-3,Case8!$W$3:$W$100,FALSE)))</f>
        <v>1.1123326244522416</v>
      </c>
      <c r="AD13" s="7">
        <f ca="1">IF($A13="",AD12,INDEX(Case9!$Q$3:$Q$100,MATCH(CELL("row",B13)-3,Case9!$W$3:$W$100,FALSE)))</f>
        <v>4.0368442433485265</v>
      </c>
      <c r="AE13" s="7">
        <f ca="1">IF($A13="",AE12,INDEX(Case10!$Q$3:$Q$100,MATCH(CELL("row",B13)-3,Case10!$W$3:$W$100,FALSE)))</f>
        <v>1.2106589150181977</v>
      </c>
      <c r="AF13" s="7">
        <f ca="1">IF($A13="",AF12,INDEX(Case11!$Q$3:$Q$100,MATCH(CELL("row",A13)-3,Case11!$W$3:$W$100,FALSE)))</f>
        <v>5.0470295549488942</v>
      </c>
      <c r="AH13">
        <f t="shared" ca="1" si="1"/>
        <v>14</v>
      </c>
      <c r="AI13">
        <f t="shared" ca="1" si="2"/>
        <v>3</v>
      </c>
      <c r="AJ13">
        <f t="shared" ca="1" si="7"/>
        <v>8</v>
      </c>
      <c r="AL13" s="7">
        <f t="shared" ca="1" si="3"/>
        <v>76.828879081329831</v>
      </c>
      <c r="AM13" s="7">
        <f t="shared" ca="1" si="4"/>
        <v>5.0470295549488942</v>
      </c>
      <c r="AN13" s="7">
        <f t="shared" ca="1" si="5"/>
        <v>55.783578134062388</v>
      </c>
      <c r="AO13" s="7">
        <f t="shared" ca="1" si="6"/>
        <v>3.0716904490808133E-2</v>
      </c>
      <c r="AQ13" s="7">
        <f t="shared" ca="1" si="8"/>
        <v>55.234209783561965</v>
      </c>
      <c r="AR13" s="7">
        <f t="shared" ca="1" si="9"/>
        <v>1.1123326244522416</v>
      </c>
    </row>
    <row r="14" spans="1:45" x14ac:dyDescent="0.2">
      <c r="A14" t="str">
        <f>IF(ROW()-3&gt;Control!$I$5,"",Control!B15)</f>
        <v>AME 10 C1</v>
      </c>
      <c r="B14" s="7">
        <f ca="1">IF($A14="",B13,INDEX(Case1!$AB$3:$AB$100,MATCH(CELL("row",A14)-3,Case1!$W$3:$W$100,FALSE)))</f>
        <v>51.413026610624655</v>
      </c>
      <c r="C14" s="7">
        <f ca="1">IF($A14="",C13,INDEX(Pi!$C$3:$C$100,MATCH(CELL("row",A14)-3,Pi!$W$3:$W$100,FALSE)))</f>
        <v>54.015772187554255</v>
      </c>
      <c r="D14" s="13">
        <f ca="1">IF($A14="",D13,INDEX(Patm!$C$3:$C$100,MATCH(CELL("row",A14)-3,Patm!$W$3:$W$100,FALSE)))</f>
        <v>56.576483276823332</v>
      </c>
      <c r="E14" s="13">
        <f ca="1">IF($A14="",E13,INDEX('Patm diff'!$C$3:$C$100,MATCH(CELL("row",Q14)-3,'Patm diff'!$W$3:$W$100,FALSE)))</f>
        <v>56.763669270706117</v>
      </c>
      <c r="F14" s="13">
        <f ca="1">IF($A14="",F13,INDEX('Patm nodiff'!$C$3:$C$100,MATCH(CELL("row",B14)-3,'Patm nodiff'!$W$3:$W$100,FALSE)))</f>
        <v>56.560673603931313</v>
      </c>
      <c r="G14" s="13">
        <f ca="1">IF($A14="",G13,INDEX(Case1!$C$3:$C$100,MATCH(CELL("row",A14)-3,Case1!$W$3:$W$100,FALSE)))</f>
        <v>63.18702617711542</v>
      </c>
      <c r="H14" s="7">
        <f ca="1">IF($A14="",H13,INDEX(Case2!$C$3:$C$100,MATCH(CELL("row",A14)-3,Case2!$W$3:$W$100,FALSE)))</f>
        <v>63.347561082055549</v>
      </c>
      <c r="I14" s="7">
        <f ca="1">IF($A14="",I13,INDEX(Case3!$C$3:$C$100,MATCH(CELL("row",A14)-3,Case3!$W$3:$W$100,FALSE)))</f>
        <v>63.028573771628132</v>
      </c>
      <c r="J14" s="7">
        <f ca="1">IF($A14="",J13,INDEX(Case4!$C$3:$C$100,MATCH(CELL("row",A14)-3,Case4!$W$3:$W$100,FALSE)))</f>
        <v>64.133741494328874</v>
      </c>
      <c r="K14" s="7">
        <f ca="1">IF($A14="",K13,INDEX(Case5!$C$3:$C$100,MATCH(CELL("row",A14)-3,Case5!$W$3:$W$100,FALSE)))</f>
        <v>62.238637404422484</v>
      </c>
      <c r="L14" s="7">
        <f ca="1">IF($A14="",L13,INDEX(Case6!$C$3:$C$100,MATCH(CELL("row",A14)-3,Case6!$W$3:$W$100,FALSE)))</f>
        <v>64.115705741835086</v>
      </c>
      <c r="M14" s="7">
        <f ca="1">IF($A14="",M13,INDEX(Case7!$C$3:$C$100,MATCH(CELL("row",A14)-3,Case7!$W$3:$W$100,FALSE)))</f>
        <v>62.282633988512067</v>
      </c>
      <c r="N14" s="7">
        <f ca="1">IF($A14="",N13,INDEX(Case8!$C$3:$C$100,MATCH(CELL("row",A14)-3,Case8!$W$3:$W$100,FALSE)))</f>
        <v>58.535496501406534</v>
      </c>
      <c r="O14" s="13">
        <f ca="1">IF($A14="",O13,INDEX(Case9!$C$3:$C$100,MATCH(CELL("row",A14)-3,Case9!$W$3:$W$100,FALSE)))</f>
        <v>72.870222511574468</v>
      </c>
      <c r="P14" s="13">
        <f ca="1">IF($A14="",P13,INDEX(Case10!$C$3:$C$100,MATCH(CELL("row",A14)-3,Case10!$W$3:$W$100,FALSE)))</f>
        <v>59.058685828311965</v>
      </c>
      <c r="Q14" s="7">
        <f ca="1">IF($A14="",Q13,INDEX(Case11!$C$3:$C$100,MATCH(CELL("row",A14)-3,Case11!$W$3:$W$100,FALSE)))</f>
        <v>80.825142665614692</v>
      </c>
      <c r="R14" s="13">
        <f ca="1">IF($A14="",R13,INDEX(Pi!$Q$3:$Q$100,MATCH(CELL("row",A14)-3,Pi!$W$3:$W$100,FALSE)))</f>
        <v>35.834599538701028</v>
      </c>
      <c r="S14" s="7">
        <f ca="1">IF($A14="",S13,INDEX(Patm!$Q$3:$Q$100,MATCH(CELL("row",A14)-3,Patm!$W$3:$W$100,FALSE)))</f>
        <v>3.2487570138303938E-2</v>
      </c>
      <c r="T14" s="7">
        <f ca="1">IF($A14="",T13,INDEX('Patm diff'!$Q$3:$Q$100,MATCH(CELL("row",Q14)-3,'Patm diff'!$W$3:$W$100,FALSE)))</f>
        <v>8.470200390394414E-2</v>
      </c>
      <c r="U14" s="7">
        <f ca="1">IF($A14="",U13,INDEX('Patm nodiff'!$Q$3:$Q$100,MATCH(CELL("row",B14)-3,'Patm nodiff'!$W$3:$W$100,FALSE)))</f>
        <v>2.8066103201725003E-2</v>
      </c>
      <c r="V14" s="7">
        <f ca="1">IF($A14="",V13,INDEX(Case1!$Q$3:$Q$100,MATCH(CELL("row",A14)-3,Case1!$W$3:$W$100,FALSE)))</f>
        <v>2.1892327900377015</v>
      </c>
      <c r="W14" s="7">
        <f ca="1">IF($A14="",W13,INDEX(Case2!$Q$3:$Q$100,MATCH(CELL("row",A14)-3,Case2!$W$3:$W$100,FALSE)))</f>
        <v>2.0933125427523556</v>
      </c>
      <c r="X14" s="7">
        <f ca="1">IF($A14="",X13,INDEX(Case3!$Q$3:$Q$100,MATCH(CELL("row",A14)-3,Case3!$W$3:$W$100,FALSE)))</f>
        <v>2.2842966773543902</v>
      </c>
      <c r="Y14" s="7">
        <f ca="1">IF($A14="",Y13,INDEX(Case4!$Q$3:$Q$100,MATCH(CELL("row",A14)-3,Case4!$W$3:$W$100,FALSE)))</f>
        <v>1.6289802671725226</v>
      </c>
      <c r="Z14" s="7">
        <f ca="1">IF($A14="",Z13,INDEX(Case5!$Q$3:$Q$100,MATCH(CELL("row",A14)-3,Case5!$W$3:$W$100,FALSE)))</f>
        <v>2.7637175293320451</v>
      </c>
      <c r="AA14" s="7">
        <f ca="1">IF($A14="",AA13,INDEX(Case6!$Q$3:$Q1040,MATCH(CELL("row",A14)-3,Case6!$W$3:$W$100,FALSE)))</f>
        <v>1.639517189649407</v>
      </c>
      <c r="AB14" s="7">
        <f ca="1">IF($A14="",AB13,INDEX(Case7!$Q$3:$Q$100,MATCH(CELL("row",A14)-3,Case7!$W$3:$W$100,FALSE)))</f>
        <v>2.7367724905055213</v>
      </c>
      <c r="AC14" s="7">
        <f ca="1">IF($A14="",AC13,INDEX(Case8!$Q$3:$Q$100,MATCH(CELL("row",A14)-3,Case8!$W$3:$W$100,FALSE)))</f>
        <v>1.1930266235973159</v>
      </c>
      <c r="AD14" s="7">
        <f ca="1">IF($A14="",AD13,INDEX(Case9!$Q$3:$Q$100,MATCH(CELL("row",B14)-3,Case9!$W$3:$W$100,FALSE)))</f>
        <v>3.7402519859491061</v>
      </c>
      <c r="AE14" s="7">
        <f ca="1">IF($A14="",AE13,INDEX(Case10!$Q$3:$Q$100,MATCH(CELL("row",B14)-3,Case10!$W$3:$W$100,FALSE)))</f>
        <v>1.2971896369052542</v>
      </c>
      <c r="AF14" s="7">
        <f ca="1">IF($A14="",AF13,INDEX(Case11!$Q$3:$Q$100,MATCH(CELL("row",A14)-3,Case11!$W$3:$W$100,FALSE)))</f>
        <v>4.7075547293202158</v>
      </c>
      <c r="AH14">
        <f t="shared" ca="1" si="1"/>
        <v>14</v>
      </c>
      <c r="AI14">
        <f t="shared" ca="1" si="2"/>
        <v>3</v>
      </c>
      <c r="AJ14">
        <f t="shared" ca="1" si="7"/>
        <v>8</v>
      </c>
      <c r="AL14" s="7">
        <f t="shared" ca="1" si="3"/>
        <v>80.825142665614692</v>
      </c>
      <c r="AM14" s="7">
        <f t="shared" ca="1" si="4"/>
        <v>4.7075547293202158</v>
      </c>
      <c r="AN14" s="7">
        <f t="shared" ca="1" si="5"/>
        <v>56.560673603931313</v>
      </c>
      <c r="AO14" s="7">
        <f t="shared" ca="1" si="6"/>
        <v>2.8066103201725003E-2</v>
      </c>
      <c r="AQ14" s="7">
        <f t="shared" ca="1" si="8"/>
        <v>58.535496501406534</v>
      </c>
      <c r="AR14" s="7">
        <f t="shared" ca="1" si="9"/>
        <v>1.1930266235973159</v>
      </c>
    </row>
    <row r="15" spans="1:45" x14ac:dyDescent="0.2">
      <c r="A15" t="str">
        <f>IF(ROW()-3&gt;Control!$I$5,"",Control!B16)</f>
        <v>AME 10 C2</v>
      </c>
      <c r="B15" s="7">
        <f ca="1">IF($A15="",B14,INDEX(Case1!$AB$3:$AB$100,MATCH(CELL("row",A15)-3,Case1!$W$3:$W$100,FALSE)))</f>
        <v>50.796967150627438</v>
      </c>
      <c r="C15" s="7">
        <f ca="1">IF($A15="",C14,INDEX(Pi!$C$3:$C$100,MATCH(CELL("row",A15)-3,Pi!$W$3:$W$100,FALSE)))</f>
        <v>54.587695586131382</v>
      </c>
      <c r="D15" s="13">
        <f ca="1">IF($A15="",D14,INDEX(Patm!$C$3:$C$100,MATCH(CELL("row",A15)-3,Patm!$W$3:$W$100,FALSE)))</f>
        <v>61.387359956155173</v>
      </c>
      <c r="E15" s="13">
        <f ca="1">IF($A15="",E14,INDEX('Patm diff'!$C$3:$C$100,MATCH(CELL("row",Q15)-3,'Patm diff'!$W$3:$W$100,FALSE)))</f>
        <v>64.962336710974455</v>
      </c>
      <c r="F15" s="13">
        <f ca="1">IF($A15="",F14,INDEX('Patm nodiff'!$C$3:$C$100,MATCH(CELL("row",B15)-3,'Patm nodiff'!$W$3:$W$100,FALSE)))</f>
        <v>59.166509477790264</v>
      </c>
      <c r="G15" s="13">
        <f ca="1">IF($A15="",G14,INDEX(Case1!$C$3:$C$100,MATCH(CELL("row",A15)-3,Case1!$W$3:$W$100,FALSE)))</f>
        <v>64.355611001316831</v>
      </c>
      <c r="H15" s="7">
        <f ca="1">IF($A15="",H14,INDEX(Case2!$C$3:$C$100,MATCH(CELL("row",A15)-3,Case2!$W$3:$W$100,FALSE)))</f>
        <v>64.507315608317811</v>
      </c>
      <c r="I15" s="7">
        <f ca="1">IF($A15="",I14,INDEX(Case3!$C$3:$C$100,MATCH(CELL("row",A15)-3,Case3!$W$3:$W$100,FALSE)))</f>
        <v>64.205891709713214</v>
      </c>
      <c r="J15" s="7">
        <f ca="1">IF($A15="",J14,INDEX(Case4!$C$3:$C$100,MATCH(CELL("row",A15)-3,Case4!$W$3:$W$100,FALSE)))</f>
        <v>65.250016085531058</v>
      </c>
      <c r="K15" s="7">
        <f ca="1">IF($A15="",K14,INDEX(Case5!$C$3:$C$100,MATCH(CELL("row",A15)-3,Case5!$W$3:$W$100,FALSE)))</f>
        <v>63.459414158427499</v>
      </c>
      <c r="L15" s="7">
        <f ca="1">IF($A15="",L14,INDEX(Case6!$C$3:$C$100,MATCH(CELL("row",A15)-3,Case6!$W$3:$W$100,FALSE)))</f>
        <v>65.23300321168476</v>
      </c>
      <c r="M15" s="7">
        <f ca="1">IF($A15="",M14,INDEX(Case7!$C$3:$C$100,MATCH(CELL("row",A15)-3,Case7!$W$3:$W$100,FALSE)))</f>
        <v>63.500982754873931</v>
      </c>
      <c r="N15" s="7">
        <f ca="1">IF($A15="",N14,INDEX(Case8!$C$3:$C$100,MATCH(CELL("row",A15)-3,Case8!$W$3:$W$100,FALSE)))</f>
        <v>59.956981846012987</v>
      </c>
      <c r="O15" s="13">
        <f ca="1">IF($A15="",O14,INDEX(Case9!$C$3:$C$100,MATCH(CELL("row",A15)-3,Case9!$W$3:$W$100,FALSE)))</f>
        <v>73.485494887453982</v>
      </c>
      <c r="P15" s="13">
        <f ca="1">IF($A15="",P14,INDEX(Case10!$C$3:$C$100,MATCH(CELL("row",A15)-3,Case10!$W$3:$W$100,FALSE)))</f>
        <v>60.452708765882299</v>
      </c>
      <c r="Q15" s="7">
        <f ca="1">IF($A15="",Q14,INDEX(Case11!$C$3:$C$100,MATCH(CELL("row",A15)-3,Case11!$W$3:$W$100,FALSE)))</f>
        <v>80.953099364441812</v>
      </c>
      <c r="R15" s="13">
        <f ca="1">IF($A15="",R14,INDEX(Pi!$Q$3:$Q$100,MATCH(CELL("row",A15)-3,Pi!$W$3:$W$100,FALSE)))</f>
        <v>45.721600000000009</v>
      </c>
      <c r="S15" s="7">
        <f ca="1">IF($A15="",S14,INDEX(Patm!$Q$3:$Q$100,MATCH(CELL("row",A15)-3,Patm!$W$3:$W$100,FALSE)))</f>
        <v>1.2086870809934303</v>
      </c>
      <c r="T15" s="7">
        <f ca="1">IF($A15="",T14,INDEX('Patm diff'!$Q$3:$Q$100,MATCH(CELL("row",Q15)-3,'Patm diff'!$W$3:$W$100,FALSE)))</f>
        <v>0.1028536048926575</v>
      </c>
      <c r="U15" s="7">
        <f ca="1">IF($A15="",U14,INDEX('Patm nodiff'!$Q$3:$Q$100,MATCH(CELL("row",B15)-3,'Patm nodiff'!$W$3:$W$100,FALSE)))</f>
        <v>8.2907749628602705</v>
      </c>
      <c r="V15" s="7">
        <f ca="1">IF($A15="",V14,INDEX(Case1!$Q$3:$Q$100,MATCH(CELL("row",A15)-3,Case1!$W$3:$W$100,FALSE)))</f>
        <v>2.0220722455299445</v>
      </c>
      <c r="W15" s="7">
        <f ca="1">IF($A15="",W14,INDEX(Case2!$Q$3:$Q$100,MATCH(CELL("row",A15)-3,Case2!$W$3:$W$100,FALSE)))</f>
        <v>1.9336830650773169</v>
      </c>
      <c r="X15" s="7">
        <f ca="1">IF($A15="",X14,INDEX(Case3!$Q$3:$Q$100,MATCH(CELL("row",A15)-3,Case3!$W$3:$W$100,FALSE)))</f>
        <v>2.1096534711088282</v>
      </c>
      <c r="Y15" s="7">
        <f ca="1">IF($A15="",Y14,INDEX(Case4!$Q$3:$Q$100,MATCH(CELL("row",A15)-3,Case4!$W$3:$W$100,FALSE)))</f>
        <v>1.5055483913922818</v>
      </c>
      <c r="Z15" s="7">
        <f ca="1">IF($A15="",Z14,INDEX(Case5!$Q$3:$Q$100,MATCH(CELL("row",A15)-3,Case5!$W$3:$W$100,FALSE)))</f>
        <v>2.551063760445472</v>
      </c>
      <c r="AA15" s="7">
        <f ca="1">IF($A15="",AA14,INDEX(Case6!$Q$3:$Q1041,MATCH(CELL("row",A15)-3,Case6!$W$3:$W$100,FALSE)))</f>
        <v>1.5152681844156739</v>
      </c>
      <c r="AB15" s="7">
        <f ca="1">IF($A15="",AB14,INDEX(Case7!$Q$3:$Q$100,MATCH(CELL("row",A15)-3,Case7!$W$3:$W$100,FALSE)))</f>
        <v>2.5262675317649328</v>
      </c>
      <c r="AC15" s="7">
        <f ca="1">IF($A15="",AC14,INDEX(Case8!$Q$3:$Q$100,MATCH(CELL("row",A15)-3,Case8!$W$3:$W$100,FALSE)))</f>
        <v>1.0949534293053729</v>
      </c>
      <c r="AD15" s="7">
        <f ca="1">IF($A15="",AD14,INDEX(Case9!$Q$3:$Q$100,MATCH(CELL("row",B15)-3,Case9!$W$3:$W$100,FALSE)))</f>
        <v>3.4919096042462487</v>
      </c>
      <c r="AE15" s="7">
        <f ca="1">IF($A15="",AE14,INDEX(Case10!$Q$3:$Q$100,MATCH(CELL("row",B15)-3,Case10!$W$3:$W$100,FALSE)))</f>
        <v>1.1915475702113196</v>
      </c>
      <c r="AF15" s="7">
        <f ca="1">IF($A15="",AF14,INDEX(Case11!$Q$3:$Q$100,MATCH(CELL("row",A15)-3,Case11!$W$3:$W$100,FALSE)))</f>
        <v>4.424860913423613</v>
      </c>
      <c r="AH15">
        <f t="shared" ca="1" si="1"/>
        <v>3</v>
      </c>
      <c r="AI15">
        <f t="shared" ca="1" si="2"/>
        <v>2</v>
      </c>
      <c r="AJ15">
        <f t="shared" ca="1" si="7"/>
        <v>8</v>
      </c>
      <c r="AL15" s="7">
        <f t="shared" ca="1" si="3"/>
        <v>80.953099364441812</v>
      </c>
      <c r="AM15" s="7">
        <f t="shared" ca="1" si="4"/>
        <v>4.424860913423613</v>
      </c>
      <c r="AN15" s="7">
        <f t="shared" ca="1" si="5"/>
        <v>59.166509477790264</v>
      </c>
      <c r="AO15" s="7">
        <f t="shared" ca="1" si="6"/>
        <v>8.2907749628602705</v>
      </c>
      <c r="AQ15" s="7">
        <f t="shared" ca="1" si="8"/>
        <v>59.956981846012987</v>
      </c>
      <c r="AR15" s="7">
        <f t="shared" ca="1" si="9"/>
        <v>1.0949534293053729</v>
      </c>
    </row>
    <row r="16" spans="1:45" x14ac:dyDescent="0.2">
      <c r="A16" t="str">
        <f>IF(ROW()-3&gt;Control!$I$5,"",Control!B17)</f>
        <v>AME 10 C3</v>
      </c>
      <c r="B16" s="7">
        <f ca="1">IF($A16="",B15,INDEX(Case1!$AB$3:$AB$100,MATCH(CELL("row",A16)-3,Case1!$W$3:$W$100,FALSE)))</f>
        <v>50.481192080877193</v>
      </c>
      <c r="C16" s="7">
        <f ca="1">IF($A16="",C15,INDEX(Pi!$C$3:$C$100,MATCH(CELL("row",A16)-3,Pi!$W$3:$W$100,FALSE)))</f>
        <v>54.977810632968655</v>
      </c>
      <c r="D16" s="13">
        <f ca="1">IF($A16="",D15,INDEX(Patm!$C$3:$C$100,MATCH(CELL("row",A16)-3,Patm!$W$3:$W$100,FALSE)))</f>
        <v>61.804304427090692</v>
      </c>
      <c r="E16" s="13">
        <f ca="1">IF($A16="",E15,INDEX('Patm diff'!$C$3:$C$100,MATCH(CELL("row",Q16)-3,'Patm diff'!$W$3:$W$100,FALSE)))</f>
        <v>65.678112330140308</v>
      </c>
      <c r="F16" s="13">
        <f ca="1">IF($A16="",F15,INDEX('Patm nodiff'!$C$3:$C$100,MATCH(CELL("row",B16)-3,'Patm nodiff'!$W$3:$W$100,FALSE)))</f>
        <v>60.72399592857883</v>
      </c>
      <c r="G16" s="13">
        <f ca="1">IF($A16="",G15,INDEX(Case1!$C$3:$C$100,MATCH(CELL("row",A16)-3,Case1!$W$3:$W$100,FALSE)))</f>
        <v>64.960577848226393</v>
      </c>
      <c r="H16" s="7">
        <f ca="1">IF($A16="",H15,INDEX(Case2!$C$3:$C$100,MATCH(CELL("row",A16)-3,Case2!$W$3:$W$100,FALSE)))</f>
        <v>65.109056370111432</v>
      </c>
      <c r="I16" s="7">
        <f ca="1">IF($A16="",I15,INDEX(Case3!$C$3:$C$100,MATCH(CELL("row",A16)-3,Case3!$W$3:$W$100,FALSE)))</f>
        <v>64.814087341540741</v>
      </c>
      <c r="J16" s="7">
        <f ca="1">IF($A16="",J15,INDEX(Case4!$C$3:$C$100,MATCH(CELL("row",A16)-3,Case4!$W$3:$W$100,FALSE)))</f>
        <v>65.835699100174367</v>
      </c>
      <c r="K16" s="7">
        <f ca="1">IF($A16="",K15,INDEX(Case5!$C$3:$C$100,MATCH(CELL("row",A16)-3,Case5!$W$3:$W$100,FALSE)))</f>
        <v>64.08353621946921</v>
      </c>
      <c r="L16" s="7">
        <f ca="1">IF($A16="",L15,INDEX(Case6!$C$3:$C$100,MATCH(CELL("row",A16)-3,Case6!$W$3:$W$100,FALSE)))</f>
        <v>65.819094831336812</v>
      </c>
      <c r="M16" s="7">
        <f ca="1">IF($A16="",M15,INDEX(Case7!$C$3:$C$100,MATCH(CELL("row",A16)-3,Case7!$W$3:$W$100,FALSE)))</f>
        <v>64.124200049498398</v>
      </c>
      <c r="N16" s="7">
        <f ca="1">IF($A16="",N15,INDEX(Case8!$C$3:$C$100,MATCH(CELL("row",A16)-3,Case8!$W$3:$W$100,FALSE)))</f>
        <v>59.997912141534208</v>
      </c>
      <c r="O16" s="13">
        <f ca="1">IF($A16="",O15,INDEX(Case9!$C$3:$C$100,MATCH(CELL("row",A16)-3,Case9!$W$3:$W$100,FALSE)))</f>
        <v>73.88715592248009</v>
      </c>
      <c r="P16" s="13">
        <f ca="1">IF($A16="",P15,INDEX(Case10!$C$3:$C$100,MATCH(CELL("row",A16)-3,Case10!$W$3:$W$100,FALSE)))</f>
        <v>60.624039580526841</v>
      </c>
      <c r="Q16" s="7">
        <f ca="1">IF($A16="",Q15,INDEX(Case11!$C$3:$C$100,MATCH(CELL("row",A16)-3,Case11!$W$3:$W$100,FALSE)))</f>
        <v>81.176001321514221</v>
      </c>
      <c r="R16" s="13">
        <f ca="1">IF($A16="",R15,INDEX(Pi!$Q$3:$Q$100,MATCH(CELL("row",A16)-3,Pi!$W$3:$W$100,FALSE)))</f>
        <v>57.248000000000005</v>
      </c>
      <c r="S16" s="7">
        <f ca="1">IF($A16="",S15,INDEX(Patm!$Q$3:$Q$100,MATCH(CELL("row",A16)-3,Patm!$W$3:$W$100,FALSE)))</f>
        <v>1.7621871459035521</v>
      </c>
      <c r="T16" s="7">
        <f ca="1">IF($A16="",T15,INDEX('Patm diff'!$Q$3:$Q$100,MATCH(CELL("row",Q16)-3,'Patm diff'!$W$3:$W$100,FALSE)))</f>
        <v>0.10791398526726155</v>
      </c>
      <c r="U16" s="7">
        <f ca="1">IF($A16="",U15,INDEX('Patm nodiff'!$Q$3:$Q$100,MATCH(CELL("row",B16)-3,'Patm nodiff'!$W$3:$W$100,FALSE)))</f>
        <v>1.0565412716206004</v>
      </c>
      <c r="V16" s="7">
        <f ca="1">IF($A16="",V15,INDEX(Case1!$Q$3:$Q$100,MATCH(CELL("row",A16)-3,Case1!$W$3:$W$100,FALSE)))</f>
        <v>1.9555278317866978</v>
      </c>
      <c r="W16" s="7">
        <f ca="1">IF($A16="",W15,INDEX(Case2!$Q$3:$Q$100,MATCH(CELL("row",A16)-3,Case2!$W$3:$W$100,FALSE)))</f>
        <v>1.8701248702047142</v>
      </c>
      <c r="X16" s="7">
        <f ca="1">IF($A16="",X15,INDEX(Case3!$Q$3:$Q$100,MATCH(CELL("row",A16)-3,Case3!$W$3:$W$100,FALSE)))</f>
        <v>2.0401419411511794</v>
      </c>
      <c r="Y16" s="7">
        <f ca="1">IF($A16="",Y15,INDEX(Case4!$Q$3:$Q$100,MATCH(CELL("row",A16)-3,Case4!$W$3:$W$100,FALSE)))</f>
        <v>1.4563614768708348</v>
      </c>
      <c r="Z16" s="7">
        <f ca="1">IF($A16="",Z15,INDEX(Case5!$Q$3:$Q$100,MATCH(CELL("row",A16)-3,Case5!$W$3:$W$100,FALSE)))</f>
        <v>2.4664992844767455</v>
      </c>
      <c r="AA16" s="7">
        <f ca="1">IF($A16="",AA15,INDEX(Case6!$Q$3:$Q1042,MATCH(CELL("row",A16)-3,Case6!$W$3:$W$100,FALSE)))</f>
        <v>1.465755968916892</v>
      </c>
      <c r="AB16" s="7">
        <f ca="1">IF($A16="",AB15,INDEX(Case7!$Q$3:$Q$100,MATCH(CELL("row",A16)-3,Case7!$W$3:$W$100,FALSE)))</f>
        <v>2.4425538804350815</v>
      </c>
      <c r="AC16" s="7">
        <f ca="1">IF($A16="",AC15,INDEX(Case8!$Q$3:$Q$100,MATCH(CELL("row",A16)-3,Case8!$W$3:$W$100,FALSE)))</f>
        <v>1.3820816547690802</v>
      </c>
      <c r="AD16" s="7">
        <f ca="1">IF($A16="",AD15,INDEX(Case9!$Q$3:$Q$100,MATCH(CELL("row",B16)-3,Case9!$W$3:$W$100,FALSE)))</f>
        <v>3.3913581893913403</v>
      </c>
      <c r="AE16" s="7">
        <f ca="1">IF($A16="",AE15,INDEX(Case10!$Q$3:$Q$100,MATCH(CELL("row",B16)-3,Case10!$W$3:$W$100,FALSE)))</f>
        <v>1.4998798263499116</v>
      </c>
      <c r="AF16" s="7">
        <f ca="1">IF($A16="",AF15,INDEX(Case11!$Q$3:$Q$100,MATCH(CELL("row",A16)-3,Case11!$W$3:$W$100,FALSE)))</f>
        <v>4.3090871150554459</v>
      </c>
      <c r="AH16">
        <f t="shared" ca="1" si="1"/>
        <v>14</v>
      </c>
      <c r="AI16">
        <f t="shared" ca="1" si="2"/>
        <v>2</v>
      </c>
      <c r="AJ16">
        <f t="shared" ca="1" si="7"/>
        <v>8</v>
      </c>
      <c r="AL16" s="7">
        <f t="shared" ca="1" si="3"/>
        <v>81.176001321514221</v>
      </c>
      <c r="AM16" s="7">
        <f t="shared" ca="1" si="4"/>
        <v>4.3090871150554459</v>
      </c>
      <c r="AN16" s="7">
        <f t="shared" ca="1" si="5"/>
        <v>60.72399592857883</v>
      </c>
      <c r="AO16" s="7">
        <f t="shared" ca="1" si="6"/>
        <v>1.0565412716206004</v>
      </c>
      <c r="AQ16" s="7">
        <f t="shared" ca="1" si="8"/>
        <v>59.997912141534208</v>
      </c>
      <c r="AR16" s="7">
        <f t="shared" ca="1" si="9"/>
        <v>1.3820816547690802</v>
      </c>
    </row>
    <row r="17" spans="1:44" x14ac:dyDescent="0.2">
      <c r="A17" t="str">
        <f>IF(ROW()-3&gt;Control!$I$5,"",Control!B18)</f>
        <v>AME 10 C4</v>
      </c>
      <c r="B17" s="7">
        <f ca="1">IF($A17="",B16,INDEX(Case1!$AB$3:$AB$100,MATCH(CELL("row",A17)-3,Case1!$W$3:$W$100,FALSE)))</f>
        <v>50.153486701922667</v>
      </c>
      <c r="C17" s="7">
        <f ca="1">IF($A17="",C16,INDEX(Pi!$C$3:$C$100,MATCH(CELL("row",A17)-3,Pi!$W$3:$W$100,FALSE)))</f>
        <v>55.67332962354827</v>
      </c>
      <c r="D17" s="13">
        <f ca="1">IF($A17="",D16,INDEX(Patm!$C$3:$C$100,MATCH(CELL("row",A17)-3,Patm!$W$3:$W$100,FALSE)))</f>
        <v>64.690142602627745</v>
      </c>
      <c r="E17" s="13">
        <f ca="1">IF($A17="",E16,INDEX('Patm diff'!$C$3:$C$100,MATCH(CELL("row",Q17)-3,'Patm diff'!$W$3:$W$100,FALSE)))</f>
        <v>65.769492002480433</v>
      </c>
      <c r="F17" s="13">
        <f ca="1">IF($A17="",F16,INDEX('Patm nodiff'!$C$3:$C$100,MATCH(CELL("row",B17)-3,'Patm nodiff'!$W$3:$W$100,FALSE)))</f>
        <v>60.822139595885176</v>
      </c>
      <c r="G17" s="13">
        <f ca="1">IF($A17="",G16,INDEX(Case1!$C$3:$C$100,MATCH(CELL("row",A17)-3,Case1!$W$3:$W$100,FALSE)))</f>
        <v>65.59277332283429</v>
      </c>
      <c r="H17" s="7">
        <f ca="1">IF($A17="",H16,INDEX(Case2!$C$3:$C$100,MATCH(CELL("row",A17)-3,Case2!$W$3:$W$100,FALSE)))</f>
        <v>65.786152659545934</v>
      </c>
      <c r="I17" s="7">
        <f ca="1">IF($A17="",I16,INDEX(Case3!$C$3:$C$100,MATCH(CELL("row",A17)-3,Case3!$W$3:$W$100,FALSE)))</f>
        <v>65.401830874698277</v>
      </c>
      <c r="J17" s="7">
        <f ca="1">IF($A17="",J16,INDEX(Case4!$C$3:$C$100,MATCH(CELL("row",A17)-3,Case4!$W$3:$W$100,FALSE)))</f>
        <v>66.733616558988956</v>
      </c>
      <c r="K17" s="7">
        <f ca="1">IF($A17="",K16,INDEX(Case5!$C$3:$C$100,MATCH(CELL("row",A17)-3,Case5!$W$3:$W$100,FALSE)))</f>
        <v>64.450695433245329</v>
      </c>
      <c r="L17" s="7">
        <f ca="1">IF($A17="",L16,INDEX(Case6!$C$3:$C$100,MATCH(CELL("row",A17)-3,Case6!$W$3:$W$100,FALSE)))</f>
        <v>66.711899423063286</v>
      </c>
      <c r="M17" s="7">
        <f ca="1">IF($A17="",M16,INDEX(Case7!$C$3:$C$100,MATCH(CELL("row",A17)-3,Case7!$W$3:$W$100,FALSE)))</f>
        <v>64.503669186960153</v>
      </c>
      <c r="N17" s="7">
        <f ca="1">IF($A17="",N16,INDEX(Case8!$C$3:$C$100,MATCH(CELL("row",A17)-3,Case8!$W$3:$W$100,FALSE)))</f>
        <v>60.654936520365126</v>
      </c>
      <c r="O17" s="13">
        <f ca="1">IF($A17="",O16,INDEX(Case9!$C$3:$C$100,MATCH(CELL("row",A17)-3,Case9!$W$3:$W$100,FALSE)))</f>
        <v>77.311343568817435</v>
      </c>
      <c r="P17" s="13">
        <f ca="1">IF($A17="",P16,INDEX(Case10!$C$3:$C$100,MATCH(CELL("row",A17)-3,Case10!$W$3:$W$100,FALSE)))</f>
        <v>61.140497497754218</v>
      </c>
      <c r="Q17" s="7">
        <f ca="1">IF($A17="",Q16,INDEX(Case11!$C$3:$C$100,MATCH(CELL("row",A17)-3,Case11!$W$3:$W$100,FALSE)))</f>
        <v>87.039102868037787</v>
      </c>
      <c r="R17" s="13">
        <f ca="1">IF($A17="",R16,INDEX(Pi!$Q$3:$Q$100,MATCH(CELL("row",A17)-3,Pi!$W$3:$W$100,FALSE)))</f>
        <v>31.851965121621603</v>
      </c>
      <c r="S17" s="7">
        <f ca="1">IF($A17="",S16,INDEX(Patm!$Q$3:$Q$100,MATCH(CELL("row",A17)-3,Patm!$W$3:$W$100,FALSE)))</f>
        <v>3.948794030076027E-2</v>
      </c>
      <c r="T17" s="7">
        <f ca="1">IF($A17="",T16,INDEX('Patm diff'!$Q$3:$Q$100,MATCH(CELL("row",Q17)-3,'Patm diff'!$W$3:$W$100,FALSE)))</f>
        <v>6.1695662928241114E-2</v>
      </c>
      <c r="U17" s="7">
        <f ca="1">IF($A17="",U16,INDEX('Patm nodiff'!$Q$3:$Q$100,MATCH(CELL("row",B17)-3,'Patm nodiff'!$W$3:$W$100,FALSE)))</f>
        <v>1.5490599441705661</v>
      </c>
      <c r="V17" s="7">
        <f ca="1">IF($A17="",V16,INDEX(Case1!$Q$3:$Q$100,MATCH(CELL("row",A17)-3,Case1!$W$3:$W$100,FALSE)))</f>
        <v>2.5012124417605501</v>
      </c>
      <c r="W17" s="7">
        <f ca="1">IF($A17="",W16,INDEX(Case2!$Q$3:$Q$100,MATCH(CELL("row",A17)-3,Case2!$W$3:$W$100,FALSE)))</f>
        <v>2.390989394947399</v>
      </c>
      <c r="X17" s="7">
        <f ca="1">IF($A17="",X16,INDEX(Case3!$Q$3:$Q$100,MATCH(CELL("row",A17)-3,Case3!$W$3:$W$100,FALSE)))</f>
        <v>2.6105107306484934</v>
      </c>
      <c r="Y17" s="7">
        <f ca="1">IF($A17="",Y16,INDEX(Case4!$Q$3:$Q$100,MATCH(CELL("row",A17)-3,Case4!$W$3:$W$100,FALSE)))</f>
        <v>1.8582225952638829</v>
      </c>
      <c r="Z17" s="7">
        <f ca="1">IF($A17="",Z16,INDEX(Case5!$Q$3:$Q$100,MATCH(CELL("row",A17)-3,Case5!$W$3:$W$100,FALSE)))</f>
        <v>3.1625425393963034</v>
      </c>
      <c r="AA17" s="7">
        <f ca="1">IF($A17="",AA16,INDEX(Case6!$Q$3:$Q1043,MATCH(CELL("row",A17)-3,Case6!$W$3:$W$100,FALSE)))</f>
        <v>1.8702969986735547</v>
      </c>
      <c r="AB17" s="7">
        <f ca="1">IF($A17="",AB16,INDEX(Case7!$Q$3:$Q$100,MATCH(CELL("row",A17)-3,Case7!$W$3:$W$100,FALSE)))</f>
        <v>3.1314788567221639</v>
      </c>
      <c r="AC17" s="7">
        <f ca="1">IF($A17="",AC16,INDEX(Case8!$Q$3:$Q$100,MATCH(CELL("row",A17)-3,Case8!$W$3:$W$100,FALSE)))</f>
        <v>1.0562824163500555</v>
      </c>
      <c r="AD17" s="7">
        <f ca="1">IF($A17="",AD16,INDEX(Case9!$Q$3:$Q$100,MATCH(CELL("row",B17)-3,Case9!$W$3:$W$100,FALSE)))</f>
        <v>4.1763236796381511</v>
      </c>
      <c r="AE17" s="7">
        <f ca="1">IF($A17="",AE16,INDEX(Case10!$Q$3:$Q$100,MATCH(CELL("row",B17)-3,Case10!$W$3:$W$100,FALSE)))</f>
        <v>1.1498406677882862</v>
      </c>
      <c r="AF17" s="7">
        <f ca="1">IF($A17="",AF16,INDEX(Case11!$Q$3:$Q$100,MATCH(CELL("row",A17)-3,Case11!$W$3:$W$100,FALSE)))</f>
        <v>5.1832822753518162</v>
      </c>
      <c r="AH17">
        <f t="shared" ca="1" si="1"/>
        <v>14</v>
      </c>
      <c r="AI17">
        <f t="shared" ca="1" si="2"/>
        <v>1</v>
      </c>
      <c r="AJ17">
        <f t="shared" ca="1" si="7"/>
        <v>8</v>
      </c>
      <c r="AL17" s="7">
        <f t="shared" ca="1" si="3"/>
        <v>87.039102868037787</v>
      </c>
      <c r="AM17" s="7">
        <f t="shared" ca="1" si="4"/>
        <v>5.1832822753518162</v>
      </c>
      <c r="AN17" s="7">
        <f t="shared" ca="1" si="5"/>
        <v>60.822139595885176</v>
      </c>
      <c r="AO17" s="7">
        <f t="shared" ca="1" si="6"/>
        <v>1.5490599441705661</v>
      </c>
      <c r="AQ17" s="7">
        <f t="shared" ca="1" si="8"/>
        <v>60.654936520365126</v>
      </c>
      <c r="AR17" s="7">
        <f t="shared" ca="1" si="9"/>
        <v>1.0562824163500555</v>
      </c>
    </row>
    <row r="18" spans="1:44" x14ac:dyDescent="0.2">
      <c r="A18" t="str">
        <f>IF(ROW()-3&gt;Control!$I$5,"",Control!B19)</f>
        <v>AME 10 D1</v>
      </c>
      <c r="B18" s="7">
        <f ca="1">IF($A18="",B17,INDEX(Case1!$AB$3:$AB$100,MATCH(CELL("row",A18)-3,Case1!$W$3:$W$100,FALSE)))</f>
        <v>49.12711344314242</v>
      </c>
      <c r="C18" s="7">
        <f ca="1">IF($A18="",C17,INDEX(Pi!$C$3:$C$100,MATCH(CELL("row",A18)-3,Pi!$W$3:$W$100,FALSE)))</f>
        <v>56.458039636241594</v>
      </c>
      <c r="D18" s="13">
        <f ca="1">IF($A18="",D17,INDEX(Patm!$C$3:$C$100,MATCH(CELL("row",A18)-3,Patm!$W$3:$W$100,FALSE)))</f>
        <v>64.815096536215421</v>
      </c>
      <c r="E18" s="13">
        <f ca="1">IF($A18="",E17,INDEX('Patm diff'!$C$3:$C$100,MATCH(CELL("row",Q18)-3,'Patm diff'!$W$3:$W$100,FALSE)))</f>
        <v>66.605748692851307</v>
      </c>
      <c r="F18" s="13">
        <f ca="1">IF($A18="",F17,INDEX('Patm nodiff'!$C$3:$C$100,MATCH(CELL("row",B18)-3,'Patm nodiff'!$W$3:$W$100,FALSE)))</f>
        <v>63.034297640713191</v>
      </c>
      <c r="G18" s="13">
        <f ca="1">IF($A18="",G17,INDEX(Case1!$C$3:$C$100,MATCH(CELL("row",A18)-3,Case1!$W$3:$W$100,FALSE)))</f>
        <v>67.602071045792655</v>
      </c>
      <c r="H18" s="7">
        <f ca="1">IF($A18="",H17,INDEX(Case2!$C$3:$C$100,MATCH(CELL("row",A18)-3,Case2!$W$3:$W$100,FALSE)))</f>
        <v>67.797398847078128</v>
      </c>
      <c r="I18" s="7">
        <f ca="1">IF($A18="",I17,INDEX(Case3!$C$3:$C$100,MATCH(CELL("row",A18)-3,Case3!$W$3:$W$100,FALSE)))</f>
        <v>67.409246994851557</v>
      </c>
      <c r="J18" s="7">
        <f ca="1">IF($A18="",J17,INDEX(Case4!$C$3:$C$100,MATCH(CELL("row",A18)-3,Case4!$W$3:$W$100,FALSE)))</f>
        <v>68.75425108055984</v>
      </c>
      <c r="K18" s="7">
        <f ca="1">IF($A18="",K17,INDEX(Case5!$C$3:$C$100,MATCH(CELL("row",A18)-3,Case5!$W$3:$W$100,FALSE)))</f>
        <v>66.448476159837966</v>
      </c>
      <c r="L18" s="7">
        <f ca="1">IF($A18="",L17,INDEX(Case6!$C$3:$C$100,MATCH(CELL("row",A18)-3,Case6!$W$3:$W$100,FALSE)))</f>
        <v>68.732317457407248</v>
      </c>
      <c r="M18" s="7">
        <f ca="1">IF($A18="",M17,INDEX(Case7!$C$3:$C$100,MATCH(CELL("row",A18)-3,Case7!$W$3:$W$100,FALSE)))</f>
        <v>66.501995667675416</v>
      </c>
      <c r="N18" s="7">
        <f ca="1">IF($A18="",N17,INDEX(Case8!$C$3:$C$100,MATCH(CELL("row",A18)-3,Case8!$W$3:$W$100,FALSE)))</f>
        <v>61.945868641901733</v>
      </c>
      <c r="O18" s="13">
        <f ca="1">IF($A18="",O17,INDEX(Case9!$C$3:$C$100,MATCH(CELL("row",A18)-3,Case9!$W$3:$W$100,FALSE)))</f>
        <v>79.429489056472335</v>
      </c>
      <c r="P18" s="13">
        <f ca="1">IF($A18="",P17,INDEX(Case10!$C$3:$C$100,MATCH(CELL("row",A18)-3,Case10!$W$3:$W$100,FALSE)))</f>
        <v>62.582084159140337</v>
      </c>
      <c r="Q18" s="7">
        <f ca="1">IF($A18="",Q17,INDEX(Case11!$C$3:$C$100,MATCH(CELL("row",A18)-3,Case11!$W$3:$W$100,FALSE)))</f>
        <v>89.236976609800777</v>
      </c>
      <c r="R18" s="13">
        <f ca="1">IF($A18="",R17,INDEX(Pi!$Q$3:$Q$100,MATCH(CELL("row",A18)-3,Pi!$W$3:$W$100,FALSE)))</f>
        <v>30.216134292297337</v>
      </c>
      <c r="S18" s="7">
        <f ca="1">IF($A18="",S17,INDEX(Patm!$Q$3:$Q$100,MATCH(CELL("row",A18)-3,Patm!$W$3:$W$100,FALSE)))</f>
        <v>8.7436195562667471</v>
      </c>
      <c r="T18" s="7">
        <f ca="1">IF($A18="",T17,INDEX('Patm diff'!$Q$3:$Q$100,MATCH(CELL("row",Q18)-3,'Patm diff'!$W$3:$W$100,FALSE)))</f>
        <v>8.9637590487417401E-2</v>
      </c>
      <c r="U18" s="7">
        <f ca="1">IF($A18="",U17,INDEX('Patm nodiff'!$Q$3:$Q$100,MATCH(CELL("row",B18)-3,'Patm nodiff'!$W$3:$W$100,FALSE)))</f>
        <v>4.3439518893984008</v>
      </c>
      <c r="V18" s="7">
        <f ca="1">IF($A18="",V17,INDEX(Case1!$Q$3:$Q$100,MATCH(CELL("row",A18)-3,Case1!$W$3:$W$100,FALSE)))</f>
        <v>2.4286758626343881</v>
      </c>
      <c r="W18" s="7">
        <f ca="1">IF($A18="",W17,INDEX(Case2!$Q$3:$Q$100,MATCH(CELL("row",A18)-3,Case2!$W$3:$W$100,FALSE)))</f>
        <v>2.3217061983736849</v>
      </c>
      <c r="X18" s="7">
        <f ca="1">IF($A18="",X17,INDEX(Case3!$Q$3:$Q$100,MATCH(CELL("row",A18)-3,Case3!$W$3:$W$100,FALSE)))</f>
        <v>2.5347414343941623</v>
      </c>
      <c r="Y18" s="7">
        <f ca="1">IF($A18="",Y17,INDEX(Case4!$Q$3:$Q$100,MATCH(CELL("row",A18)-3,Case4!$W$3:$W$100,FALSE)))</f>
        <v>1.8045963847354349</v>
      </c>
      <c r="Z18" s="7">
        <f ca="1">IF($A18="",Z17,INDEX(Case5!$Q$3:$Q$100,MATCH(CELL("row",A18)-3,Case5!$W$3:$W$100,FALSE)))</f>
        <v>3.0703797351953117</v>
      </c>
      <c r="AA18" s="7">
        <f ca="1">IF($A18="",AA17,INDEX(Case6!$Q$3:$Q1044,MATCH(CELL("row",A18)-3,Case6!$W$3:$W$100,FALSE)))</f>
        <v>1.8163173388253535</v>
      </c>
      <c r="AB18" s="7">
        <f ca="1">IF($A18="",AB17,INDEX(Case7!$Q$3:$Q$100,MATCH(CELL("row",A18)-3,Case7!$W$3:$W$100,FALSE)))</f>
        <v>3.040241483311283</v>
      </c>
      <c r="AC18" s="7">
        <f ca="1">IF($A18="",AC17,INDEX(Case8!$Q$3:$Q$100,MATCH(CELL("row",A18)-3,Case8!$W$3:$W$100,FALSE)))</f>
        <v>1.7065372175936542</v>
      </c>
      <c r="AD18" s="7">
        <f ca="1">IF($A18="",AD17,INDEX(Case9!$Q$3:$Q$100,MATCH(CELL("row",B18)-3,Case9!$W$3:$W$100,FALSE)))</f>
        <v>4.06948587861213</v>
      </c>
      <c r="AE18" s="7">
        <f ca="1">IF($A18="",AE17,INDEX(Case10!$Q$3:$Q$100,MATCH(CELL("row",B18)-3,Case10!$W$3:$W$100,FALSE)))</f>
        <v>1.4536343103973781</v>
      </c>
      <c r="AF18" s="7">
        <f ca="1">IF($A18="",AF17,INDEX(Case11!$Q$3:$Q$100,MATCH(CELL("row",A18)-3,Case11!$W$3:$W$100,FALSE)))</f>
        <v>5.0620823212815917</v>
      </c>
      <c r="AH18">
        <f t="shared" ca="1" si="1"/>
        <v>1</v>
      </c>
      <c r="AI18">
        <f t="shared" ca="1" si="2"/>
        <v>2</v>
      </c>
      <c r="AJ18">
        <f t="shared" ca="1" si="7"/>
        <v>10</v>
      </c>
      <c r="AL18" s="7">
        <f t="shared" ca="1" si="3"/>
        <v>89.236976609800777</v>
      </c>
      <c r="AM18" s="7">
        <f t="shared" ca="1" si="4"/>
        <v>5.0620823212815917</v>
      </c>
      <c r="AN18" s="7">
        <f t="shared" ca="1" si="5"/>
        <v>63.034297640713191</v>
      </c>
      <c r="AO18" s="7">
        <f t="shared" ca="1" si="6"/>
        <v>4.3439518893984008</v>
      </c>
      <c r="AQ18" s="7">
        <f t="shared" ca="1" si="8"/>
        <v>61.945868641901733</v>
      </c>
      <c r="AR18" s="7">
        <f t="shared" ca="1" si="9"/>
        <v>1.7065372175936542</v>
      </c>
    </row>
    <row r="19" spans="1:44" x14ac:dyDescent="0.2">
      <c r="A19" t="str">
        <f>IF(ROW()-3&gt;Control!$I$5,"",Control!B20)</f>
        <v>AME 10 D2</v>
      </c>
      <c r="B19" s="7">
        <f ca="1">IF($A19="",B18,INDEX(Case1!$AB$3:$AB$100,MATCH(CELL("row",A19)-3,Case1!$W$3:$W$100,FALSE)))</f>
        <v>48.321052940515926</v>
      </c>
      <c r="C19" s="7">
        <f ca="1">IF($A19="",C18,INDEX(Pi!$C$3:$C$100,MATCH(CELL("row",A19)-3,Pi!$W$3:$W$100,FALSE)))</f>
        <v>56.478268959828789</v>
      </c>
      <c r="D19" s="13">
        <f ca="1">IF($A19="",D18,INDEX(Patm!$C$3:$C$100,MATCH(CELL("row",A19)-3,Patm!$W$3:$W$100,FALSE)))</f>
        <v>65.388307806037602</v>
      </c>
      <c r="E19" s="13">
        <f ca="1">IF($A19="",E18,INDEX('Patm diff'!$C$3:$C$100,MATCH(CELL("row",Q19)-3,'Patm diff'!$W$3:$W$100,FALSE)))</f>
        <v>66.922577211000956</v>
      </c>
      <c r="F19" s="13">
        <f ca="1">IF($A19="",F18,INDEX('Patm nodiff'!$C$3:$C$100,MATCH(CELL("row",B19)-3,'Patm nodiff'!$W$3:$W$100,FALSE)))</f>
        <v>64.667195958375459</v>
      </c>
      <c r="G19" s="13">
        <f ca="1">IF($A19="",G18,INDEX(Case1!$C$3:$C$100,MATCH(CELL("row",A19)-3,Case1!$W$3:$W$100,FALSE)))</f>
        <v>69.212094789707393</v>
      </c>
      <c r="H19" s="7">
        <f ca="1">IF($A19="",H18,INDEX(Case2!$C$3:$C$100,MATCH(CELL("row",A19)-3,Case2!$W$3:$W$100,FALSE)))</f>
        <v>69.463971956789266</v>
      </c>
      <c r="I19" s="7">
        <f ca="1">IF($A19="",I18,INDEX(Case3!$C$3:$C$100,MATCH(CELL("row",A19)-3,Case3!$W$3:$W$100,FALSE)))</f>
        <v>68.96358258441073</v>
      </c>
      <c r="J19" s="7">
        <f ca="1">IF($A19="",J18,INDEX(Case4!$C$3:$C$100,MATCH(CELL("row",A19)-3,Case4!$W$3:$W$100,FALSE)))</f>
        <v>70.698424870932627</v>
      </c>
      <c r="K19" s="7">
        <f ca="1">IF($A19="",K18,INDEX(Case5!$C$3:$C$100,MATCH(CELL("row",A19)-3,Case5!$W$3:$W$100,FALSE)))</f>
        <v>67.726027961240021</v>
      </c>
      <c r="L19" s="7">
        <f ca="1">IF($A19="",L18,INDEX(Case6!$C$3:$C$100,MATCH(CELL("row",A19)-3,Case6!$W$3:$W$100,FALSE)))</f>
        <v>70.670153520862101</v>
      </c>
      <c r="M19" s="7">
        <f ca="1">IF($A19="",M18,INDEX(Case7!$C$3:$C$100,MATCH(CELL("row",A19)-3,Case7!$W$3:$W$100,FALSE)))</f>
        <v>67.794862036096902</v>
      </c>
      <c r="N19" s="7">
        <f ca="1">IF($A19="",N18,INDEX(Case8!$C$3:$C$100,MATCH(CELL("row",A19)-3,Case8!$W$3:$W$100,FALSE)))</f>
        <v>61.949138166142738</v>
      </c>
      <c r="O19" s="13">
        <f ca="1">IF($A19="",O18,INDEX(Case9!$C$3:$C$100,MATCH(CELL("row",A19)-3,Case9!$W$3:$W$100,FALSE)))</f>
        <v>82.784071031190265</v>
      </c>
      <c r="P19" s="13">
        <f ca="1">IF($A19="",P18,INDEX(Case10!$C$3:$C$100,MATCH(CELL("row",A19)-3,Case10!$W$3:$W$100,FALSE)))</f>
        <v>62.752133281075167</v>
      </c>
      <c r="Q19" s="7">
        <f ca="1">IF($A19="",Q18,INDEX(Case11!$C$3:$C$100,MATCH(CELL("row",A19)-3,Case11!$W$3:$W$100,FALSE)))</f>
        <v>89.942876079343677</v>
      </c>
      <c r="R19" s="13">
        <f ca="1">IF($A19="",R18,INDEX(Pi!$Q$3:$Q$100,MATCH(CELL("row",A19)-3,Pi!$W$3:$W$100,FALSE)))</f>
        <v>45.721599999999995</v>
      </c>
      <c r="S19" s="7">
        <f ca="1">IF($A19="",S18,INDEX(Patm!$Q$3:$Q$100,MATCH(CELL("row",A19)-3,Patm!$W$3:$W$100,FALSE)))</f>
        <v>4.1440955082972158E-2</v>
      </c>
      <c r="T19" s="7">
        <f ca="1">IF($A19="",T18,INDEX('Patm diff'!$Q$3:$Q$100,MATCH(CELL("row",Q19)-3,'Patm diff'!$W$3:$W$100,FALSE)))</f>
        <v>5.2645253161041031E-2</v>
      </c>
      <c r="U19" s="7">
        <f ca="1">IF($A19="",U18,INDEX('Patm nodiff'!$Q$3:$Q$100,MATCH(CELL("row",B19)-3,'Patm nodiff'!$W$3:$W$100,FALSE)))</f>
        <v>3.4116529283990109E-2</v>
      </c>
      <c r="V19" s="7">
        <f ca="1">IF($A19="",V18,INDEX(Case1!$Q$3:$Q$100,MATCH(CELL("row",A19)-3,Case1!$W$3:$W$100,FALSE)))</f>
        <v>3.0163846434469646</v>
      </c>
      <c r="W19" s="7">
        <f ca="1">IF($A19="",W18,INDEX(Case2!$Q$3:$Q$100,MATCH(CELL("row",A19)-3,Case2!$W$3:$W$100,FALSE)))</f>
        <v>2.8821619875704556</v>
      </c>
      <c r="X19" s="7">
        <f ca="1">IF($A19="",X18,INDEX(Case3!$Q$3:$Q$100,MATCH(CELL("row",A19)-3,Case3!$W$3:$W$100,FALSE)))</f>
        <v>3.1495904236923704</v>
      </c>
      <c r="Y19" s="7">
        <f ca="1">IF($A19="",Y18,INDEX(Case4!$Q$3:$Q$100,MATCH(CELL("row",A19)-3,Case4!$W$3:$W$100,FALSE)))</f>
        <v>2.2350553340902306</v>
      </c>
      <c r="Z19" s="7">
        <f ca="1">IF($A19="",Z18,INDEX(Case5!$Q$3:$Q$100,MATCH(CELL("row",A19)-3,Case5!$W$3:$W$100,FALSE)))</f>
        <v>3.8241158796965653</v>
      </c>
      <c r="AA19" s="7">
        <f ca="1">IF($A19="",AA18,INDEX(Case6!$Q$3:$Q1045,MATCH(CELL("row",A19)-3,Case6!$W$3:$W$100,FALSE)))</f>
        <v>2.249689511126733</v>
      </c>
      <c r="AB19" s="7">
        <f ca="1">IF($A19="",AB18,INDEX(Case7!$Q$3:$Q$100,MATCH(CELL("row",A19)-3,Case7!$W$3:$W$100,FALSE)))</f>
        <v>3.7860860165058381</v>
      </c>
      <c r="AC19" s="7">
        <f ca="1">IF($A19="",AC18,INDEX(Case8!$Q$3:$Q$100,MATCH(CELL("row",A19)-3,Case8!$W$3:$W$100,FALSE)))</f>
        <v>1.3391328639267805</v>
      </c>
      <c r="AD19" s="7">
        <f ca="1">IF($A19="",AD18,INDEX(Case9!$Q$3:$Q$100,MATCH(CELL("row",B19)-3,Case9!$W$3:$W$100,FALSE)))</f>
        <v>2.8922399744177265</v>
      </c>
      <c r="AE19" s="7">
        <f ca="1">IF($A19="",AE18,INDEX(Case10!$Q$3:$Q$100,MATCH(CELL("row",B19)-3,Case10!$W$3:$W$100,FALSE)))</f>
        <v>1.8459274342749663</v>
      </c>
      <c r="AF19" s="7">
        <f ca="1">IF($A19="",AF18,INDEX(Case11!$Q$3:$Q$100,MATCH(CELL("row",A19)-3,Case11!$W$3:$W$100,FALSE)))</f>
        <v>3.7185836181471048</v>
      </c>
      <c r="AH19">
        <f t="shared" ca="1" si="1"/>
        <v>8</v>
      </c>
      <c r="AI19">
        <f t="shared" ca="1" si="2"/>
        <v>3</v>
      </c>
      <c r="AJ19">
        <f t="shared" ca="1" si="7"/>
        <v>8</v>
      </c>
      <c r="AL19" s="7">
        <f t="shared" ca="1" si="3"/>
        <v>89.942876079343677</v>
      </c>
      <c r="AM19" s="7">
        <f t="shared" ca="1" si="4"/>
        <v>3.7185836181471048</v>
      </c>
      <c r="AN19" s="7">
        <f t="shared" ca="1" si="5"/>
        <v>64.667195958375459</v>
      </c>
      <c r="AO19" s="7">
        <f t="shared" ca="1" si="6"/>
        <v>3.4116529283990109E-2</v>
      </c>
      <c r="AQ19" s="7">
        <f t="shared" ca="1" si="8"/>
        <v>61.949138166142738</v>
      </c>
      <c r="AR19" s="7">
        <f t="shared" ca="1" si="9"/>
        <v>1.3391328639267805</v>
      </c>
    </row>
    <row r="20" spans="1:44" x14ac:dyDescent="0.2">
      <c r="A20" t="str">
        <f>IF(ROW()-3&gt;Control!$I$5,"",Control!B21)</f>
        <v>AME 10 D3</v>
      </c>
      <c r="B20" s="7">
        <f ca="1">IF($A20="",B19,INDEX(Case1!$AB$3:$AB$100,MATCH(CELL("row",A20)-3,Case1!$W$3:$W$100,FALSE)))</f>
        <v>46.128375766975829</v>
      </c>
      <c r="C20" s="7">
        <f ca="1">IF($A20="",C19,INDEX(Pi!$C$3:$C$100,MATCH(CELL("row",A20)-3,Pi!$W$3:$W$100,FALSE)))</f>
        <v>63.639786269803274</v>
      </c>
      <c r="D20" s="13">
        <f ca="1">IF($A20="",D19,INDEX(Patm!$C$3:$C$100,MATCH(CELL("row",A20)-3,Patm!$W$3:$W$100,FALSE)))</f>
        <v>65.603553621274273</v>
      </c>
      <c r="E20" s="13">
        <f ca="1">IF($A20="",E19,INDEX('Patm diff'!$C$3:$C$100,MATCH(CELL("row",Q20)-3,'Patm diff'!$W$3:$W$100,FALSE)))</f>
        <v>67.518232379200143</v>
      </c>
      <c r="F20" s="13">
        <f ca="1">IF($A20="",F19,INDEX('Patm nodiff'!$C$3:$C$100,MATCH(CELL("row",B20)-3,'Patm nodiff'!$W$3:$W$100,FALSE)))</f>
        <v>65.363934898107686</v>
      </c>
      <c r="G20" s="13">
        <f ca="1">IF($A20="",G19,INDEX(Case1!$C$3:$C$100,MATCH(CELL("row",A20)-3,Case1!$W$3:$W$100,FALSE)))</f>
        <v>73.742165238674517</v>
      </c>
      <c r="H20" s="7">
        <f ca="1">IF($A20="",H19,INDEX(Case2!$C$3:$C$100,MATCH(CELL("row",A20)-3,Case2!$W$3:$W$100,FALSE)))</f>
        <v>73.918599903413465</v>
      </c>
      <c r="I20" s="7">
        <f ca="1">IF($A20="",I19,INDEX(Case3!$C$3:$C$100,MATCH(CELL("row",A20)-3,Case3!$W$3:$W$100,FALSE)))</f>
        <v>73.567957468553274</v>
      </c>
      <c r="J20" s="7">
        <f ca="1">IF($A20="",J19,INDEX(Case4!$C$3:$C$100,MATCH(CELL("row",A20)-3,Case4!$W$3:$W$100,FALSE)))</f>
        <v>74.782328244935087</v>
      </c>
      <c r="K20" s="7">
        <f ca="1">IF($A20="",K19,INDEX(Case5!$C$3:$C$100,MATCH(CELL("row",A20)-3,Case5!$W$3:$W$100,FALSE)))</f>
        <v>72.699693914806417</v>
      </c>
      <c r="L20" s="7">
        <f ca="1">IF($A20="",L19,INDEX(Case6!$C$3:$C$100,MATCH(CELL("row",A20)-3,Case6!$W$3:$W$100,FALSE)))</f>
        <v>74.762620750034031</v>
      </c>
      <c r="M20" s="7">
        <f ca="1">IF($A20="",M19,INDEX(Case7!$C$3:$C$100,MATCH(CELL("row",A20)-3,Case7!$W$3:$W$100,FALSE)))</f>
        <v>72.748002512941198</v>
      </c>
      <c r="N20" s="7">
        <f ca="1">IF($A20="",N19,INDEX(Case8!$C$3:$C$100,MATCH(CELL("row",A20)-3,Case8!$W$3:$W$100,FALSE)))</f>
        <v>68.624073014150085</v>
      </c>
      <c r="O20" s="13">
        <f ca="1">IF($A20="",O19,INDEX(Case9!$C$3:$C$100,MATCH(CELL("row",A20)-3,Case9!$W$3:$W$100,FALSE)))</f>
        <v>83.397387299509163</v>
      </c>
      <c r="P20" s="13">
        <f ca="1">IF($A20="",P19,INDEX(Case10!$C$3:$C$100,MATCH(CELL("row",A20)-3,Case10!$W$3:$W$100,FALSE)))</f>
        <v>69.199930151287958</v>
      </c>
      <c r="Q20" s="7">
        <f ca="1">IF($A20="",Q19,INDEX(Case11!$C$3:$C$100,MATCH(CELL("row",A20)-3,Case11!$W$3:$W$100,FALSE)))</f>
        <v>90.296613759183643</v>
      </c>
      <c r="R20" s="13">
        <f ca="1">IF($A20="",R19,INDEX(Pi!$Q$3:$Q$100,MATCH(CELL("row",A20)-3,Pi!$W$3:$W$100,FALSE)))</f>
        <v>38.4754</v>
      </c>
      <c r="S20" s="7">
        <f ca="1">IF($A20="",S19,INDEX(Patm!$Q$3:$Q$100,MATCH(CELL("row",A20)-3,Patm!$W$3:$W$100,FALSE)))</f>
        <v>2.3642079642795463E-2</v>
      </c>
      <c r="T20" s="7">
        <f ca="1">IF($A20="",T19,INDEX('Patm diff'!$Q$3:$Q$100,MATCH(CELL("row",Q20)-3,'Patm diff'!$W$3:$W$100,FALSE)))</f>
        <v>9.6912963008958936E-2</v>
      </c>
      <c r="U20" s="7">
        <f ca="1">IF($A20="",U19,INDEX('Patm nodiff'!$Q$3:$Q$100,MATCH(CELL("row",B20)-3,'Patm nodiff'!$W$3:$W$100,FALSE)))</f>
        <v>3.580459835350356E-2</v>
      </c>
      <c r="V20" s="7">
        <f ca="1">IF($A20="",V19,INDEX(Case1!$Q$3:$Q$100,MATCH(CELL("row",A20)-3,Case1!$W$3:$W$100,FALSE)))</f>
        <v>1.9642682171302439</v>
      </c>
      <c r="W20" s="7">
        <f ca="1">IF($A20="",W19,INDEX(Case2!$Q$3:$Q$100,MATCH(CELL("row",A20)-3,Case2!$W$3:$W$100,FALSE)))</f>
        <v>1.8782840363890809</v>
      </c>
      <c r="X20" s="7">
        <f ca="1">IF($A20="",X19,INDEX(Case3!$Q$3:$Q$100,MATCH(CELL("row",A20)-3,Case3!$W$3:$W$100,FALSE)))</f>
        <v>2.0494795404976531</v>
      </c>
      <c r="Y20" s="7">
        <f ca="1">IF($A20="",Y19,INDEX(Case4!$Q$3:$Q$100,MATCH(CELL("row",A20)-3,Case4!$W$3:$W$100,FALSE)))</f>
        <v>1.461956125585679</v>
      </c>
      <c r="Z20" s="7">
        <f ca="1">IF($A20="",Z19,INDEX(Case5!$Q$3:$Q$100,MATCH(CELL("row",A20)-3,Case5!$W$3:$W$100,FALSE)))</f>
        <v>2.4791027939833383</v>
      </c>
      <c r="AA20" s="7">
        <f ca="1">IF($A20="",AA19,INDEX(Case6!$Q$3:$Q1046,MATCH(CELL("row",A20)-3,Case6!$W$3:$W$100,FALSE)))</f>
        <v>1.4714034861071623</v>
      </c>
      <c r="AB20" s="7">
        <f ca="1">IF($A20="",AB19,INDEX(Case7!$Q$3:$Q$100,MATCH(CELL("row",A20)-3,Case7!$W$3:$W$100,FALSE)))</f>
        <v>2.4549627754649173</v>
      </c>
      <c r="AC20" s="7">
        <f ca="1">IF($A20="",AC19,INDEX(Case8!$Q$3:$Q$100,MATCH(CELL("row",A20)-3,Case8!$W$3:$W$100,FALSE)))</f>
        <v>1.0645024995279666</v>
      </c>
      <c r="AD20" s="7">
        <f ca="1">IF($A20="",AD19,INDEX(Case9!$Q$3:$Q$100,MATCH(CELL("row",B20)-3,Case9!$W$3:$W$100,FALSE)))</f>
        <v>2.7683275703863477</v>
      </c>
      <c r="AE20" s="7">
        <f ca="1">IF($A20="",AE19,INDEX(Case10!$Q$3:$Q$100,MATCH(CELL("row",B20)-3,Case10!$W$3:$W$100,FALSE)))</f>
        <v>1.1581178067232571</v>
      </c>
      <c r="AF20" s="7">
        <f ca="1">IF($A20="",AF19,INDEX(Case11!$Q$3:$Q$100,MATCH(CELL("row",A20)-3,Case11!$W$3:$W$100,FALSE)))</f>
        <v>3.5716576877357591</v>
      </c>
      <c r="AH20">
        <f t="shared" ca="1" si="1"/>
        <v>14</v>
      </c>
      <c r="AI20">
        <f t="shared" ca="1" si="2"/>
        <v>1</v>
      </c>
      <c r="AJ20">
        <f t="shared" ca="1" si="7"/>
        <v>8</v>
      </c>
      <c r="AL20" s="7">
        <f t="shared" ca="1" si="3"/>
        <v>90.296613759183643</v>
      </c>
      <c r="AM20" s="7">
        <f t="shared" ca="1" si="4"/>
        <v>3.5716576877357591</v>
      </c>
      <c r="AN20" s="7">
        <f t="shared" ca="1" si="5"/>
        <v>65.363934898107686</v>
      </c>
      <c r="AO20" s="7">
        <f t="shared" ca="1" si="6"/>
        <v>3.580459835350356E-2</v>
      </c>
      <c r="AQ20" s="7">
        <f t="shared" ca="1" si="8"/>
        <v>68.624073014150085</v>
      </c>
      <c r="AR20" s="7">
        <f t="shared" ca="1" si="9"/>
        <v>1.0645024995279666</v>
      </c>
    </row>
    <row r="21" spans="1:44" x14ac:dyDescent="0.2">
      <c r="A21" t="str">
        <f>IF(ROW()-3&gt;Control!$I$5,"",Control!B22)</f>
        <v>AME 10 D4</v>
      </c>
      <c r="B21" s="7">
        <f ca="1">IF($A21="",B20,INDEX(Case1!$AB$3:$AB$100,MATCH(CELL("row",A21)-3,Case1!$W$3:$W$100,FALSE)))</f>
        <v>46.025137858821893</v>
      </c>
      <c r="C21" s="7">
        <f ca="1">IF($A21="",C20,INDEX(Pi!$C$3:$C$100,MATCH(CELL("row",A21)-3,Pi!$W$3:$W$100,FALSE)))</f>
        <v>64.200020757442076</v>
      </c>
      <c r="D21" s="13">
        <f ca="1">IF($A21="",D20,INDEX(Patm!$C$3:$C$100,MATCH(CELL("row",A21)-3,Patm!$W$3:$W$100,FALSE)))</f>
        <v>66.055369810336302</v>
      </c>
      <c r="E21" s="13">
        <f ca="1">IF($A21="",E20,INDEX('Patm diff'!$C$3:$C$100,MATCH(CELL("row",Q21)-3,'Patm diff'!$W$3:$W$100,FALSE)))</f>
        <v>69.476818903109063</v>
      </c>
      <c r="F21" s="13">
        <f ca="1">IF($A21="",F20,INDEX('Patm nodiff'!$C$3:$C$100,MATCH(CELL("row",B21)-3,'Patm nodiff'!$W$3:$W$100,FALSE)))</f>
        <v>65.589545505658478</v>
      </c>
      <c r="G21" s="13">
        <f ca="1">IF($A21="",G20,INDEX(Case1!$C$3:$C$100,MATCH(CELL("row",A21)-3,Case1!$W$3:$W$100,FALSE)))</f>
        <v>73.961112310294226</v>
      </c>
      <c r="H21" s="7">
        <f ca="1">IF($A21="",H20,INDEX(Case2!$C$3:$C$100,MATCH(CELL("row",A21)-3,Case2!$W$3:$W$100,FALSE)))</f>
        <v>74.108241772525787</v>
      </c>
      <c r="I21" s="7">
        <f ca="1">IF($A21="",I20,INDEX(Case3!$C$3:$C$100,MATCH(CELL("row",A21)-3,Case3!$W$3:$W$100,FALSE)))</f>
        <v>73.815734079894568</v>
      </c>
      <c r="J21" s="7">
        <f ca="1">IF($A21="",J20,INDEX(Case4!$C$3:$C$100,MATCH(CELL("row",A21)-3,Case4!$W$3:$W$100,FALSE)))</f>
        <v>74.828744285148602</v>
      </c>
      <c r="K21" s="7">
        <f ca="1">IF($A21="",K20,INDEX(Case5!$C$3:$C$100,MATCH(CELL("row",A21)-3,Case5!$W$3:$W$100,FALSE)))</f>
        <v>73.090833544423987</v>
      </c>
      <c r="L21" s="7">
        <f ca="1">IF($A21="",L20,INDEX(Case6!$C$3:$C$100,MATCH(CELL("row",A21)-3,Case6!$W$3:$W$100,FALSE)))</f>
        <v>74.812269213760416</v>
      </c>
      <c r="M21" s="7">
        <f ca="1">IF($A21="",M20,INDEX(Case7!$C$3:$C$100,MATCH(CELL("row",A21)-3,Case7!$W$3:$W$100,FALSE)))</f>
        <v>73.131220578942944</v>
      </c>
      <c r="N21" s="7">
        <f ca="1">IF($A21="",N20,INDEX(Case8!$C$3:$C$100,MATCH(CELL("row",A21)-3,Case8!$W$3:$W$100,FALSE)))</f>
        <v>69.361056899242655</v>
      </c>
      <c r="O21" s="13">
        <f ca="1">IF($A21="",O20,INDEX(Case9!$C$3:$C$100,MATCH(CELL("row",A21)-3,Case9!$W$3:$W$100,FALSE)))</f>
        <v>84.364691927667138</v>
      </c>
      <c r="P21" s="13">
        <f ca="1">IF($A21="",P20,INDEX(Case10!$C$3:$C$100,MATCH(CELL("row",A21)-3,Case10!$W$3:$W$100,FALSE)))</f>
        <v>69.957209562552606</v>
      </c>
      <c r="Q21" s="7">
        <f ca="1">IF($A21="",Q20,INDEX(Case11!$C$3:$C$100,MATCH(CELL("row",A21)-3,Case11!$W$3:$W$100,FALSE)))</f>
        <v>93.072952122154305</v>
      </c>
      <c r="R21" s="13">
        <f ca="1">IF($A21="",R20,INDEX(Pi!$Q$3:$Q$100,MATCH(CELL("row",A21)-3,Pi!$W$3:$W$100,FALSE)))</f>
        <v>40.319399999999995</v>
      </c>
      <c r="S21" s="7">
        <f ca="1">IF($A21="",S20,INDEX(Patm!$Q$3:$Q$100,MATCH(CELL("row",A21)-3,Patm!$W$3:$W$100,FALSE)))</f>
        <v>4.7846313451623184</v>
      </c>
      <c r="T21" s="7">
        <f ca="1">IF($A21="",T20,INDEX('Patm diff'!$Q$3:$Q$100,MATCH(CELL("row",Q21)-3,'Patm diff'!$W$3:$W$100,FALSE)))</f>
        <v>2.7615798335382764</v>
      </c>
      <c r="U21" s="7">
        <f ca="1">IF($A21="",U20,INDEX('Patm nodiff'!$Q$3:$Q$100,MATCH(CELL("row",B21)-3,'Patm nodiff'!$W$3:$W$100,FALSE)))</f>
        <v>2.0422892479616404E-2</v>
      </c>
      <c r="V21" s="7">
        <f ca="1">IF($A21="",V20,INDEX(Case1!$Q$3:$Q$100,MATCH(CELL("row",A21)-3,Case1!$W$3:$W$100,FALSE)))</f>
        <v>1.638079239316764</v>
      </c>
      <c r="W21" s="7">
        <f ca="1">IF($A21="",W20,INDEX(Case2!$Q$3:$Q$100,MATCH(CELL("row",A21)-3,Case2!$W$3:$W$100,FALSE)))</f>
        <v>1.5667776629849954</v>
      </c>
      <c r="X21" s="7">
        <f ca="1">IF($A21="",X20,INDEX(Case3!$Q$3:$Q$100,MATCH(CELL("row",A21)-3,Case3!$W$3:$W$100,FALSE)))</f>
        <v>1.7087065683976004</v>
      </c>
      <c r="Y21" s="7">
        <f ca="1">IF($A21="",Y20,INDEX(Case4!$Q$3:$Q$100,MATCH(CELL("row",A21)-3,Case4!$W$3:$W$100,FALSE)))</f>
        <v>1.22102248742549</v>
      </c>
      <c r="Z21" s="7">
        <f ca="1">IF($A21="",Z20,INDEX(Case5!$Q$3:$Q$100,MATCH(CELL("row",A21)-3,Case5!$W$3:$W$100,FALSE)))</f>
        <v>2.0642744428425437</v>
      </c>
      <c r="AA21" s="7">
        <f ca="1">IF($A21="",AA20,INDEX(Case6!$Q$3:$Q1047,MATCH(CELL("row",A21)-3,Case6!$W$3:$W$100,FALSE)))</f>
        <v>1.2288786594486922</v>
      </c>
      <c r="AB21" s="7">
        <f ca="1">IF($A21="",AB20,INDEX(Case7!$Q$3:$Q$100,MATCH(CELL("row",A21)-3,Case7!$W$3:$W$100,FALSE)))</f>
        <v>2.0443172471749667</v>
      </c>
      <c r="AC21" s="7">
        <f ca="1">IF($A21="",AC20,INDEX(Case8!$Q$3:$Q$100,MATCH(CELL("row",A21)-3,Case8!$W$3:$W$100,FALSE)))</f>
        <v>1.086775379780184</v>
      </c>
      <c r="AD21" s="7">
        <f ca="1">IF($A21="",AD20,INDEX(Case9!$Q$3:$Q$100,MATCH(CELL("row",B21)-3,Case9!$W$3:$W$100,FALSE)))</f>
        <v>3.3876389355532783</v>
      </c>
      <c r="AE21" s="7">
        <f ca="1">IF($A21="",AE20,INDEX(Case10!$Q$3:$Q$100,MATCH(CELL("row",B21)-3,Case10!$W$3:$W$100,FALSE)))</f>
        <v>1.1820307198195257</v>
      </c>
      <c r="AF21" s="7">
        <f ca="1">IF($A21="",AF20,INDEX(Case11!$Q$3:$Q$100,MATCH(CELL("row",A21)-3,Case11!$W$3:$W$100,FALSE)))</f>
        <v>4.2911192325526297</v>
      </c>
      <c r="AH21">
        <f t="shared" ca="1" si="1"/>
        <v>1</v>
      </c>
      <c r="AI21">
        <f t="shared" ca="1" si="2"/>
        <v>3</v>
      </c>
      <c r="AJ21">
        <f t="shared" ca="1" si="7"/>
        <v>8</v>
      </c>
      <c r="AL21" s="7">
        <f t="shared" ca="1" si="3"/>
        <v>93.072952122154305</v>
      </c>
      <c r="AM21" s="7">
        <f t="shared" ca="1" si="4"/>
        <v>4.2911192325526297</v>
      </c>
      <c r="AN21" s="7">
        <f t="shared" ca="1" si="5"/>
        <v>65.589545505658478</v>
      </c>
      <c r="AO21" s="7">
        <f t="shared" ca="1" si="6"/>
        <v>2.0422892479616404E-2</v>
      </c>
      <c r="AQ21" s="7">
        <f t="shared" ca="1" si="8"/>
        <v>69.361056899242655</v>
      </c>
      <c r="AR21" s="7">
        <f t="shared" ca="1" si="9"/>
        <v>1.086775379780184</v>
      </c>
    </row>
    <row r="22" spans="1:44" x14ac:dyDescent="0.2">
      <c r="A22" t="str">
        <f>IF(ROW()-3&gt;Control!$I$5,"",Control!B23)</f>
        <v>AME 10 E1</v>
      </c>
      <c r="B22" s="7">
        <f ca="1">IF($A22="",B21,INDEX(Case1!$AB$3:$AB$100,MATCH(CELL("row",A22)-3,Case1!$W$3:$W$100,FALSE)))</f>
        <v>45.768833906921543</v>
      </c>
      <c r="C22" s="7">
        <f ca="1">IF($A22="",C21,INDEX(Pi!$C$3:$C$100,MATCH(CELL("row",A22)-3,Pi!$W$3:$W$100,FALSE)))</f>
        <v>64.518007360271326</v>
      </c>
      <c r="D22" s="13">
        <f ca="1">IF($A22="",D21,INDEX(Patm!$C$3:$C$100,MATCH(CELL("row",A22)-3,Patm!$W$3:$W$100,FALSE)))</f>
        <v>66.360538755955375</v>
      </c>
      <c r="E22" s="13">
        <f ca="1">IF($A22="",E21,INDEX('Patm diff'!$C$3:$C$100,MATCH(CELL("row",Q22)-3,'Patm diff'!$W$3:$W$100,FALSE)))</f>
        <v>73.936485645691221</v>
      </c>
      <c r="F22" s="13">
        <f ca="1">IF($A22="",F21,INDEX('Patm nodiff'!$C$3:$C$100,MATCH(CELL("row",B22)-3,'Patm nodiff'!$W$3:$W$100,FALSE)))</f>
        <v>66.33987661824591</v>
      </c>
      <c r="G22" s="13">
        <f ca="1">IF($A22="",G21,INDEX(Case1!$C$3:$C$100,MATCH(CELL("row",A22)-3,Case1!$W$3:$W$100,FALSE)))</f>
        <v>74.506925822317214</v>
      </c>
      <c r="H22" s="7">
        <f ca="1">IF($A22="",H21,INDEX(Case2!$C$3:$C$100,MATCH(CELL("row",A22)-3,Case2!$W$3:$W$100,FALSE)))</f>
        <v>74.681209297899812</v>
      </c>
      <c r="I22" s="7">
        <f ca="1">IF($A22="",I21,INDEX(Case3!$C$3:$C$100,MATCH(CELL("row",A22)-3,Case3!$W$3:$W$100,FALSE)))</f>
        <v>74.334737104916783</v>
      </c>
      <c r="J22" s="7">
        <f ca="1">IF($A22="",J21,INDEX(Case4!$C$3:$C$100,MATCH(CELL("row",A22)-3,Case4!$W$3:$W$100,FALSE)))</f>
        <v>75.534799254985757</v>
      </c>
      <c r="K22" s="7">
        <f ca="1">IF($A22="",K21,INDEX(Case5!$C$3:$C$100,MATCH(CELL("row",A22)-3,Case5!$W$3:$W$100,FALSE)))</f>
        <v>73.476605356179348</v>
      </c>
      <c r="L22" s="7">
        <f ca="1">IF($A22="",L21,INDEX(Case6!$C$3:$C$100,MATCH(CELL("row",A22)-3,Case6!$W$3:$W$100,FALSE)))</f>
        <v>75.515258377894384</v>
      </c>
      <c r="M22" s="7">
        <f ca="1">IF($A22="",M21,INDEX(Case7!$C$3:$C$100,MATCH(CELL("row",A22)-3,Case7!$W$3:$W$100,FALSE)))</f>
        <v>73.524415361931375</v>
      </c>
      <c r="N22" s="7">
        <f ca="1">IF($A22="",N21,INDEX(Case8!$C$3:$C$100,MATCH(CELL("row",A22)-3,Case8!$W$3:$W$100,FALSE)))</f>
        <v>69.44793031526396</v>
      </c>
      <c r="O22" s="13">
        <f ca="1">IF($A22="",O21,INDEX(Case9!$C$3:$C$100,MATCH(CELL("row",A22)-3,Case9!$W$3:$W$100,FALSE)))</f>
        <v>84.58863761427385</v>
      </c>
      <c r="P22" s="13">
        <f ca="1">IF($A22="",P21,INDEX(Case10!$C$3:$C$100,MATCH(CELL("row",A22)-3,Case10!$W$3:$W$100,FALSE)))</f>
        <v>70.017394962333128</v>
      </c>
      <c r="Q22" s="7">
        <f ca="1">IF($A22="",Q21,INDEX(Case11!$C$3:$C$100,MATCH(CELL("row",A22)-3,Case11!$W$3:$W$100,FALSE)))</f>
        <v>93.587690566107995</v>
      </c>
      <c r="R22" s="13">
        <f ca="1">IF($A22="",R21,INDEX(Pi!$Q$3:$Q$100,MATCH(CELL("row",A22)-3,Pi!$W$3:$W$100,FALSE)))</f>
        <v>37.570882029801979</v>
      </c>
      <c r="S22" s="7">
        <f ca="1">IF($A22="",S21,INDEX(Patm!$Q$3:$Q$100,MATCH(CELL("row",A22)-3,Patm!$W$3:$W$100,FALSE)))</f>
        <v>3.4394120603407789E-2</v>
      </c>
      <c r="T22" s="7">
        <f ca="1">IF($A22="",T21,INDEX('Patm diff'!$Q$3:$Q$100,MATCH(CELL("row",Q22)-3,'Patm diff'!$W$3:$W$100,FALSE)))</f>
        <v>3.7967752273488982</v>
      </c>
      <c r="U22" s="7">
        <f ca="1">IF($A22="",U21,INDEX('Patm nodiff'!$Q$3:$Q$100,MATCH(CELL("row",B22)-3,'Patm nodiff'!$W$3:$W$100,FALSE)))</f>
        <v>2.9714145621729252E-2</v>
      </c>
      <c r="V22" s="7">
        <f ca="1">IF($A22="",V21,INDEX(Case1!$Q$3:$Q$100,MATCH(CELL("row",A22)-3,Case1!$W$3:$W$100,FALSE)))</f>
        <v>1.9157576746793181</v>
      </c>
      <c r="W22" s="7">
        <f ca="1">IF($A22="",W21,INDEX(Case2!$Q$3:$Q$100,MATCH(CELL("row",A22)-3,Case2!$W$3:$W$100,FALSE)))</f>
        <v>1.8319544033312987</v>
      </c>
      <c r="X22" s="7">
        <f ca="1">IF($A22="",X21,INDEX(Case3!$Q$3:$Q$100,MATCH(CELL("row",A22)-3,Case3!$W$3:$W$100,FALSE)))</f>
        <v>1.9988053519738858</v>
      </c>
      <c r="Y22" s="7">
        <f ca="1">IF($A22="",Y21,INDEX(Case4!$Q$3:$Q$100,MATCH(CELL("row",A22)-3,Case4!$W$3:$W$100,FALSE)))</f>
        <v>1.4261054920427003</v>
      </c>
      <c r="Z22" s="7">
        <f ca="1">IF($A22="",Z21,INDEX(Case5!$Q$3:$Q$100,MATCH(CELL("row",A22)-3,Case5!$W$3:$W$100,FALSE)))</f>
        <v>2.4174443412405235</v>
      </c>
      <c r="AA22" s="7">
        <f ca="1">IF($A22="",AA21,INDEX(Case6!$Q$3:$Q1048,MATCH(CELL("row",A22)-3,Case6!$W$3:$W$100,FALSE)))</f>
        <v>1.4353176117694371</v>
      </c>
      <c r="AB22" s="7">
        <f ca="1">IF($A22="",AB21,INDEX(Case7!$Q$3:$Q$100,MATCH(CELL("row",A22)-3,Case7!$W$3:$W$100,FALSE)))</f>
        <v>2.3939226661809645</v>
      </c>
      <c r="AC22" s="7">
        <f ca="1">IF($A22="",AC21,INDEX(Case8!$Q$3:$Q$100,MATCH(CELL("row",A22)-3,Case8!$W$3:$W$100,FALSE)))</f>
        <v>1.0363267648400052</v>
      </c>
      <c r="AD22" s="7">
        <f ca="1">IF($A22="",AD21,INDEX(Case9!$Q$3:$Q$100,MATCH(CELL("row",B22)-3,Case9!$W$3:$W$100,FALSE)))</f>
        <v>4.8503176846973126</v>
      </c>
      <c r="AE22" s="7">
        <f ca="1">IF($A22="",AE21,INDEX(Case10!$Q$3:$Q$100,MATCH(CELL("row",B22)-3,Case10!$W$3:$W$100,FALSE)))</f>
        <v>1.1277309974475498</v>
      </c>
      <c r="AF22" s="7">
        <f ca="1">IF($A22="",AF21,INDEX(Case11!$Q$3:$Q$100,MATCH(CELL("row",A22)-3,Case11!$W$3:$W$100,FALSE)))</f>
        <v>4.2063871539772109</v>
      </c>
      <c r="AH22">
        <f t="shared" ca="1" si="1"/>
        <v>12</v>
      </c>
      <c r="AI22">
        <f t="shared" ca="1" si="2"/>
        <v>3</v>
      </c>
      <c r="AJ22">
        <f t="shared" ca="1" si="7"/>
        <v>8</v>
      </c>
      <c r="AL22" s="7">
        <f t="shared" ca="1" si="3"/>
        <v>93.587690566107995</v>
      </c>
      <c r="AM22" s="7">
        <f t="shared" ca="1" si="4"/>
        <v>4.2063871539772109</v>
      </c>
      <c r="AN22" s="7">
        <f t="shared" ca="1" si="5"/>
        <v>66.33987661824591</v>
      </c>
      <c r="AO22" s="7">
        <f t="shared" ca="1" si="6"/>
        <v>2.9714145621729252E-2</v>
      </c>
      <c r="AQ22" s="7">
        <f t="shared" ca="1" si="8"/>
        <v>69.44793031526396</v>
      </c>
      <c r="AR22" s="7">
        <f t="shared" ca="1" si="9"/>
        <v>1.0363267648400052</v>
      </c>
    </row>
    <row r="23" spans="1:44" x14ac:dyDescent="0.2">
      <c r="A23" t="str">
        <f>IF(ROW()-3&gt;Control!$I$5,"",Control!B24)</f>
        <v>AME 10 E2</v>
      </c>
      <c r="B23" s="7">
        <f ca="1">IF($A23="",B22,INDEX(Case1!$AB$3:$AB$100,MATCH(CELL("row",A23)-3,Case1!$W$3:$W$100,FALSE)))</f>
        <v>45.6953942562956</v>
      </c>
      <c r="C23" s="7">
        <f ca="1">IF($A23="",C22,INDEX(Pi!$C$3:$C$100,MATCH(CELL("row",A23)-3,Pi!$W$3:$W$100,FALSE)))</f>
        <v>65.205047428740997</v>
      </c>
      <c r="D23" s="13">
        <f ca="1">IF($A23="",D22,INDEX(Patm!$C$3:$C$100,MATCH(CELL("row",A23)-3,Patm!$W$3:$W$100,FALSE)))</f>
        <v>66.777675286228856</v>
      </c>
      <c r="E23" s="13">
        <f ca="1">IF($A23="",E22,INDEX('Patm diff'!$C$3:$C$100,MATCH(CELL("row",Q23)-3,'Patm diff'!$W$3:$W$100,FALSE)))</f>
        <v>75.081509279817482</v>
      </c>
      <c r="F23" s="13">
        <f ca="1">IF($A23="",F22,INDEX('Patm nodiff'!$C$3:$C$100,MATCH(CELL("row",B23)-3,'Patm nodiff'!$W$3:$W$100,FALSE)))</f>
        <v>66.765473048794931</v>
      </c>
      <c r="G23" s="13">
        <f ca="1">IF($A23="",G22,INDEX(Case1!$C$3:$C$100,MATCH(CELL("row",A23)-3,Case1!$W$3:$W$100,FALSE)))</f>
        <v>74.663909815795037</v>
      </c>
      <c r="H23" s="7">
        <f ca="1">IF($A23="",H22,INDEX(Case2!$C$3:$C$100,MATCH(CELL("row",A23)-3,Case2!$W$3:$W$100,FALSE)))</f>
        <v>74.84671444196735</v>
      </c>
      <c r="I23" s="7">
        <f ca="1">IF($A23="",I22,INDEX(Case3!$C$3:$C$100,MATCH(CELL("row",A23)-3,Case3!$W$3:$W$100,FALSE)))</f>
        <v>74.483424776133404</v>
      </c>
      <c r="J23" s="7">
        <f ca="1">IF($A23="",J22,INDEX(Case4!$C$3:$C$100,MATCH(CELL("row",A23)-3,Case4!$W$3:$W$100,FALSE)))</f>
        <v>75.71436022527493</v>
      </c>
      <c r="K23" s="7">
        <f ca="1">IF($A23="",K22,INDEX(Case5!$C$3:$C$100,MATCH(CELL("row",A23)-3,Case5!$W$3:$W$100,FALSE)))</f>
        <v>73.583672389972122</v>
      </c>
      <c r="L23" s="7">
        <f ca="1">IF($A23="",L22,INDEX(Case6!$C$3:$C$100,MATCH(CELL("row",A23)-3,Case6!$W$3:$W$100,FALSE)))</f>
        <v>75.698443532542484</v>
      </c>
      <c r="M23" s="7">
        <f ca="1">IF($A23="",M22,INDEX(Case7!$C$3:$C$100,MATCH(CELL("row",A23)-3,Case7!$W$3:$W$100,FALSE)))</f>
        <v>73.633743909544791</v>
      </c>
      <c r="N23" s="7">
        <f ca="1">IF($A23="",N22,INDEX(Case8!$C$3:$C$100,MATCH(CELL("row",A23)-3,Case8!$W$3:$W$100,FALSE)))</f>
        <v>69.683654038996735</v>
      </c>
      <c r="O23" s="13">
        <f ca="1">IF($A23="",O22,INDEX(Case9!$C$3:$C$100,MATCH(CELL("row",A23)-3,Case9!$W$3:$W$100,FALSE)))</f>
        <v>84.997793025752372</v>
      </c>
      <c r="P23" s="13">
        <f ca="1">IF($A23="",P22,INDEX(Case10!$C$3:$C$100,MATCH(CELL("row",A23)-3,Case10!$W$3:$W$100,FALSE)))</f>
        <v>70.167177524907899</v>
      </c>
      <c r="Q23" s="7">
        <f ca="1">IF($A23="",Q22,INDEX(Case11!$C$3:$C$100,MATCH(CELL("row",A23)-3,Case11!$W$3:$W$100,FALSE)))</f>
        <v>94.185153518580194</v>
      </c>
      <c r="R23" s="13">
        <f ca="1">IF($A23="",R22,INDEX(Pi!$Q$3:$Q$100,MATCH(CELL("row",A23)-3,Pi!$W$3:$W$100,FALSE)))</f>
        <v>38.965236339525333</v>
      </c>
      <c r="S23" s="7">
        <f ca="1">IF($A23="",S22,INDEX(Patm!$Q$3:$Q$100,MATCH(CELL("row",A23)-3,Patm!$W$3:$W$100,FALSE)))</f>
        <v>2.0165772374459434E-2</v>
      </c>
      <c r="T23" s="7">
        <f ca="1">IF($A23="",T22,INDEX('Patm diff'!$Q$3:$Q$100,MATCH(CELL("row",Q23)-3,'Patm diff'!$W$3:$W$100,FALSE)))</f>
        <v>6.9106434051980942E-2</v>
      </c>
      <c r="U23" s="7">
        <f ca="1">IF($A23="",U22,INDEX('Patm nodiff'!$Q$3:$Q$100,MATCH(CELL("row",B23)-3,'Patm nodiff'!$W$3:$W$100,FALSE)))</f>
        <v>1.7419327760800001E-2</v>
      </c>
      <c r="V23" s="7">
        <f ca="1">IF($A23="",V22,INDEX(Case1!$Q$3:$Q$100,MATCH(CELL("row",A23)-3,Case1!$W$3:$W$100,FALSE)))</f>
        <v>2.0016034900589128</v>
      </c>
      <c r="W23" s="7">
        <f ca="1">IF($A23="",W22,INDEX(Case2!$Q$3:$Q$100,MATCH(CELL("row",A23)-3,Case2!$W$3:$W$100,FALSE)))</f>
        <v>1.913909718931873</v>
      </c>
      <c r="X23" s="7">
        <f ca="1">IF($A23="",X22,INDEX(Case3!$Q$3:$Q$100,MATCH(CELL("row",A23)-3,Case3!$W$3:$W$100,FALSE)))</f>
        <v>2.0885154159271222</v>
      </c>
      <c r="Y23" s="7">
        <f ca="1">IF($A23="",Y22,INDEX(Case4!$Q$3:$Q$100,MATCH(CELL("row",A23)-3,Case4!$W$3:$W$100,FALSE)))</f>
        <v>1.1628464553376003</v>
      </c>
      <c r="Z23" s="7">
        <f ca="1">IF($A23="",Z22,INDEX(Case5!$Q$3:$Q$100,MATCH(CELL("row",A23)-3,Case5!$W$3:$W$100,FALSE)))</f>
        <v>2.526820300099863</v>
      </c>
      <c r="AA23" s="7">
        <f ca="1">IF($A23="",AA22,INDEX(Case6!$Q$3:$Q1049,MATCH(CELL("row",A23)-3,Case6!$W$3:$W$100,FALSE)))</f>
        <v>1.1703210619594824</v>
      </c>
      <c r="AB23" s="7">
        <f ca="1">IF($A23="",AB22,INDEX(Case7!$Q$3:$Q$100,MATCH(CELL("row",A23)-3,Case7!$W$3:$W$100,FALSE)))</f>
        <v>2.50218763890966</v>
      </c>
      <c r="AC23" s="7">
        <f ca="1">IF($A23="",AC22,INDEX(Case8!$Q$3:$Q$100,MATCH(CELL("row",A23)-3,Case8!$W$3:$W$100,FALSE)))</f>
        <v>0.87566487044415919</v>
      </c>
      <c r="AD23" s="7">
        <f ca="1">IF($A23="",AD22,INDEX(Case9!$Q$3:$Q$100,MATCH(CELL("row",B23)-3,Case9!$W$3:$W$100,FALSE)))</f>
        <v>3.3142014459366025</v>
      </c>
      <c r="AE23" s="7">
        <f ca="1">IF($A23="",AE22,INDEX(Case10!$Q$3:$Q$100,MATCH(CELL("row",B23)-3,Case10!$W$3:$W$100,FALSE)))</f>
        <v>0.954444517754239</v>
      </c>
      <c r="AF23" s="7">
        <f ca="1">IF($A23="",AF22,INDEX(Case11!$Q$3:$Q$100,MATCH(CELL("row",A23)-3,Case11!$W$3:$W$100,FALSE)))</f>
        <v>4.0122879586119637</v>
      </c>
      <c r="AH23">
        <f t="shared" ca="1" si="1"/>
        <v>14</v>
      </c>
      <c r="AI23">
        <f t="shared" ca="1" si="2"/>
        <v>3</v>
      </c>
      <c r="AJ23">
        <f t="shared" ca="1" si="7"/>
        <v>8</v>
      </c>
      <c r="AL23" s="7">
        <f t="shared" ca="1" si="3"/>
        <v>94.185153518580194</v>
      </c>
      <c r="AM23" s="7">
        <f t="shared" ca="1" si="4"/>
        <v>4.0122879586119637</v>
      </c>
      <c r="AN23" s="7">
        <f t="shared" ca="1" si="5"/>
        <v>66.765473048794931</v>
      </c>
      <c r="AO23" s="7">
        <f t="shared" ca="1" si="6"/>
        <v>1.7419327760800001E-2</v>
      </c>
      <c r="AQ23" s="7">
        <f t="shared" ca="1" si="8"/>
        <v>69.683654038996735</v>
      </c>
      <c r="AR23" s="7">
        <f t="shared" ca="1" si="9"/>
        <v>0.87566487044415919</v>
      </c>
    </row>
    <row r="24" spans="1:44" x14ac:dyDescent="0.2">
      <c r="A24" t="str">
        <f>IF(ROW()-3&gt;Control!$I$5,"",Control!B25)</f>
        <v>AME 10 E3</v>
      </c>
      <c r="B24" s="7">
        <f ca="1">IF($A24="",B23,INDEX(Case1!$AB$3:$AB$100,MATCH(CELL("row",A24)-3,Case1!$W$3:$W$100,FALSE)))</f>
        <v>45.596592792381237</v>
      </c>
      <c r="C24" s="7">
        <f ca="1">IF($A24="",C23,INDEX(Pi!$C$3:$C$100,MATCH(CELL("row",A24)-3,Pi!$W$3:$W$100,FALSE)))</f>
        <v>65.49857433806109</v>
      </c>
      <c r="D24" s="13">
        <f ca="1">IF($A24="",D23,INDEX(Patm!$C$3:$C$100,MATCH(CELL("row",A24)-3,Patm!$W$3:$W$100,FALSE)))</f>
        <v>67.248288821207154</v>
      </c>
      <c r="E24" s="13">
        <f ca="1">IF($A24="",E23,INDEX('Patm diff'!$C$3:$C$100,MATCH(CELL("row",Q24)-3,'Patm diff'!$W$3:$W$100,FALSE)))</f>
        <v>83.503627087298312</v>
      </c>
      <c r="F24" s="13">
        <f ca="1">IF($A24="",F23,INDEX('Patm nodiff'!$C$3:$C$100,MATCH(CELL("row",B24)-3,'Patm nodiff'!$W$3:$W$100,FALSE)))</f>
        <v>67.225565357477606</v>
      </c>
      <c r="G24" s="13">
        <f ca="1">IF($A24="",G23,INDEX(Case1!$C$3:$C$100,MATCH(CELL("row",A24)-3,Case1!$W$3:$W$100,FALSE)))</f>
        <v>74.875550423293078</v>
      </c>
      <c r="H24" s="7">
        <f ca="1">IF($A24="",H23,INDEX(Case2!$C$3:$C$100,MATCH(CELL("row",A24)-3,Case2!$W$3:$W$100,FALSE)))</f>
        <v>75.017891133554699</v>
      </c>
      <c r="I24" s="7">
        <f ca="1">IF($A24="",I23,INDEX(Case3!$C$3:$C$100,MATCH(CELL("row",A24)-3,Case3!$W$3:$W$100,FALSE)))</f>
        <v>74.735025203003275</v>
      </c>
      <c r="J24" s="7">
        <f ca="1">IF($A24="",J23,INDEX(Case4!$C$3:$C$100,MATCH(CELL("row",A24)-3,Case4!$W$3:$W$100,FALSE)))</f>
        <v>75.741900007048528</v>
      </c>
      <c r="K24" s="7">
        <f ca="1">IF($A24="",K23,INDEX(Case5!$C$3:$C$100,MATCH(CELL("row",A24)-3,Case5!$W$3:$W$100,FALSE)))</f>
        <v>74.034073633530028</v>
      </c>
      <c r="L24" s="7">
        <f ca="1">IF($A24="",L23,INDEX(Case6!$C$3:$C$100,MATCH(CELL("row",A24)-3,Case6!$W$3:$W$100,FALSE)))</f>
        <v>75.721380470147039</v>
      </c>
      <c r="M24" s="7">
        <f ca="1">IF($A24="",M23,INDEX(Case7!$C$3:$C$100,MATCH(CELL("row",A24)-3,Case7!$W$3:$W$100,FALSE)))</f>
        <v>74.073144329333786</v>
      </c>
      <c r="N24" s="7">
        <f ca="1">IF($A24="",N23,INDEX(Case8!$C$3:$C$100,MATCH(CELL("row",A24)-3,Case8!$W$3:$W$100,FALSE)))</f>
        <v>70.270800787354531</v>
      </c>
      <c r="O24" s="13">
        <f ca="1">IF($A24="",O23,INDEX(Case9!$C$3:$C$100,MATCH(CELL("row",A24)-3,Case9!$W$3:$W$100,FALSE)))</f>
        <v>85.678764491043452</v>
      </c>
      <c r="P24" s="13">
        <f ca="1">IF($A24="",P23,INDEX(Case10!$C$3:$C$100,MATCH(CELL("row",A24)-3,Case10!$W$3:$W$100,FALSE)))</f>
        <v>70.855869810019612</v>
      </c>
      <c r="Q24" s="7">
        <f ca="1">IF($A24="",Q23,INDEX(Case11!$C$3:$C$100,MATCH(CELL("row",A24)-3,Case11!$W$3:$W$100,FALSE)))</f>
        <v>94.72288825486855</v>
      </c>
      <c r="R24" s="13">
        <f ca="1">IF($A24="",R23,INDEX(Pi!$Q$3:$Q$100,MATCH(CELL("row",A24)-3,Pi!$W$3:$W$100,FALSE)))</f>
        <v>26.758526336205239</v>
      </c>
      <c r="S24" s="7">
        <f ca="1">IF($A24="",S23,INDEX(Patm!$Q$3:$Q$100,MATCH(CELL("row",A24)-3,Patm!$W$3:$W$100,FALSE)))</f>
        <v>3.719875815759098E-2</v>
      </c>
      <c r="T24" s="7">
        <f ca="1">IF($A24="",T23,INDEX('Patm diff'!$Q$3:$Q$100,MATCH(CELL("row",Q24)-3,'Patm diff'!$W$3:$W$100,FALSE)))</f>
        <v>3.317011424625619</v>
      </c>
      <c r="U24" s="7">
        <f ca="1">IF($A24="",U23,INDEX('Patm nodiff'!$Q$3:$Q$100,MATCH(CELL("row",B24)-3,'Patm nodiff'!$W$3:$W$100,FALSE)))</f>
        <v>3.2138103822279405E-2</v>
      </c>
      <c r="V24" s="7">
        <f ca="1">IF($A24="",V23,INDEX(Case1!$Q$3:$Q$100,MATCH(CELL("row",A24)-3,Case1!$W$3:$W$100,FALSE)))</f>
        <v>1.5595318320751865</v>
      </c>
      <c r="W24" s="7">
        <f ca="1">IF($A24="",W23,INDEX(Case2!$Q$3:$Q$100,MATCH(CELL("row",A24)-3,Case2!$W$3:$W$100,FALSE)))</f>
        <v>1.4917288489172313</v>
      </c>
      <c r="X24" s="7">
        <f ca="1">IF($A24="",X23,INDEX(Case3!$Q$3:$Q$100,MATCH(CELL("row",A24)-3,Case3!$W$3:$W$100,FALSE)))</f>
        <v>1.6266839232399217</v>
      </c>
      <c r="Y24" s="7">
        <f ca="1">IF($A24="",Y23,INDEX(Case4!$Q$3:$Q$100,MATCH(CELL("row",A24)-3,Case4!$W$3:$W$100,FALSE)))</f>
        <v>1.4893953829236413</v>
      </c>
      <c r="Z24" s="7">
        <f ca="1">IF($A24="",Z23,INDEX(Case5!$Q$3:$Q$100,MATCH(CELL("row",A24)-3,Case5!$W$3:$W$100,FALSE)))</f>
        <v>1.9646533770488526</v>
      </c>
      <c r="AA24" s="7">
        <f ca="1">IF($A24="",AA23,INDEX(Case6!$Q$3:$Q1050,MATCH(CELL("row",A24)-3,Case6!$W$3:$W$100,FALSE)))</f>
        <v>1.4990285044323683</v>
      </c>
      <c r="AB24" s="7">
        <f ca="1">IF($A24="",AB23,INDEX(Case7!$Q$3:$Q$100,MATCH(CELL("row",A24)-3,Case7!$W$3:$W$100,FALSE)))</f>
        <v>1.9456882295130127</v>
      </c>
      <c r="AC24" s="7">
        <f ca="1">IF($A24="",AC23,INDEX(Case8!$Q$3:$Q$100,MATCH(CELL("row",A24)-3,Case8!$W$3:$W$100,FALSE)))</f>
        <v>1.0484003621058395</v>
      </c>
      <c r="AD24" s="7">
        <f ca="1">IF($A24="",AD23,INDEX(Case9!$Q$3:$Q$100,MATCH(CELL("row",B24)-3,Case9!$W$3:$W$100,FALSE)))</f>
        <v>3.4410952379557291</v>
      </c>
      <c r="AE24" s="7">
        <f ca="1">IF($A24="",AE23,INDEX(Case10!$Q$3:$Q$100,MATCH(CELL("row",B24)-3,Case10!$W$3:$W$100,FALSE)))</f>
        <v>1.140674285318876</v>
      </c>
      <c r="AF24" s="7">
        <f ca="1">IF($A24="",AF23,INDEX(Case11!$Q$3:$Q$100,MATCH(CELL("row",A24)-3,Case11!$W$3:$W$100,FALSE)))</f>
        <v>4.3503816680381444</v>
      </c>
      <c r="AH24">
        <f t="shared" ca="1" si="1"/>
        <v>14</v>
      </c>
      <c r="AI24">
        <f t="shared" ca="1" si="2"/>
        <v>3</v>
      </c>
      <c r="AJ24">
        <f t="shared" ca="1" si="7"/>
        <v>8</v>
      </c>
      <c r="AL24" s="7">
        <f t="shared" ca="1" si="3"/>
        <v>94.72288825486855</v>
      </c>
      <c r="AM24" s="7">
        <f t="shared" ca="1" si="4"/>
        <v>4.3503816680381444</v>
      </c>
      <c r="AN24" s="7">
        <f t="shared" ca="1" si="5"/>
        <v>67.225565357477606</v>
      </c>
      <c r="AO24" s="7">
        <f t="shared" ca="1" si="6"/>
        <v>3.2138103822279405E-2</v>
      </c>
      <c r="AQ24" s="7">
        <f t="shared" ca="1" si="8"/>
        <v>70.270800787354531</v>
      </c>
      <c r="AR24" s="7">
        <f t="shared" ca="1" si="9"/>
        <v>1.0484003621058395</v>
      </c>
    </row>
    <row r="25" spans="1:44" x14ac:dyDescent="0.2">
      <c r="A25" t="str">
        <f>IF(ROW()-3&gt;Control!$I$5,"",Control!B26)</f>
        <v>AME 10 E4</v>
      </c>
      <c r="B25" s="7">
        <f ca="1">IF($A25="",B24,INDEX(Case1!$AB$3:$AB$100,MATCH(CELL("row",A25)-3,Case1!$W$3:$W$100,FALSE)))</f>
        <v>45.319797853463228</v>
      </c>
      <c r="C25" s="7">
        <f ca="1">IF($A25="",C24,INDEX(Pi!$C$3:$C$100,MATCH(CELL("row",A25)-3,Pi!$W$3:$W$100,FALSE)))</f>
        <v>66.205441451989856</v>
      </c>
      <c r="D25" s="13">
        <f ca="1">IF($A25="",D24,INDEX(Patm!$C$3:$C$100,MATCH(CELL("row",A25)-3,Patm!$W$3:$W$100,FALSE)))</f>
        <v>71.080097098467405</v>
      </c>
      <c r="E25" s="13">
        <f ca="1">IF($A25="",E24,INDEX('Patm diff'!$C$3:$C$100,MATCH(CELL("row",Q25)-3,'Patm diff'!$W$3:$W$100,FALSE)))</f>
        <v>85.179354194492447</v>
      </c>
      <c r="F25" s="13">
        <f ca="1">IF($A25="",F24,INDEX('Patm nodiff'!$C$3:$C$100,MATCH(CELL("row",B25)-3,'Patm nodiff'!$W$3:$W$100,FALSE)))</f>
        <v>70.070011688456262</v>
      </c>
      <c r="G25" s="13">
        <f ca="1">IF($A25="",G24,INDEX(Case1!$C$3:$C$100,MATCH(CELL("row",A25)-3,Case1!$W$3:$W$100,FALSE)))</f>
        <v>75.471057181760614</v>
      </c>
      <c r="H25" s="7">
        <f ca="1">IF($A25="",H24,INDEX(Case2!$C$3:$C$100,MATCH(CELL("row",A25)-3,Case2!$W$3:$W$100,FALSE)))</f>
        <v>75.650273651907028</v>
      </c>
      <c r="I25" s="7">
        <f ca="1">IF($A25="",I24,INDEX(Case3!$C$3:$C$100,MATCH(CELL("row",A25)-3,Case3!$W$3:$W$100,FALSE)))</f>
        <v>75.294092085762799</v>
      </c>
      <c r="J25" s="7">
        <f ca="1">IF($A25="",J24,INDEX(Case4!$C$3:$C$100,MATCH(CELL("row",A25)-3,Case4!$W$3:$W$100,FALSE)))</f>
        <v>76.527764154310631</v>
      </c>
      <c r="K25" s="7">
        <f ca="1">IF($A25="",K24,INDEX(Case5!$C$3:$C$100,MATCH(CELL("row",A25)-3,Case5!$W$3:$W$100,FALSE)))</f>
        <v>74.411983714554339</v>
      </c>
      <c r="L25" s="7">
        <f ca="1">IF($A25="",L24,INDEX(Case6!$C$3:$C$100,MATCH(CELL("row",A25)-3,Case6!$W$3:$W$100,FALSE)))</f>
        <v>76.50770704262554</v>
      </c>
      <c r="M25" s="7">
        <f ca="1">IF($A25="",M24,INDEX(Case7!$C$3:$C$100,MATCH(CELL("row",A25)-3,Case7!$W$3:$W$100,FALSE)))</f>
        <v>74.461086585022343</v>
      </c>
      <c r="N25" s="7">
        <f ca="1">IF($A25="",N24,INDEX(Case8!$C$3:$C$100,MATCH(CELL("row",A25)-3,Case8!$W$3:$W$100,FALSE)))</f>
        <v>70.738282958691144</v>
      </c>
      <c r="O25" s="13">
        <f ca="1">IF($A25="",O24,INDEX(Case9!$C$3:$C$100,MATCH(CELL("row",A25)-3,Case9!$W$3:$W$100,FALSE)))</f>
        <v>85.942620321372175</v>
      </c>
      <c r="P25" s="13">
        <f ca="1">IF($A25="",P24,INDEX(Case10!$C$3:$C$100,MATCH(CELL("row",A25)-3,Case10!$W$3:$W$100,FALSE)))</f>
        <v>71.206388266211661</v>
      </c>
      <c r="Q25" s="7">
        <f ca="1">IF($A25="",Q24,INDEX(Case11!$C$3:$C$100,MATCH(CELL("row",A25)-3,Case11!$W$3:$W$100,FALSE)))</f>
        <v>95.103252448700573</v>
      </c>
      <c r="R25" s="13">
        <f ca="1">IF($A25="",R24,INDEX(Pi!$Q$3:$Q$100,MATCH(CELL("row",A25)-3,Pi!$W$3:$W$100,FALSE)))</f>
        <v>34.967461501867874</v>
      </c>
      <c r="S25" s="7">
        <f ca="1">IF($A25="",S24,INDEX(Patm!$Q$3:$Q$100,MATCH(CELL("row",A25)-3,Patm!$W$3:$W$100,FALSE)))</f>
        <v>1.5083665418953796</v>
      </c>
      <c r="T25" s="7">
        <f ca="1">IF($A25="",T24,INDEX('Patm diff'!$Q$3:$Q$100,MATCH(CELL("row",Q25)-3,'Patm diff'!$W$3:$W$100,FALSE)))</f>
        <v>4.3025432381247813E-2</v>
      </c>
      <c r="U25" s="7">
        <f ca="1">IF($A25="",U24,INDEX('Patm nodiff'!$Q$3:$Q$100,MATCH(CELL("row",B25)-3,'Patm nodiff'!$W$3:$W$100,FALSE)))</f>
        <v>1.3233043862884168</v>
      </c>
      <c r="V25" s="7">
        <f ca="1">IF($A25="",V24,INDEX(Case1!$Q$3:$Q$100,MATCH(CELL("row",A25)-3,Case1!$W$3:$W$100,FALSE)))</f>
        <v>1.9358524163913464</v>
      </c>
      <c r="W25" s="7">
        <f ca="1">IF($A25="",W24,INDEX(Case2!$Q$3:$Q$100,MATCH(CELL("row",A25)-3,Case2!$W$3:$W$100,FALSE)))</f>
        <v>1.8511204787339199</v>
      </c>
      <c r="X25" s="7">
        <f ca="1">IF($A25="",X24,INDEX(Case3!$Q$3:$Q$100,MATCH(CELL("row",A25)-3,Case3!$W$3:$W$100,FALSE)))</f>
        <v>2.0198222961149983</v>
      </c>
      <c r="Y25" s="7">
        <f ca="1">IF($A25="",Y24,INDEX(Case4!$Q$3:$Q$100,MATCH(CELL("row",A25)-3,Case4!$W$3:$W$100,FALSE)))</f>
        <v>1.4408425392434261</v>
      </c>
      <c r="Z25" s="7">
        <f ca="1">IF($A25="",Z24,INDEX(Case5!$Q$3:$Q$100,MATCH(CELL("row",A25)-3,Case5!$W$3:$W$100,FALSE)))</f>
        <v>2.4431790447605657</v>
      </c>
      <c r="AA25" s="7">
        <f ca="1">IF($A25="",AA24,INDEX(Case6!$Q$3:$Q1051,MATCH(CELL("row",A25)-3,Case6!$W$3:$W$100,FALSE)))</f>
        <v>1.45015346732308</v>
      </c>
      <c r="AB25" s="7">
        <f ca="1">IF($A25="",AB24,INDEX(Case7!$Q$3:$Q$100,MATCH(CELL("row",A25)-3,Case7!$W$3:$W$100,FALSE)))</f>
        <v>2.4193907994625468</v>
      </c>
      <c r="AC25" s="7">
        <f ca="1">IF($A25="",AC24,INDEX(Case8!$Q$3:$Q$100,MATCH(CELL("row",A25)-3,Case8!$W$3:$W$100,FALSE)))</f>
        <v>0.83112398683518074</v>
      </c>
      <c r="AD25" s="7">
        <f ca="1">IF($A25="",AD24,INDEX(Case9!$Q$3:$Q$100,MATCH(CELL("row",B25)-3,Case9!$W$3:$W$100,FALSE)))</f>
        <v>3.1465286429758237</v>
      </c>
      <c r="AE25" s="7">
        <f ca="1">IF($A25="",AE24,INDEX(Case10!$Q$3:$Q$100,MATCH(CELL("row",B25)-3,Case10!$W$3:$W$100,FALSE)))</f>
        <v>0.90626371605530309</v>
      </c>
      <c r="AF25" s="7">
        <f ca="1">IF($A25="",AF24,INDEX(Case11!$Q$3:$Q$100,MATCH(CELL("row",A25)-3,Case11!$W$3:$W$100,FALSE)))</f>
        <v>4.2372519631888652</v>
      </c>
      <c r="AH25">
        <f t="shared" ca="1" si="1"/>
        <v>14</v>
      </c>
      <c r="AI25">
        <f t="shared" ca="1" si="2"/>
        <v>2</v>
      </c>
      <c r="AJ25">
        <f t="shared" ca="1" si="7"/>
        <v>8</v>
      </c>
      <c r="AL25" s="7">
        <f t="shared" ca="1" si="3"/>
        <v>95.103252448700573</v>
      </c>
      <c r="AM25" s="7">
        <f t="shared" ca="1" si="4"/>
        <v>4.2372519631888652</v>
      </c>
      <c r="AN25" s="7">
        <f t="shared" ca="1" si="5"/>
        <v>70.070011688456262</v>
      </c>
      <c r="AO25" s="7">
        <f t="shared" ca="1" si="6"/>
        <v>1.3233043862884168</v>
      </c>
      <c r="AQ25" s="7">
        <f t="shared" ca="1" si="8"/>
        <v>70.738282958691144</v>
      </c>
      <c r="AR25" s="7">
        <f t="shared" ca="1" si="9"/>
        <v>0.83112398683518074</v>
      </c>
    </row>
    <row r="26" spans="1:44" x14ac:dyDescent="0.2">
      <c r="A26" t="str">
        <f>IF(ROW()-3&gt;Control!$I$5,"",Control!B27)</f>
        <v>AME 10 E5</v>
      </c>
      <c r="B26" s="7">
        <f ca="1">IF($A26="",B25,INDEX(Case1!$AB$3:$AB$100,MATCH(CELL("row",A26)-3,Case1!$W$3:$W$100,FALSE)))</f>
        <v>45.146670356683906</v>
      </c>
      <c r="C26" s="7">
        <f ca="1">IF($A26="",C25,INDEX(Pi!$C$3:$C$100,MATCH(CELL("row",A26)-3,Pi!$W$3:$W$100,FALSE)))</f>
        <v>66.685979836967761</v>
      </c>
      <c r="D26" s="13">
        <f ca="1">IF($A26="",D25,INDEX(Patm!$C$3:$C$100,MATCH(CELL("row",A26)-3,Patm!$W$3:$W$100,FALSE)))</f>
        <v>74.860002380590615</v>
      </c>
      <c r="E26" s="13">
        <f ca="1">IF($A26="",E25,INDEX('Patm diff'!$C$3:$C$100,MATCH(CELL("row",Q26)-3,'Patm diff'!$W$3:$W$100,FALSE)))</f>
        <v>88.909373342784932</v>
      </c>
      <c r="F26" s="13">
        <f ca="1">IF($A26="",F25,INDEX('Patm nodiff'!$C$3:$C$100,MATCH(CELL("row",B26)-3,'Patm nodiff'!$W$3:$W$100,FALSE)))</f>
        <v>74.662502600907956</v>
      </c>
      <c r="G26" s="13">
        <f ca="1">IF($A26="",G25,INDEX(Case1!$C$3:$C$100,MATCH(CELL("row",A26)-3,Case1!$W$3:$W$100,FALSE)))</f>
        <v>75.84549664938497</v>
      </c>
      <c r="H26" s="7">
        <f ca="1">IF($A26="",H25,INDEX(Case2!$C$3:$C$100,MATCH(CELL("row",A26)-3,Case2!$W$3:$W$100,FALSE)))</f>
        <v>76.013558900229512</v>
      </c>
      <c r="I26" s="7">
        <f ca="1">IF($A26="",I25,INDEX(Case3!$C$3:$C$100,MATCH(CELL("row",A26)-3,Case3!$W$3:$W$100,FALSE)))</f>
        <v>75.679616431394649</v>
      </c>
      <c r="J26" s="7">
        <f ca="1">IF($A26="",J25,INDEX(Case4!$C$3:$C$100,MATCH(CELL("row",A26)-3,Case4!$W$3:$W$100,FALSE)))</f>
        <v>76.836134699057695</v>
      </c>
      <c r="K26" s="7">
        <f ca="1">IF($A26="",K25,INDEX(Case5!$C$3:$C$100,MATCH(CELL("row",A26)-3,Case5!$W$3:$W$100,FALSE)))</f>
        <v>74.852394002332204</v>
      </c>
      <c r="L26" s="7">
        <f ca="1">IF($A26="",L25,INDEX(Case6!$C$3:$C$100,MATCH(CELL("row",A26)-3,Case6!$W$3:$W$100,FALSE)))</f>
        <v>76.817261536105974</v>
      </c>
      <c r="M26" s="7">
        <f ca="1">IF($A26="",M25,INDEX(Case7!$C$3:$C$100,MATCH(CELL("row",A26)-3,Case7!$W$3:$W$100,FALSE)))</f>
        <v>74.898469101732758</v>
      </c>
      <c r="N26" s="7">
        <f ca="1">IF($A26="",N25,INDEX(Case8!$C$3:$C$100,MATCH(CELL("row",A26)-3,Case8!$W$3:$W$100,FALSE)))</f>
        <v>70.966813206444343</v>
      </c>
      <c r="O26" s="13">
        <f ca="1">IF($A26="",O25,INDEX(Case9!$C$3:$C$100,MATCH(CELL("row",A26)-3,Case9!$W$3:$W$100,FALSE)))</f>
        <v>86.260132813377055</v>
      </c>
      <c r="P26" s="13">
        <f ca="1">IF($A26="",P25,INDEX(Case10!$C$3:$C$100,MATCH(CELL("row",A26)-3,Case10!$W$3:$W$100,FALSE)))</f>
        <v>71.516678308654321</v>
      </c>
      <c r="Q26" s="7">
        <f ca="1">IF($A26="",Q25,INDEX(Case11!$C$3:$C$100,MATCH(CELL("row",A26)-3,Case11!$W$3:$W$100,FALSE)))</f>
        <v>96.210059280013297</v>
      </c>
      <c r="R26" s="13">
        <f ca="1">IF($A26="",R25,INDEX(Pi!$Q$3:$Q$100,MATCH(CELL("row",A26)-3,Pi!$W$3:$W$100,FALSE)))</f>
        <v>24.080955998466429</v>
      </c>
      <c r="S26" s="7">
        <f ca="1">IF($A26="",S25,INDEX(Patm!$Q$3:$Q$100,MATCH(CELL("row",A26)-3,Patm!$W$3:$W$100,FALSE)))</f>
        <v>2.6493886362913714E-2</v>
      </c>
      <c r="T26" s="7">
        <f ca="1">IF($A26="",T25,INDEX('Patm diff'!$Q$3:$Q$100,MATCH(CELL("row",Q26)-3,'Patm diff'!$W$3:$W$100,FALSE)))</f>
        <v>8.8558465722327673E-2</v>
      </c>
      <c r="U26" s="7">
        <f ca="1">IF($A26="",U25,INDEX('Patm nodiff'!$Q$3:$Q$100,MATCH(CELL("row",B26)-3,'Patm nodiff'!$W$3:$W$100,FALSE)))</f>
        <v>1.9819971411933932</v>
      </c>
      <c r="V26" s="7">
        <f ca="1">IF($A26="",V25,INDEX(Case1!$Q$3:$Q$100,MATCH(CELL("row",A26)-3,Case1!$W$3:$W$100,FALSE)))</f>
        <v>1.8055737892687576</v>
      </c>
      <c r="W26" s="7">
        <f ca="1">IF($A26="",W25,INDEX(Case2!$Q$3:$Q$100,MATCH(CELL("row",A26)-3,Case2!$W$3:$W$100,FALSE)))</f>
        <v>1.7267174708153887</v>
      </c>
      <c r="X26" s="7">
        <f ca="1">IF($A26="",X25,INDEX(Case3!$Q$3:$Q$100,MATCH(CELL("row",A26)-3,Case3!$W$3:$W$100,FALSE)))</f>
        <v>1.8837037467104405</v>
      </c>
      <c r="Y26" s="7">
        <f ca="1">IF($A26="",Y25,INDEX(Case4!$Q$3:$Q$100,MATCH(CELL("row",A26)-3,Case4!$W$3:$W$100,FALSE)))</f>
        <v>1.3446733460835087</v>
      </c>
      <c r="Z26" s="7">
        <f ca="1">IF($A26="",Z25,INDEX(Case5!$Q$3:$Q$100,MATCH(CELL("row",A26)-3,Case5!$W$3:$W$100,FALSE)))</f>
        <v>2.277394120589324</v>
      </c>
      <c r="AA26" s="7">
        <f ca="1">IF($A26="",AA25,INDEX(Case6!$Q$3:$Q1052,MATCH(CELL("row",A26)-3,Case6!$W$3:$W$100,FALSE)))</f>
        <v>1.3533489349506582</v>
      </c>
      <c r="AB26" s="7">
        <f ca="1">IF($A26="",AB25,INDEX(Case7!$Q$3:$Q$100,MATCH(CELL("row",A26)-3,Case7!$W$3:$W$100,FALSE)))</f>
        <v>2.2552821676370063</v>
      </c>
      <c r="AC26" s="7">
        <f ca="1">IF($A26="",AC25,INDEX(Case8!$Q$3:$Q$100,MATCH(CELL("row",A26)-3,Case8!$W$3:$W$100,FALSE)))</f>
        <v>0.97254619264082942</v>
      </c>
      <c r="AD26" s="7">
        <f ca="1">IF($A26="",AD25,INDEX(Case9!$Q$3:$Q$100,MATCH(CELL("row",B26)-3,Case9!$W$3:$W$100,FALSE)))</f>
        <v>3.3424492007842601</v>
      </c>
      <c r="AE26" s="7">
        <f ca="1">IF($A26="",AE25,INDEX(Case10!$Q$3:$Q$100,MATCH(CELL("row",B26)-3,Case10!$W$3:$W$100,FALSE)))</f>
        <v>1.058922771755763</v>
      </c>
      <c r="AF26" s="7">
        <f ca="1">IF($A26="",AF25,INDEX(Case11!$Q$3:$Q$100,MATCH(CELL("row",A26)-3,Case11!$W$3:$W$100,FALSE)))</f>
        <v>4.0642936452787506</v>
      </c>
      <c r="AH26">
        <f t="shared" ca="1" si="1"/>
        <v>14</v>
      </c>
      <c r="AI26">
        <f t="shared" ca="1" si="2"/>
        <v>1</v>
      </c>
      <c r="AJ26">
        <f t="shared" ca="1" si="7"/>
        <v>8</v>
      </c>
      <c r="AL26" s="7">
        <f t="shared" ca="1" si="3"/>
        <v>96.210059280013297</v>
      </c>
      <c r="AM26" s="7">
        <f t="shared" ca="1" si="4"/>
        <v>4.0642936452787506</v>
      </c>
      <c r="AN26" s="7">
        <f t="shared" ca="1" si="5"/>
        <v>74.662502600907956</v>
      </c>
      <c r="AO26" s="7">
        <f t="shared" ca="1" si="6"/>
        <v>1.9819971411933932</v>
      </c>
      <c r="AQ26" s="7">
        <f t="shared" ca="1" si="8"/>
        <v>70.966813206444343</v>
      </c>
      <c r="AR26" s="7">
        <f t="shared" ca="1" si="9"/>
        <v>0.97254619264082942</v>
      </c>
    </row>
    <row r="27" spans="1:44" x14ac:dyDescent="0.2">
      <c r="A27" t="str">
        <f>IF(ROW()-3&gt;Control!$I$5,"",Control!B28)</f>
        <v>AME 10 F1</v>
      </c>
      <c r="B27" s="7">
        <f ca="1">IF($A27="",B26,INDEX(Case1!$AB$3:$AB$100,MATCH(CELL("row",A27)-3,Case1!$W$3:$W$100,FALSE)))</f>
        <v>44.570047444268255</v>
      </c>
      <c r="C27" s="7">
        <f ca="1">IF($A27="",C26,INDEX(Pi!$C$3:$C$100,MATCH(CELL("row",A27)-3,Pi!$W$3:$W$100,FALSE)))</f>
        <v>67.043172158442061</v>
      </c>
      <c r="D27" s="13">
        <f ca="1">IF($A27="",D26,INDEX(Patm!$C$3:$C$100,MATCH(CELL("row",A27)-3,Patm!$W$3:$W$100,FALSE)))</f>
        <v>76.326570117272695</v>
      </c>
      <c r="E27" s="13">
        <f ca="1">IF($A27="",E26,INDEX('Patm diff'!$C$3:$C$100,MATCH(CELL("row",Q27)-3,'Patm diff'!$W$3:$W$100,FALSE)))</f>
        <v>90.516392255949043</v>
      </c>
      <c r="F27" s="13">
        <f ca="1">IF($A27="",F26,INDEX('Patm nodiff'!$C$3:$C$100,MATCH(CELL("row",B27)-3,'Patm nodiff'!$W$3:$W$100,FALSE)))</f>
        <v>74.841269586547938</v>
      </c>
      <c r="G27" s="13">
        <f ca="1">IF($A27="",G26,INDEX(Case1!$C$3:$C$100,MATCH(CELL("row",A27)-3,Case1!$W$3:$W$100,FALSE)))</f>
        <v>77.103730899678865</v>
      </c>
      <c r="H27" s="7">
        <f ca="1">IF($A27="",H26,INDEX(Case2!$C$3:$C$100,MATCH(CELL("row",A27)-3,Case2!$W$3:$W$100,FALSE)))</f>
        <v>77.278528006406475</v>
      </c>
      <c r="I27" s="7">
        <f ca="1">IF($A27="",I26,INDEX(Case3!$C$3:$C$100,MATCH(CELL("row",A27)-3,Case3!$W$3:$W$100,FALSE)))</f>
        <v>76.931102869874778</v>
      </c>
      <c r="J27" s="7">
        <f ca="1">IF($A27="",J26,INDEX(Case4!$C$3:$C$100,MATCH(CELL("row",A27)-3,Case4!$W$3:$W$100,FALSE)))</f>
        <v>78.134464610425397</v>
      </c>
      <c r="K27" s="7">
        <f ca="1">IF($A27="",K26,INDEX(Case5!$C$3:$C$100,MATCH(CELL("row",A27)-3,Case5!$W$3:$W$100,FALSE)))</f>
        <v>76.070471929381384</v>
      </c>
      <c r="L27" s="7">
        <f ca="1">IF($A27="",L26,INDEX(Case6!$C$3:$C$100,MATCH(CELL("row",A27)-3,Case6!$W$3:$W$100,FALSE)))</f>
        <v>78.114891167107942</v>
      </c>
      <c r="M27" s="7">
        <f ca="1">IF($A27="",M26,INDEX(Case7!$C$3:$C$100,MATCH(CELL("row",A27)-3,Case7!$W$3:$W$100,FALSE)))</f>
        <v>76.118364728558404</v>
      </c>
      <c r="N27" s="7">
        <f ca="1">IF($A27="",N26,INDEX(Case8!$C$3:$C$100,MATCH(CELL("row",A27)-3,Case8!$W$3:$W$100,FALSE)))</f>
        <v>72.028241321345945</v>
      </c>
      <c r="O27" s="13">
        <f ca="1">IF($A27="",O26,INDEX(Case9!$C$3:$C$100,MATCH(CELL("row",A27)-3,Case9!$W$3:$W$100,FALSE)))</f>
        <v>87.615705639853303</v>
      </c>
      <c r="P27" s="13">
        <f ca="1">IF($A27="",P26,INDEX(Case10!$C$3:$C$100,MATCH(CELL("row",A27)-3,Case10!$W$3:$W$100,FALSE)))</f>
        <v>72.599870184667367</v>
      </c>
      <c r="Q27" s="7">
        <f ca="1">IF($A27="",Q26,INDEX(Case11!$C$3:$C$100,MATCH(CELL("row",A27)-3,Case11!$W$3:$W$100,FALSE)))</f>
        <v>97.576803538745438</v>
      </c>
      <c r="R27" s="13">
        <f ca="1">IF($A27="",R26,INDEX(Pi!$Q$3:$Q$100,MATCH(CELL("row",A27)-3,Pi!$W$3:$W$100,FALSE)))</f>
        <v>46.220800000000011</v>
      </c>
      <c r="S27" s="7">
        <f ca="1">IF($A27="",S26,INDEX(Patm!$Q$3:$Q$100,MATCH(CELL("row",A27)-3,Patm!$W$3:$W$100,FALSE)))</f>
        <v>2.240707958482397</v>
      </c>
      <c r="T27" s="7">
        <f ca="1">IF($A27="",T26,INDEX('Patm diff'!$Q$3:$Q$100,MATCH(CELL("row",Q27)-3,'Patm diff'!$W$3:$W$100,FALSE)))</f>
        <v>6.5985841159695427E-2</v>
      </c>
      <c r="U27" s="7">
        <f ca="1">IF($A27="",U26,INDEX('Patm nodiff'!$Q$3:$Q$100,MATCH(CELL("row",B27)-3,'Patm nodiff'!$W$3:$W$100,FALSE)))</f>
        <v>2.2887273315005324E-2</v>
      </c>
      <c r="V27" s="7">
        <f ca="1">IF($A27="",V26,INDEX(Case1!$Q$3:$Q$100,MATCH(CELL("row",A27)-3,Case1!$W$3:$W$100,FALSE)))</f>
        <v>1.8376846152496156</v>
      </c>
      <c r="W27" s="7">
        <f ca="1">IF($A27="",W26,INDEX(Case2!$Q$3:$Q$100,MATCH(CELL("row",A27)-3,Case2!$W$3:$W$100,FALSE)))</f>
        <v>1.7573602446056344</v>
      </c>
      <c r="X27" s="7">
        <f ca="1">IF($A27="",X26,INDEX(Case3!$Q$3:$Q$100,MATCH(CELL("row",A27)-3,Case3!$W$3:$W$100,FALSE)))</f>
        <v>1.9172773667890197</v>
      </c>
      <c r="Y27" s="7">
        <f ca="1">IF($A27="",Y26,INDEX(Case4!$Q$3:$Q$100,MATCH(CELL("row",A27)-3,Case4!$W$3:$W$100,FALSE)))</f>
        <v>1.3682810098416025</v>
      </c>
      <c r="Z27" s="7">
        <f ca="1">IF($A27="",Z26,INDEX(Case5!$Q$3:$Q$100,MATCH(CELL("row",A27)-3,Case5!$W$3:$W$100,FALSE)))</f>
        <v>2.3184226385016866</v>
      </c>
      <c r="AA27" s="7">
        <f ca="1">IF($A27="",AA26,INDEX(Case6!$Q$3:$Q1053,MATCH(CELL("row",A27)-3,Case6!$W$3:$W$100,FALSE)))</f>
        <v>1.3771136414058931</v>
      </c>
      <c r="AB27" s="7">
        <f ca="1">IF($A27="",AB26,INDEX(Case7!$Q$3:$Q$100,MATCH(CELL("row",A27)-3,Case7!$W$3:$W$100,FALSE)))</f>
        <v>2.2958892941748452</v>
      </c>
      <c r="AC27" s="7">
        <f ca="1">IF($A27="",AC26,INDEX(Case8!$Q$3:$Q$100,MATCH(CELL("row",A27)-3,Case8!$W$3:$W$100,FALSE)))</f>
        <v>0.99155112093231823</v>
      </c>
      <c r="AD27" s="7">
        <f ca="1">IF($A27="",AD26,INDEX(Case9!$Q$3:$Q$100,MATCH(CELL("row",B27)-3,Case9!$W$3:$W$100,FALSE)))</f>
        <v>3.1930686577495102</v>
      </c>
      <c r="AE27" s="7">
        <f ca="1">IF($A27="",AE26,INDEX(Case10!$Q$3:$Q$100,MATCH(CELL("row",B27)-3,Case10!$W$3:$W$100,FALSE)))</f>
        <v>1.0793420011825909</v>
      </c>
      <c r="AF27" s="7">
        <f ca="1">IF($A27="",AF26,INDEX(Case11!$Q$3:$Q$100,MATCH(CELL("row",A27)-3,Case11!$W$3:$W$100,FALSE)))</f>
        <v>5.8869199965544778</v>
      </c>
      <c r="AH27">
        <f t="shared" ca="1" si="1"/>
        <v>14</v>
      </c>
      <c r="AI27">
        <f t="shared" ca="1" si="2"/>
        <v>3</v>
      </c>
      <c r="AJ27">
        <f t="shared" ca="1" si="7"/>
        <v>8</v>
      </c>
      <c r="AL27" s="7">
        <f t="shared" ca="1" si="3"/>
        <v>97.576803538745438</v>
      </c>
      <c r="AM27" s="7">
        <f t="shared" ca="1" si="4"/>
        <v>5.8869199965544778</v>
      </c>
      <c r="AN27" s="7">
        <f t="shared" ca="1" si="5"/>
        <v>74.841269586547938</v>
      </c>
      <c r="AO27" s="7">
        <f t="shared" ca="1" si="6"/>
        <v>2.2887273315005324E-2</v>
      </c>
      <c r="AQ27" s="7">
        <f t="shared" ca="1" si="8"/>
        <v>72.028241321345945</v>
      </c>
      <c r="AR27" s="7">
        <f t="shared" ca="1" si="9"/>
        <v>0.99155112093231823</v>
      </c>
    </row>
    <row r="28" spans="1:44" x14ac:dyDescent="0.2">
      <c r="A28" t="str">
        <f>IF(ROW()-3&gt;Control!$I$5,"",Control!B29)</f>
        <v>AME 10 GA</v>
      </c>
      <c r="B28" s="7">
        <f ca="1">IF($A28="",B27,INDEX(Case1!$AB$3:$AB$100,MATCH(CELL("row",A28)-3,Case1!$W$3:$W$100,FALSE)))</f>
        <v>43.764434724258052</v>
      </c>
      <c r="C28" s="7">
        <f ca="1">IF($A28="",C27,INDEX(Pi!$C$3:$C$100,MATCH(CELL("row",A28)-3,Pi!$W$3:$W$100,FALSE)))</f>
        <v>67.077514704318062</v>
      </c>
      <c r="D28" s="13">
        <f ca="1">IF($A28="",D27,INDEX(Patm!$C$3:$C$100,MATCH(CELL("row",A28)-3,Patm!$W$3:$W$100,FALSE)))</f>
        <v>83.493411571488252</v>
      </c>
      <c r="E28" s="13">
        <f ca="1">IF($A28="",E27,INDEX('Patm diff'!$C$3:$C$100,MATCH(CELL("row",Q28)-3,'Patm diff'!$W$3:$W$100,FALSE)))</f>
        <v>94.191217792091351</v>
      </c>
      <c r="F28" s="13">
        <f ca="1">IF($A28="",F27,INDEX('Patm nodiff'!$C$3:$C$100,MATCH(CELL("row",B28)-3,'Patm nodiff'!$W$3:$W$100,FALSE)))</f>
        <v>81.498702068003496</v>
      </c>
      <c r="G28" s="13">
        <f ca="1">IF($A28="",G27,INDEX(Case1!$C$3:$C$100,MATCH(CELL("row",A28)-3,Case1!$W$3:$W$100,FALSE)))</f>
        <v>78.890773216771834</v>
      </c>
      <c r="H28" s="7">
        <f ca="1">IF($A28="",H27,INDEX(Case2!$C$3:$C$100,MATCH(CELL("row",A28)-3,Case2!$W$3:$W$100,FALSE)))</f>
        <v>79.09809072517578</v>
      </c>
      <c r="I28" s="7">
        <f ca="1">IF($A28="",I27,INDEX(Case3!$C$3:$C$100,MATCH(CELL("row",A28)-3,Case3!$W$3:$W$100,FALSE)))</f>
        <v>78.686185648213083</v>
      </c>
      <c r="J28" s="7">
        <f ca="1">IF($A28="",J27,INDEX(Case4!$C$3:$C$100,MATCH(CELL("row",A28)-3,Case4!$W$3:$W$100,FALSE)))</f>
        <v>80.113179405656552</v>
      </c>
      <c r="K28" s="7">
        <f ca="1">IF($A28="",K27,INDEX(Case5!$C$3:$C$100,MATCH(CELL("row",A28)-3,Case5!$W$3:$W$100,FALSE)))</f>
        <v>77.666149421726388</v>
      </c>
      <c r="L28" s="7">
        <f ca="1">IF($A28="",L27,INDEX(Case6!$C$3:$C$100,MATCH(CELL("row",A28)-3,Case6!$W$3:$W$100,FALSE)))</f>
        <v>80.089984238325684</v>
      </c>
      <c r="M28" s="7">
        <f ca="1">IF($A28="",M27,INDEX(Case7!$C$3:$C$100,MATCH(CELL("row",A28)-3,Case7!$W$3:$W$100,FALSE)))</f>
        <v>77.722965820814608</v>
      </c>
      <c r="N28" s="7">
        <f ca="1">IF($A28="",N27,INDEX(Case8!$C$3:$C$100,MATCH(CELL("row",A28)-3,Case8!$W$3:$W$100,FALSE)))</f>
        <v>72.880921455692103</v>
      </c>
      <c r="O28" s="13">
        <f ca="1">IF($A28="",O27,INDEX(Case9!$C$3:$C$100,MATCH(CELL("row",A28)-3,Case9!$W$3:$W$100,FALSE)))</f>
        <v>90.932268100662029</v>
      </c>
      <c r="P28" s="13">
        <f ca="1">IF($A28="",P27,INDEX(Case10!$C$3:$C$100,MATCH(CELL("row",A28)-3,Case10!$W$3:$W$100,FALSE)))</f>
        <v>73.554788484425515</v>
      </c>
      <c r="Q28" s="7">
        <f ca="1">IF($A28="",Q27,INDEX(Case11!$C$3:$C$100,MATCH(CELL("row",A28)-3,Case11!$W$3:$W$100,FALSE)))</f>
        <v>100.13736236741815</v>
      </c>
      <c r="R28" s="13">
        <f ca="1">IF($A28="",R27,INDEX(Pi!$Q$3:$Q$100,MATCH(CELL("row",A28)-3,Pi!$W$3:$W$100,FALSE)))</f>
        <v>37.080552689764644</v>
      </c>
      <c r="S28" s="7">
        <f ca="1">IF($A28="",S27,INDEX(Patm!$Q$3:$Q$100,MATCH(CELL("row",A28)-3,Patm!$W$3:$W$100,FALSE)))</f>
        <v>2.3806502573200059</v>
      </c>
      <c r="T28" s="7">
        <f ca="1">IF($A28="",T27,INDEX('Patm diff'!$Q$3:$Q$100,MATCH(CELL("row",Q28)-3,'Patm diff'!$W$3:$W$100,FALSE)))</f>
        <v>8.6415988119395257E-2</v>
      </c>
      <c r="U28" s="7">
        <f ca="1">IF($A28="",U27,INDEX('Patm nodiff'!$Q$3:$Q$100,MATCH(CELL("row",B28)-3,'Patm nodiff'!$W$3:$W$100,FALSE)))</f>
        <v>2.1102835285399086</v>
      </c>
      <c r="V28" s="7">
        <f ca="1">IF($A28="",V27,INDEX(Case1!$Q$3:$Q$100,MATCH(CELL("row",A28)-3,Case1!$W$3:$W$100,FALSE)))</f>
        <v>2.1080579643122097</v>
      </c>
      <c r="W28" s="7">
        <f ca="1">IF($A28="",W27,INDEX(Case2!$Q$3:$Q$100,MATCH(CELL("row",A28)-3,Case2!$W$3:$W$100,FALSE)))</f>
        <v>2.0154320140340172</v>
      </c>
      <c r="X28" s="7">
        <f ca="1">IF($A28="",X27,INDEX(Case3!$Q$3:$Q$100,MATCH(CELL("row",A28)-3,Case3!$W$3:$W$100,FALSE)))</f>
        <v>2.1998793709191178</v>
      </c>
      <c r="Y28" s="7">
        <f ca="1">IF($A28="",Y27,INDEX(Case4!$Q$3:$Q$100,MATCH(CELL("row",A28)-3,Case4!$W$3:$W$100,FALSE)))</f>
        <v>1.5673887156128898</v>
      </c>
      <c r="Z28" s="7">
        <f ca="1">IF($A28="",Z27,INDEX(Case5!$Q$3:$Q$100,MATCH(CELL("row",A28)-3,Case5!$W$3:$W$100,FALSE)))</f>
        <v>2.663306490833762</v>
      </c>
      <c r="AA28" s="7">
        <f ca="1">IF($A28="",AA27,INDEX(Case6!$Q$3:$Q1054,MATCH(CELL("row",A28)-3,Case6!$W$3:$W$100,FALSE)))</f>
        <v>1.5775480359253313</v>
      </c>
      <c r="AB28" s="7">
        <f ca="1">IF($A28="",AB27,INDEX(Case7!$Q$3:$Q$100,MATCH(CELL("row",A28)-3,Case7!$W$3:$W$100,FALSE)))</f>
        <v>2.6372444886863997</v>
      </c>
      <c r="AC28" s="7">
        <f ca="1">IF($A28="",AC27,INDEX(Case8!$Q$3:$Q$100,MATCH(CELL("row",A28)-3,Case8!$W$3:$W$100,FALSE)))</f>
        <v>1.1513905100580566</v>
      </c>
      <c r="AD28" s="7">
        <f ca="1">IF($A28="",AD27,INDEX(Case9!$Q$3:$Q$100,MATCH(CELL("row",B28)-3,Case9!$W$3:$W$100,FALSE)))</f>
        <v>3.2487487352571236</v>
      </c>
      <c r="AE28" s="7">
        <f ca="1">IF($A28="",AE27,INDEX(Case10!$Q$3:$Q$100,MATCH(CELL("row",B28)-3,Case10!$W$3:$W$100,FALSE)))</f>
        <v>1.2512087997675556</v>
      </c>
      <c r="AF28" s="7">
        <f ca="1">IF($A28="",AF27,INDEX(Case11!$Q$3:$Q$100,MATCH(CELL("row",A28)-3,Case11!$W$3:$W$100,FALSE)))</f>
        <v>4.1248572777140504</v>
      </c>
      <c r="AH28">
        <f t="shared" ca="1" si="1"/>
        <v>14</v>
      </c>
      <c r="AI28">
        <f t="shared" ca="1" si="2"/>
        <v>2</v>
      </c>
      <c r="AJ28">
        <f t="shared" ca="1" si="7"/>
        <v>8</v>
      </c>
      <c r="AL28" s="7">
        <f t="shared" ca="1" si="3"/>
        <v>100.13736236741815</v>
      </c>
      <c r="AM28" s="7">
        <f t="shared" ca="1" si="4"/>
        <v>4.1248572777140504</v>
      </c>
      <c r="AN28" s="7">
        <f t="shared" ca="1" si="5"/>
        <v>81.498702068003496</v>
      </c>
      <c r="AO28" s="7">
        <f t="shared" ca="1" si="6"/>
        <v>2.1102835285399086</v>
      </c>
      <c r="AQ28" s="7">
        <f t="shared" ca="1" si="8"/>
        <v>72.880921455692103</v>
      </c>
      <c r="AR28" s="7">
        <f t="shared" ca="1" si="9"/>
        <v>1.1513905100580566</v>
      </c>
    </row>
    <row r="29" spans="1:44" x14ac:dyDescent="0.2">
      <c r="A29" t="str">
        <f>IF(ROW()-3&gt;Control!$I$5,"",Control!B30)</f>
        <v>AME 10 GB</v>
      </c>
      <c r="B29" s="7">
        <f ca="1">IF($A29="",B28,INDEX(Case1!$AB$3:$AB$100,MATCH(CELL("row",A29)-3,Case1!$W$3:$W$100,FALSE)))</f>
        <v>43.405070564469511</v>
      </c>
      <c r="C29" s="7">
        <f ca="1">IF($A29="",C28,INDEX(Pi!$C$3:$C$100,MATCH(CELL("row",A29)-3,Pi!$W$3:$W$100,FALSE)))</f>
        <v>68.999895876115389</v>
      </c>
      <c r="D29" s="13">
        <f ca="1">IF($A29="",D28,INDEX(Patm!$C$3:$C$100,MATCH(CELL("row",A29)-3,Patm!$W$3:$W$100,FALSE)))</f>
        <v>85.016500091834175</v>
      </c>
      <c r="E29" s="13">
        <f ca="1">IF($A29="",E28,INDEX('Patm diff'!$C$3:$C$100,MATCH(CELL("row",Q29)-3,'Patm diff'!$W$3:$W$100,FALSE)))</f>
        <v>97.181714496282794</v>
      </c>
      <c r="F29" s="13">
        <f ca="1">IF($A29="",F28,INDEX('Patm nodiff'!$C$3:$C$100,MATCH(CELL("row",B29)-3,'Patm nodiff'!$W$3:$W$100,FALSE)))</f>
        <v>85.002797407220839</v>
      </c>
      <c r="G29" s="13">
        <f ca="1">IF($A29="",G28,INDEX(Case1!$C$3:$C$100,MATCH(CELL("row",A29)-3,Case1!$W$3:$W$100,FALSE)))</f>
        <v>79.699172888988301</v>
      </c>
      <c r="H29" s="7">
        <f ca="1">IF($A29="",H28,INDEX(Case2!$C$3:$C$100,MATCH(CELL("row",A29)-3,Case2!$W$3:$W$100,FALSE)))</f>
        <v>79.885826384847419</v>
      </c>
      <c r="I29" s="7">
        <f ca="1">IF($A29="",I28,INDEX(Case3!$C$3:$C$100,MATCH(CELL("row",A29)-3,Case3!$W$3:$W$100,FALSE)))</f>
        <v>79.514911451120582</v>
      </c>
      <c r="J29" s="7">
        <f ca="1">IF($A29="",J28,INDEX(Case4!$C$3:$C$100,MATCH(CELL("row",A29)-3,Case4!$W$3:$W$100,FALSE)))</f>
        <v>80.799800151088078</v>
      </c>
      <c r="K29" s="7">
        <f ca="1">IF($A29="",K28,INDEX(Case5!$C$3:$C$100,MATCH(CELL("row",A29)-3,Case5!$W$3:$W$100,FALSE)))</f>
        <v>78.596005298842712</v>
      </c>
      <c r="L29" s="7">
        <f ca="1">IF($A29="",L28,INDEX(Case6!$C$3:$C$100,MATCH(CELL("row",A29)-3,Case6!$W$3:$W$100,FALSE)))</f>
        <v>80.77880726384214</v>
      </c>
      <c r="M29" s="7">
        <f ca="1">IF($A29="",M28,INDEX(Case7!$C$3:$C$100,MATCH(CELL("row",A29)-3,Case7!$W$3:$W$100,FALSE)))</f>
        <v>78.647216167546247</v>
      </c>
      <c r="N29" s="7">
        <f ca="1">IF($A29="",N28,INDEX(Case8!$C$3:$C$100,MATCH(CELL("row",A29)-3,Case8!$W$3:$W$100,FALSE)))</f>
        <v>74.280845050396806</v>
      </c>
      <c r="O29" s="13">
        <f ca="1">IF($A29="",O28,INDEX(Case9!$C$3:$C$100,MATCH(CELL("row",A29)-3,Case9!$W$3:$W$100,FALSE)))</f>
        <v>91.404901721375097</v>
      </c>
      <c r="P29" s="13">
        <f ca="1">IF($A29="",P28,INDEX(Case10!$C$3:$C$100,MATCH(CELL("row",A29)-3,Case10!$W$3:$W$100,FALSE)))</f>
        <v>74.890426020131684</v>
      </c>
      <c r="Q29" s="7">
        <f ca="1">IF($A29="",Q28,INDEX(Case11!$C$3:$C$100,MATCH(CELL("row",A29)-3,Case11!$W$3:$W$100,FALSE)))</f>
        <v>101.73400177437392</v>
      </c>
      <c r="R29" s="13">
        <f ca="1">IF($A29="",R28,INDEX(Pi!$Q$3:$Q$100,MATCH(CELL("row",A29)-3,Pi!$W$3:$W$100,FALSE)))</f>
        <v>40.319400000000002</v>
      </c>
      <c r="S29" s="7">
        <f ca="1">IF($A29="",S28,INDEX(Patm!$Q$3:$Q$100,MATCH(CELL("row",A29)-3,Patm!$W$3:$W$100,FALSE)))</f>
        <v>1.647569191996151E-2</v>
      </c>
      <c r="T29" s="7">
        <f ca="1">IF($A29="",T28,INDEX('Patm diff'!$Q$3:$Q$100,MATCH(CELL("row",Q29)-3,'Patm diff'!$W$3:$W$100,FALSE)))</f>
        <v>4.5382530865781643</v>
      </c>
      <c r="U29" s="7">
        <f ca="1">IF($A29="",U28,INDEX('Patm nodiff'!$Q$3:$Q$100,MATCH(CELL("row",B29)-3,'Patm nodiff'!$W$3:$W$100,FALSE)))</f>
        <v>1.4231430194658575E-2</v>
      </c>
      <c r="V29" s="7">
        <f ca="1">IF($A29="",V28,INDEX(Case1!$Q$3:$Q$100,MATCH(CELL("row",A29)-3,Case1!$W$3:$W$100,FALSE)))</f>
        <v>1.8775197376776871</v>
      </c>
      <c r="W29" s="7">
        <f ca="1">IF($A29="",W28,INDEX(Case2!$Q$3:$Q$100,MATCH(CELL("row",A29)-3,Case2!$W$3:$W$100,FALSE)))</f>
        <v>1.7953498324528621</v>
      </c>
      <c r="X29" s="7">
        <f ca="1">IF($A29="",X28,INDEX(Case3!$Q$3:$Q$100,MATCH(CELL("row",A29)-3,Case3!$W$3:$W$100,FALSE)))</f>
        <v>1.9589487176147411</v>
      </c>
      <c r="Y29" s="7">
        <f ca="1">IF($A29="",Y28,INDEX(Case4!$Q$3:$Q$100,MATCH(CELL("row",A29)-3,Case4!$W$3:$W$100,FALSE)))</f>
        <v>1.3974652163281496</v>
      </c>
      <c r="Z29" s="7">
        <f ca="1">IF($A29="",Z28,INDEX(Case5!$Q$3:$Q$100,MATCH(CELL("row",A29)-3,Case5!$W$3:$W$100,FALSE)))</f>
        <v>2.3694947245475988</v>
      </c>
      <c r="AA29" s="7">
        <f ca="1">IF($A29="",AA28,INDEX(Case6!$Q$3:$Q1055,MATCH(CELL("row",A29)-3,Case6!$W$3:$W$100,FALSE)))</f>
        <v>1.4064968434851077</v>
      </c>
      <c r="AB29" s="7">
        <f ca="1">IF($A29="",AB28,INDEX(Case7!$Q$3:$Q$100,MATCH(CELL("row",A29)-3,Case7!$W$3:$W$100,FALSE)))</f>
        <v>2.3464250049072035</v>
      </c>
      <c r="AC29" s="7">
        <f ca="1">IF($A29="",AC28,INDEX(Case8!$Q$3:$Q$100,MATCH(CELL("row",A29)-3,Case8!$W$3:$W$100,FALSE)))</f>
        <v>1.0155267635822198</v>
      </c>
      <c r="AD29" s="7">
        <f ca="1">IF($A29="",AD28,INDEX(Case9!$Q$3:$Q$100,MATCH(CELL("row",B29)-3,Case9!$W$3:$W$100,FALSE)))</f>
        <v>3.5882647935196075</v>
      </c>
      <c r="AE29" s="7">
        <f ca="1">IF($A29="",AE28,INDEX(Case10!$Q$3:$Q$100,MATCH(CELL("row",B29)-3,Case10!$W$3:$W$100,FALSE)))</f>
        <v>1.1050278614555951</v>
      </c>
      <c r="AF29" s="7">
        <f ca="1">IF($A29="",AF28,INDEX(Case11!$Q$3:$Q$100,MATCH(CELL("row",A29)-3,Case11!$W$3:$W$100,FALSE)))</f>
        <v>4.5094530875815426</v>
      </c>
      <c r="AH29">
        <f t="shared" ca="1" si="1"/>
        <v>2</v>
      </c>
      <c r="AI29">
        <f t="shared" ca="1" si="2"/>
        <v>3</v>
      </c>
      <c r="AJ29">
        <f t="shared" ca="1" si="7"/>
        <v>8</v>
      </c>
      <c r="AL29" s="7">
        <f t="shared" ca="1" si="3"/>
        <v>101.73400177437392</v>
      </c>
      <c r="AM29" s="7">
        <f t="shared" ca="1" si="4"/>
        <v>4.5094530875815426</v>
      </c>
      <c r="AN29" s="7">
        <f t="shared" ca="1" si="5"/>
        <v>85.002797407220839</v>
      </c>
      <c r="AO29" s="7">
        <f t="shared" ca="1" si="6"/>
        <v>1.4231430194658575E-2</v>
      </c>
      <c r="AQ29" s="7">
        <f t="shared" ca="1" si="8"/>
        <v>74.280845050396806</v>
      </c>
      <c r="AR29" s="7">
        <f t="shared" ca="1" si="9"/>
        <v>1.0155267635822198</v>
      </c>
    </row>
    <row r="30" spans="1:44" x14ac:dyDescent="0.2">
      <c r="A30" t="str">
        <f>IF(ROW()-3&gt;Control!$I$5,"",Control!B31)</f>
        <v>AME 10 G1</v>
      </c>
      <c r="B30" s="7">
        <f ca="1">IF($A30="",B29,INDEX(Case1!$AB$3:$AB$100,MATCH(CELL("row",A30)-3,Case1!$W$3:$W$100,FALSE)))</f>
        <v>42.303409758078551</v>
      </c>
      <c r="C30" s="7">
        <f ca="1">IF($A30="",C29,INDEX(Pi!$C$3:$C$100,MATCH(CELL("row",A30)-3,Pi!$W$3:$W$100,FALSE)))</f>
        <v>70.369104816172097</v>
      </c>
      <c r="D30" s="13">
        <f ca="1">IF($A30="",D29,INDEX(Patm!$C$3:$C$100,MATCH(CELL("row",A30)-3,Patm!$W$3:$W$100,FALSE)))</f>
        <v>88.554743280482427</v>
      </c>
      <c r="E30" s="13">
        <f ca="1">IF($A30="",E29,INDEX('Patm diff'!$C$3:$C$100,MATCH(CELL("row",Q30)-3,'Patm diff'!$W$3:$W$100,FALSE)))</f>
        <v>106.13739145426308</v>
      </c>
      <c r="F30" s="13">
        <f ca="1">IF($A30="",F29,INDEX('Patm nodiff'!$C$3:$C$100,MATCH(CELL("row",B30)-3,'Patm nodiff'!$W$3:$W$100,FALSE)))</f>
        <v>87.821817878043589</v>
      </c>
      <c r="G30" s="13">
        <f ca="1">IF($A30="",G29,INDEX(Case1!$C$3:$C$100,MATCH(CELL("row",A30)-3,Case1!$W$3:$W$100,FALSE)))</f>
        <v>82.221962713296961</v>
      </c>
      <c r="H30" s="7">
        <f ca="1">IF($A30="",H29,INDEX(Case2!$C$3:$C$100,MATCH(CELL("row",A30)-3,Case2!$W$3:$W$100,FALSE)))</f>
        <v>82.429070494473251</v>
      </c>
      <c r="I30" s="7">
        <f ca="1">IF($A30="",I29,INDEX(Case3!$C$3:$C$100,MATCH(CELL("row",A30)-3,Case3!$W$3:$W$100,FALSE)))</f>
        <v>82.017451921527524</v>
      </c>
      <c r="J30" s="7">
        <f ca="1">IF($A30="",J29,INDEX(Case4!$C$3:$C$100,MATCH(CELL("row",A30)-3,Case4!$W$3:$W$100,FALSE)))</f>
        <v>83.443196119720668</v>
      </c>
      <c r="K30" s="7">
        <f ca="1">IF($A30="",K29,INDEX(Case5!$C$3:$C$100,MATCH(CELL("row",A30)-3,Case5!$W$3:$W$100,FALSE)))</f>
        <v>80.998186236049222</v>
      </c>
      <c r="L30" s="7">
        <f ca="1">IF($A30="",L29,INDEX(Case6!$C$3:$C$100,MATCH(CELL("row",A30)-3,Case6!$W$3:$W$100,FALSE)))</f>
        <v>83.419935171017954</v>
      </c>
      <c r="M30" s="7">
        <f ca="1">IF($A30="",M29,INDEX(Case7!$C$3:$C$100,MATCH(CELL("row",A30)-3,Case7!$W$3:$W$100,FALSE)))</f>
        <v>81.054929060925531</v>
      </c>
      <c r="N30" s="7">
        <f ca="1">IF($A30="",N29,INDEX(Case8!$C$3:$C$100,MATCH(CELL("row",A30)-3,Case8!$W$3:$W$100,FALSE)))</f>
        <v>76.213628973664342</v>
      </c>
      <c r="O30" s="13">
        <f ca="1">IF($A30="",O29,INDEX(Case9!$C$3:$C$100,MATCH(CELL("row",A30)-3,Case9!$W$3:$W$100,FALSE)))</f>
        <v>94.148484744220454</v>
      </c>
      <c r="P30" s="13">
        <f ca="1">IF($A30="",P29,INDEX(Case10!$C$3:$C$100,MATCH(CELL("row",A30)-3,Case10!$W$3:$W$100,FALSE)))</f>
        <v>76.887851416204086</v>
      </c>
      <c r="Q30" s="7">
        <f ca="1">IF($A30="",Q29,INDEX(Case11!$C$3:$C$100,MATCH(CELL("row",A30)-3,Case11!$W$3:$W$100,FALSE)))</f>
        <v>102.19484420022769</v>
      </c>
      <c r="R30" s="13">
        <f ca="1">IF($A30="",R29,INDEX(Pi!$Q$3:$Q$100,MATCH(CELL("row",A30)-3,Pi!$W$3:$W$100,FALSE)))</f>
        <v>45.491499999999988</v>
      </c>
      <c r="S30" s="7">
        <f ca="1">IF($A30="",S29,INDEX(Patm!$Q$3:$Q$100,MATCH(CELL("row",A30)-3,Patm!$W$3:$W$100,FALSE)))</f>
        <v>3.3989029432972377E-2</v>
      </c>
      <c r="T30" s="7">
        <f ca="1">IF($A30="",T29,INDEX('Patm diff'!$Q$3:$Q$100,MATCH(CELL("row",Q30)-3,'Patm diff'!$W$3:$W$100,FALSE)))</f>
        <v>7.6869715564604375</v>
      </c>
      <c r="U30" s="7">
        <f ca="1">IF($A30="",U29,INDEX('Patm nodiff'!$Q$3:$Q$100,MATCH(CELL("row",B30)-3,'Patm nodiff'!$W$3:$W$100,FALSE)))</f>
        <v>2.2310326147659376</v>
      </c>
      <c r="V30" s="7">
        <f ca="1">IF($A30="",V29,INDEX(Case1!$Q$3:$Q$100,MATCH(CELL("row",A30)-3,Case1!$W$3:$W$100,FALSE)))</f>
        <v>1.996902239796057</v>
      </c>
      <c r="W30" s="7">
        <f ca="1">IF($A30="",W29,INDEX(Case2!$Q$3:$Q$100,MATCH(CELL("row",A30)-3,Case2!$W$3:$W$100,FALSE)))</f>
        <v>1.9092700940144196</v>
      </c>
      <c r="X30" s="7">
        <f ca="1">IF($A30="",X29,INDEX(Case3!$Q$3:$Q$100,MATCH(CELL("row",A30)-3,Case3!$W$3:$W$100,FALSE)))</f>
        <v>2.083766784945567</v>
      </c>
      <c r="Y30" s="7">
        <f ca="1">IF($A30="",Y29,INDEX(Case4!$Q$3:$Q$100,MATCH(CELL("row",A30)-3,Case4!$W$3:$W$100,FALSE)))</f>
        <v>1.4852409086924649</v>
      </c>
      <c r="Z30" s="7">
        <f ca="1">IF($A30="",Z29,INDEX(Case5!$Q$3:$Q$100,MATCH(CELL("row",A30)-3,Case5!$W$3:$W$100,FALSE)))</f>
        <v>2.5220211913148054</v>
      </c>
      <c r="AA30" s="7">
        <f ca="1">IF($A30="",AA29,INDEX(Case6!$Q$3:$Q1056,MATCH(CELL("row",A30)-3,Case6!$W$3:$W$100,FALSE)))</f>
        <v>1.4948598833363633</v>
      </c>
      <c r="AB30" s="7">
        <f ca="1">IF($A30="",AB29,INDEX(Case7!$Q$3:$Q$100,MATCH(CELL("row",A30)-3,Case7!$W$3:$W$100,FALSE)))</f>
        <v>2.4973821931934319</v>
      </c>
      <c r="AC30" s="7">
        <f ca="1">IF($A30="",AC29,INDEX(Case8!$Q$3:$Q$100,MATCH(CELL("row",A30)-3,Case8!$W$3:$W$100,FALSE)))</f>
        <v>1.086514447815198</v>
      </c>
      <c r="AD30" s="7">
        <f ca="1">IF($A30="",AD29,INDEX(Case9!$Q$3:$Q$100,MATCH(CELL("row",B30)-3,Case9!$W$3:$W$100,FALSE)))</f>
        <v>2.746207225837511</v>
      </c>
      <c r="AE30" s="7">
        <f ca="1">IF($A30="",AE29,INDEX(Case10!$Q$3:$Q$100,MATCH(CELL("row",B30)-3,Case10!$W$3:$W$100,FALSE)))</f>
        <v>1.1812673356590215</v>
      </c>
      <c r="AF30" s="7">
        <f ca="1">IF($A30="",AF29,INDEX(Case11!$Q$3:$Q$100,MATCH(CELL("row",A30)-3,Case11!$W$3:$W$100,FALSE)))</f>
        <v>3.5371859983702345</v>
      </c>
      <c r="AH30">
        <f t="shared" ca="1" si="1"/>
        <v>2</v>
      </c>
      <c r="AI30">
        <f t="shared" ca="1" si="2"/>
        <v>1</v>
      </c>
      <c r="AJ30">
        <f t="shared" ca="1" si="7"/>
        <v>8</v>
      </c>
      <c r="AL30" s="7">
        <f t="shared" ca="1" si="3"/>
        <v>102.19484420022769</v>
      </c>
      <c r="AM30" s="7">
        <f t="shared" ca="1" si="4"/>
        <v>3.5371859983702345</v>
      </c>
      <c r="AN30" s="7">
        <f t="shared" ca="1" si="5"/>
        <v>87.821817878043589</v>
      </c>
      <c r="AO30" s="7">
        <f t="shared" ca="1" si="6"/>
        <v>2.2310326147659376</v>
      </c>
      <c r="AQ30" s="7">
        <f t="shared" ca="1" si="8"/>
        <v>76.213628973664342</v>
      </c>
      <c r="AR30" s="7">
        <f t="shared" ca="1" si="9"/>
        <v>1.086514447815198</v>
      </c>
    </row>
    <row r="31" spans="1:44" x14ac:dyDescent="0.2">
      <c r="A31" t="str">
        <f>IF(ROW()-3&gt;Control!$I$5,"",Control!B32)</f>
        <v>AME 10 G2</v>
      </c>
      <c r="B31" s="7">
        <f ca="1">IF($A31="",B30,INDEX(Case1!$AB$3:$AB$100,MATCH(CELL("row",A31)-3,Case1!$W$3:$W$100,FALSE)))</f>
        <v>41.482377994237027</v>
      </c>
      <c r="C31" s="7">
        <f ca="1">IF($A31="",C30,INDEX(Pi!$C$3:$C$100,MATCH(CELL("row",A31)-3,Pi!$W$3:$W$100,FALSE)))</f>
        <v>73.25104204643182</v>
      </c>
      <c r="D31" s="13">
        <f ca="1">IF($A31="",D30,INDEX(Patm!$C$3:$C$100,MATCH(CELL("row",A31)-3,Patm!$W$3:$W$100,FALSE)))</f>
        <v>90.154978370091058</v>
      </c>
      <c r="E31" s="13">
        <f ca="1">IF($A31="",E30,INDEX('Patm diff'!$C$3:$C$100,MATCH(CELL("row",Q31)-3,'Patm diff'!$W$3:$W$100,FALSE)))</f>
        <v>108.61982572884085</v>
      </c>
      <c r="F31" s="13">
        <f ca="1">IF($A31="",F30,INDEX('Patm nodiff'!$C$3:$C$100,MATCH(CELL("row",B31)-3,'Patm nodiff'!$W$3:$W$100,FALSE)))</f>
        <v>88.524823672195879</v>
      </c>
      <c r="G31" s="13">
        <f ca="1">IF($A31="",G30,INDEX(Case1!$C$3:$C$100,MATCH(CELL("row",A31)-3,Case1!$W$3:$W$100,FALSE)))</f>
        <v>84.14725987386305</v>
      </c>
      <c r="H31" s="7">
        <f ca="1">IF($A31="",H30,INDEX(Case2!$C$3:$C$100,MATCH(CELL("row",A31)-3,Case2!$W$3:$W$100,FALSE)))</f>
        <v>84.337148729641001</v>
      </c>
      <c r="I31" s="7">
        <f ca="1">IF($A31="",I30,INDEX(Case3!$C$3:$C$100,MATCH(CELL("row",A31)-3,Case3!$W$3:$W$100,FALSE)))</f>
        <v>83.959803199403581</v>
      </c>
      <c r="J31" s="7">
        <f ca="1">IF($A31="",J30,INDEX(Case4!$C$3:$C$100,MATCH(CELL("row",A31)-3,Case4!$W$3:$W$100,FALSE)))</f>
        <v>85.212358288896326</v>
      </c>
      <c r="K31" s="7">
        <f ca="1">IF($A31="",K30,INDEX(Case5!$C$3:$C$100,MATCH(CELL("row",A31)-3,Case5!$W$3:$W$100,FALSE)))</f>
        <v>83.024924128800407</v>
      </c>
      <c r="L31" s="7">
        <f ca="1">IF($A31="",L30,INDEX(Case6!$C$3:$C$100,MATCH(CELL("row",A31)-3,Case6!$W$3:$W$100,FALSE)))</f>
        <v>85.193777452311778</v>
      </c>
      <c r="M31" s="7">
        <f ca="1">IF($A31="",M30,INDEX(Case7!$C$3:$C$100,MATCH(CELL("row",A31)-3,Case7!$W$3:$W$100,FALSE)))</f>
        <v>83.076993891381264</v>
      </c>
      <c r="N31" s="7">
        <f ca="1">IF($A31="",N30,INDEX(Case8!$C$3:$C$100,MATCH(CELL("row",A31)-3,Case8!$W$3:$W$100,FALSE)))</f>
        <v>78.632356837239101</v>
      </c>
      <c r="O31" s="13">
        <f ca="1">IF($A31="",O30,INDEX(Case9!$C$3:$C$100,MATCH(CELL("row",A31)-3,Case9!$W$3:$W$100,FALSE)))</f>
        <v>94.709777525122831</v>
      </c>
      <c r="P31" s="13">
        <f ca="1">IF($A31="",P30,INDEX(Case10!$C$3:$C$100,MATCH(CELL("row",A31)-3,Case10!$W$3:$W$100,FALSE)))</f>
        <v>79.253033963196643</v>
      </c>
      <c r="Q31" s="7">
        <f ca="1">IF($A31="",Q30,INDEX(Case11!$C$3:$C$100,MATCH(CELL("row",A31)-3,Case11!$W$3:$W$100,FALSE)))</f>
        <v>104.90330594488077</v>
      </c>
      <c r="R31" s="13">
        <f ca="1">IF($A31="",R30,INDEX(Pi!$Q$3:$Q$100,MATCH(CELL("row",A31)-3,Pi!$W$3:$W$100,FALSE)))</f>
        <v>40.319399999999995</v>
      </c>
      <c r="S31" s="7">
        <f ca="1">IF($A31="",S30,INDEX(Patm!$Q$3:$Q$100,MATCH(CELL("row",A31)-3,Patm!$W$3:$W$100,FALSE)))</f>
        <v>2.5117789789698848</v>
      </c>
      <c r="T31" s="7">
        <f ca="1">IF($A31="",T30,INDEX('Patm diff'!$Q$3:$Q$100,MATCH(CELL("row",Q31)-3,'Patm diff'!$W$3:$W$100,FALSE)))</f>
        <v>4.7236599876496568</v>
      </c>
      <c r="U31" s="7">
        <f ca="1">IF($A31="",U30,INDEX('Patm nodiff'!$Q$3:$Q$100,MATCH(CELL("row",B31)-3,'Patm nodiff'!$W$3:$W$100,FALSE)))</f>
        <v>2.9364843815520129E-2</v>
      </c>
      <c r="V31" s="7">
        <f ca="1">IF($A31="",V30,INDEX(Case1!$Q$3:$Q$100,MATCH(CELL("row",A31)-3,Case1!$W$3:$W$100,FALSE)))</f>
        <v>1.7800392797856011</v>
      </c>
      <c r="W31" s="7">
        <f ca="1">IF($A31="",W30,INDEX(Case2!$Q$3:$Q$100,MATCH(CELL("row",A31)-3,Case2!$W$3:$W$100,FALSE)))</f>
        <v>1.7022040926910396</v>
      </c>
      <c r="X31" s="7">
        <f ca="1">IF($A31="",X30,INDEX(Case3!$Q$3:$Q$100,MATCH(CELL("row",A31)-3,Case3!$W$3:$W$100,FALSE)))</f>
        <v>1.8571666109650939</v>
      </c>
      <c r="Y31" s="7">
        <f ca="1">IF($A31="",Y30,INDEX(Case4!$Q$3:$Q$100,MATCH(CELL("row",A31)-3,Case4!$W$3:$W$100,FALSE)))</f>
        <v>1.1567704609638114</v>
      </c>
      <c r="Z31" s="7">
        <f ca="1">IF($A31="",Z30,INDEX(Case5!$Q$3:$Q$100,MATCH(CELL("row",A31)-3,Case5!$W$3:$W$100,FALSE)))</f>
        <v>2.2459341812008131</v>
      </c>
      <c r="AA31" s="7">
        <f ca="1">IF($A31="",AA30,INDEX(Case6!$Q$3:$Q1057,MATCH(CELL("row",A31)-3,Case6!$W$3:$W$100,FALSE)))</f>
        <v>1.1642160423999917</v>
      </c>
      <c r="AB31" s="7">
        <f ca="1">IF($A31="",AB30,INDEX(Case7!$Q$3:$Q$100,MATCH(CELL("row",A31)-3,Case7!$W$3:$W$100,FALSE)))</f>
        <v>2.2240931129792689</v>
      </c>
      <c r="AC31" s="7">
        <f ca="1">IF($A31="",AC30,INDEX(Case8!$Q$3:$Q$100,MATCH(CELL("row",A31)-3,Case8!$W$3:$W$100,FALSE)))</f>
        <v>0.95986698687668592</v>
      </c>
      <c r="AD31" s="7">
        <f ca="1">IF($A31="",AD30,INDEX(Case9!$Q$3:$Q$100,MATCH(CELL("row",B31)-3,Case9!$W$3:$W$100,FALSE)))</f>
        <v>3.4209584007138516</v>
      </c>
      <c r="AE31" s="7">
        <f ca="1">IF($A31="",AE30,INDEX(Case10!$Q$3:$Q$100,MATCH(CELL("row",B31)-3,Case10!$W$3:$W$100,FALSE)))</f>
        <v>1.0448354167424858</v>
      </c>
      <c r="AF31" s="7">
        <f ca="1">IF($A31="",AF30,INDEX(Case11!$Q$3:$Q$100,MATCH(CELL("row",A31)-3,Case11!$W$3:$W$100,FALSE)))</f>
        <v>3.944850316207642</v>
      </c>
      <c r="AH31">
        <f ca="1">IF($A31="","",MATCH(MAX(S31:AF31),S31:AF31,0))</f>
        <v>2</v>
      </c>
      <c r="AI31">
        <f ca="1">IF($A31="","",MATCH(MIN(S31:AF31),S31:AF31,0))</f>
        <v>3</v>
      </c>
      <c r="AJ31">
        <f t="shared" ca="1" si="7"/>
        <v>8</v>
      </c>
      <c r="AL31" s="7">
        <f t="shared" ca="1" si="3"/>
        <v>104.90330594488077</v>
      </c>
      <c r="AM31" s="7">
        <f t="shared" ca="1" si="4"/>
        <v>3.944850316207642</v>
      </c>
      <c r="AN31" s="7">
        <f t="shared" ca="1" si="5"/>
        <v>88.524823672195879</v>
      </c>
      <c r="AO31" s="7">
        <f t="shared" ca="1" si="6"/>
        <v>2.9364843815520129E-2</v>
      </c>
      <c r="AQ31" s="7">
        <f t="shared" ca="1" si="8"/>
        <v>78.632356837239101</v>
      </c>
      <c r="AR31" s="7">
        <f t="shared" ca="1" si="9"/>
        <v>0.95986698687668592</v>
      </c>
    </row>
    <row r="32" spans="1:44" x14ac:dyDescent="0.2">
      <c r="A32" t="str">
        <f>IF(ROW()-3&gt;Control!$I$5,"",Control!B33)</f>
        <v>AME 10 G3</v>
      </c>
      <c r="B32" s="7">
        <f ca="1">IF($A32="",B31,INDEX(Case1!$AB$3:$AB$100,MATCH(CELL("row",A32)-3,Case1!$W$3:$W$100,FALSE)))</f>
        <v>41.444351074448782</v>
      </c>
      <c r="C32" s="7">
        <f ca="1">IF($A32="",C31,INDEX(Pi!$C$3:$C$100,MATCH(CELL("row",A32)-3,Pi!$W$3:$W$100,FALSE)))</f>
        <v>74.719759215209521</v>
      </c>
      <c r="D32" s="13">
        <f ca="1">IF($A32="",D31,INDEX(Patm!$C$3:$C$100,MATCH(CELL("row",A32)-3,Patm!$W$3:$W$100,FALSE)))</f>
        <v>90.245902109107462</v>
      </c>
      <c r="E32" s="13">
        <f ca="1">IF($A32="",E31,INDEX('Patm diff'!$C$3:$C$100,MATCH(CELL("row",Q32)-3,'Patm diff'!$W$3:$W$100,FALSE)))</f>
        <v>111.69771420891399</v>
      </c>
      <c r="F32" s="13">
        <f ca="1">IF($A32="",F31,INDEX('Patm nodiff'!$C$3:$C$100,MATCH(CELL("row",B32)-3,'Patm nodiff'!$W$3:$W$100,FALSE)))</f>
        <v>89.94997967264311</v>
      </c>
      <c r="G32" s="13">
        <f ca="1">IF($A32="",G31,INDEX(Case1!$C$3:$C$100,MATCH(CELL("row",A32)-3,Case1!$W$3:$W$100,FALSE)))</f>
        <v>84.237394231577312</v>
      </c>
      <c r="H32" s="7">
        <f ca="1">IF($A32="",H31,INDEX(Case2!$C$3:$C$100,MATCH(CELL("row",A32)-3,Case2!$W$3:$W$100,FALSE)))</f>
        <v>84.402791766821522</v>
      </c>
      <c r="I32" s="7">
        <f ca="1">IF($A32="",I31,INDEX(Case3!$C$3:$C$100,MATCH(CELL("row",A32)-3,Case3!$W$3:$W$100,FALSE)))</f>
        <v>84.074088522887692</v>
      </c>
      <c r="J32" s="7">
        <f ca="1">IF($A32="",J31,INDEX(Case4!$C$3:$C$100,MATCH(CELL("row",A32)-3,Case4!$W$3:$W$100,FALSE)))</f>
        <v>85.266747881270717</v>
      </c>
      <c r="K32" s="7">
        <f ca="1">IF($A32="",K31,INDEX(Case5!$C$3:$C$100,MATCH(CELL("row",A32)-3,Case5!$W$3:$W$100,FALSE)))</f>
        <v>83.259471267102398</v>
      </c>
      <c r="L32" s="7">
        <f ca="1">IF($A32="",L31,INDEX(Case6!$C$3:$C$100,MATCH(CELL("row",A32)-3,Case6!$W$3:$W$100,FALSE)))</f>
        <v>85.245493897042721</v>
      </c>
      <c r="M32" s="7">
        <f ca="1">IF($A32="",M31,INDEX(Case7!$C$3:$C$100,MATCH(CELL("row",A32)-3,Case7!$W$3:$W$100,FALSE)))</f>
        <v>83.304865286750271</v>
      </c>
      <c r="N32" s="7">
        <f ca="1">IF($A32="",N31,INDEX(Case8!$C$3:$C$100,MATCH(CELL("row",A32)-3,Case8!$W$3:$W$100,FALSE)))</f>
        <v>79.428227887007424</v>
      </c>
      <c r="O32" s="13">
        <f ca="1">IF($A32="",O31,INDEX(Case9!$C$3:$C$100,MATCH(CELL("row",A32)-3,Case9!$W$3:$W$100,FALSE)))</f>
        <v>95.563185860242825</v>
      </c>
      <c r="P32" s="13">
        <f ca="1">IF($A32="",P31,INDEX(Case10!$C$3:$C$100,MATCH(CELL("row",A32)-3,Case10!$W$3:$W$100,FALSE)))</f>
        <v>79.971430946009505</v>
      </c>
      <c r="Q32" s="7">
        <f ca="1">IF($A32="",Q31,INDEX(Case11!$C$3:$C$100,MATCH(CELL("row",A32)-3,Case11!$W$3:$W$100,FALSE)))</f>
        <v>104.99409219624438</v>
      </c>
      <c r="R32" s="13">
        <f ca="1">IF($A32="",R31,INDEX(Pi!$Q$3:$Q$100,MATCH(CELL("row",A32)-3,Pi!$W$3:$W$100,FALSE)))</f>
        <v>31.84283787812322</v>
      </c>
      <c r="S32" s="7">
        <f ca="1">IF($A32="",S31,INDEX(Patm!$Q$3:$Q$100,MATCH(CELL("row",A32)-3,Patm!$W$3:$W$100,FALSE)))</f>
        <v>2.5297606782428171E-2</v>
      </c>
      <c r="T32" s="7">
        <f ca="1">IF($A32="",T31,INDEX('Patm diff'!$Q$3:$Q$100,MATCH(CELL("row",Q32)-3,'Patm diff'!$W$3:$W$100,FALSE)))</f>
        <v>3.0957683135480902</v>
      </c>
      <c r="U32" s="7">
        <f ca="1">IF($A32="",U31,INDEX('Patm nodiff'!$Q$3:$Q$100,MATCH(CELL("row",B32)-3,'Patm nodiff'!$W$3:$W$100,FALSE)))</f>
        <v>3.4108524982883663</v>
      </c>
      <c r="V32" s="7">
        <f ca="1">IF($A32="",V31,INDEX(Case1!$Q$3:$Q$100,MATCH(CELL("row",A32)-3,Case1!$W$3:$W$100,FALSE)))</f>
        <v>1.5520153068158271</v>
      </c>
      <c r="W32" s="7">
        <f ca="1">IF($A32="",W31,INDEX(Case2!$Q$3:$Q$100,MATCH(CELL("row",A32)-3,Case2!$W$3:$W$100,FALSE)))</f>
        <v>1.4844367297771828</v>
      </c>
      <c r="X32" s="7">
        <f ca="1">IF($A32="",X31,INDEX(Case3!$Q$3:$Q$100,MATCH(CELL("row",A32)-3,Case3!$W$3:$W$100,FALSE)))</f>
        <v>1.6189545677828181</v>
      </c>
      <c r="Y32" s="7">
        <f ca="1">IF($A32="",Y31,INDEX(Case4!$Q$3:$Q$100,MATCH(CELL("row",A32)-3,Case4!$W$3:$W$100,FALSE)))</f>
        <v>1.3252251189595952</v>
      </c>
      <c r="Z32" s="7">
        <f ca="1">IF($A32="",Z31,INDEX(Case5!$Q$3:$Q$100,MATCH(CELL("row",A32)-3,Case5!$W$3:$W$100,FALSE)))</f>
        <v>1.9559913211996538</v>
      </c>
      <c r="AA32" s="7">
        <f ca="1">IF($A32="",AA31,INDEX(Case6!$Q$3:$Q1058,MATCH(CELL("row",A32)-3,Case6!$W$3:$W$100,FALSE)))</f>
        <v>1.3337822976942069</v>
      </c>
      <c r="AB32" s="7">
        <f ca="1">IF($A32="",AB31,INDEX(Case7!$Q$3:$Q$100,MATCH(CELL("row",A32)-3,Case7!$W$3:$W$100,FALSE)))</f>
        <v>1.9370727040767983</v>
      </c>
      <c r="AC32" s="7">
        <f ca="1">IF($A32="",AC31,INDEX(Case8!$Q$3:$Q$100,MATCH(CELL("row",A32)-3,Case8!$W$3:$W$100,FALSE)))</f>
        <v>0.82864330808250009</v>
      </c>
      <c r="AD32" s="7">
        <f ca="1">IF($A32="",AD31,INDEX(Case9!$Q$3:$Q$100,MATCH(CELL("row",B32)-3,Case9!$W$3:$W$100,FALSE)))</f>
        <v>3.0961912858816616</v>
      </c>
      <c r="AE32" s="7">
        <f ca="1">IF($A32="",AE31,INDEX(Case10!$Q$3:$Q$100,MATCH(CELL("row",B32)-3,Case10!$W$3:$W$100,FALSE)))</f>
        <v>0.90322733197725713</v>
      </c>
      <c r="AF32" s="7">
        <f ca="1">IF($A32="",AF31,INDEX(Case11!$Q$3:$Q$100,MATCH(CELL("row",A32)-3,Case11!$W$3:$W$100,FALSE)))</f>
        <v>4.3170108760038364</v>
      </c>
      <c r="AH32">
        <f t="shared" ref="AH32:AH95" ca="1" si="10">IF($A32="","",MATCH(MAX(S32:AF32),S32:AF32,0))</f>
        <v>14</v>
      </c>
      <c r="AI32">
        <f t="shared" ref="AI32:AI95" ca="1" si="11">IF($A32="","",MATCH(MIN(S32:AF32),S32:AF32,0))</f>
        <v>1</v>
      </c>
      <c r="AJ32">
        <f t="shared" ca="1" si="7"/>
        <v>8</v>
      </c>
      <c r="AL32" s="7">
        <f ca="1">IF($A32="",AL31,INDEX($D32:$Q32,1,$AH$3))</f>
        <v>104.99409219624438</v>
      </c>
      <c r="AM32" s="7">
        <f ca="1">IF($A32="",AM31,INDEX($S32:$AF32,1,$AH$3))</f>
        <v>4.3170108760038364</v>
      </c>
      <c r="AN32" s="7">
        <f ca="1">IF($A32="",AN31,INDEX($D32:$Q32,1,$AI$3))</f>
        <v>89.94997967264311</v>
      </c>
      <c r="AO32" s="7">
        <f ca="1">IF($A32="",AO31,INDEX($S32:$AF32,1,$AI$3))</f>
        <v>3.4108524982883663</v>
      </c>
      <c r="AQ32" s="7">
        <f t="shared" ca="1" si="8"/>
        <v>79.428227887007424</v>
      </c>
      <c r="AR32" s="7">
        <f t="shared" ca="1" si="9"/>
        <v>0.82864330808250009</v>
      </c>
    </row>
    <row r="33" spans="1:44" x14ac:dyDescent="0.2">
      <c r="A33" t="str">
        <f>IF(ROW()-3&gt;Control!$I$5,"",Control!B34)</f>
        <v>AME_10-Aa</v>
      </c>
      <c r="B33" s="7">
        <f ca="1">IF($A33="",B32,INDEX(Case1!$AB$3:$AB$100,MATCH(CELL("row",A33)-3,Case1!$W$3:$W$100,FALSE)))</f>
        <v>38.892175703144638</v>
      </c>
      <c r="C33" s="7">
        <f ca="1">IF($A33="",C32,INDEX(Pi!$C$3:$C$100,MATCH(CELL("row",A33)-3,Pi!$W$3:$W$100,FALSE)))</f>
        <v>74.864659243710719</v>
      </c>
      <c r="D33" s="13">
        <f ca="1">IF($A33="",D32,INDEX(Patm!$C$3:$C$100,MATCH(CELL("row",A33)-3,Patm!$W$3:$W$100,FALSE)))</f>
        <v>93.708992510862316</v>
      </c>
      <c r="E33" s="13">
        <f ca="1">IF($A33="",E32,INDEX('Patm diff'!$C$3:$C$100,MATCH(CELL("row",Q33)-3,'Patm diff'!$W$3:$W$100,FALSE)))</f>
        <v>119.68498657399387</v>
      </c>
      <c r="F33" s="13">
        <f ca="1">IF($A33="",F32,INDEX('Patm nodiff'!$C$3:$C$100,MATCH(CELL("row",B33)-3,'Patm nodiff'!$W$3:$W$100,FALSE)))</f>
        <v>90.223114557752766</v>
      </c>
      <c r="G33" s="13">
        <f ca="1">IF($A33="",G32,INDEX(Case1!$C$3:$C$100,MATCH(CELL("row",A33)-3,Case1!$W$3:$W$100,FALSE)))</f>
        <v>90.491052319775548</v>
      </c>
      <c r="H33" s="7">
        <f ca="1">IF($A33="",H32,INDEX(Case2!$C$3:$C$100,MATCH(CELL("row",A33)-3,Case2!$W$3:$W$100,FALSE)))</f>
        <v>90.765274735033827</v>
      </c>
      <c r="I33" s="7">
        <f ca="1">IF($A33="",I32,INDEX(Case3!$C$3:$C$100,MATCH(CELL("row",A33)-3,Case3!$W$3:$W$100,FALSE)))</f>
        <v>90.220438790919246</v>
      </c>
      <c r="J33" s="7">
        <f ca="1">IF($A33="",J32,INDEX(Case4!$C$3:$C$100,MATCH(CELL("row",A33)-3,Case4!$W$3:$W$100,FALSE)))</f>
        <v>92.108408940663466</v>
      </c>
      <c r="K33" s="7">
        <f ca="1">IF($A33="",K32,INDEX(Case5!$C$3:$C$100,MATCH(CELL("row",A33)-3,Case5!$W$3:$W$100,FALSE)))</f>
        <v>88.871561428791736</v>
      </c>
      <c r="L33" s="7">
        <f ca="1">IF($A33="",L32,INDEX(Case6!$C$3:$C$100,MATCH(CELL("row",A33)-3,Case6!$W$3:$W$100,FALSE)))</f>
        <v>92.077598512964968</v>
      </c>
      <c r="M33" s="7">
        <f ca="1">IF($A33="",M32,INDEX(Case7!$C$3:$C$100,MATCH(CELL("row",A33)-3,Case7!$W$3:$W$100,FALSE)))</f>
        <v>88.946661651240703</v>
      </c>
      <c r="N33" s="7">
        <f ca="1">IF($A33="",N32,INDEX(Case8!$C$3:$C$100,MATCH(CELL("row",A33)-3,Case8!$W$3:$W$100,FALSE)))</f>
        <v>82.54773520902944</v>
      </c>
      <c r="O33" s="13">
        <f ca="1">IF($A33="",O32,INDEX(Case9!$C$3:$C$100,MATCH(CELL("row",A33)-3,Case9!$W$3:$W$100,FALSE)))</f>
        <v>103.03491971094959</v>
      </c>
      <c r="P33" s="13">
        <f ca="1">IF($A33="",P32,INDEX(Case10!$C$3:$C$100,MATCH(CELL("row",A33)-3,Case10!$W$3:$W$100,FALSE)))</f>
        <v>83.432281193980515</v>
      </c>
      <c r="Q33" s="7">
        <f ca="1">IF($A33="",Q32,INDEX(Case11!$C$3:$C$100,MATCH(CELL("row",A33)-3,Case11!$W$3:$W$100,FALSE)))</f>
        <v>110.45764333061189</v>
      </c>
      <c r="R33" s="13">
        <f ca="1">IF($A33="",R32,INDEX(Pi!$Q$3:$Q$100,MATCH(CELL("row",A33)-3,Pi!$W$3:$W$100,FALSE)))</f>
        <v>57.247999999999998</v>
      </c>
      <c r="S33" s="7">
        <f ca="1">IF($A33="",S32,INDEX(Patm!$Q$3:$Q$100,MATCH(CELL("row",A33)-3,Patm!$W$3:$W$100,FALSE)))</f>
        <v>3.7824874625467775</v>
      </c>
      <c r="T33" s="7">
        <f ca="1">IF($A33="",T32,INDEX('Patm diff'!$Q$3:$Q$100,MATCH(CELL("row",Q33)-3,'Patm diff'!$W$3:$W$100,FALSE)))</f>
        <v>4.8893377878398585</v>
      </c>
      <c r="U33" s="7">
        <f ca="1">IF($A33="",U32,INDEX('Patm nodiff'!$Q$3:$Q$100,MATCH(CELL("row",B33)-3,'Patm nodiff'!$W$3:$W$100,FALSE)))</f>
        <v>2.1853828700166368E-2</v>
      </c>
      <c r="V33" s="7">
        <f ca="1">IF($A33="",V32,INDEX(Case1!$Q$3:$Q$100,MATCH(CELL("row",A33)-3,Case1!$W$3:$W$100,FALSE)))</f>
        <v>2.3235633324908296</v>
      </c>
      <c r="W33" s="7">
        <f ca="1">IF($A33="",W32,INDEX(Case2!$Q$3:$Q$100,MATCH(CELL("row",A33)-3,Case2!$W$3:$W$100,FALSE)))</f>
        <v>2.2207814863842912</v>
      </c>
      <c r="X33" s="7">
        <f ca="1">IF($A33="",X32,INDEX(Case3!$Q$3:$Q$100,MATCH(CELL("row",A33)-3,Case3!$W$3:$W$100,FALSE)))</f>
        <v>2.4255139220382782</v>
      </c>
      <c r="Y33" s="7">
        <f ca="1">IF($A33="",Y32,INDEX(Case4!$Q$3:$Q$100,MATCH(CELL("row",A33)-3,Case4!$W$3:$W$100,FALSE)))</f>
        <v>1.7244907971980301</v>
      </c>
      <c r="Z33" s="7">
        <f ca="1">IF($A33="",Z32,INDEX(Case5!$Q$3:$Q$100,MATCH(CELL("row",A33)-3,Case5!$W$3:$W$100,FALSE)))</f>
        <v>2.9409897435883954</v>
      </c>
      <c r="AA33" s="7">
        <f ca="1">IF($A33="",AA32,INDEX(Case6!$Q$3:$Q1059,MATCH(CELL("row",A33)-3,Case6!$W$3:$W$100,FALSE)))</f>
        <v>1.7357298082865216</v>
      </c>
      <c r="AB33" s="7">
        <f ca="1">IF($A33="",AB32,INDEX(Case7!$Q$3:$Q$100,MATCH(CELL("row",A33)-3,Case7!$W$3:$W$100,FALSE)))</f>
        <v>2.9119603358574606</v>
      </c>
      <c r="AC33" s="7">
        <f ca="1">IF($A33="",AC32,INDEX(Case8!$Q$3:$Q$100,MATCH(CELL("row",A33)-3,Case8!$W$3:$W$100,FALSE)))</f>
        <v>1.2861055135964605</v>
      </c>
      <c r="AD33" s="7">
        <f ca="1">IF($A33="",AD32,INDEX(Case9!$Q$3:$Q$100,MATCH(CELL("row",B33)-3,Case9!$W$3:$W$100,FALSE)))</f>
        <v>2.2749347047390858</v>
      </c>
      <c r="AE33" s="7">
        <f ca="1">IF($A33="",AE32,INDEX(Case10!$Q$3:$Q$100,MATCH(CELL("row",B33)-3,Case10!$W$3:$W$100,FALSE)))</f>
        <v>1.394763760091561</v>
      </c>
      <c r="AF33" s="7">
        <f ca="1">IF($A33="",AF32,INDEX(Case11!$Q$3:$Q$100,MATCH(CELL("row",A33)-3,Case11!$W$3:$W$100,FALSE)))</f>
        <v>2.9680241123128006</v>
      </c>
      <c r="AH33">
        <f t="shared" ca="1" si="10"/>
        <v>2</v>
      </c>
      <c r="AI33">
        <f t="shared" ca="1" si="11"/>
        <v>3</v>
      </c>
      <c r="AL33" s="7">
        <f t="shared" ref="AL33:AL96" ca="1" si="12">IF($A33="",AL32,INDEX($D33:$Q33,1,$AH$3))</f>
        <v>110.45764333061189</v>
      </c>
      <c r="AM33" s="7">
        <f t="shared" ref="AM33:AM96" ca="1" si="13">IF($A33="",AM32,INDEX($S33:$AF33,1,$AH$3))</f>
        <v>2.9680241123128006</v>
      </c>
      <c r="AN33" s="7">
        <f t="shared" ref="AN33:AN96" ca="1" si="14">IF($A33="",AN32,INDEX($D33:$Q33,1,$AI$3))</f>
        <v>90.223114557752766</v>
      </c>
      <c r="AO33" s="7">
        <f t="shared" ref="AO33:AO96" ca="1" si="15">IF($A33="",AO32,INDEX($S33:$AF33,1,$AI$3))</f>
        <v>2.1853828700166368E-2</v>
      </c>
      <c r="AQ33" s="7">
        <f t="shared" ca="1" si="8"/>
        <v>82.54773520902944</v>
      </c>
      <c r="AR33" s="7">
        <f t="shared" ca="1" si="9"/>
        <v>1.2861055135964605</v>
      </c>
    </row>
    <row r="34" spans="1:44" x14ac:dyDescent="0.2">
      <c r="A34" t="str">
        <f>IF(ROW()-3&gt;Control!$I$5,"",Control!B35)</f>
        <v>AME_10-Ac</v>
      </c>
      <c r="B34" s="7">
        <f ca="1">IF($A34="",B33,INDEX(Case1!$AB$3:$AB$100,MATCH(CELL("row",A34)-3,Case1!$W$3:$W$100,FALSE)))</f>
        <v>38.82811234784706</v>
      </c>
      <c r="C34" s="7">
        <f ca="1">IF($A34="",C33,INDEX(Pi!$C$3:$C$100,MATCH(CELL("row",A34)-3,Pi!$W$3:$W$100,FALSE)))</f>
        <v>75.017586103310848</v>
      </c>
      <c r="D34" s="13">
        <f ca="1">IF($A34="",D33,INDEX(Patm!$C$3:$C$100,MATCH(CELL("row",A34)-3,Patm!$W$3:$W$100,FALSE)))</f>
        <v>93.817985672237612</v>
      </c>
      <c r="E34" s="13">
        <f ca="1">IF($A34="",E33,INDEX('Patm diff'!$C$3:$C$100,MATCH(CELL("row",Q34)-3,'Patm diff'!$W$3:$W$100,FALSE)))</f>
        <v>129.21487962985833</v>
      </c>
      <c r="F34" s="13">
        <f ca="1">IF($A34="",F33,INDEX('Patm nodiff'!$C$3:$C$100,MATCH(CELL("row",B34)-3,'Patm nodiff'!$W$3:$W$100,FALSE)))</f>
        <v>93.36737341148023</v>
      </c>
      <c r="G34" s="13">
        <f ca="1">IF($A34="",G33,INDEX(Case1!$C$3:$C$100,MATCH(CELL("row",A34)-3,Case1!$W$3:$W$100,FALSE)))</f>
        <v>90.653431053605672</v>
      </c>
      <c r="H34" s="7">
        <f ca="1">IF($A34="",H33,INDEX(Case2!$C$3:$C$100,MATCH(CELL("row",A34)-3,Case2!$W$3:$W$100,FALSE)))</f>
        <v>90.927785129793691</v>
      </c>
      <c r="I34" s="7">
        <f ca="1">IF($A34="",I33,INDEX(Case3!$C$3:$C$100,MATCH(CELL("row",A34)-3,Case3!$W$3:$W$100,FALSE)))</f>
        <v>90.382598007957967</v>
      </c>
      <c r="J34" s="7">
        <f ca="1">IF($A34="",J33,INDEX(Case4!$C$3:$C$100,MATCH(CELL("row",A34)-3,Case4!$W$3:$W$100,FALSE)))</f>
        <v>92.271667754915995</v>
      </c>
      <c r="K34" s="7">
        <f ca="1">IF($A34="",K33,INDEX(Case5!$C$3:$C$100,MATCH(CELL("row",A34)-3,Case5!$W$3:$W$100,FALSE)))</f>
        <v>89.033008846325146</v>
      </c>
      <c r="L34" s="7">
        <f ca="1">IF($A34="",L33,INDEX(Case6!$C$3:$C$100,MATCH(CELL("row",A34)-3,Case6!$W$3:$W$100,FALSE)))</f>
        <v>92.240865565279179</v>
      </c>
      <c r="M34" s="7">
        <f ca="1">IF($A34="",M33,INDEX(Case7!$C$3:$C$100,MATCH(CELL("row",A34)-3,Case7!$W$3:$W$100,FALSE)))</f>
        <v>89.108119277195939</v>
      </c>
      <c r="N34" s="7">
        <f ca="1">IF($A34="",N33,INDEX(Case8!$C$3:$C$100,MATCH(CELL("row",A34)-3,Case8!$W$3:$W$100,FALSE)))</f>
        <v>82.705475810991331</v>
      </c>
      <c r="O34" s="13">
        <f ca="1">IF($A34="",O33,INDEX(Case9!$C$3:$C$100,MATCH(CELL("row",A34)-3,Case9!$W$3:$W$100,FALSE)))</f>
        <v>107.09107966297309</v>
      </c>
      <c r="P34" s="13">
        <f ca="1">IF($A34="",P33,INDEX(Case10!$C$3:$C$100,MATCH(CELL("row",A34)-3,Case10!$W$3:$W$100,FALSE)))</f>
        <v>83.590571235165598</v>
      </c>
      <c r="Q34" s="7">
        <f ca="1">IF($A34="",Q33,INDEX(Case11!$C$3:$C$100,MATCH(CELL("row",A34)-3,Case11!$W$3:$W$100,FALSE)))</f>
        <v>116.42812055707105</v>
      </c>
      <c r="R34" s="13">
        <f ca="1">IF($A34="",R33,INDEX(Pi!$Q$3:$Q$100,MATCH(CELL("row",A34)-3,Pi!$W$3:$W$100,FALSE)))</f>
        <v>57.247999999999998</v>
      </c>
      <c r="S34" s="7">
        <f ca="1">IF($A34="",S33,INDEX(Patm!$Q$3:$Q$100,MATCH(CELL("row",A34)-3,Patm!$W$3:$W$100,FALSE)))</f>
        <v>3.3165255825533382E-2</v>
      </c>
      <c r="T34" s="7">
        <f ca="1">IF($A34="",T33,INDEX('Patm diff'!$Q$3:$Q$100,MATCH(CELL("row",Q34)-3,'Patm diff'!$W$3:$W$100,FALSE)))</f>
        <v>4.2179407387167404E-2</v>
      </c>
      <c r="U34" s="7">
        <f ca="1">IF($A34="",U33,INDEX('Patm nodiff'!$Q$3:$Q$100,MATCH(CELL("row",B34)-3,'Patm nodiff'!$W$3:$W$100,FALSE)))</f>
        <v>1.2362259561151356</v>
      </c>
      <c r="V34" s="7">
        <f ca="1">IF($A34="",V33,INDEX(Case1!$Q$3:$Q$100,MATCH(CELL("row",A34)-3,Case1!$W$3:$W$100,FALSE)))</f>
        <v>2.3194978948637992</v>
      </c>
      <c r="W34" s="7">
        <f ca="1">IF($A34="",W33,INDEX(Case2!$Q$3:$Q$100,MATCH(CELL("row",A34)-3,Case2!$W$3:$W$100,FALSE)))</f>
        <v>2.2169003923895088</v>
      </c>
      <c r="X34" s="7">
        <f ca="1">IF($A34="",X33,INDEX(Case3!$Q$3:$Q$100,MATCH(CELL("row",A34)-3,Case3!$W$3:$W$100,FALSE)))</f>
        <v>2.4212675722878525</v>
      </c>
      <c r="Y34" s="7">
        <f ca="1">IF($A34="",Y33,INDEX(Case4!$Q$3:$Q$100,MATCH(CELL("row",A34)-3,Case4!$W$3:$W$100,FALSE)))</f>
        <v>1.7214921339095872</v>
      </c>
      <c r="Z34" s="7">
        <f ca="1">IF($A34="",Z33,INDEX(Case5!$Q$3:$Q$100,MATCH(CELL("row",A34)-3,Case5!$W$3:$W$100,FALSE)))</f>
        <v>2.935813286930768</v>
      </c>
      <c r="AA34" s="7">
        <f ca="1">IF($A34="",AA33,INDEX(Case6!$Q$3:$Q1060,MATCH(CELL("row",A34)-3,Case6!$W$3:$W$100,FALSE)))</f>
        <v>1.7327107862716022</v>
      </c>
      <c r="AB34" s="7">
        <f ca="1">IF($A34="",AB33,INDEX(Case7!$Q$3:$Q$100,MATCH(CELL("row",A34)-3,Case7!$W$3:$W$100,FALSE)))</f>
        <v>2.9068374416505671</v>
      </c>
      <c r="AC34" s="7">
        <f ca="1">IF($A34="",AC33,INDEX(Case8!$Q$3:$Q$100,MATCH(CELL("row",A34)-3,Case8!$W$3:$W$100,FALSE)))</f>
        <v>1.2836840677068244</v>
      </c>
      <c r="AD34" s="7">
        <f ca="1">IF($A34="",AD33,INDEX(Case9!$Q$3:$Q$100,MATCH(CELL("row",B34)-3,Case9!$W$3:$W$100,FALSE)))</f>
        <v>2.6880540989173678</v>
      </c>
      <c r="AE34" s="7">
        <f ca="1">IF($A34="",AE33,INDEX(Case10!$Q$3:$Q$100,MATCH(CELL("row",B34)-3,Case10!$W$3:$W$100,FALSE)))</f>
        <v>1.3921593558006842</v>
      </c>
      <c r="AF34" s="7">
        <f ca="1">IF($A34="",AF33,INDEX(Case11!$Q$3:$Q$100,MATCH(CELL("row",A34)-3,Case11!$W$3:$W$100,FALSE)))</f>
        <v>3.4601164666035777</v>
      </c>
      <c r="AH34">
        <f t="shared" ca="1" si="10"/>
        <v>14</v>
      </c>
      <c r="AI34">
        <f t="shared" ca="1" si="11"/>
        <v>1</v>
      </c>
      <c r="AL34" s="7">
        <f t="shared" ca="1" si="12"/>
        <v>116.42812055707105</v>
      </c>
      <c r="AM34" s="7">
        <f t="shared" ca="1" si="13"/>
        <v>3.4601164666035777</v>
      </c>
      <c r="AN34" s="7">
        <f t="shared" ca="1" si="14"/>
        <v>93.36737341148023</v>
      </c>
      <c r="AO34" s="7">
        <f t="shared" ca="1" si="15"/>
        <v>1.2362259561151356</v>
      </c>
      <c r="AQ34" s="7">
        <f t="shared" ca="1" si="8"/>
        <v>82.705475810991331</v>
      </c>
      <c r="AR34" s="7">
        <f t="shared" ca="1" si="9"/>
        <v>1.2836840677068244</v>
      </c>
    </row>
    <row r="35" spans="1:44" x14ac:dyDescent="0.2">
      <c r="A35" t="str">
        <f>IF(ROW()-3&gt;Control!$I$5,"",Control!B36)</f>
        <v>AME_10-Ab</v>
      </c>
      <c r="B35" s="7">
        <f ca="1">IF($A35="",B34,INDEX(Case1!$AB$3:$AB$100,MATCH(CELL("row",A35)-3,Case1!$W$3:$W$100,FALSE)))</f>
        <v>37.598994982792995</v>
      </c>
      <c r="C35" s="7">
        <f ca="1">IF($A35="",C34,INDEX(Pi!$C$3:$C$100,MATCH(CELL("row",A35)-3,Pi!$W$3:$W$100,FALSE)))</f>
        <v>81.575581630734007</v>
      </c>
      <c r="D35" s="13">
        <f ca="1">IF($A35="",D34,INDEX(Patm!$C$3:$C$100,MATCH(CELL("row",A35)-3,Patm!$W$3:$W$100,FALSE)))</f>
        <v>94.74468486354715</v>
      </c>
      <c r="E35" s="13">
        <f ca="1">IF($A35="",E34,INDEX('Patm diff'!$C$3:$C$100,MATCH(CELL("row",Q35)-3,'Patm diff'!$W$3:$W$100,FALSE)))</f>
        <v>135.87348114690207</v>
      </c>
      <c r="F35" s="13">
        <f ca="1">IF($A35="",F34,INDEX('Patm nodiff'!$C$3:$C$100,MATCH(CELL("row",B35)-3,'Patm nodiff'!$W$3:$W$100,FALSE)))</f>
        <v>93.786483408927879</v>
      </c>
      <c r="G35" s="13">
        <f ca="1">IF($A35="",G34,INDEX(Case1!$C$3:$C$100,MATCH(CELL("row",A35)-3,Case1!$W$3:$W$100,FALSE)))</f>
        <v>93.822635645891964</v>
      </c>
      <c r="H35" s="7">
        <f ca="1">IF($A35="",H34,INDEX(Case2!$C$3:$C$100,MATCH(CELL("row",A35)-3,Case2!$W$3:$W$100,FALSE)))</f>
        <v>93.976908325820247</v>
      </c>
      <c r="I35" s="7">
        <f ca="1">IF($A35="",I34,INDEX(Case3!$C$3:$C$100,MATCH(CELL("row",A35)-3,Case3!$W$3:$W$100,FALSE)))</f>
        <v>93.670244294906126</v>
      </c>
      <c r="J35" s="7">
        <f ca="1">IF($A35="",J34,INDEX(Case4!$C$3:$C$100,MATCH(CELL("row",A35)-3,Case4!$W$3:$W$100,FALSE)))</f>
        <v>94.731909885782244</v>
      </c>
      <c r="K35" s="7">
        <f ca="1">IF($A35="",K34,INDEX(Case5!$C$3:$C$100,MATCH(CELL("row",A35)-3,Case5!$W$3:$W$100,FALSE)))</f>
        <v>92.909926038259741</v>
      </c>
      <c r="L35" s="7">
        <f ca="1">IF($A35="",L34,INDEX(Case6!$C$3:$C$100,MATCH(CELL("row",A35)-3,Case6!$W$3:$W$100,FALSE)))</f>
        <v>94.714592823403109</v>
      </c>
      <c r="M35" s="7">
        <f ca="1">IF($A35="",M34,INDEX(Case7!$C$3:$C$100,MATCH(CELL("row",A35)-3,Case7!$W$3:$W$100,FALSE)))</f>
        <v>92.952285874004744</v>
      </c>
      <c r="N35" s="7">
        <f ca="1">IF($A35="",N34,INDEX(Case8!$C$3:$C$100,MATCH(CELL("row",A35)-3,Case8!$W$3:$W$100,FALSE)))</f>
        <v>89.32929801335662</v>
      </c>
      <c r="O35" s="13">
        <f ca="1">IF($A35="",O34,INDEX(Case9!$C$3:$C$100,MATCH(CELL("row",A35)-3,Case9!$W$3:$W$100,FALSE)))</f>
        <v>107.11935865117988</v>
      </c>
      <c r="P35" s="13">
        <f ca="1">IF($A35="",P34,INDEX(Case10!$C$3:$C$100,MATCH(CELL("row",A35)-3,Case10!$W$3:$W$100,FALSE)))</f>
        <v>89.838423521206764</v>
      </c>
      <c r="Q35" s="7">
        <f ca="1">IF($A35="",Q34,INDEX(Case11!$C$3:$C$100,MATCH(CELL("row",A35)-3,Case11!$W$3:$W$100,FALSE)))</f>
        <v>120.52700738962358</v>
      </c>
      <c r="R35" s="13">
        <f ca="1">IF($A35="",R34,INDEX(Pi!$Q$3:$Q$100,MATCH(CELL("row",A35)-3,Pi!$W$3:$W$100,FALSE)))</f>
        <v>57.247999999999998</v>
      </c>
      <c r="S35" s="7">
        <f ca="1">IF($A35="",S34,INDEX(Patm!$Q$3:$Q$100,MATCH(CELL("row",A35)-3,Patm!$W$3:$W$100,FALSE)))</f>
        <v>1.4089845916391572</v>
      </c>
      <c r="T35" s="7">
        <f ca="1">IF($A35="",T34,INDEX('Patm diff'!$Q$3:$Q$100,MATCH(CELL("row",Q35)-3,'Patm diff'!$W$3:$W$100,FALSE)))</f>
        <v>7.4209659625184318E-2</v>
      </c>
      <c r="U35" s="7">
        <f ca="1">IF($A35="",U34,INDEX('Patm nodiff'!$Q$3:$Q$100,MATCH(CELL("row",B35)-3,'Patm nodiff'!$W$3:$W$100,FALSE)))</f>
        <v>2.8653039522334722E-2</v>
      </c>
      <c r="V35" s="7">
        <f ca="1">IF($A35="",V34,INDEX(Case1!$Q$3:$Q$100,MATCH(CELL("row",A35)-3,Case1!$W$3:$W$100,FALSE)))</f>
        <v>1.2610231580089231</v>
      </c>
      <c r="W35" s="7">
        <f ca="1">IF($A35="",W34,INDEX(Case2!$Q$3:$Q$100,MATCH(CELL("row",A35)-3,Case2!$W$3:$W$100,FALSE)))</f>
        <v>1.2063442372743491</v>
      </c>
      <c r="X35" s="7">
        <f ca="1">IF($A35="",X34,INDEX(Case3!$Q$3:$Q$100,MATCH(CELL("row",A35)-3,Case3!$W$3:$W$100,FALSE)))</f>
        <v>1.3151655884245108</v>
      </c>
      <c r="Y35" s="7">
        <f ca="1">IF($A35="",Y34,INDEX(Case4!$Q$3:$Q$100,MATCH(CELL("row",A35)-3,Case4!$W$3:$W$100,FALSE)))</f>
        <v>0.94093336682300199</v>
      </c>
      <c r="Z35" s="7">
        <f ca="1">IF($A35="",Z34,INDEX(Case5!$Q$3:$Q$100,MATCH(CELL("row",A35)-3,Case5!$W$3:$W$100,FALSE)))</f>
        <v>1.5874702284644284</v>
      </c>
      <c r="AA35" s="7">
        <f ca="1">IF($A35="",AA34,INDEX(Case6!$Q$3:$Q1061,MATCH(CELL("row",A35)-3,Case6!$W$3:$W$100,FALSE)))</f>
        <v>0.94696952915761634</v>
      </c>
      <c r="AB35" s="7">
        <f ca="1">IF($A35="",AB34,INDEX(Case7!$Q$3:$Q$100,MATCH(CELL("row",A35)-3,Case7!$W$3:$W$100,FALSE)))</f>
        <v>1.5721986282725318</v>
      </c>
      <c r="AC35" s="7">
        <f ca="1">IF($A35="",AC34,INDEX(Case8!$Q$3:$Q$100,MATCH(CELL("row",A35)-3,Case8!$W$3:$W$100,FALSE)))</f>
        <v>0.66593038591054732</v>
      </c>
      <c r="AD35" s="7">
        <f ca="1">IF($A35="",AD34,INDEX(Case9!$Q$3:$Q$100,MATCH(CELL("row",B35)-3,Case9!$W$3:$W$100,FALSE)))</f>
        <v>3.8696135651914396</v>
      </c>
      <c r="AE35" s="7">
        <f ca="1">IF($A35="",AE34,INDEX(Case10!$Q$3:$Q$100,MATCH(CELL("row",B35)-3,Case10!$W$3:$W$100,FALSE)))</f>
        <v>0.72689352936837581</v>
      </c>
      <c r="AF35" s="7">
        <f ca="1">IF($A35="",AF34,INDEX(Case11!$Q$3:$Q$100,MATCH(CELL("row",A35)-3,Case11!$W$3:$W$100,FALSE)))</f>
        <v>3.1633075049511641</v>
      </c>
      <c r="AH35">
        <f t="shared" ca="1" si="10"/>
        <v>12</v>
      </c>
      <c r="AI35">
        <f t="shared" ca="1" si="11"/>
        <v>3</v>
      </c>
      <c r="AL35" s="7">
        <f t="shared" ca="1" si="12"/>
        <v>120.52700738962358</v>
      </c>
      <c r="AM35" s="7">
        <f t="shared" ca="1" si="13"/>
        <v>3.1633075049511641</v>
      </c>
      <c r="AN35" s="7">
        <f t="shared" ca="1" si="14"/>
        <v>93.786483408927879</v>
      </c>
      <c r="AO35" s="7">
        <f t="shared" ca="1" si="15"/>
        <v>2.8653039522334722E-2</v>
      </c>
      <c r="AQ35" s="7">
        <f t="shared" ca="1" si="8"/>
        <v>89.32929801335662</v>
      </c>
      <c r="AR35" s="7">
        <f t="shared" ca="1" si="9"/>
        <v>0.66593038591054732</v>
      </c>
    </row>
    <row r="36" spans="1:44" x14ac:dyDescent="0.2">
      <c r="A36" t="str">
        <f>IF(ROW()-3&gt;Control!$I$5,"",Control!B37)</f>
        <v>AME_10-Db</v>
      </c>
      <c r="B36" s="7">
        <f ca="1">IF($A36="",B35,INDEX(Case1!$AB$3:$AB$100,MATCH(CELL("row",A36)-3,Case1!$W$3:$W$100,FALSE)))</f>
        <v>36.920115742338957</v>
      </c>
      <c r="C36" s="7">
        <f ca="1">IF($A36="",C35,INDEX(Pi!$C$3:$C$100,MATCH(CELL("row",A36)-3,Pi!$W$3:$W$100,FALSE)))</f>
        <v>84.60293323538599</v>
      </c>
      <c r="D36" s="13">
        <f ca="1">IF($A36="",D35,INDEX(Patm!$C$3:$C$100,MATCH(CELL("row",A36)-3,Patm!$W$3:$W$100,FALSE)))</f>
        <v>104.44820186706393</v>
      </c>
      <c r="E36" s="13">
        <f ca="1">IF($A36="",E35,INDEX('Patm diff'!$C$3:$C$100,MATCH(CELL("row",Q36)-3,'Patm diff'!$W$3:$W$100,FALSE)))</f>
        <v>142.92221619372327</v>
      </c>
      <c r="F36" s="13">
        <f ca="1">IF($A36="",F35,INDEX('Patm nodiff'!$C$3:$C$100,MATCH(CELL("row",B36)-3,'Patm nodiff'!$W$3:$W$100,FALSE)))</f>
        <v>97.130672302395141</v>
      </c>
      <c r="G36" s="13">
        <f ca="1">IF($A36="",G35,INDEX(Case1!$C$3:$C$100,MATCH(CELL("row",A36)-3,Case1!$W$3:$W$100,FALSE)))</f>
        <v>95.618520219034707</v>
      </c>
      <c r="H36" s="7">
        <f ca="1">IF($A36="",H35,INDEX(Case2!$C$3:$C$100,MATCH(CELL("row",A36)-3,Case2!$W$3:$W$100,FALSE)))</f>
        <v>95.809827892462607</v>
      </c>
      <c r="I36" s="7">
        <f ca="1">IF($A36="",I35,INDEX(Case3!$C$3:$C$100,MATCH(CELL("row",A36)-3,Case3!$W$3:$W$100,FALSE)))</f>
        <v>95.429509601986567</v>
      </c>
      <c r="J36" s="7">
        <f ca="1">IF($A36="",J35,INDEX(Case4!$C$3:$C$100,MATCH(CELL("row",A36)-3,Case4!$W$3:$W$100,FALSE)))</f>
        <v>96.74653484025049</v>
      </c>
      <c r="K36" s="7">
        <f ca="1">IF($A36="",K35,INDEX(Case5!$C$3:$C$100,MATCH(CELL("row",A36)-3,Case5!$W$3:$W$100,FALSE)))</f>
        <v>94.486926519214705</v>
      </c>
      <c r="L36" s="7">
        <f ca="1">IF($A36="",L35,INDEX(Case6!$C$3:$C$100,MATCH(CELL("row",A36)-3,Case6!$W$3:$W$100,FALSE)))</f>
        <v>96.725026068181919</v>
      </c>
      <c r="M36" s="7">
        <f ca="1">IF($A36="",M35,INDEX(Case7!$C$3:$C$100,MATCH(CELL("row",A36)-3,Case7!$W$3:$W$100,FALSE)))</f>
        <v>94.539430184153858</v>
      </c>
      <c r="N36" s="7">
        <f ca="1">IF($A36="",N35,INDEX(Case8!$C$3:$C$100,MATCH(CELL("row",A36)-3,Case8!$W$3:$W$100,FALSE)))</f>
        <v>89.462639684050444</v>
      </c>
      <c r="O36" s="13">
        <f ca="1">IF($A36="",O35,INDEX(Case9!$C$3:$C$100,MATCH(CELL("row",A36)-3,Case9!$W$3:$W$100,FALSE)))</f>
        <v>107.29013789360603</v>
      </c>
      <c r="P36" s="13">
        <f ca="1">IF($A36="",P35,INDEX(Case10!$C$3:$C$100,MATCH(CELL("row",A36)-3,Case10!$W$3:$W$100,FALSE)))</f>
        <v>90.369637808941732</v>
      </c>
      <c r="Q36" s="7">
        <f ca="1">IF($A36="",Q35,INDEX(Case11!$C$3:$C$100,MATCH(CELL("row",A36)-3,Case11!$W$3:$W$100,FALSE)))</f>
        <v>121.01623540974778</v>
      </c>
      <c r="R36" s="13">
        <f ca="1">IF($A36="",R35,INDEX(Pi!$Q$3:$Q$100,MATCH(CELL("row",A36)-3,Pi!$W$3:$W$100,FALSE)))</f>
        <v>38.4754</v>
      </c>
      <c r="S36" s="7">
        <f ca="1">IF($A36="",S35,INDEX(Patm!$Q$3:$Q$100,MATCH(CELL("row",A36)-3,Patm!$W$3:$W$100,FALSE)))</f>
        <v>6.1738287677107726</v>
      </c>
      <c r="T36" s="7">
        <f ca="1">IF($A36="",T35,INDEX('Patm diff'!$Q$3:$Q$100,MATCH(CELL("row",Q36)-3,'Patm diff'!$W$3:$W$100,FALSE)))</f>
        <v>6.4338102320315098</v>
      </c>
      <c r="U36" s="7">
        <f ca="1">IF($A36="",U35,INDEX('Patm nodiff'!$Q$3:$Q$100,MATCH(CELL("row",B36)-3,'Patm nodiff'!$W$3:$W$100,FALSE)))</f>
        <v>5.7427352602966932</v>
      </c>
      <c r="V36" s="7">
        <f ca="1">IF($A36="",V35,INDEX(Case1!$Q$3:$Q$100,MATCH(CELL("row",A36)-3,Case1!$W$3:$W$100,FALSE)))</f>
        <v>1.5217060865195968</v>
      </c>
      <c r="W36" s="7">
        <f ca="1">IF($A36="",W35,INDEX(Case2!$Q$3:$Q$100,MATCH(CELL("row",A36)-3,Case2!$W$3:$W$100,FALSE)))</f>
        <v>1.4553678531514875</v>
      </c>
      <c r="X36" s="7">
        <f ca="1">IF($A36="",X35,INDEX(Case3!$Q$3:$Q$100,MATCH(CELL("row",A36)-3,Case3!$W$3:$W$100,FALSE)))</f>
        <v>1.5874258111595891</v>
      </c>
      <c r="Y36" s="7">
        <f ca="1">IF($A36="",Y35,INDEX(Case4!$Q$3:$Q$100,MATCH(CELL("row",A36)-3,Case4!$W$3:$W$100,FALSE)))</f>
        <v>1.1338138226013994</v>
      </c>
      <c r="Z36" s="7">
        <f ca="1">IF($A36="",Z35,INDEX(Case5!$Q$3:$Q$100,MATCH(CELL("row",A36)-3,Case5!$W$3:$W$100,FALSE)))</f>
        <v>1.9184263534250672</v>
      </c>
      <c r="AA36" s="7">
        <f ca="1">IF($A36="",AA35,INDEX(Case6!$Q$3:$Q1062,MATCH(CELL("row",A36)-3,Case6!$W$3:$W$100,FALSE)))</f>
        <v>1.1411187383085595</v>
      </c>
      <c r="AB36" s="7">
        <f ca="1">IF($A36="",AB35,INDEX(Case7!$Q$3:$Q$100,MATCH(CELL("row",A36)-3,Case7!$W$3:$W$100,FALSE)))</f>
        <v>1.8998422047208507</v>
      </c>
      <c r="AC36" s="7">
        <f ca="1">IF($A36="",AC35,INDEX(Case8!$Q$3:$Q$100,MATCH(CELL("row",A36)-3,Case8!$W$3:$W$100,FALSE)))</f>
        <v>1.1878784184725635</v>
      </c>
      <c r="AD36" s="7">
        <f ca="1">IF($A36="",AD35,INDEX(Case9!$Q$3:$Q$100,MATCH(CELL("row",B36)-3,Case9!$W$3:$W$100,FALSE)))</f>
        <v>3.8636920845306229</v>
      </c>
      <c r="AE36" s="7">
        <f ca="1">IF($A36="",AE35,INDEX(Case10!$Q$3:$Q$100,MATCH(CELL("row",B36)-3,Case10!$W$3:$W$100,FALSE)))</f>
        <v>1.2890729166413823</v>
      </c>
      <c r="AF36" s="7">
        <f ca="1">IF($A36="",AF35,INDEX(Case11!$Q$3:$Q$100,MATCH(CELL("row",A36)-3,Case11!$W$3:$W$100,FALSE)))</f>
        <v>4.8014396697883956</v>
      </c>
      <c r="AH36">
        <f t="shared" ca="1" si="10"/>
        <v>2</v>
      </c>
      <c r="AI36">
        <f t="shared" ca="1" si="11"/>
        <v>7</v>
      </c>
      <c r="AL36" s="7">
        <f t="shared" ca="1" si="12"/>
        <v>121.01623540974778</v>
      </c>
      <c r="AM36" s="7">
        <f t="shared" ca="1" si="13"/>
        <v>4.8014396697883956</v>
      </c>
      <c r="AN36" s="7">
        <f t="shared" ca="1" si="14"/>
        <v>97.130672302395141</v>
      </c>
      <c r="AO36" s="7">
        <f t="shared" ca="1" si="15"/>
        <v>5.7427352602966932</v>
      </c>
      <c r="AQ36" s="7">
        <f t="shared" ca="1" si="8"/>
        <v>89.462639684050444</v>
      </c>
      <c r="AR36" s="7">
        <f t="shared" ca="1" si="9"/>
        <v>1.1878784184725635</v>
      </c>
    </row>
    <row r="37" spans="1:44" x14ac:dyDescent="0.2">
      <c r="A37" t="str">
        <f>IF(ROW()-3&gt;Control!$I$5,"",Control!B38)</f>
        <v>AME_10-Bc</v>
      </c>
      <c r="B37" s="7">
        <f ca="1">IF($A37="",B36,INDEX(Case1!$AB$3:$AB$100,MATCH(CELL("row",A37)-3,Case1!$W$3:$W$100,FALSE)))</f>
        <v>36.185499625438545</v>
      </c>
      <c r="C37" s="7">
        <f ca="1">IF($A37="",C36,INDEX(Pi!$C$3:$C$100,MATCH(CELL("row",A37)-3,Pi!$W$3:$W$100,FALSE)))</f>
        <v>84.913397570150309</v>
      </c>
      <c r="D37" s="13">
        <f ca="1">IF($A37="",D36,INDEX(Patm!$C$3:$C$100,MATCH(CELL("row",A37)-3,Patm!$W$3:$W$100,FALSE)))</f>
        <v>122.08747247269856</v>
      </c>
      <c r="E37" s="13">
        <f ca="1">IF($A37="",E36,INDEX('Patm diff'!$C$3:$C$100,MATCH(CELL("row",Q37)-3,'Patm diff'!$W$3:$W$100,FALSE)))</f>
        <v>146.82415307771268</v>
      </c>
      <c r="F37" s="13">
        <f ca="1">IF($A37="",F36,INDEX('Patm nodiff'!$C$3:$C$100,MATCH(CELL("row",B37)-3,'Patm nodiff'!$W$3:$W$100,FALSE)))</f>
        <v>114.54324242399962</v>
      </c>
      <c r="G37" s="13">
        <f ca="1">IF($A37="",G36,INDEX(Case1!$C$3:$C$100,MATCH(CELL("row",A37)-3,Case1!$W$3:$W$100,FALSE)))</f>
        <v>97.599742027616543</v>
      </c>
      <c r="H37" s="7">
        <f ca="1">IF($A37="",H36,INDEX(Case2!$C$3:$C$100,MATCH(CELL("row",A37)-3,Case2!$W$3:$W$100,FALSE)))</f>
        <v>97.880389642086627</v>
      </c>
      <c r="I37" s="7">
        <f ca="1">IF($A37="",I36,INDEX(Case3!$C$3:$C$100,MATCH(CELL("row",A37)-3,Case3!$W$3:$W$100,FALSE)))</f>
        <v>97.322772000151701</v>
      </c>
      <c r="J37" s="7">
        <f ca="1">IF($A37="",J36,INDEX(Case4!$C$3:$C$100,MATCH(CELL("row",A37)-3,Case4!$W$3:$W$100,FALSE)))</f>
        <v>99.254680525052009</v>
      </c>
      <c r="K37" s="7">
        <f ca="1">IF($A37="",K36,INDEX(Case5!$C$3:$C$100,MATCH(CELL("row",A37)-3,Case5!$W$3:$W$100,FALSE)))</f>
        <v>95.94205133389859</v>
      </c>
      <c r="L37" s="7">
        <f ca="1">IF($A37="",L36,INDEX(Case6!$C$3:$C$100,MATCH(CELL("row",A37)-3,Case6!$W$3:$W$100,FALSE)))</f>
        <v>99.223197836478107</v>
      </c>
      <c r="M37" s="7">
        <f ca="1">IF($A37="",M36,INDEX(Case7!$C$3:$C$100,MATCH(CELL("row",A37)-3,Case7!$W$3:$W$100,FALSE)))</f>
        <v>96.018929030358024</v>
      </c>
      <c r="N37" s="7">
        <f ca="1">IF($A37="",N36,INDEX(Case8!$C$3:$C$100,MATCH(CELL("row",A37)-3,Case8!$W$3:$W$100,FALSE)))</f>
        <v>90.052080097302564</v>
      </c>
      <c r="O37" s="13">
        <f ca="1">IF($A37="",O36,INDEX(Case9!$C$3:$C$100,MATCH(CELL("row",A37)-3,Case9!$W$3:$W$100,FALSE)))</f>
        <v>111.63187129596413</v>
      </c>
      <c r="P37" s="13">
        <f ca="1">IF($A37="",P36,INDEX(Case10!$C$3:$C$100,MATCH(CELL("row",A37)-3,Case10!$W$3:$W$100,FALSE)))</f>
        <v>90.679792953899721</v>
      </c>
      <c r="Q37" s="7">
        <f ca="1">IF($A37="",Q36,INDEX(Case11!$C$3:$C$100,MATCH(CELL("row",A37)-3,Case11!$W$3:$W$100,FALSE)))</f>
        <v>121.19323689838794</v>
      </c>
      <c r="R37" s="13">
        <f ca="1">IF($A37="",R36,INDEX(Pi!$Q$3:$Q$100,MATCH(CELL("row",A37)-3,Pi!$W$3:$W$100,FALSE)))</f>
        <v>24.807467961174773</v>
      </c>
      <c r="S37" s="7">
        <f ca="1">IF($A37="",S36,INDEX(Patm!$Q$3:$Q$100,MATCH(CELL("row",A37)-3,Patm!$W$3:$W$100,FALSE)))</f>
        <v>5.2476879653027213</v>
      </c>
      <c r="T37" s="7">
        <f ca="1">IF($A37="",T36,INDEX('Patm diff'!$Q$3:$Q$100,MATCH(CELL("row",Q37)-3,'Patm diff'!$W$3:$W$100,FALSE)))</f>
        <v>10.262304467276978</v>
      </c>
      <c r="U37" s="7">
        <f ca="1">IF($A37="",U36,INDEX('Patm nodiff'!$Q$3:$Q$100,MATCH(CELL("row",B37)-3,'Patm nodiff'!$W$3:$W$100,FALSE)))</f>
        <v>4.8372293614053481</v>
      </c>
      <c r="V37" s="7">
        <f ca="1">IF($A37="",V36,INDEX(Case1!$Q$3:$Q$100,MATCH(CELL("row",A37)-3,Case1!$W$3:$W$100,FALSE)))</f>
        <v>2.1579783982564451</v>
      </c>
      <c r="W37" s="7">
        <f ca="1">IF($A37="",W36,INDEX(Case2!$Q$3:$Q$100,MATCH(CELL("row",A37)-3,Case2!$W$3:$W$100,FALSE)))</f>
        <v>2.0626784249212582</v>
      </c>
      <c r="X37" s="7">
        <f ca="1">IF($A37="",X36,INDEX(Case3!$Q$3:$Q$100,MATCH(CELL("row",A37)-3,Case3!$W$3:$W$100,FALSE)))</f>
        <v>2.2524940325722924</v>
      </c>
      <c r="Y37" s="7">
        <f ca="1">IF($A37="",Y36,INDEX(Case4!$Q$3:$Q$100,MATCH(CELL("row",A37)-3,Case4!$W$3:$W$100,FALSE)))</f>
        <v>1.6023180696992187</v>
      </c>
      <c r="Z37" s="7">
        <f ca="1">IF($A37="",Z36,INDEX(Case5!$Q$3:$Q$100,MATCH(CELL("row",A37)-3,Case5!$W$3:$W$100,FALSE)))</f>
        <v>2.7301695657148519</v>
      </c>
      <c r="AA37" s="7">
        <f ca="1">IF($A37="",AA36,INDEX(Case6!$Q$3:$Q1063,MATCH(CELL("row",A37)-3,Case6!$W$3:$W$100,FALSE)))</f>
        <v>1.6127464352910816</v>
      </c>
      <c r="AB37" s="7">
        <f ca="1">IF($A37="",AB36,INDEX(Case7!$Q$3:$Q$100,MATCH(CELL("row",A37)-3,Case7!$W$3:$W$100,FALSE)))</f>
        <v>2.7032781018353726</v>
      </c>
      <c r="AC37" s="7">
        <f ca="1">IF($A37="",AC36,INDEX(Case8!$Q$3:$Q$100,MATCH(CELL("row",A37)-3,Case8!$W$3:$W$100,FALSE)))</f>
        <v>0.81326276714949974</v>
      </c>
      <c r="AD37" s="7">
        <f ca="1">IF($A37="",AD36,INDEX(Case9!$Q$3:$Q$100,MATCH(CELL("row",B37)-3,Case9!$W$3:$W$100,FALSE)))</f>
        <v>2.4402499214536855</v>
      </c>
      <c r="AE37" s="7">
        <f ca="1">IF($A37="",AE36,INDEX(Case10!$Q$3:$Q$100,MATCH(CELL("row",B37)-3,Case10!$W$3:$W$100,FALSE)))</f>
        <v>0.88621870822027815</v>
      </c>
      <c r="AF37" s="7">
        <f ca="1">IF($A37="",AF36,INDEX(Case11!$Q$3:$Q$100,MATCH(CELL("row",A37)-3,Case11!$W$3:$W$100,FALSE)))</f>
        <v>4.7947634466027536</v>
      </c>
      <c r="AH37">
        <f t="shared" ca="1" si="10"/>
        <v>2</v>
      </c>
      <c r="AI37">
        <f t="shared" ca="1" si="11"/>
        <v>11</v>
      </c>
      <c r="AL37" s="7">
        <f t="shared" ca="1" si="12"/>
        <v>121.19323689838794</v>
      </c>
      <c r="AM37" s="7">
        <f t="shared" ca="1" si="13"/>
        <v>4.7947634466027536</v>
      </c>
      <c r="AN37" s="7">
        <f t="shared" ca="1" si="14"/>
        <v>114.54324242399962</v>
      </c>
      <c r="AO37" s="7">
        <f t="shared" ca="1" si="15"/>
        <v>4.8372293614053481</v>
      </c>
      <c r="AQ37" s="7">
        <f t="shared" ca="1" si="8"/>
        <v>90.052080097302564</v>
      </c>
      <c r="AR37" s="7">
        <f t="shared" ca="1" si="9"/>
        <v>0.81326276714949974</v>
      </c>
    </row>
    <row r="38" spans="1:44" x14ac:dyDescent="0.2">
      <c r="A38" t="str">
        <f>IF(ROW()-3&gt;Control!$I$5,"",Control!B39)</f>
        <v>AME_10-Bb</v>
      </c>
      <c r="B38" s="7">
        <f ca="1">IF($A38="",B37,INDEX(Case1!$AB$3:$AB$100,MATCH(CELL("row",A38)-3,Case1!$W$3:$W$100,FALSE)))</f>
        <v>35.280550084490898</v>
      </c>
      <c r="C38" s="7">
        <f ca="1">IF($A38="",C37,INDEX(Pi!$C$3:$C$100,MATCH(CELL("row",A38)-3,Pi!$W$3:$W$100,FALSE)))</f>
        <v>88.330342806258955</v>
      </c>
      <c r="D38" s="13">
        <f ca="1">IF($A38="",D37,INDEX(Patm!$C$3:$C$100,MATCH(CELL("row",A38)-3,Patm!$W$3:$W$100,FALSE)))</f>
        <v>128.94068951720408</v>
      </c>
      <c r="E38" s="13">
        <f ca="1">IF($A38="",E37,INDEX('Patm diff'!$C$3:$C$100,MATCH(CELL("row",Q38)-3,'Patm diff'!$W$3:$W$100,FALSE)))</f>
        <v>147.02225786196087</v>
      </c>
      <c r="F38" s="13">
        <f ca="1">IF($A38="",F37,INDEX('Patm nodiff'!$C$3:$C$100,MATCH(CELL("row",B38)-3,'Patm nodiff'!$W$3:$W$100,FALSE)))</f>
        <v>124.17041274166944</v>
      </c>
      <c r="G38" s="13">
        <f ca="1">IF($A38="",G37,INDEX(Case1!$C$3:$C$100,MATCH(CELL("row",A38)-3,Case1!$W$3:$W$100,FALSE)))</f>
        <v>100.09659109283457</v>
      </c>
      <c r="H38" s="7">
        <f ca="1">IF($A38="",H37,INDEX(Case2!$C$3:$C$100,MATCH(CELL("row",A38)-3,Case2!$W$3:$W$100,FALSE)))</f>
        <v>100.30104265975108</v>
      </c>
      <c r="I38" s="7">
        <f ca="1">IF($A38="",I37,INDEX(Case3!$C$3:$C$100,MATCH(CELL("row",A38)-3,Case3!$W$3:$W$100,FALSE)))</f>
        <v>99.894709140042039</v>
      </c>
      <c r="J38" s="7">
        <f ca="1">IF($A38="",J37,INDEX(Case4!$C$3:$C$100,MATCH(CELL("row",A38)-3,Case4!$W$3:$W$100,FALSE)))</f>
        <v>101.30159012968288</v>
      </c>
      <c r="K38" s="7">
        <f ca="1">IF($A38="",K37,INDEX(Case5!$C$3:$C$100,MATCH(CELL("row",A38)-3,Case5!$W$3:$W$100,FALSE)))</f>
        <v>98.887697694484842</v>
      </c>
      <c r="L38" s="7">
        <f ca="1">IF($A38="",L37,INDEX(Case6!$C$3:$C$100,MATCH(CELL("row",A38)-3,Case6!$W$3:$W$100,FALSE)))</f>
        <v>101.27867242109409</v>
      </c>
      <c r="M38" s="7">
        <f ca="1">IF($A38="",M37,INDEX(Case7!$C$3:$C$100,MATCH(CELL("row",A38)-3,Case7!$W$3:$W$100,FALSE)))</f>
        <v>98.943863779253689</v>
      </c>
      <c r="N38" s="7">
        <f ca="1">IF($A38="",N37,INDEX(Case8!$C$3:$C$100,MATCH(CELL("row",A38)-3,Case8!$W$3:$W$100,FALSE)))</f>
        <v>94.149812784431163</v>
      </c>
      <c r="O38" s="13">
        <f ca="1">IF($A38="",O37,INDEX(Case9!$C$3:$C$100,MATCH(CELL("row",A38)-3,Case9!$W$3:$W$100,FALSE)))</f>
        <v>112.35834214635722</v>
      </c>
      <c r="P38" s="13">
        <f ca="1">IF($A38="",P37,INDEX(Case10!$C$3:$C$100,MATCH(CELL("row",A38)-3,Case10!$W$3:$W$100,FALSE)))</f>
        <v>94.819727277753785</v>
      </c>
      <c r="Q38" s="7">
        <f ca="1">IF($A38="",Q37,INDEX(Case11!$C$3:$C$100,MATCH(CELL("row",A38)-3,Case11!$W$3:$W$100,FALSE)))</f>
        <v>122.35477432727347</v>
      </c>
      <c r="R38" s="13">
        <f ca="1">IF($A38="",R37,INDEX(Pi!$Q$3:$Q$100,MATCH(CELL("row",A38)-3,Pi!$W$3:$W$100,FALSE)))</f>
        <v>41.48861809128892</v>
      </c>
      <c r="S38" s="7">
        <f ca="1">IF($A38="",S37,INDEX(Patm!$Q$3:$Q$100,MATCH(CELL("row",A38)-3,Patm!$W$3:$W$100,FALSE)))</f>
        <v>1.6154469992595132E-2</v>
      </c>
      <c r="T38" s="7">
        <f ca="1">IF($A38="",T37,INDEX('Patm diff'!$Q$3:$Q$100,MATCH(CELL("row",Q38)-3,'Patm diff'!$W$3:$W$100,FALSE)))</f>
        <v>4.8795843870877625E-2</v>
      </c>
      <c r="U38" s="7">
        <f ca="1">IF($A38="",U37,INDEX('Patm nodiff'!$Q$3:$Q$100,MATCH(CELL("row",B38)-3,'Patm nodiff'!$W$3:$W$100,FALSE)))</f>
        <v>4.1902082693682381</v>
      </c>
      <c r="V38" s="7">
        <f ca="1">IF($A38="",V37,INDEX(Case1!$Q$3:$Q$100,MATCH(CELL("row",A38)-3,Case1!$W$3:$W$100,FALSE)))</f>
        <v>1.531342957358903</v>
      </c>
      <c r="W38" s="7">
        <f ca="1">IF($A38="",W37,INDEX(Case2!$Q$3:$Q$100,MATCH(CELL("row",A38)-3,Case2!$W$3:$W$100,FALSE)))</f>
        <v>1.4645271684298589</v>
      </c>
      <c r="X38" s="7">
        <f ca="1">IF($A38="",X37,INDEX(Case3!$Q$3:$Q$100,MATCH(CELL("row",A38)-3,Case3!$W$3:$W$100,FALSE)))</f>
        <v>1.597539127502962</v>
      </c>
      <c r="Y38" s="7">
        <f ca="1">IF($A38="",Y37,INDEX(Case4!$Q$3:$Q$100,MATCH(CELL("row",A38)-3,Case4!$W$3:$W$100,FALSE)))</f>
        <v>1.1407376622988068</v>
      </c>
      <c r="Z38" s="7">
        <f ca="1">IF($A38="",Z37,INDEX(Case5!$Q$3:$Q$100,MATCH(CELL("row",A38)-3,Case5!$W$3:$W$100,FALSE)))</f>
        <v>1.9310187647335717</v>
      </c>
      <c r="AA38" s="7">
        <f ca="1">IF($A38="",AA37,INDEX(Case6!$Q$3:$Q1064,MATCH(CELL("row",A38)-3,Case6!$W$3:$W$100,FALSE)))</f>
        <v>1.1480914147981889</v>
      </c>
      <c r="AB38" s="7">
        <f ca="1">IF($A38="",AB37,INDEX(Case7!$Q$3:$Q$100,MATCH(CELL("row",A38)-3,Case7!$W$3:$W$100,FALSE)))</f>
        <v>1.9122906901773207</v>
      </c>
      <c r="AC38" s="7">
        <f ca="1">IF($A38="",AC37,INDEX(Case8!$Q$3:$Q$100,MATCH(CELL("row",A38)-3,Case8!$W$3:$W$100,FALSE)))</f>
        <v>0.81945879755571638</v>
      </c>
      <c r="AD38" s="7">
        <f ca="1">IF($A38="",AD37,INDEX(Case9!$Q$3:$Q$100,MATCH(CELL("row",B38)-3,Case9!$W$3:$W$100,FALSE)))</f>
        <v>2.6991240089225457</v>
      </c>
      <c r="AE38" s="7">
        <f ca="1">IF($A38="",AE37,INDEX(Case10!$Q$3:$Q$100,MATCH(CELL("row",B38)-3,Case10!$W$3:$W$100,FALSE)))</f>
        <v>0.89276299138002801</v>
      </c>
      <c r="AF38" s="7">
        <f ca="1">IF($A38="",AF37,INDEX(Case11!$Q$3:$Q$100,MATCH(CELL("row",A38)-3,Case11!$W$3:$W$100,FALSE)))</f>
        <v>3.470113481310193</v>
      </c>
      <c r="AH38">
        <f t="shared" ca="1" si="10"/>
        <v>3</v>
      </c>
      <c r="AI38">
        <f t="shared" ca="1" si="11"/>
        <v>1</v>
      </c>
      <c r="AL38" s="7">
        <f t="shared" ca="1" si="12"/>
        <v>122.35477432727347</v>
      </c>
      <c r="AM38" s="7">
        <f t="shared" ca="1" si="13"/>
        <v>3.470113481310193</v>
      </c>
      <c r="AN38" s="7">
        <f t="shared" ca="1" si="14"/>
        <v>124.17041274166944</v>
      </c>
      <c r="AO38" s="7">
        <f t="shared" ca="1" si="15"/>
        <v>4.1902082693682381</v>
      </c>
      <c r="AQ38" s="7">
        <f t="shared" ca="1" si="8"/>
        <v>94.149812784431163</v>
      </c>
      <c r="AR38" s="7">
        <f t="shared" ca="1" si="9"/>
        <v>0.81945879755571638</v>
      </c>
    </row>
    <row r="39" spans="1:44" x14ac:dyDescent="0.2">
      <c r="A39" t="str">
        <f>IF(ROW()-3&gt;Control!$I$5,"",Control!B40)</f>
        <v>AME_10-Ca</v>
      </c>
      <c r="B39" s="7">
        <f ca="1">IF($A39="",B38,INDEX(Case1!$AB$3:$AB$100,MATCH(CELL("row",A39)-3,Case1!$W$3:$W$100,FALSE)))</f>
        <v>35.081225193598669</v>
      </c>
      <c r="C39" s="7">
        <f ca="1">IF($A39="",C38,INDEX(Pi!$C$3:$C$100,MATCH(CELL("row",A39)-3,Pi!$W$3:$W$100,FALSE)))</f>
        <v>90.074750307923651</v>
      </c>
      <c r="D39" s="13">
        <f ca="1">IF($A39="",D38,INDEX(Patm!$C$3:$C$100,MATCH(CELL("row",A39)-3,Patm!$W$3:$W$100,FALSE)))</f>
        <v>131.34722212906053</v>
      </c>
      <c r="E39" s="13">
        <f ca="1">IF($A39="",E38,INDEX('Patm diff'!$C$3:$C$100,MATCH(CELL("row",Q39)-3,'Patm diff'!$W$3:$W$100,FALSE)))</f>
        <v>147.22719610062404</v>
      </c>
      <c r="F39" s="13">
        <f ca="1">IF($A39="",F38,INDEX('Patm nodiff'!$C$3:$C$100,MATCH(CELL("row",B39)-3,'Patm nodiff'!$W$3:$W$100,FALSE)))</f>
        <v>124.77833147273586</v>
      </c>
      <c r="G39" s="13">
        <f ca="1">IF($A39="",G38,INDEX(Case1!$C$3:$C$100,MATCH(CELL("row",A39)-3,Case1!$W$3:$W$100,FALSE)))</f>
        <v>100.65510533197522</v>
      </c>
      <c r="H39" s="7">
        <f ca="1">IF($A39="",H38,INDEX(Case2!$C$3:$C$100,MATCH(CELL("row",A39)-3,Case2!$W$3:$W$100,FALSE)))</f>
        <v>100.83858320543358</v>
      </c>
      <c r="I39" s="7">
        <f ca="1">IF($A39="",I38,INDEX(Case3!$C$3:$C$100,MATCH(CELL("row",A39)-3,Case3!$W$3:$W$100,FALSE)))</f>
        <v>100.47396649027991</v>
      </c>
      <c r="J39" s="7">
        <f ca="1">IF($A39="",J38,INDEX(Case4!$C$3:$C$100,MATCH(CELL("row",A39)-3,Case4!$W$3:$W$100,FALSE)))</f>
        <v>101.73645681463067</v>
      </c>
      <c r="K39" s="7">
        <f ca="1">IF($A39="",K38,INDEX(Case5!$C$3:$C$100,MATCH(CELL("row",A39)-3,Case5!$W$3:$W$100,FALSE)))</f>
        <v>99.57000829717893</v>
      </c>
      <c r="L39" s="7">
        <f ca="1">IF($A39="",L38,INDEX(Case6!$C$3:$C$100,MATCH(CELL("row",A39)-3,Case6!$W$3:$W$100,FALSE)))</f>
        <v>101.71587731480031</v>
      </c>
      <c r="M39" s="7">
        <f ca="1">IF($A39="",M38,INDEX(Case7!$C$3:$C$100,MATCH(CELL("row",A39)-3,Case7!$W$3:$W$100,FALSE)))</f>
        <v>99.620383485548132</v>
      </c>
      <c r="N39" s="7">
        <f ca="1">IF($A39="",N38,INDEX(Case8!$C$3:$C$100,MATCH(CELL("row",A39)-3,Case8!$W$3:$W$100,FALSE)))</f>
        <v>95.31414638716744</v>
      </c>
      <c r="O39" s="13">
        <f ca="1">IF($A39="",O38,INDEX(Case9!$C$3:$C$100,MATCH(CELL("row",A39)-3,Case9!$W$3:$W$100,FALSE)))</f>
        <v>114.58758103201404</v>
      </c>
      <c r="P39" s="13">
        <f ca="1">IF($A39="",P38,INDEX(Case10!$C$3:$C$100,MATCH(CELL("row",A39)-3,Case10!$W$3:$W$100,FALSE)))</f>
        <v>95.917543365859558</v>
      </c>
      <c r="Q39" s="7">
        <f ca="1">IF($A39="",Q38,INDEX(Case11!$C$3:$C$100,MATCH(CELL("row",A39)-3,Case11!$W$3:$W$100,FALSE)))</f>
        <v>128.66072754801141</v>
      </c>
      <c r="R39" s="13">
        <f ca="1">IF($A39="",R38,INDEX(Pi!$Q$3:$Q$100,MATCH(CELL("row",A39)-3,Pi!$W$3:$W$100,FALSE)))</f>
        <v>34.971299583991851</v>
      </c>
      <c r="S39" s="7">
        <f ca="1">IF($A39="",S38,INDEX(Patm!$Q$3:$Q$100,MATCH(CELL("row",A39)-3,Patm!$W$3:$W$100,FALSE)))</f>
        <v>4.5806136254669747</v>
      </c>
      <c r="T39" s="7">
        <f ca="1">IF($A39="",T38,INDEX('Patm diff'!$Q$3:$Q$100,MATCH(CELL("row",Q39)-3,'Patm diff'!$W$3:$W$100,FALSE)))</f>
        <v>3.6594673117956215E-2</v>
      </c>
      <c r="U39" s="7">
        <f ca="1">IF($A39="",U38,INDEX('Patm nodiff'!$Q$3:$Q$100,MATCH(CELL("row",B39)-3,'Patm nodiff'!$W$3:$W$100,FALSE)))</f>
        <v>4.8822803749397528</v>
      </c>
      <c r="V39" s="7">
        <f ca="1">IF($A39="",V38,INDEX(Case1!$Q$3:$Q$100,MATCH(CELL("row",A39)-3,Case1!$W$3:$W$100,FALSE)))</f>
        <v>1.3666983956556085</v>
      </c>
      <c r="W39" s="7">
        <f ca="1">IF($A39="",W38,INDEX(Case2!$Q$3:$Q$100,MATCH(CELL("row",A39)-3,Case2!$W$3:$W$100,FALSE)))</f>
        <v>1.3072603014378763</v>
      </c>
      <c r="X39" s="7">
        <f ca="1">IF($A39="",X38,INDEX(Case3!$Q$3:$Q$100,MATCH(CELL("row",A39)-3,Case3!$W$3:$W$100,FALSE)))</f>
        <v>1.4255676563199553</v>
      </c>
      <c r="Y39" s="7">
        <f ca="1">IF($A39="",Y38,INDEX(Case4!$Q$3:$Q$100,MATCH(CELL("row",A39)-3,Case4!$W$3:$W$100,FALSE)))</f>
        <v>1.0189756658462377</v>
      </c>
      <c r="Z39" s="7">
        <f ca="1">IF($A39="",Z38,INDEX(Case5!$Q$3:$Q$100,MATCH(CELL("row",A39)-3,Case5!$W$3:$W$100,FALSE)))</f>
        <v>1.7218838560752132</v>
      </c>
      <c r="AA39" s="7">
        <f ca="1">IF($A39="",AA38,INDEX(Case6!$Q$3:$Q1065,MATCH(CELL("row",A39)-3,Case6!$W$3:$W$100,FALSE)))</f>
        <v>1.0255277493464345</v>
      </c>
      <c r="AB39" s="7">
        <f ca="1">IF($A39="",AB38,INDEX(Case7!$Q$3:$Q$100,MATCH(CELL("row",A39)-3,Case7!$W$3:$W$100,FALSE)))</f>
        <v>1.7052550492250851</v>
      </c>
      <c r="AC39" s="7">
        <f ca="1">IF($A39="",AC38,INDEX(Case8!$Q$3:$Q$100,MATCH(CELL("row",A39)-3,Case8!$W$3:$W$100,FALSE)))</f>
        <v>0.72596377331243356</v>
      </c>
      <c r="AD39" s="7">
        <f ca="1">IF($A39="",AD38,INDEX(Case9!$Q$3:$Q$100,MATCH(CELL("row",B39)-3,Case9!$W$3:$W$100,FALSE)))</f>
        <v>3.6265585119736703</v>
      </c>
      <c r="AE39" s="7">
        <f ca="1">IF($A39="",AE38,INDEX(Case10!$Q$3:$Q$100,MATCH(CELL("row",B39)-3,Case10!$W$3:$W$100,FALSE)))</f>
        <v>0.79171983514062383</v>
      </c>
      <c r="AF39" s="7">
        <f ca="1">IF($A39="",AF38,INDEX(Case11!$Q$3:$Q$100,MATCH(CELL("row",A39)-3,Case11!$W$3:$W$100,FALSE)))</f>
        <v>3.3525262371525266</v>
      </c>
      <c r="AH39">
        <f t="shared" ca="1" si="10"/>
        <v>3</v>
      </c>
      <c r="AI39">
        <f t="shared" ca="1" si="11"/>
        <v>2</v>
      </c>
      <c r="AL39" s="7">
        <f t="shared" ca="1" si="12"/>
        <v>128.66072754801141</v>
      </c>
      <c r="AM39" s="7">
        <f t="shared" ca="1" si="13"/>
        <v>3.3525262371525266</v>
      </c>
      <c r="AN39" s="7">
        <f t="shared" ca="1" si="14"/>
        <v>124.77833147273586</v>
      </c>
      <c r="AO39" s="7">
        <f t="shared" ca="1" si="15"/>
        <v>4.8822803749397528</v>
      </c>
      <c r="AQ39" s="7">
        <f t="shared" ca="1" si="8"/>
        <v>95.31414638716744</v>
      </c>
      <c r="AR39" s="7">
        <f t="shared" ca="1" si="9"/>
        <v>0.72596377331243356</v>
      </c>
    </row>
    <row r="40" spans="1:44" x14ac:dyDescent="0.2">
      <c r="A40" t="str">
        <f>IF(ROW()-3&gt;Control!$I$5,"",Control!B41)</f>
        <v>AME_10-Cb</v>
      </c>
      <c r="B40" s="7">
        <f ca="1">IF($A40="",B39,INDEX(Case1!$AB$3:$AB$100,MATCH(CELL("row",A40)-3,Case1!$W$3:$W$100,FALSE)))</f>
        <v>33.322163273723213</v>
      </c>
      <c r="C40" s="7">
        <f ca="1">IF($A40="",C39,INDEX(Pi!$C$3:$C$100,MATCH(CELL("row",A40)-3,Pi!$W$3:$W$100,FALSE)))</f>
        <v>93.581883522267759</v>
      </c>
      <c r="D40" s="13">
        <f ca="1">IF($A40="",D39,INDEX(Patm!$C$3:$C$100,MATCH(CELL("row",A40)-3,Patm!$W$3:$W$100,FALSE)))</f>
        <v>133.31359348425991</v>
      </c>
      <c r="E40" s="13">
        <f ca="1">IF($A40="",E39,INDEX('Patm diff'!$C$3:$C$100,MATCH(CELL("row",Q40)-3,'Patm diff'!$W$3:$W$100,FALSE)))</f>
        <v>183.29730434571525</v>
      </c>
      <c r="F40" s="13">
        <f ca="1">IF($A40="",F39,INDEX('Patm nodiff'!$C$3:$C$100,MATCH(CELL("row",B40)-3,'Patm nodiff'!$W$3:$W$100,FALSE)))</f>
        <v>128.69771736133876</v>
      </c>
      <c r="G40" s="13">
        <f ca="1">IF($A40="",G39,INDEX(Case1!$C$3:$C$100,MATCH(CELL("row",A40)-3,Case1!$W$3:$W$100,FALSE)))</f>
        <v>105.72483536506984</v>
      </c>
      <c r="H40" s="7">
        <f ca="1">IF($A40="",H39,INDEX(Case2!$C$3:$C$100,MATCH(CELL("row",A40)-3,Case2!$W$3:$W$100,FALSE)))</f>
        <v>105.9356581722963</v>
      </c>
      <c r="I40" s="7">
        <f ca="1">IF($A40="",I39,INDEX(Case3!$C$3:$C$100,MATCH(CELL("row",A40)-3,Case3!$W$3:$W$100,FALSE)))</f>
        <v>105.51665892345339</v>
      </c>
      <c r="J40" s="7">
        <f ca="1">IF($A40="",J39,INDEX(Case4!$C$3:$C$100,MATCH(CELL("row",A40)-3,Case4!$W$3:$W$100,FALSE)))</f>
        <v>106.9675650804693</v>
      </c>
      <c r="K40" s="7">
        <f ca="1">IF($A40="",K39,INDEX(Case5!$C$3:$C$100,MATCH(CELL("row",A40)-3,Case5!$W$3:$W$100,FALSE)))</f>
        <v>104.47814390336734</v>
      </c>
      <c r="L40" s="7">
        <f ca="1">IF($A40="",L39,INDEX(Case6!$C$3:$C$100,MATCH(CELL("row",A40)-3,Case6!$W$3:$W$100,FALSE)))</f>
        <v>106.94387960108332</v>
      </c>
      <c r="M40" s="7">
        <f ca="1">IF($A40="",M39,INDEX(Case7!$C$3:$C$100,MATCH(CELL("row",A40)-3,Case7!$W$3:$W$100,FALSE)))</f>
        <v>104.53597737621757</v>
      </c>
      <c r="N40" s="7">
        <f ca="1">IF($A40="",N39,INDEX(Case8!$C$3:$C$100,MATCH(CELL("row",A40)-3,Case8!$W$3:$W$100,FALSE)))</f>
        <v>99.589720998300166</v>
      </c>
      <c r="O40" s="13">
        <f ca="1">IF($A40="",O39,INDEX(Case9!$C$3:$C$100,MATCH(CELL("row",A40)-3,Case9!$W$3:$W$100,FALSE)))</f>
        <v>118.36349761193178</v>
      </c>
      <c r="P40" s="13">
        <f ca="1">IF($A40="",P39,INDEX(Case10!$C$3:$C$100,MATCH(CELL("row",A40)-3,Case10!$W$3:$W$100,FALSE)))</f>
        <v>100.28085576818711</v>
      </c>
      <c r="Q40" s="7">
        <f ca="1">IF($A40="",Q39,INDEX(Case11!$C$3:$C$100,MATCH(CELL("row",A40)-3,Case11!$W$3:$W$100,FALSE)))</f>
        <v>128.74655452001505</v>
      </c>
      <c r="R40" s="13">
        <f ca="1">IF($A40="",R39,INDEX(Pi!$Q$3:$Q$100,MATCH(CELL("row",A40)-3,Pi!$W$3:$W$100,FALSE)))</f>
        <v>42.29659517401489</v>
      </c>
      <c r="S40" s="7">
        <f ca="1">IF($A40="",S39,INDEX(Patm!$Q$3:$Q$100,MATCH(CELL("row",A40)-3,Patm!$W$3:$W$100,FALSE)))</f>
        <v>5.2858996493399895</v>
      </c>
      <c r="T40" s="7">
        <f ca="1">IF($A40="",T39,INDEX('Patm diff'!$Q$3:$Q$100,MATCH(CELL("row",Q40)-3,'Patm diff'!$W$3:$W$100,FALSE)))</f>
        <v>1.9339579977576769E-2</v>
      </c>
      <c r="U40" s="7">
        <f ca="1">IF($A40="",U39,INDEX('Patm nodiff'!$Q$3:$Q$100,MATCH(CELL("row",B40)-3,'Patm nodiff'!$W$3:$W$100,FALSE)))</f>
        <v>5.0825062501123401</v>
      </c>
      <c r="V40" s="7">
        <f ca="1">IF($A40="",V39,INDEX(Case1!$Q$3:$Q$100,MATCH(CELL("row",A40)-3,Case1!$W$3:$W$100,FALSE)))</f>
        <v>1.4717876079295102</v>
      </c>
      <c r="W40" s="7">
        <f ca="1">IF($A40="",W39,INDEX(Case2!$Q$3:$Q$100,MATCH(CELL("row",A40)-3,Case2!$W$3:$W$100,FALSE)))</f>
        <v>1.4075993775043389</v>
      </c>
      <c r="X40" s="7">
        <f ca="1">IF($A40="",X39,INDEX(Case3!$Q$3:$Q$100,MATCH(CELL("row",A40)-3,Case3!$W$3:$W$100,FALSE)))</f>
        <v>1.5353780641811874</v>
      </c>
      <c r="Y40" s="7">
        <f ca="1">IF($A40="",Y39,INDEX(Case4!$Q$3:$Q$100,MATCH(CELL("row",A40)-3,Case4!$W$3:$W$100,FALSE)))</f>
        <v>1.0965041132717095</v>
      </c>
      <c r="Z40" s="7">
        <f ca="1">IF($A40="",Z39,INDEX(Case5!$Q$3:$Q$100,MATCH(CELL("row",A40)-3,Case5!$W$3:$W$100,FALSE)))</f>
        <v>1.8556939400103065</v>
      </c>
      <c r="AA40" s="7">
        <f ca="1">IF($A40="",AA39,INDEX(Case6!$Q$3:$Q1066,MATCH(CELL("row",A40)-3,Case6!$W$3:$W$100,FALSE)))</f>
        <v>1.1035707358034432</v>
      </c>
      <c r="AB40" s="7">
        <f ca="1">IF($A40="",AB39,INDEX(Case7!$Q$3:$Q$100,MATCH(CELL("row",A40)-3,Case7!$W$3:$W$100,FALSE)))</f>
        <v>1.8377083947374642</v>
      </c>
      <c r="AC40" s="7">
        <f ca="1">IF($A40="",AC39,INDEX(Case8!$Q$3:$Q$100,MATCH(CELL("row",A40)-3,Case8!$W$3:$W$100,FALSE)))</f>
        <v>0.78621601246220285</v>
      </c>
      <c r="AD40" s="7">
        <f ca="1">IF($A40="",AD39,INDEX(Case9!$Q$3:$Q$100,MATCH(CELL("row",B40)-3,Case9!$W$3:$W$100,FALSE)))</f>
        <v>2.6020658178616185</v>
      </c>
      <c r="AE40" s="7">
        <f ca="1">IF($A40="",AE39,INDEX(Case10!$Q$3:$Q$100,MATCH(CELL("row",B40)-3,Case10!$W$3:$W$100,FALSE)))</f>
        <v>0.85669960328247874</v>
      </c>
      <c r="AF40" s="7">
        <f ca="1">IF($A40="",AF39,INDEX(Case11!$Q$3:$Q$100,MATCH(CELL("row",A40)-3,Case11!$W$3:$W$100,FALSE)))</f>
        <v>4.5261958918845728</v>
      </c>
      <c r="AH40">
        <f t="shared" ca="1" si="10"/>
        <v>1</v>
      </c>
      <c r="AI40">
        <f t="shared" ca="1" si="11"/>
        <v>2</v>
      </c>
      <c r="AL40" s="7">
        <f t="shared" ca="1" si="12"/>
        <v>128.74655452001505</v>
      </c>
      <c r="AM40" s="7">
        <f t="shared" ca="1" si="13"/>
        <v>4.5261958918845728</v>
      </c>
      <c r="AN40" s="7">
        <f t="shared" ca="1" si="14"/>
        <v>128.69771736133876</v>
      </c>
      <c r="AO40" s="7">
        <f t="shared" ca="1" si="15"/>
        <v>5.0825062501123401</v>
      </c>
      <c r="AQ40" s="7">
        <f t="shared" ca="1" si="8"/>
        <v>99.589720998300166</v>
      </c>
      <c r="AR40" s="7">
        <f t="shared" ca="1" si="9"/>
        <v>0.78621601246220285</v>
      </c>
    </row>
    <row r="41" spans="1:44" x14ac:dyDescent="0.2">
      <c r="A41" t="str">
        <f>IF(ROW()-3&gt;Control!$I$5,"",Control!B42)</f>
        <v>AME_10-Da</v>
      </c>
      <c r="B41" s="7">
        <f ca="1">IF($A41="",B40,INDEX(Case1!$AB$3:$AB$100,MATCH(CELL("row",A41)-3,Case1!$W$3:$W$100,FALSE)))</f>
        <v>29.083170039603914</v>
      </c>
      <c r="C41" s="7">
        <f ca="1">IF($A41="",C40,INDEX(Pi!$C$3:$C$100,MATCH(CELL("row",A41)-3,Pi!$W$3:$W$100,FALSE)))</f>
        <v>105.1682429875729</v>
      </c>
      <c r="D41" s="13">
        <f ca="1">IF($A41="",D40,INDEX(Patm!$C$3:$C$100,MATCH(CELL("row",A41)-3,Patm!$W$3:$W$100,FALSE)))</f>
        <v>135.35886206992006</v>
      </c>
      <c r="E41" s="13">
        <f ca="1">IF($A41="",E40,INDEX('Patm diff'!$C$3:$C$100,MATCH(CELL("row",Q41)-3,'Patm diff'!$W$3:$W$100,FALSE)))</f>
        <v>185.1941020877002</v>
      </c>
      <c r="F41" s="13">
        <f ca="1">IF($A41="",F40,INDEX('Patm nodiff'!$C$3:$C$100,MATCH(CELL("row",B41)-3,'Patm nodiff'!$W$3:$W$100,FALSE)))</f>
        <v>128.91759294104054</v>
      </c>
      <c r="G41" s="13">
        <f ca="1">IF($A41="",G40,INDEX(Case1!$C$3:$C$100,MATCH(CELL("row",A41)-3,Case1!$W$3:$W$100,FALSE)))</f>
        <v>119.09374339288752</v>
      </c>
      <c r="H41" s="7">
        <f ca="1">IF($A41="",H40,INDEX(Case2!$C$3:$C$100,MATCH(CELL("row",A41)-3,Case2!$W$3:$W$100,FALSE)))</f>
        <v>119.33550580149686</v>
      </c>
      <c r="I41" s="7">
        <f ca="1">IF($A41="",I40,INDEX(Case3!$C$3:$C$100,MATCH(CELL("row",A41)-3,Case3!$W$3:$W$100,FALSE)))</f>
        <v>118.85509472081193</v>
      </c>
      <c r="J41" s="7">
        <f ca="1">IF($A41="",J40,INDEX(Case4!$C$3:$C$100,MATCH(CELL("row",A41)-3,Case4!$W$3:$W$100,FALSE)))</f>
        <v>120.51832909764491</v>
      </c>
      <c r="K41" s="7">
        <f ca="1">IF($A41="",K40,INDEX(Case5!$C$3:$C$100,MATCH(CELL("row",A41)-3,Case5!$W$3:$W$100,FALSE)))</f>
        <v>117.66454063723269</v>
      </c>
      <c r="L41" s="7">
        <f ca="1">IF($A41="",L40,INDEX(Case6!$C$3:$C$100,MATCH(CELL("row",A41)-3,Case6!$W$3:$W$100,FALSE)))</f>
        <v>120.49121624733172</v>
      </c>
      <c r="M41" s="7">
        <f ca="1">IF($A41="",M40,INDEX(Case7!$C$3:$C$100,MATCH(CELL("row",A41)-3,Case7!$W$3:$W$100,FALSE)))</f>
        <v>117.73086399833299</v>
      </c>
      <c r="N41" s="7">
        <f ca="1">IF($A41="",N40,INDEX(Case8!$C$3:$C$100,MATCH(CELL("row",A41)-3,Case8!$W$3:$W$100,FALSE)))</f>
        <v>112.05781343293521</v>
      </c>
      <c r="O41" s="13">
        <f ca="1">IF($A41="",O40,INDEX(Case9!$C$3:$C$100,MATCH(CELL("row",A41)-3,Case9!$W$3:$W$100,FALSE)))</f>
        <v>133.58928925985811</v>
      </c>
      <c r="P41" s="13">
        <f ca="1">IF($A41="",P40,INDEX(Case10!$C$3:$C$100,MATCH(CELL("row",A41)-3,Case10!$W$3:$W$100,FALSE)))</f>
        <v>112.848959183266</v>
      </c>
      <c r="Q41" s="7">
        <f ca="1">IF($A41="",Q40,INDEX(Case11!$C$3:$C$100,MATCH(CELL("row",A41)-3,Case11!$W$3:$W$100,FALSE)))</f>
        <v>145.43215321231187</v>
      </c>
      <c r="R41" s="13">
        <f ca="1">IF($A41="",R40,INDEX(Pi!$Q$3:$Q$100,MATCH(CELL("row",A41)-3,Pi!$W$3:$W$100,FALSE)))</f>
        <v>47.694749999999992</v>
      </c>
      <c r="S41" s="7">
        <f ca="1">IF($A41="",S40,INDEX(Patm!$Q$3:$Q$100,MATCH(CELL("row",A41)-3,Patm!$W$3:$W$100,FALSE)))</f>
        <v>2.8472398606853067E-2</v>
      </c>
      <c r="T41" s="7">
        <f ca="1">IF($A41="",T40,INDEX('Patm diff'!$Q$3:$Q$100,MATCH(CELL("row",Q41)-3,'Patm diff'!$W$3:$W$100,FALSE)))</f>
        <v>6.3413748891045146E-2</v>
      </c>
      <c r="U41" s="7">
        <f ca="1">IF($A41="",U40,INDEX('Patm nodiff'!$Q$3:$Q$100,MATCH(CELL("row",B41)-3,'Patm nodiff'!$W$3:$W$100,FALSE)))</f>
        <v>1.3954166871644313E-2</v>
      </c>
      <c r="V41" s="7">
        <f ca="1">IF($A41="",V40,INDEX(Case1!$Q$3:$Q$100,MATCH(CELL("row",A41)-3,Case1!$W$3:$W$100,FALSE)))</f>
        <v>1.4468756031125882</v>
      </c>
      <c r="W41" s="7">
        <f ca="1">IF($A41="",W40,INDEX(Case2!$Q$3:$Q$100,MATCH(CELL("row",A41)-3,Case2!$W$3:$W$100,FALSE)))</f>
        <v>1.3837025969796908</v>
      </c>
      <c r="X41" s="7">
        <f ca="1">IF($A41="",X40,INDEX(Case3!$Q$3:$Q$100,MATCH(CELL("row",A41)-3,Case3!$W$3:$W$100,FALSE)))</f>
        <v>1.5094656543519083</v>
      </c>
      <c r="Y41" s="7">
        <f ca="1">IF($A41="",Y40,INDEX(Case4!$Q$3:$Q$100,MATCH(CELL("row",A41)-3,Case4!$W$3:$W$100,FALSE)))</f>
        <v>1.077623815157507</v>
      </c>
      <c r="Z41" s="7">
        <f ca="1">IF($A41="",Z40,INDEX(Case5!$Q$3:$Q$100,MATCH(CELL("row",A41)-3,Case5!$W$3:$W$100,FALSE)))</f>
        <v>1.8248373964182423</v>
      </c>
      <c r="AA41" s="7">
        <f ca="1">IF($A41="",AA40,INDEX(Case6!$Q$3:$Q1067,MATCH(CELL("row",A41)-3,Case6!$W$3:$W$100,FALSE)))</f>
        <v>1.0845745126960873</v>
      </c>
      <c r="AB41" s="7">
        <f ca="1">IF($A41="",AB40,INDEX(Case7!$Q$3:$Q$100,MATCH(CELL("row",A41)-3,Case7!$W$3:$W$100,FALSE)))</f>
        <v>1.8071249419779774</v>
      </c>
      <c r="AC41" s="7">
        <f ca="1">IF($A41="",AC40,INDEX(Case8!$Q$3:$Q$100,MATCH(CELL("row",A41)-3,Case8!$W$3:$W$100,FALSE)))</f>
        <v>0.77362605112214211</v>
      </c>
      <c r="AD41" s="7">
        <f ca="1">IF($A41="",AD40,INDEX(Case9!$Q$3:$Q$100,MATCH(CELL("row",B41)-3,Case9!$W$3:$W$100,FALSE)))</f>
        <v>2.5539943752108654</v>
      </c>
      <c r="AE41" s="7">
        <f ca="1">IF($A41="",AE40,INDEX(Case10!$Q$3:$Q$100,MATCH(CELL("row",B41)-3,Case10!$W$3:$W$100,FALSE)))</f>
        <v>0.84273874371482249</v>
      </c>
      <c r="AF41" s="7">
        <f ca="1">IF($A41="",AF40,INDEX(Case11!$Q$3:$Q$100,MATCH(CELL("row",A41)-3,Case11!$W$3:$W$100,FALSE)))</f>
        <v>3.2889574926103702</v>
      </c>
      <c r="AH41">
        <f t="shared" ca="1" si="10"/>
        <v>14</v>
      </c>
      <c r="AI41">
        <f t="shared" ca="1" si="11"/>
        <v>3</v>
      </c>
      <c r="AL41" s="7">
        <f t="shared" ca="1" si="12"/>
        <v>145.43215321231187</v>
      </c>
      <c r="AM41" s="7">
        <f t="shared" ca="1" si="13"/>
        <v>3.2889574926103702</v>
      </c>
      <c r="AN41" s="7">
        <f t="shared" ca="1" si="14"/>
        <v>128.91759294104054</v>
      </c>
      <c r="AO41" s="7">
        <f t="shared" ca="1" si="15"/>
        <v>1.3954166871644313E-2</v>
      </c>
      <c r="AQ41" s="7">
        <f t="shared" ca="1" si="8"/>
        <v>112.05781343293521</v>
      </c>
      <c r="AR41" s="7">
        <f t="shared" ca="1" si="9"/>
        <v>0.77362605112214211</v>
      </c>
    </row>
    <row r="42" spans="1:44" x14ac:dyDescent="0.2">
      <c r="A42" t="str">
        <f>IF(ROW()-3&gt;Control!$I$5,"",Control!B43)</f>
        <v>AME_10-Ea</v>
      </c>
      <c r="B42" s="7">
        <f ca="1">IF($A42="",B41,INDEX(Case1!$AB$3:$AB$100,MATCH(CELL("row",A42)-3,Case1!$W$3:$W$100,FALSE)))</f>
        <v>23.792837890944991</v>
      </c>
      <c r="C42" s="7">
        <f ca="1">IF($A42="",C41,INDEX(Pi!$C$3:$C$100,MATCH(CELL("row",A42)-3,Pi!$W$3:$W$100,FALSE)))</f>
        <v>123.99918322036099</v>
      </c>
      <c r="D42" s="13">
        <f ca="1">IF($A42="",D41,INDEX(Patm!$C$3:$C$100,MATCH(CELL("row",A42)-3,Patm!$W$3:$W$100,FALSE)))</f>
        <v>137.99216713272182</v>
      </c>
      <c r="E42" s="13">
        <f ca="1">IF($A42="",E41,INDEX('Patm diff'!$C$3:$C$100,MATCH(CELL("row",Q42)-3,'Patm diff'!$W$3:$W$100,FALSE)))</f>
        <v>206.91187075344703</v>
      </c>
      <c r="F42" s="13">
        <f ca="1">IF($A42="",F41,INDEX('Patm nodiff'!$C$3:$C$100,MATCH(CELL("row",B42)-3,'Patm nodiff'!$W$3:$W$100,FALSE)))</f>
        <v>135.31550699290045</v>
      </c>
      <c r="G42" s="13">
        <f ca="1">IF($A42="",G41,INDEX(Case1!$C$3:$C$100,MATCH(CELL("row",A42)-3,Case1!$W$3:$W$100,FALSE)))</f>
        <v>138.57015068855708</v>
      </c>
      <c r="H42" s="7">
        <f ca="1">IF($A42="",H41,INDEX(Case2!$C$3:$C$100,MATCH(CELL("row",A42)-3,Case2!$W$3:$W$100,FALSE)))</f>
        <v>138.82249875286092</v>
      </c>
      <c r="I42" s="7">
        <f ca="1">IF($A42="",I41,INDEX(Case3!$C$3:$C$100,MATCH(CELL("row",A42)-3,Case3!$W$3:$W$100,FALSE)))</f>
        <v>138.32100232186474</v>
      </c>
      <c r="J42" s="7">
        <f ca="1">IF($A42="",J41,INDEX(Case4!$C$3:$C$100,MATCH(CELL("row",A42)-3,Case4!$W$3:$W$100,FALSE)))</f>
        <v>140.05666016026527</v>
      </c>
      <c r="K42" s="7">
        <f ca="1">IF($A42="",K41,INDEX(Case5!$C$3:$C$100,MATCH(CELL("row",A42)-3,Case5!$W$3:$W$100,FALSE)))</f>
        <v>137.0780414057979</v>
      </c>
      <c r="L42" s="7">
        <f ca="1">IF($A42="",L41,INDEX(Case6!$C$3:$C$100,MATCH(CELL("row",A42)-3,Case6!$W$3:$W$100,FALSE)))</f>
        <v>140.02834565011585</v>
      </c>
      <c r="M42" s="7">
        <f ca="1">IF($A42="",M41,INDEX(Case7!$C$3:$C$100,MATCH(CELL("row",A42)-3,Case7!$W$3:$W$100,FALSE)))</f>
        <v>137.14735978991189</v>
      </c>
      <c r="N42" s="7">
        <f ca="1">IF($A42="",N41,INDEX(Case8!$C$3:$C$100,MATCH(CELL("row",A42)-3,Case8!$W$3:$W$100,FALSE)))</f>
        <v>131.21755584588837</v>
      </c>
      <c r="O42" s="13">
        <f ca="1">IF($A42="",O41,INDEX(Case9!$C$3:$C$100,MATCH(CELL("row",A42)-3,Case9!$W$3:$W$100,FALSE)))</f>
        <v>151.72356088718593</v>
      </c>
      <c r="P42" s="13">
        <f ca="1">IF($A42="",P41,INDEX(Case10!$C$3:$C$100,MATCH(CELL("row",A42)-3,Case10!$W$3:$W$100,FALSE)))</f>
        <v>132.04528050854381</v>
      </c>
      <c r="Q42" s="7">
        <f ca="1">IF($A42="",Q41,INDEX(Case11!$C$3:$C$100,MATCH(CELL("row",A42)-3,Case11!$W$3:$W$100,FALSE)))</f>
        <v>161.07097808875716</v>
      </c>
      <c r="R42" s="13">
        <f ca="1">IF($A42="",R41,INDEX(Pi!$Q$3:$Q$100,MATCH(CELL("row",A42)-3,Pi!$W$3:$W$100,FALSE)))</f>
        <v>47.694749999999999</v>
      </c>
      <c r="S42" s="7">
        <f ca="1">IF($A42="",S41,INDEX(Patm!$Q$3:$Q$100,MATCH(CELL("row",A42)-3,Patm!$W$3:$W$100,FALSE)))</f>
        <v>5.484491919293367</v>
      </c>
      <c r="T42" s="7">
        <f ca="1">IF($A42="",T41,INDEX('Patm diff'!$Q$3:$Q$100,MATCH(CELL("row",Q42)-3,'Patm diff'!$W$3:$W$100,FALSE)))</f>
        <v>8.2674583670243589</v>
      </c>
      <c r="U42" s="7">
        <f ca="1">IF($A42="",U41,INDEX('Patm nodiff'!$Q$3:$Q$100,MATCH(CELL("row",B42)-3,'Patm nodiff'!$W$3:$W$100,FALSE)))</f>
        <v>2.4598039715585929E-2</v>
      </c>
      <c r="V42" s="7">
        <f ca="1">IF($A42="",V41,INDEX(Case1!$Q$3:$Q$100,MATCH(CELL("row",A42)-3,Case1!$W$3:$W$100,FALSE)))</f>
        <v>1.2460473364161107</v>
      </c>
      <c r="W42" s="7">
        <f ca="1">IF($A42="",W41,INDEX(Case2!$Q$3:$Q$100,MATCH(CELL("row",A42)-3,Case2!$W$3:$W$100,FALSE)))</f>
        <v>1.191782350736913</v>
      </c>
      <c r="X42" s="7">
        <f ca="1">IF($A42="",X41,INDEX(Case3!$Q$3:$Q$100,MATCH(CELL("row",A42)-3,Case3!$W$3:$W$100,FALSE)))</f>
        <v>1.2997997557583807</v>
      </c>
      <c r="Y42" s="7">
        <f ca="1">IF($A42="",Y41,INDEX(Case4!$Q$3:$Q$100,MATCH(CELL("row",A42)-3,Case4!$W$3:$W$100,FALSE)))</f>
        <v>0.92868812138693013</v>
      </c>
      <c r="Z42" s="7">
        <f ca="1">IF($A42="",Z41,INDEX(Case5!$Q$3:$Q$100,MATCH(CELL("row",A42)-3,Case5!$W$3:$W$100,FALSE)))</f>
        <v>1.5704558442734489</v>
      </c>
      <c r="AA42" s="7">
        <f ca="1">IF($A42="",AA41,INDEX(Case6!$Q$3:$Q1068,MATCH(CELL("row",A42)-3,Case6!$W$3:$W$100,FALSE)))</f>
        <v>0.93466613751016392</v>
      </c>
      <c r="AB42" s="7">
        <f ca="1">IF($A42="",AB41,INDEX(Case7!$Q$3:$Q$100,MATCH(CELL("row",A42)-3,Case7!$W$3:$W$100,FALSE)))</f>
        <v>1.555262106341508</v>
      </c>
      <c r="AC42" s="7">
        <f ca="1">IF($A42="",AC41,INDEX(Case8!$Q$3:$Q$100,MATCH(CELL("row",A42)-3,Case8!$W$3:$W$100,FALSE)))</f>
        <v>0.66141211665902711</v>
      </c>
      <c r="AD42" s="7">
        <f ca="1">IF($A42="",AD41,INDEX(Case9!$Q$3:$Q$100,MATCH(CELL("row",B42)-3,Case9!$W$3:$W$100,FALSE)))</f>
        <v>1.7502723651392269</v>
      </c>
      <c r="AE42" s="7">
        <f ca="1">IF($A42="",AE41,INDEX(Case10!$Q$3:$Q$100,MATCH(CELL("row",B42)-3,Case10!$W$3:$W$100,FALSE)))</f>
        <v>0.72110753810722961</v>
      </c>
      <c r="AF42" s="7">
        <f ca="1">IF($A42="",AF41,INDEX(Case11!$Q$3:$Q$100,MATCH(CELL("row",A42)-3,Case11!$W$3:$W$100,FALSE)))</f>
        <v>2.3109553221444692</v>
      </c>
      <c r="AH42">
        <f t="shared" ca="1" si="10"/>
        <v>2</v>
      </c>
      <c r="AI42">
        <f t="shared" ca="1" si="11"/>
        <v>3</v>
      </c>
      <c r="AL42" s="7">
        <f t="shared" ca="1" si="12"/>
        <v>161.07097808875716</v>
      </c>
      <c r="AM42" s="7">
        <f t="shared" ca="1" si="13"/>
        <v>2.3109553221444692</v>
      </c>
      <c r="AN42" s="7">
        <f t="shared" ca="1" si="14"/>
        <v>135.31550699290045</v>
      </c>
      <c r="AO42" s="7">
        <f t="shared" ca="1" si="15"/>
        <v>2.4598039715585929E-2</v>
      </c>
      <c r="AQ42" s="7">
        <f t="shared" ca="1" si="8"/>
        <v>131.21755584588837</v>
      </c>
      <c r="AR42" s="7">
        <f t="shared" ca="1" si="9"/>
        <v>0.66141211665902711</v>
      </c>
    </row>
    <row r="43" spans="1:44" x14ac:dyDescent="0.2">
      <c r="A43" t="str">
        <f>IF(ROW()-3&gt;Control!$I$5,"",Control!B44)</f>
        <v>AME_10-Eb</v>
      </c>
      <c r="B43" s="7">
        <f ca="1">IF($A43="",B42,INDEX(Case1!$AB$3:$AB$100,MATCH(CELL("row",A43)-3,Case1!$W$3:$W$100,FALSE)))</f>
        <v>23.418093062741555</v>
      </c>
      <c r="C43" s="7">
        <f ca="1">IF($A43="",C42,INDEX(Pi!$C$3:$C$100,MATCH(CELL("row",A43)-3,Pi!$W$3:$W$100,FALSE)))</f>
        <v>128.76712638708011</v>
      </c>
      <c r="D43" s="13">
        <f ca="1">IF($A43="",D42,INDEX(Patm!$C$3:$C$100,MATCH(CELL("row",A43)-3,Patm!$W$3:$W$100,FALSE)))</f>
        <v>146.64819875856014</v>
      </c>
      <c r="E43" s="13">
        <f ca="1">IF($A43="",E42,INDEX('Patm diff'!$C$3:$C$100,MATCH(CELL("row",Q43)-3,'Patm diff'!$W$3:$W$100,FALSE)))</f>
        <v>214.80294022427395</v>
      </c>
      <c r="F43" s="13">
        <f ca="1">IF($A43="",F42,INDEX('Patm nodiff'!$C$3:$C$100,MATCH(CELL("row",B43)-3,'Patm nodiff'!$W$3:$W$100,FALSE)))</f>
        <v>146.61660069928598</v>
      </c>
      <c r="G43" s="13">
        <f ca="1">IF($A43="",G42,INDEX(Case1!$C$3:$C$100,MATCH(CELL("row",A43)-3,Case1!$W$3:$W$100,FALSE)))</f>
        <v>140.09062000460472</v>
      </c>
      <c r="H43" s="7">
        <f ca="1">IF($A43="",H42,INDEX(Case2!$C$3:$C$100,MATCH(CELL("row",A43)-3,Case2!$W$3:$W$100,FALSE)))</f>
        <v>140.28603377631609</v>
      </c>
      <c r="I43" s="7">
        <f ca="1">IF($A43="",I42,INDEX(Case3!$C$3:$C$100,MATCH(CELL("row",A43)-3,Case3!$W$3:$W$100,FALSE)))</f>
        <v>139.89759991190647</v>
      </c>
      <c r="J43" s="7">
        <f ca="1">IF($A43="",J42,INDEX(Case4!$C$3:$C$100,MATCH(CELL("row",A43)-3,Case4!$W$3:$W$100,FALSE)))</f>
        <v>141.24155748122496</v>
      </c>
      <c r="K43" s="7">
        <f ca="1">IF($A43="",K42,INDEX(Case5!$C$3:$C$100,MATCH(CELL("row",A43)-3,Case5!$W$3:$W$100,FALSE)))</f>
        <v>138.93453919857944</v>
      </c>
      <c r="L43" s="7">
        <f ca="1">IF($A43="",L42,INDEX(Case6!$C$3:$C$100,MATCH(CELL("row",A43)-3,Case6!$W$3:$W$100,FALSE)))</f>
        <v>141.2196594392102</v>
      </c>
      <c r="M43" s="7">
        <f ca="1">IF($A43="",M42,INDEX(Case7!$C$3:$C$100,MATCH(CELL("row",A43)-3,Case7!$W$3:$W$100,FALSE)))</f>
        <v>138.98819970870272</v>
      </c>
      <c r="N43" s="7">
        <f ca="1">IF($A43="",N42,INDEX(Case8!$C$3:$C$100,MATCH(CELL("row",A43)-3,Case8!$W$3:$W$100,FALSE)))</f>
        <v>134.3894194740414</v>
      </c>
      <c r="O43" s="13">
        <f ca="1">IF($A43="",O42,INDEX(Case9!$C$3:$C$100,MATCH(CELL("row",A43)-3,Case9!$W$3:$W$100,FALSE)))</f>
        <v>153.6646711606906</v>
      </c>
      <c r="P43" s="13">
        <f ca="1">IF($A43="",P42,INDEX(Case10!$C$3:$C$100,MATCH(CELL("row",A43)-3,Case10!$W$3:$W$100,FALSE)))</f>
        <v>135.03529032612923</v>
      </c>
      <c r="Q43" s="7">
        <f ca="1">IF($A43="",Q42,INDEX(Case11!$C$3:$C$100,MATCH(CELL("row",A43)-3,Case11!$W$3:$W$100,FALSE)))</f>
        <v>165.95081198842522</v>
      </c>
      <c r="R43" s="13">
        <f ca="1">IF($A43="",R42,INDEX(Pi!$Q$3:$Q$100,MATCH(CELL("row",A43)-3,Pi!$W$3:$W$100,FALSE)))</f>
        <v>32.913687353920047</v>
      </c>
      <c r="S43" s="7">
        <f ca="1">IF($A43="",S42,INDEX(Patm!$Q$3:$Q$100,MATCH(CELL("row",A43)-3,Patm!$W$3:$W$100,FALSE)))</f>
        <v>1.8696564067026286E-2</v>
      </c>
      <c r="T43" s="7">
        <f ca="1">IF($A43="",T42,INDEX('Patm diff'!$Q$3:$Q$100,MATCH(CELL("row",Q43)-3,'Patm diff'!$W$3:$W$100,FALSE)))</f>
        <v>1.9731723648787901E-2</v>
      </c>
      <c r="U43" s="7">
        <f ca="1">IF($A43="",U42,INDEX('Patm nodiff'!$Q$3:$Q$100,MATCH(CELL("row",B43)-3,'Patm nodiff'!$W$3:$W$100,FALSE)))</f>
        <v>1.615061413029685E-2</v>
      </c>
      <c r="V43" s="7">
        <f ca="1">IF($A43="",V42,INDEX(Case1!$Q$3:$Q$100,MATCH(CELL("row",A43)-3,Case1!$W$3:$W$100,FALSE)))</f>
        <v>0.95455252601810658</v>
      </c>
      <c r="W43" s="7">
        <f ca="1">IF($A43="",W42,INDEX(Case2!$Q$3:$Q$100,MATCH(CELL("row",A43)-3,Case2!$W$3:$W$100,FALSE)))</f>
        <v>0.91326064341150104</v>
      </c>
      <c r="X43" s="7">
        <f ca="1">IF($A43="",X42,INDEX(Case3!$Q$3:$Q$100,MATCH(CELL("row",A43)-3,Case3!$W$3:$W$100,FALSE)))</f>
        <v>0.99543048667257084</v>
      </c>
      <c r="Y43" s="7">
        <f ca="1">IF($A43="",Y42,INDEX(Case4!$Q$3:$Q$100,MATCH(CELL("row",A43)-3,Case4!$W$3:$W$100,FALSE)))</f>
        <v>0.71270952110364483</v>
      </c>
      <c r="Z43" s="7">
        <f ca="1">IF($A43="",Z42,INDEX(Case5!$Q$3:$Q$100,MATCH(CELL("row",A43)-3,Case5!$W$3:$W$100,FALSE)))</f>
        <v>1.200893016786422</v>
      </c>
      <c r="AA43" s="7">
        <f ca="1">IF($A43="",AA42,INDEX(Case6!$Q$3:$Q1069,MATCH(CELL("row",A43)-3,Case6!$W$3:$W$100,FALSE)))</f>
        <v>0.71727280590058518</v>
      </c>
      <c r="AB43" s="7">
        <f ca="1">IF($A43="",AB42,INDEX(Case7!$Q$3:$Q$100,MATCH(CELL("row",A43)-3,Case7!$W$3:$W$100,FALSE)))</f>
        <v>1.1893757514943362</v>
      </c>
      <c r="AC43" s="7">
        <f ca="1">IF($A43="",AC42,INDEX(Case8!$Q$3:$Q$100,MATCH(CELL("row",A43)-3,Case8!$W$3:$W$100,FALSE)))</f>
        <v>0.49956609402555446</v>
      </c>
      <c r="AD43" s="7">
        <f ca="1">IF($A43="",AD42,INDEX(Case9!$Q$3:$Q$100,MATCH(CELL("row",B43)-3,Case9!$W$3:$W$100,FALSE)))</f>
        <v>2.2277633419677039</v>
      </c>
      <c r="AE43" s="7">
        <f ca="1">IF($A43="",AE42,INDEX(Case10!$Q$3:$Q$100,MATCH(CELL("row",B43)-3,Case10!$W$3:$W$100,FALSE)))</f>
        <v>0.54577652029195367</v>
      </c>
      <c r="AF43" s="7">
        <f ca="1">IF($A43="",AF42,INDEX(Case11!$Q$3:$Q$100,MATCH(CELL("row",A43)-3,Case11!$W$3:$W$100,FALSE)))</f>
        <v>2.8940697976810288</v>
      </c>
      <c r="AH43">
        <f t="shared" ca="1" si="10"/>
        <v>14</v>
      </c>
      <c r="AI43">
        <f t="shared" ca="1" si="11"/>
        <v>3</v>
      </c>
      <c r="AL43" s="7">
        <f t="shared" ca="1" si="12"/>
        <v>165.95081198842522</v>
      </c>
      <c r="AM43" s="7">
        <f t="shared" ca="1" si="13"/>
        <v>2.8940697976810288</v>
      </c>
      <c r="AN43" s="7">
        <f t="shared" ca="1" si="14"/>
        <v>146.61660069928598</v>
      </c>
      <c r="AO43" s="7">
        <f t="shared" ca="1" si="15"/>
        <v>1.615061413029685E-2</v>
      </c>
      <c r="AQ43" s="7">
        <f t="shared" ca="1" si="8"/>
        <v>134.3894194740414</v>
      </c>
      <c r="AR43" s="7">
        <f t="shared" ca="1" si="9"/>
        <v>0.49956609402555446</v>
      </c>
    </row>
    <row r="44" spans="1:44" x14ac:dyDescent="0.2">
      <c r="A44" t="str">
        <f>IF(ROW()-3&gt;Control!$I$5,"",Control!B45)</f>
        <v>AME_10-Ec</v>
      </c>
      <c r="B44" s="7">
        <f ca="1">IF($A44="",B43,INDEX(Case1!$AB$3:$AB$100,MATCH(CELL("row",A44)-3,Case1!$W$3:$W$100,FALSE)))</f>
        <v>21.116287383587053</v>
      </c>
      <c r="C44" s="7">
        <f ca="1">IF($A44="",C43,INDEX(Pi!$C$3:$C$100,MATCH(CELL("row",A44)-3,Pi!$W$3:$W$100,FALSE)))</f>
        <v>135.0334139812534</v>
      </c>
      <c r="D44" s="13">
        <f ca="1">IF($A44="",D43,INDEX(Patm!$C$3:$C$100,MATCH(CELL("row",A44)-3,Patm!$W$3:$W$100,FALSE)))</f>
        <v>146.94612040217547</v>
      </c>
      <c r="E44" s="13">
        <f ca="1">IF($A44="",E43,INDEX('Patm diff'!$C$3:$C$100,MATCH(CELL("row",Q44)-3,'Patm diff'!$W$3:$W$100,FALSE)))</f>
        <v>225.91106181210321</v>
      </c>
      <c r="F44" s="13">
        <f ca="1">IF($A44="",F43,INDEX('Patm nodiff'!$C$3:$C$100,MATCH(CELL("row",B44)-3,'Patm nodiff'!$W$3:$W$100,FALSE)))</f>
        <v>146.92242330493673</v>
      </c>
      <c r="G44" s="13">
        <f ca="1">IF($A44="",G43,INDEX(Case1!$C$3:$C$100,MATCH(CELL("row",A44)-3,Case1!$W$3:$W$100,FALSE)))</f>
        <v>149.90712037865771</v>
      </c>
      <c r="H44" s="7">
        <f ca="1">IF($A44="",H43,INDEX(Case2!$C$3:$C$100,MATCH(CELL("row",A44)-3,Case2!$W$3:$W$100,FALSE)))</f>
        <v>150.16432513260699</v>
      </c>
      <c r="I44" s="7">
        <f ca="1">IF($A44="",I43,INDEX(Case3!$C$3:$C$100,MATCH(CELL("row",A44)-3,Case3!$W$3:$W$100,FALSE)))</f>
        <v>149.65318593030497</v>
      </c>
      <c r="J44" s="7">
        <f ca="1">IF($A44="",J43,INDEX(Case4!$C$3:$C$100,MATCH(CELL("row",A44)-3,Case4!$W$3:$W$100,FALSE)))</f>
        <v>151.42248595114964</v>
      </c>
      <c r="K44" s="7">
        <f ca="1">IF($A44="",K43,INDEX(Case5!$C$3:$C$100,MATCH(CELL("row",A44)-3,Case5!$W$3:$W$100,FALSE)))</f>
        <v>148.38568389023314</v>
      </c>
      <c r="L44" s="7">
        <f ca="1">IF($A44="",L43,INDEX(Case6!$C$3:$C$100,MATCH(CELL("row",A44)-3,Case6!$W$3:$W$100,FALSE)))</f>
        <v>151.39362230611522</v>
      </c>
      <c r="M44" s="7">
        <f ca="1">IF($A44="",M43,INDEX(Case7!$C$3:$C$100,MATCH(CELL("row",A44)-3,Case7!$W$3:$W$100,FALSE)))</f>
        <v>148.4563623291784</v>
      </c>
      <c r="N44" s="7">
        <f ca="1">IF($A44="",N43,INDEX(Case8!$C$3:$C$100,MATCH(CELL("row",A44)-3,Case8!$W$3:$W$100,FALSE)))</f>
        <v>142.40649838849777</v>
      </c>
      <c r="O44" s="13">
        <f ca="1">IF($A44="",O43,INDEX(Case9!$C$3:$C$100,MATCH(CELL("row",A44)-3,Case9!$W$3:$W$100,FALSE)))</f>
        <v>165.27887544825327</v>
      </c>
      <c r="P44" s="13">
        <f ca="1">IF($A44="",P43,INDEX(Case10!$C$3:$C$100,MATCH(CELL("row",A44)-3,Case10!$W$3:$W$100,FALSE)))</f>
        <v>143.25129618305323</v>
      </c>
      <c r="Q44" s="7">
        <f ca="1">IF($A44="",Q43,INDEX(Case11!$C$3:$C$100,MATCH(CELL("row",A44)-3,Case11!$W$3:$W$100,FALSE)))</f>
        <v>177.76681571614475</v>
      </c>
      <c r="R44" s="13">
        <f ca="1">IF($A44="",R43,INDEX(Pi!$Q$3:$Q$100,MATCH(CELL("row",A44)-3,Pi!$W$3:$W$100,FALSE)))</f>
        <v>47.585625936456417</v>
      </c>
      <c r="S44" s="7">
        <f ca="1">IF($A44="",S43,INDEX(Patm!$Q$3:$Q$100,MATCH(CELL("row",A44)-3,Patm!$W$3:$W$100,FALSE)))</f>
        <v>1.401209491347508E-2</v>
      </c>
      <c r="T44" s="7">
        <f ca="1">IF($A44="",T43,INDEX('Patm diff'!$Q$3:$Q$100,MATCH(CELL("row",Q44)-3,'Patm diff'!$W$3:$W$100,FALSE)))</f>
        <v>7.5069691208797655</v>
      </c>
      <c r="U44" s="7">
        <f ca="1">IF($A44="",U43,INDEX('Patm nodiff'!$Q$3:$Q$100,MATCH(CELL("row",B44)-3,'Patm nodiff'!$W$3:$W$100,FALSE)))</f>
        <v>1.2103341549180564E-2</v>
      </c>
      <c r="V44" s="7">
        <f ca="1">IF($A44="",V43,INDEX(Case1!$Q$3:$Q$100,MATCH(CELL("row",A44)-3,Case1!$W$3:$W$100,FALSE)))</f>
        <v>1.1504454950356833</v>
      </c>
      <c r="W44" s="7">
        <f ca="1">IF($A44="",W43,INDEX(Case2!$Q$3:$Q$100,MATCH(CELL("row",A44)-3,Case2!$W$3:$W$100,FALSE)))</f>
        <v>1.1004120942355993</v>
      </c>
      <c r="X44" s="7">
        <f ca="1">IF($A44="",X43,INDEX(Case3!$Q$3:$Q$100,MATCH(CELL("row",A44)-3,Case3!$W$3:$W$100,FALSE)))</f>
        <v>1.2000002107371779</v>
      </c>
      <c r="Y44" s="7">
        <f ca="1">IF($A44="",Y43,INDEX(Case4!$Q$3:$Q$100,MATCH(CELL("row",A44)-3,Case4!$W$3:$W$100,FALSE)))</f>
        <v>0.85774521893495326</v>
      </c>
      <c r="Z44" s="7">
        <f ca="1">IF($A44="",Z43,INDEX(Case5!$Q$3:$Q$100,MATCH(CELL("row",A44)-3,Case5!$W$3:$W$100,FALSE)))</f>
        <v>1.449435240947478</v>
      </c>
      <c r="AA44" s="7">
        <f ca="1">IF($A44="",AA43,INDEX(Case6!$Q$3:$Q1070,MATCH(CELL("row",A44)-3,Case6!$W$3:$W$100,FALSE)))</f>
        <v>0.86326065504049676</v>
      </c>
      <c r="AB44" s="7">
        <f ca="1">IF($A44="",AB43,INDEX(Case7!$Q$3:$Q$100,MATCH(CELL("row",A44)-3,Case7!$W$3:$W$100,FALSE)))</f>
        <v>1.4354368475352051</v>
      </c>
      <c r="AC44" s="7">
        <f ca="1">IF($A44="",AC43,INDEX(Case8!$Q$3:$Q$100,MATCH(CELL("row",A44)-3,Case8!$W$3:$W$100,FALSE)))</f>
        <v>0.60845739131012799</v>
      </c>
      <c r="AD44" s="7">
        <f ca="1">IF($A44="",AD43,INDEX(Case9!$Q$3:$Q$100,MATCH(CELL("row",B44)-3,Case9!$W$3:$W$100,FALSE)))</f>
        <v>2.0700852505779812</v>
      </c>
      <c r="AE44" s="7">
        <f ca="1">IF($A44="",AE43,INDEX(Case10!$Q$3:$Q$100,MATCH(CELL("row",B44)-3,Case10!$W$3:$W$100,FALSE)))</f>
        <v>0.66365414542584766</v>
      </c>
      <c r="AF44" s="7">
        <f ca="1">IF($A44="",AF43,INDEX(Case11!$Q$3:$Q$100,MATCH(CELL("row",A44)-3,Case11!$W$3:$W$100,FALSE)))</f>
        <v>2.7011820069622816</v>
      </c>
      <c r="AH44">
        <f t="shared" ca="1" si="10"/>
        <v>2</v>
      </c>
      <c r="AI44">
        <f t="shared" ca="1" si="11"/>
        <v>3</v>
      </c>
      <c r="AL44" s="7">
        <f t="shared" ca="1" si="12"/>
        <v>177.76681571614475</v>
      </c>
      <c r="AM44" s="7">
        <f t="shared" ca="1" si="13"/>
        <v>2.7011820069622816</v>
      </c>
      <c r="AN44" s="7">
        <f t="shared" ca="1" si="14"/>
        <v>146.92242330493673</v>
      </c>
      <c r="AO44" s="7">
        <f t="shared" ca="1" si="15"/>
        <v>1.2103341549180564E-2</v>
      </c>
      <c r="AQ44" s="7">
        <f t="shared" ca="1" si="8"/>
        <v>142.40649838849777</v>
      </c>
      <c r="AR44" s="7">
        <f t="shared" ca="1" si="9"/>
        <v>0.60845739131012799</v>
      </c>
    </row>
    <row r="45" spans="1:44" x14ac:dyDescent="0.2">
      <c r="A45" t="str">
        <f>IF(ROW()-3&gt;Control!$I$5,"",Control!B46)</f>
        <v>AME_10-Ed</v>
      </c>
      <c r="B45" s="7">
        <f ca="1">IF($A45="",B44,INDEX(Case1!$AB$3:$AB$100,MATCH(CELL("row",A45)-3,Case1!$W$3:$W$100,FALSE)))</f>
        <v>19.267522831170666</v>
      </c>
      <c r="C45" s="7">
        <f ca="1">IF($A45="",C44,INDEX(Pi!$C$3:$C$100,MATCH(CELL("row",A45)-3,Pi!$W$3:$W$100,FALSE)))</f>
        <v>146.41138350558828</v>
      </c>
      <c r="D45" s="13">
        <f ca="1">IF($A45="",D44,INDEX(Patm!$C$3:$C$100,MATCH(CELL("row",A45)-3,Patm!$W$3:$W$100,FALSE)))</f>
        <v>157.46628660772569</v>
      </c>
      <c r="E45" s="13">
        <f ca="1">IF($A45="",E44,INDEX('Patm diff'!$C$3:$C$100,MATCH(CELL("row",Q45)-3,'Patm diff'!$W$3:$W$100,FALSE)))</f>
        <v>228.58895568676093</v>
      </c>
      <c r="F45" s="13">
        <f ca="1">IF($A45="",F44,INDEX('Patm nodiff'!$C$3:$C$100,MATCH(CELL("row",B45)-3,'Patm nodiff'!$W$3:$W$100,FALSE)))</f>
        <v>150.00921911527263</v>
      </c>
      <c r="G45" s="13">
        <f ca="1">IF($A45="",G44,INDEX(Case1!$C$3:$C$100,MATCH(CELL("row",A45)-3,Case1!$W$3:$W$100,FALSE)))</f>
        <v>158.44567559867588</v>
      </c>
      <c r="H45" s="7">
        <f ca="1">IF($A45="",H44,INDEX(Case2!$C$3:$C$100,MATCH(CELL("row",A45)-3,Case2!$W$3:$W$100,FALSE)))</f>
        <v>158.64695109493113</v>
      </c>
      <c r="I45" s="7">
        <f ca="1">IF($A45="",I44,INDEX(Case3!$C$3:$C$100,MATCH(CELL("row",A45)-3,Case3!$W$3:$W$100,FALSE)))</f>
        <v>158.24701917890238</v>
      </c>
      <c r="J45" s="7">
        <f ca="1">IF($A45="",J44,INDEX(Case4!$C$3:$C$100,MATCH(CELL("row",A45)-3,Case4!$W$3:$W$100,FALSE)))</f>
        <v>159.63074937916696</v>
      </c>
      <c r="K45" s="7">
        <f ca="1">IF($A45="",K44,INDEX(Case5!$C$3:$C$100,MATCH(CELL("row",A45)-3,Case5!$W$3:$W$100,FALSE)))</f>
        <v>157.25503860912193</v>
      </c>
      <c r="L45" s="7">
        <f ca="1">IF($A45="",L44,INDEX(Case6!$C$3:$C$100,MATCH(CELL("row",A45)-3,Case6!$W$3:$W$100,FALSE)))</f>
        <v>159.60825600295689</v>
      </c>
      <c r="M45" s="7">
        <f ca="1">IF($A45="",M44,INDEX(Case7!$C$3:$C$100,MATCH(CELL("row",A45)-3,Case7!$W$3:$W$100,FALSE)))</f>
        <v>157.310365683714</v>
      </c>
      <c r="N45" s="7">
        <f ca="1">IF($A45="",N44,INDEX(Case8!$C$3:$C$100,MATCH(CELL("row",A45)-3,Case8!$W$3:$W$100,FALSE)))</f>
        <v>152.57066753237089</v>
      </c>
      <c r="O45" s="13">
        <f ca="1">IF($A45="",O44,INDEX(Case9!$C$3:$C$100,MATCH(CELL("row",A45)-3,Case9!$W$3:$W$100,FALSE)))</f>
        <v>170.40878608537946</v>
      </c>
      <c r="P45" s="13">
        <f ca="1">IF($A45="",P44,INDEX(Case10!$C$3:$C$100,MATCH(CELL("row",A45)-3,Case10!$W$3:$W$100,FALSE)))</f>
        <v>153.23658714006839</v>
      </c>
      <c r="Q45" s="7">
        <f ca="1">IF($A45="",Q44,INDEX(Case11!$C$3:$C$100,MATCH(CELL("row",A45)-3,Case11!$W$3:$W$100,FALSE)))</f>
        <v>179.99920154563154</v>
      </c>
      <c r="R45" s="13">
        <f ca="1">IF($A45="",R44,INDEX(Pi!$Q$3:$Q$100,MATCH(CELL("row",A45)-3,Pi!$W$3:$W$100,FALSE)))</f>
        <v>39.239929120214519</v>
      </c>
      <c r="S45" s="7">
        <f ca="1">IF($A45="",S44,INDEX(Patm!$Q$3:$Q$100,MATCH(CELL("row",A45)-3,Patm!$W$3:$W$100,FALSE)))</f>
        <v>3.8045599934846379</v>
      </c>
      <c r="T45" s="7">
        <f ca="1">IF($A45="",T44,INDEX('Patm diff'!$Q$3:$Q$100,MATCH(CELL("row",Q45)-3,'Patm diff'!$W$3:$W$100,FALSE)))</f>
        <v>6.9435738122625725</v>
      </c>
      <c r="U45" s="7">
        <f ca="1">IF($A45="",U44,INDEX('Patm nodiff'!$Q$3:$Q$100,MATCH(CELL("row",B45)-3,'Patm nodiff'!$W$3:$W$100,FALSE)))</f>
        <v>3.4523270436226192</v>
      </c>
      <c r="V45" s="7">
        <f ca="1">IF($A45="",V44,INDEX(Case1!$Q$3:$Q$100,MATCH(CELL("row",A45)-3,Case1!$W$3:$W$100,FALSE)))</f>
        <v>0.84159269335859699</v>
      </c>
      <c r="W45" s="7">
        <f ca="1">IF($A45="",W44,INDEX(Case2!$Q$3:$Q$100,MATCH(CELL("row",A45)-3,Case2!$W$3:$W$100,FALSE)))</f>
        <v>0.80524700277647188</v>
      </c>
      <c r="X45" s="7">
        <f ca="1">IF($A45="",X44,INDEX(Case3!$Q$3:$Q$100,MATCH(CELL("row",A45)-3,Case3!$W$3:$W$100,FALSE)))</f>
        <v>0.8775679166330882</v>
      </c>
      <c r="Y45" s="7">
        <f ca="1">IF($A45="",Y44,INDEX(Case4!$Q$3:$Q$100,MATCH(CELL("row",A45)-3,Case4!$W$3:$W$100,FALSE)))</f>
        <v>0.62864419952752593</v>
      </c>
      <c r="Z45" s="7">
        <f ca="1">IF($A45="",Z44,INDEX(Case5!$Q$3:$Q$100,MATCH(CELL("row",A45)-3,Case5!$W$3:$W$100,FALSE)))</f>
        <v>1.0583133642002576</v>
      </c>
      <c r="AA45" s="7">
        <f ca="1">IF($A45="",AA44,INDEX(Case6!$Q$3:$Q1071,MATCH(CELL("row",A45)-3,Case6!$W$3:$W$100,FALSE)))</f>
        <v>0.63266377044423749</v>
      </c>
      <c r="AB45" s="7">
        <f ca="1">IF($A45="",AB44,INDEX(Case7!$Q$3:$Q$100,MATCH(CELL("row",A45)-3,Case7!$W$3:$W$100,FALSE)))</f>
        <v>1.04818472503058</v>
      </c>
      <c r="AC45" s="7">
        <f ca="1">IF($A45="",AC44,INDEX(Case8!$Q$3:$Q$100,MATCH(CELL("row",A45)-3,Case8!$W$3:$W$100,FALSE)))</f>
        <v>0.43856345147044917</v>
      </c>
      <c r="AD45" s="7">
        <f ca="1">IF($A45="",AD44,INDEX(Case9!$Q$3:$Q$100,MATCH(CELL("row",B45)-3,Case9!$W$3:$W$100,FALSE)))</f>
        <v>1.5552656368936455</v>
      </c>
      <c r="AE45" s="7">
        <f ca="1">IF($A45="",AE44,INDEX(Case10!$Q$3:$Q$100,MATCH(CELL("row",B45)-3,Case10!$W$3:$W$100,FALSE)))</f>
        <v>0.47937050381982138</v>
      </c>
      <c r="AF45" s="7">
        <f ca="1">IF($A45="",AF44,INDEX(Case11!$Q$3:$Q$100,MATCH(CELL("row",A45)-3,Case11!$W$3:$W$100,FALSE)))</f>
        <v>2.064884789849966</v>
      </c>
      <c r="AH45">
        <f t="shared" ca="1" si="10"/>
        <v>2</v>
      </c>
      <c r="AI45">
        <f t="shared" ca="1" si="11"/>
        <v>11</v>
      </c>
      <c r="AL45" s="7">
        <f t="shared" ca="1" si="12"/>
        <v>179.99920154563154</v>
      </c>
      <c r="AM45" s="7">
        <f t="shared" ca="1" si="13"/>
        <v>2.064884789849966</v>
      </c>
      <c r="AN45" s="7">
        <f t="shared" ca="1" si="14"/>
        <v>150.00921911527263</v>
      </c>
      <c r="AO45" s="7">
        <f t="shared" ca="1" si="15"/>
        <v>3.4523270436226192</v>
      </c>
      <c r="AQ45" s="7">
        <f t="shared" ca="1" si="8"/>
        <v>152.57066753237089</v>
      </c>
      <c r="AR45" s="7">
        <f t="shared" ca="1" si="9"/>
        <v>0.43856345147044917</v>
      </c>
    </row>
    <row r="46" spans="1:44" x14ac:dyDescent="0.2">
      <c r="A46" t="str">
        <f>IF(ROW()-3&gt;Control!$I$5,"",Control!B47)</f>
        <v>AME_10-Dc</v>
      </c>
      <c r="B46" s="7">
        <f ca="1">IF($A46="",B45,INDEX(Case1!$AB$3:$AB$100,MATCH(CELL("row",A46)-3,Case1!$W$3:$W$100,FALSE)))</f>
        <v>19.065427868834387</v>
      </c>
      <c r="C46" s="7">
        <f ca="1">IF($A46="",C45,INDEX(Pi!$C$3:$C$100,MATCH(CELL("row",A46)-3,Pi!$W$3:$W$100,FALSE)))</f>
        <v>146.76828488884615</v>
      </c>
      <c r="D46" s="13">
        <f ca="1">IF($A46="",D45,INDEX(Patm!$C$3:$C$100,MATCH(CELL("row",A46)-3,Patm!$W$3:$W$100,FALSE)))</f>
        <v>174.85618550808979</v>
      </c>
      <c r="E46" s="13">
        <f ca="1">IF($A46="",E45,INDEX('Patm diff'!$C$3:$C$100,MATCH(CELL("row",Q46)-3,'Patm diff'!$W$3:$W$100,FALSE)))</f>
        <v>246.83694190711739</v>
      </c>
      <c r="F46" s="13">
        <f ca="1">IF($A46="",F45,INDEX('Patm nodiff'!$C$3:$C$100,MATCH(CELL("row",B46)-3,'Patm nodiff'!$W$3:$W$100,FALSE)))</f>
        <v>167.67231553072529</v>
      </c>
      <c r="G46" s="13">
        <f ca="1">IF($A46="",G45,INDEX(Case1!$C$3:$C$100,MATCH(CELL("row",A46)-3,Case1!$W$3:$W$100,FALSE)))</f>
        <v>159.41783511720772</v>
      </c>
      <c r="H46" s="7">
        <f ca="1">IF($A46="",H45,INDEX(Case2!$C$3:$C$100,MATCH(CELL("row",A46)-3,Case2!$W$3:$W$100,FALSE)))</f>
        <v>159.64218563410444</v>
      </c>
      <c r="I46" s="7">
        <f ca="1">IF($A46="",I45,INDEX(Case3!$C$3:$C$100,MATCH(CELL("row",A46)-3,Case3!$W$3:$W$100,FALSE)))</f>
        <v>159.19632201020261</v>
      </c>
      <c r="J46" s="7">
        <f ca="1">IF($A46="",J45,INDEX(Case4!$C$3:$C$100,MATCH(CELL("row",A46)-3,Case4!$W$3:$W$100,FALSE)))</f>
        <v>160.73920738779779</v>
      </c>
      <c r="K46" s="7">
        <f ca="1">IF($A46="",K45,INDEX(Case5!$C$3:$C$100,MATCH(CELL("row",A46)-3,Case5!$W$3:$W$100,FALSE)))</f>
        <v>158.09049671059734</v>
      </c>
      <c r="L46" s="7">
        <f ca="1">IF($A46="",L45,INDEX(Case6!$C$3:$C$100,MATCH(CELL("row",A46)-3,Case6!$W$3:$W$100,FALSE)))</f>
        <v>160.71408058621302</v>
      </c>
      <c r="M46" s="7">
        <f ca="1">IF($A46="",M45,INDEX(Case7!$C$3:$C$100,MATCH(CELL("row",A46)-3,Case7!$W$3:$W$100,FALSE)))</f>
        <v>158.15219591263568</v>
      </c>
      <c r="N46" s="7">
        <f ca="1">IF($A46="",N45,INDEX(Case8!$C$3:$C$100,MATCH(CELL("row",A46)-3,Case8!$W$3:$W$100,FALSE)))</f>
        <v>152.86965097112991</v>
      </c>
      <c r="O46" s="13">
        <f ca="1">IF($A46="",O45,INDEX(Case9!$C$3:$C$100,MATCH(CELL("row",A46)-3,Case9!$W$3:$W$100,FALSE)))</f>
        <v>172.77725740055266</v>
      </c>
      <c r="P46" s="13">
        <f ca="1">IF($A46="",P45,INDEX(Case10!$C$3:$C$100,MATCH(CELL("row",A46)-3,Case10!$W$3:$W$100,FALSE)))</f>
        <v>153.61025487875156</v>
      </c>
      <c r="Q46" s="7">
        <f ca="1">IF($A46="",Q45,INDEX(Case11!$C$3:$C$100,MATCH(CELL("row",A46)-3,Case11!$W$3:$W$100,FALSE)))</f>
        <v>183.53524277881291</v>
      </c>
      <c r="R46" s="13">
        <f ca="1">IF($A46="",R45,INDEX(Pi!$Q$3:$Q$100,MATCH(CELL("row",A46)-3,Pi!$W$3:$W$100,FALSE)))</f>
        <v>32.658415960627202</v>
      </c>
      <c r="S46" s="7">
        <f ca="1">IF($A46="",S45,INDEX(Patm!$Q$3:$Q$100,MATCH(CELL("row",A46)-3,Patm!$W$3:$W$100,FALSE)))</f>
        <v>3.2326800705794509</v>
      </c>
      <c r="T46" s="7">
        <f ca="1">IF($A46="",T45,INDEX('Patm diff'!$Q$3:$Q$100,MATCH(CELL("row",Q46)-3,'Patm diff'!$W$3:$W$100,FALSE)))</f>
        <v>1.8005410183189668E-2</v>
      </c>
      <c r="U46" s="7">
        <f ca="1">IF($A46="",U45,INDEX('Patm nodiff'!$Q$3:$Q$100,MATCH(CELL("row",B46)-3,'Patm nodiff'!$W$3:$W$100,FALSE)))</f>
        <v>2.9136365658620864</v>
      </c>
      <c r="V46" s="7">
        <f ca="1">IF($A46="",V45,INDEX(Case1!$Q$3:$Q$100,MATCH(CELL("row",A46)-3,Case1!$W$3:$W$100,FALSE)))</f>
        <v>0.93021527620252475</v>
      </c>
      <c r="W46" s="7">
        <f ca="1">IF($A46="",W45,INDEX(Case2!$Q$3:$Q$100,MATCH(CELL("row",A46)-3,Case2!$W$3:$W$100,FALSE)))</f>
        <v>0.88995184244470449</v>
      </c>
      <c r="X46" s="7">
        <f ca="1">IF($A46="",X45,INDEX(Case3!$Q$3:$Q$100,MATCH(CELL("row",A46)-3,Case3!$W$3:$W$100,FALSE)))</f>
        <v>0.97007671165980114</v>
      </c>
      <c r="Y46" s="7">
        <f ca="1">IF($A46="",Y45,INDEX(Case4!$Q$3:$Q$100,MATCH(CELL("row",A46)-3,Case4!$W$3:$W$100,FALSE)))</f>
        <v>0.69442692783737459</v>
      </c>
      <c r="Z46" s="7">
        <f ca="1">IF($A46="",Z45,INDEX(Case5!$Q$3:$Q$100,MATCH(CELL("row",A46)-3,Case5!$W$3:$W$100,FALSE)))</f>
        <v>1.1704660055380709</v>
      </c>
      <c r="AA46" s="7">
        <f ca="1">IF($A46="",AA45,INDEX(Case6!$Q$3:$Q1072,MATCH(CELL("row",A46)-3,Case6!$W$3:$W$100,FALSE)))</f>
        <v>0.69887521361132654</v>
      </c>
      <c r="AB46" s="7">
        <f ca="1">IF($A46="",AB45,INDEX(Case7!$Q$3:$Q$100,MATCH(CELL("row",A46)-3,Case7!$W$3:$W$100,FALSE)))</f>
        <v>1.1592310794269116</v>
      </c>
      <c r="AC46" s="7">
        <f ca="1">IF($A46="",AC45,INDEX(Case8!$Q$3:$Q$100,MATCH(CELL("row",A46)-3,Case8!$W$3:$W$100,FALSE)))</f>
        <v>0.48693803578806727</v>
      </c>
      <c r="AD46" s="7">
        <f ca="1">IF($A46="",AD45,INDEX(Case9!$Q$3:$Q$100,MATCH(CELL("row",B46)-3,Case9!$W$3:$W$100,FALSE)))</f>
        <v>1.7049944003100201</v>
      </c>
      <c r="AE46" s="7">
        <f ca="1">IF($A46="",AE45,INDEX(Case10!$Q$3:$Q$100,MATCH(CELL("row",B46)-3,Case10!$W$3:$W$100,FALSE)))</f>
        <v>0.53188274001355018</v>
      </c>
      <c r="AF46" s="7">
        <f ca="1">IF($A46="",AF45,INDEX(Case11!$Q$3:$Q$100,MATCH(CELL("row",A46)-3,Case11!$W$3:$W$100,FALSE)))</f>
        <v>2.2517844356458028</v>
      </c>
      <c r="AH46">
        <f t="shared" ca="1" si="10"/>
        <v>1</v>
      </c>
      <c r="AI46">
        <f t="shared" ca="1" si="11"/>
        <v>2</v>
      </c>
      <c r="AL46" s="7">
        <f t="shared" ca="1" si="12"/>
        <v>183.53524277881291</v>
      </c>
      <c r="AM46" s="7">
        <f t="shared" ca="1" si="13"/>
        <v>2.2517844356458028</v>
      </c>
      <c r="AN46" s="7">
        <f t="shared" ca="1" si="14"/>
        <v>167.67231553072529</v>
      </c>
      <c r="AO46" s="7">
        <f t="shared" ca="1" si="15"/>
        <v>2.9136365658620864</v>
      </c>
      <c r="AQ46" s="7">
        <f t="shared" ca="1" si="8"/>
        <v>152.86965097112991</v>
      </c>
      <c r="AR46" s="7">
        <f t="shared" ca="1" si="9"/>
        <v>0.48693803578806727</v>
      </c>
    </row>
    <row r="47" spans="1:44" x14ac:dyDescent="0.2">
      <c r="A47" t="str">
        <f>IF(ROW()-3&gt;Control!$I$5,"",Control!B48)</f>
        <v>AME_10-Dd</v>
      </c>
      <c r="B47" s="7">
        <f ca="1">IF($A47="",B46,INDEX(Case1!$AB$3:$AB$100,MATCH(CELL("row",A47)-3,Case1!$W$3:$W$100,FALSE)))</f>
        <v>12.846884093736042</v>
      </c>
      <c r="C47" s="7">
        <f ca="1">IF($A47="",C46,INDEX(Pi!$C$3:$C$100,MATCH(CELL("row",A47)-3,Pi!$W$3:$W$100,FALSE)))</f>
        <v>182.97746656297747</v>
      </c>
      <c r="D47" s="13">
        <f ca="1">IF($A47="",D46,INDEX(Patm!$C$3:$C$100,MATCH(CELL("row",A47)-3,Patm!$W$3:$W$100,FALSE)))</f>
        <v>183.10153792251305</v>
      </c>
      <c r="E47" s="13">
        <f ca="1">IF($A47="",E46,INDEX('Patm diff'!$C$3:$C$100,MATCH(CELL("row",Q47)-3,'Patm diff'!$W$3:$W$100,FALSE)))</f>
        <v>251.43340577225183</v>
      </c>
      <c r="F47" s="13">
        <f ca="1">IF($A47="",F46,INDEX('Patm nodiff'!$C$3:$C$100,MATCH(CELL("row",B47)-3,'Patm nodiff'!$W$3:$W$100,FALSE)))</f>
        <v>183.08505630249141</v>
      </c>
      <c r="G47" s="13">
        <f ca="1">IF($A47="",G46,INDEX(Case1!$C$3:$C$100,MATCH(CELL("row",A47)-3,Case1!$W$3:$W$100,FALSE)))</f>
        <v>193.87281229983915</v>
      </c>
      <c r="H47" s="7">
        <f ca="1">IF($A47="",H46,INDEX(Case2!$C$3:$C$100,MATCH(CELL("row",A47)-3,Case2!$W$3:$W$100,FALSE)))</f>
        <v>194.05996496872447</v>
      </c>
      <c r="I47" s="7">
        <f ca="1">IF($A47="",I46,INDEX(Case3!$C$3:$C$100,MATCH(CELL("row",A47)-3,Case3!$W$3:$W$100,FALSE)))</f>
        <v>193.68794624229483</v>
      </c>
      <c r="J47" s="7">
        <f ca="1">IF($A47="",J46,INDEX(Case4!$C$3:$C$100,MATCH(CELL("row",A47)-3,Case4!$W$3:$W$100,FALSE)))</f>
        <v>194.97509553157539</v>
      </c>
      <c r="K47" s="7">
        <f ca="1">IF($A47="",K46,INDEX(Case5!$C$3:$C$100,MATCH(CELL("row",A47)-3,Case5!$W$3:$W$100,FALSE)))</f>
        <v>192.76479714767189</v>
      </c>
      <c r="L47" s="7">
        <f ca="1">IF($A47="",L46,INDEX(Case6!$C$3:$C$100,MATCH(CELL("row",A47)-3,Case6!$W$3:$W$100,FALSE)))</f>
        <v>194.95420089900034</v>
      </c>
      <c r="M47" s="7">
        <f ca="1">IF($A47="",M46,INDEX(Case7!$C$3:$C$100,MATCH(CELL("row",A47)-3,Case7!$W$3:$W$100,FALSE)))</f>
        <v>192.81620313360565</v>
      </c>
      <c r="N47" s="7">
        <f ca="1">IF($A47="",N46,INDEX(Case8!$C$3:$C$100,MATCH(CELL("row",A47)-3,Case8!$W$3:$W$100,FALSE)))</f>
        <v>188.40022999441572</v>
      </c>
      <c r="O47" s="13">
        <f ca="1">IF($A47="",O46,INDEX(Case9!$C$3:$C$100,MATCH(CELL("row",A47)-3,Case9!$W$3:$W$100,FALSE)))</f>
        <v>204.96506481017263</v>
      </c>
      <c r="P47" s="13">
        <f ca="1">IF($A47="",P46,INDEX(Case10!$C$3:$C$100,MATCH(CELL("row",A47)-3,Case10!$W$3:$W$100,FALSE)))</f>
        <v>189.02253984825367</v>
      </c>
      <c r="Q47" s="7">
        <f ca="1">IF($A47="",Q46,INDEX(Case11!$C$3:$C$100,MATCH(CELL("row",A47)-3,Case11!$W$3:$W$100,FALSE)))</f>
        <v>213.78995180601945</v>
      </c>
      <c r="R47" s="13">
        <f ca="1">IF($A47="",R46,INDEX(Pi!$Q$3:$Q$100,MATCH(CELL("row",A47)-3,Pi!$W$3:$W$100,FALSE)))</f>
        <v>24.187466281342473</v>
      </c>
      <c r="S47" s="7">
        <f ca="1">IF($A47="",S46,INDEX(Patm!$Q$3:$Q$100,MATCH(CELL("row",A47)-3,Patm!$W$3:$W$100,FALSE)))</f>
        <v>7.3983689792080391E-3</v>
      </c>
      <c r="T47" s="7">
        <f ca="1">IF($A47="",T46,INDEX('Patm diff'!$Q$3:$Q$100,MATCH(CELL("row",Q47)-3,'Patm diff'!$W$3:$W$100,FALSE)))</f>
        <v>7.4531846382078495</v>
      </c>
      <c r="U47" s="7">
        <f ca="1">IF($A47="",U46,INDEX('Patm nodiff'!$Q$3:$Q$100,MATCH(CELL("row",B47)-3,'Patm nodiff'!$W$3:$W$100,FALSE)))</f>
        <v>6.3900562397478334E-3</v>
      </c>
      <c r="V47" s="7">
        <f ca="1">IF($A47="",V46,INDEX(Case1!$Q$3:$Q$100,MATCH(CELL("row",A47)-3,Case1!$W$3:$W$100,FALSE)))</f>
        <v>0.60901853506485604</v>
      </c>
      <c r="W47" s="7">
        <f ca="1">IF($A47="",W46,INDEX(Case2!$Q$3:$Q$100,MATCH(CELL("row",A47)-3,Case2!$W$3:$W$100,FALSE)))</f>
        <v>0.58283721732565041</v>
      </c>
      <c r="X47" s="7">
        <f ca="1">IF($A47="",X46,INDEX(Case3!$Q$3:$Q$100,MATCH(CELL("row",A47)-3,Case3!$W$3:$W$100,FALSE)))</f>
        <v>0.63492304514891695</v>
      </c>
      <c r="Y47" s="7">
        <f ca="1">IF($A47="",Y46,INDEX(Case4!$Q$3:$Q$100,MATCH(CELL("row",A47)-3,Case4!$W$3:$W$100,FALSE)))</f>
        <v>0.45546852413700811</v>
      </c>
      <c r="Z47" s="7">
        <f ca="1">IF($A47="",Z46,INDEX(Case5!$Q$3:$Q$100,MATCH(CELL("row",A47)-3,Case5!$W$3:$W$100,FALSE)))</f>
        <v>0.76491363159952697</v>
      </c>
      <c r="AA47" s="7">
        <f ca="1">IF($A47="",AA46,INDEX(Case6!$Q$3:$Q1073,MATCH(CELL("row",A47)-3,Case6!$W$3:$W$100,FALSE)))</f>
        <v>0.45837027038097433</v>
      </c>
      <c r="AB47" s="7">
        <f ca="1">IF($A47="",AB46,INDEX(Case7!$Q$3:$Q$100,MATCH(CELL("row",A47)-3,Case7!$W$3:$W$100,FALSE)))</f>
        <v>0.75763648270612161</v>
      </c>
      <c r="AC47" s="7">
        <f ca="1">IF($A47="",AC46,INDEX(Case8!$Q$3:$Q$100,MATCH(CELL("row",A47)-3,Case8!$W$3:$W$100,FALSE)))</f>
        <v>0.31414966078501599</v>
      </c>
      <c r="AD47" s="7">
        <f ca="1">IF($A47="",AD46,INDEX(Case9!$Q$3:$Q$100,MATCH(CELL("row",B47)-3,Case9!$W$3:$W$100,FALSE)))</f>
        <v>1.1468672423116919</v>
      </c>
      <c r="AE47" s="7">
        <f ca="1">IF($A47="",AE46,INDEX(Case10!$Q$3:$Q$100,MATCH(CELL("row",B47)-3,Case10!$W$3:$W$100,FALSE)))</f>
        <v>0.34384019925372122</v>
      </c>
      <c r="AF47" s="7">
        <f ca="1">IF($A47="",AF46,INDEX(Case11!$Q$3:$Q$100,MATCH(CELL("row",A47)-3,Case11!$W$3:$W$100,FALSE)))</f>
        <v>1.5425600592350874</v>
      </c>
      <c r="AH47">
        <f t="shared" ca="1" si="10"/>
        <v>2</v>
      </c>
      <c r="AI47">
        <f t="shared" ca="1" si="11"/>
        <v>3</v>
      </c>
      <c r="AL47" s="7">
        <f t="shared" ca="1" si="12"/>
        <v>213.78995180601945</v>
      </c>
      <c r="AM47" s="7">
        <f t="shared" ca="1" si="13"/>
        <v>1.5425600592350874</v>
      </c>
      <c r="AN47" s="7">
        <f t="shared" ca="1" si="14"/>
        <v>183.08505630249141</v>
      </c>
      <c r="AO47" s="7">
        <f t="shared" ca="1" si="15"/>
        <v>6.3900562397478334E-3</v>
      </c>
      <c r="AQ47" s="7">
        <f t="shared" ca="1" si="8"/>
        <v>188.40022999441572</v>
      </c>
      <c r="AR47" s="7">
        <f t="shared" ca="1" si="9"/>
        <v>0.31414966078501599</v>
      </c>
    </row>
    <row r="48" spans="1:44" x14ac:dyDescent="0.2">
      <c r="A48" t="str">
        <f>IF(ROW()-3&gt;Control!$I$5,"",Control!B49)</f>
        <v>AME_10-Fa</v>
      </c>
      <c r="B48" s="7">
        <f ca="1">IF($A48="",B47,INDEX(Case1!$AB$3:$AB$100,MATCH(CELL("row",A48)-3,Case1!$W$3:$W$100,FALSE)))</f>
        <v>11.677413451613418</v>
      </c>
      <c r="C48" s="7">
        <f ca="1">IF($A48="",C47,INDEX(Pi!$C$3:$C$100,MATCH(CELL("row",A48)-3,Pi!$W$3:$W$100,FALSE)))</f>
        <v>184.13182772610017</v>
      </c>
      <c r="D48" s="13">
        <f ca="1">IF($A48="",D47,INDEX(Patm!$C$3:$C$100,MATCH(CELL("row",A48)-3,Patm!$W$3:$W$100,FALSE)))</f>
        <v>184.54348621675453</v>
      </c>
      <c r="E48" s="13">
        <f ca="1">IF($A48="",E47,INDEX('Patm diff'!$C$3:$C$100,MATCH(CELL("row",Q48)-3,'Patm diff'!$W$3:$W$100,FALSE)))</f>
        <v>254.83719240705705</v>
      </c>
      <c r="F48" s="13">
        <f ca="1">IF($A48="",F47,INDEX('Patm nodiff'!$C$3:$C$100,MATCH(CELL("row",B48)-3,'Patm nodiff'!$W$3:$W$100,FALSE)))</f>
        <v>184.48860557712419</v>
      </c>
      <c r="G48" s="13">
        <f ca="1">IF($A48="",G47,INDEX(Case1!$C$3:$C$100,MATCH(CELL("row",A48)-3,Case1!$W$3:$W$100,FALSE)))</f>
        <v>201.53869707892443</v>
      </c>
      <c r="H48" s="7">
        <f ca="1">IF($A48="",H47,INDEX(Case2!$C$3:$C$100,MATCH(CELL("row",A48)-3,Case2!$W$3:$W$100,FALSE)))</f>
        <v>201.83864567958545</v>
      </c>
      <c r="I48" s="7">
        <f ca="1">IF($A48="",I47,INDEX(Case3!$C$3:$C$100,MATCH(CELL("row",A48)-3,Case3!$W$3:$W$100,FALSE)))</f>
        <v>201.24235127994157</v>
      </c>
      <c r="J48" s="7">
        <f ca="1">IF($A48="",J47,INDEX(Case4!$C$3:$C$100,MATCH(CELL("row",A48)-3,Case4!$W$3:$W$100,FALSE)))</f>
        <v>203.30589303432123</v>
      </c>
      <c r="K48" s="7">
        <f ca="1">IF($A48="",K47,INDEX(Case5!$C$3:$C$100,MATCH(CELL("row",A48)-3,Case5!$W$3:$W$100,FALSE)))</f>
        <v>199.76312114099733</v>
      </c>
      <c r="L48" s="7">
        <f ca="1">IF($A48="",L47,INDEX(Case6!$C$3:$C$100,MATCH(CELL("row",A48)-3,Case6!$W$3:$W$100,FALSE)))</f>
        <v>203.27228759691866</v>
      </c>
      <c r="M48" s="7">
        <f ca="1">IF($A48="",M47,INDEX(Case7!$C$3:$C$100,MATCH(CELL("row",A48)-3,Case7!$W$3:$W$100,FALSE)))</f>
        <v>199.84564757112912</v>
      </c>
      <c r="N48" s="7">
        <f ca="1">IF($A48="",N47,INDEX(Case8!$C$3:$C$100,MATCH(CELL("row",A48)-3,Case8!$W$3:$W$100,FALSE)))</f>
        <v>192.77314802271451</v>
      </c>
      <c r="O48" s="13">
        <f ca="1">IF($A48="",O47,INDEX(Case9!$C$3:$C$100,MATCH(CELL("row",A48)-3,Case9!$W$3:$W$100,FALSE)))</f>
        <v>219.43162883614326</v>
      </c>
      <c r="P48" s="13">
        <f ca="1">IF($A48="",P47,INDEX(Case10!$C$3:$C$100,MATCH(CELL("row",A48)-3,Case10!$W$3:$W$100,FALSE)))</f>
        <v>193.76013131896039</v>
      </c>
      <c r="Q48" s="7">
        <f ca="1">IF($A48="",Q47,INDEX(Case11!$C$3:$C$100,MATCH(CELL("row",A48)-3,Case11!$W$3:$W$100,FALSE)))</f>
        <v>233.93915500479577</v>
      </c>
      <c r="R48" s="13">
        <f ca="1">IF($A48="",R47,INDEX(Pi!$Q$3:$Q$100,MATCH(CELL("row",A48)-3,Pi!$W$3:$W$100,FALSE)))</f>
        <v>51.391558735778716</v>
      </c>
      <c r="S48" s="7">
        <f ca="1">IF($A48="",S47,INDEX(Patm!$Q$3:$Q$100,MATCH(CELL("row",A48)-3,Patm!$W$3:$W$100,FALSE)))</f>
        <v>2.4321163232841829E-2</v>
      </c>
      <c r="T48" s="7">
        <f ca="1">IF($A48="",T47,INDEX('Patm diff'!$Q$3:$Q$100,MATCH(CELL("row",Q48)-3,'Patm diff'!$W$3:$W$100,FALSE)))</f>
        <v>2.5203008061658264E-2</v>
      </c>
      <c r="U48" s="7">
        <f ca="1">IF($A48="",U47,INDEX('Patm nodiff'!$Q$3:$Q$100,MATCH(CELL("row",B48)-3,'Patm nodiff'!$W$3:$W$100,FALSE)))</f>
        <v>2.1011022134990221E-2</v>
      </c>
      <c r="V48" s="7">
        <f ca="1">IF($A48="",V47,INDEX(Case1!$Q$3:$Q$100,MATCH(CELL("row",A48)-3,Case1!$W$3:$W$100,FALSE)))</f>
        <v>0.92711319847305029</v>
      </c>
      <c r="W48" s="7">
        <f ca="1">IF($A48="",W47,INDEX(Case2!$Q$3:$Q$100,MATCH(CELL("row",A48)-3,Case2!$W$3:$W$100,FALSE)))</f>
        <v>0.88690131967636976</v>
      </c>
      <c r="X48" s="7">
        <f ca="1">IF($A48="",X47,INDEX(Case3!$Q$3:$Q$100,MATCH(CELL("row",A48)-3,Case3!$W$3:$W$100,FALSE)))</f>
        <v>0.96693180340382257</v>
      </c>
      <c r="Y48" s="7">
        <f ca="1">IF($A48="",Y47,INDEX(Case4!$Q$3:$Q$100,MATCH(CELL("row",A48)-3,Case4!$W$3:$W$100,FALSE)))</f>
        <v>0.69173081568505579</v>
      </c>
      <c r="Z48" s="7">
        <f ca="1">IF($A48="",Z47,INDEX(Case5!$Q$3:$Q$100,MATCH(CELL("row",A48)-3,Case5!$W$3:$W$100,FALSE)))</f>
        <v>1.16721618475528</v>
      </c>
      <c r="AA48" s="7">
        <f ca="1">IF($A48="",AA47,INDEX(Case6!$Q$3:$Q1074,MATCH(CELL("row",A48)-3,Case6!$W$3:$W$100,FALSE)))</f>
        <v>0.69616907291455987</v>
      </c>
      <c r="AB48" s="7">
        <f ca="1">IF($A48="",AB47,INDEX(Case7!$Q$3:$Q$100,MATCH(CELL("row",A48)-3,Case7!$W$3:$W$100,FALSE)))</f>
        <v>1.1559822611257564</v>
      </c>
      <c r="AC48" s="7">
        <f ca="1">IF($A48="",AC47,INDEX(Case8!$Q$3:$Q$100,MATCH(CELL("row",A48)-3,Case8!$W$3:$W$100,FALSE)))</f>
        <v>0.48645971061146387</v>
      </c>
      <c r="AD48" s="7">
        <f ca="1">IF($A48="",AD47,INDEX(Case9!$Q$3:$Q$100,MATCH(CELL("row",B48)-3,Case9!$W$3:$W$100,FALSE)))</f>
        <v>1.6921784152796837</v>
      </c>
      <c r="AE48" s="7">
        <f ca="1">IF($A48="",AE47,INDEX(Case10!$Q$3:$Q$100,MATCH(CELL("row",B48)-3,Case10!$W$3:$W$100,FALSE)))</f>
        <v>0.53099483815848392</v>
      </c>
      <c r="AF48" s="7">
        <f ca="1">IF($A48="",AF47,INDEX(Case11!$Q$3:$Q$100,MATCH(CELL("row",A48)-3,Case11!$W$3:$W$100,FALSE)))</f>
        <v>2.2313781888962594</v>
      </c>
      <c r="AH48">
        <f t="shared" ca="1" si="10"/>
        <v>14</v>
      </c>
      <c r="AI48">
        <f t="shared" ca="1" si="11"/>
        <v>3</v>
      </c>
      <c r="AL48" s="7">
        <f t="shared" ca="1" si="12"/>
        <v>233.93915500479577</v>
      </c>
      <c r="AM48" s="7">
        <f t="shared" ca="1" si="13"/>
        <v>2.2313781888962594</v>
      </c>
      <c r="AN48" s="7">
        <f t="shared" ca="1" si="14"/>
        <v>184.48860557712419</v>
      </c>
      <c r="AO48" s="7">
        <f t="shared" ca="1" si="15"/>
        <v>2.1011022134990221E-2</v>
      </c>
      <c r="AQ48" s="7">
        <f t="shared" ca="1" si="8"/>
        <v>192.77314802271451</v>
      </c>
      <c r="AR48" s="7">
        <f t="shared" ca="1" si="9"/>
        <v>0.48645971061146387</v>
      </c>
    </row>
    <row r="49" spans="1:44" x14ac:dyDescent="0.2">
      <c r="A49" t="str">
        <f>IF(ROW()-3&gt;Control!$I$5,"",Control!B50)</f>
        <v>AME_10-Fb</v>
      </c>
      <c r="B49" s="7">
        <f ca="1">IF($A49="",B48,INDEX(Case1!$AB$3:$AB$100,MATCH(CELL("row",A49)-3,Case1!$W$3:$W$100,FALSE)))</f>
        <v>8.3234397767189723</v>
      </c>
      <c r="C49" s="7">
        <f ca="1">IF($A49="",C48,INDEX(Pi!$C$3:$C$100,MATCH(CELL("row",A49)-3,Pi!$W$3:$W$100,FALSE)))</f>
        <v>214.40537099640417</v>
      </c>
      <c r="D49" s="13">
        <f ca="1">IF($A49="",D48,INDEX(Patm!$C$3:$C$100,MATCH(CELL("row",A49)-3,Patm!$W$3:$W$100,FALSE)))</f>
        <v>214.55943831371434</v>
      </c>
      <c r="E49" s="13">
        <f ca="1">IF($A49="",E48,INDEX('Patm diff'!$C$3:$C$100,MATCH(CELL("row",Q49)-3,'Patm diff'!$W$3:$W$100,FALSE)))</f>
        <v>256.96809531733822</v>
      </c>
      <c r="F49" s="13">
        <f ca="1">IF($A49="",F48,INDEX('Patm nodiff'!$C$3:$C$100,MATCH(CELL("row",B49)-3,'Patm nodiff'!$W$3:$W$100,FALSE)))</f>
        <v>214.53891951631161</v>
      </c>
      <c r="G49" s="13">
        <f ca="1">IF($A49="",G48,INDEX(Case1!$C$3:$C$100,MATCH(CELL("row",A49)-3,Case1!$W$3:$W$100,FALSE)))</f>
        <v>226.28694084445635</v>
      </c>
      <c r="H49" s="7">
        <f ca="1">IF($A49="",H48,INDEX(Case2!$C$3:$C$100,MATCH(CELL("row",A49)-3,Case2!$W$3:$W$100,FALSE)))</f>
        <v>226.49090160298775</v>
      </c>
      <c r="I49" s="7">
        <f ca="1">IF($A49="",I48,INDEX(Case3!$C$3:$C$100,MATCH(CELL("row",A49)-3,Case3!$W$3:$W$100,FALSE)))</f>
        <v>226.08551065758201</v>
      </c>
      <c r="J49" s="7">
        <f ca="1">IF($A49="",J48,INDEX(Case4!$C$3:$C$100,MATCH(CELL("row",A49)-3,Case4!$W$3:$W$100,FALSE)))</f>
        <v>227.48770045066561</v>
      </c>
      <c r="K49" s="7">
        <f ca="1">IF($A49="",K48,INDEX(Case5!$C$3:$C$100,MATCH(CELL("row",A49)-3,Case5!$W$3:$W$100,FALSE)))</f>
        <v>225.07943456792606</v>
      </c>
      <c r="L49" s="7">
        <f ca="1">IF($A49="",L48,INDEX(Case6!$C$3:$C$100,MATCH(CELL("row",A49)-3,Case6!$W$3:$W$100,FALSE)))</f>
        <v>227.46493696389487</v>
      </c>
      <c r="M49" s="7">
        <f ca="1">IF($A49="",M48,INDEX(Case7!$C$3:$C$100,MATCH(CELL("row",A49)-3,Case7!$W$3:$W$100,FALSE)))</f>
        <v>225.13556960768418</v>
      </c>
      <c r="N49" s="7">
        <f ca="1">IF($A49="",N48,INDEX(Case8!$C$3:$C$100,MATCH(CELL("row",A49)-3,Case8!$W$3:$W$100,FALSE)))</f>
        <v>220.32120006697119</v>
      </c>
      <c r="O49" s="13">
        <f ca="1">IF($A49="",O48,INDEX(Case9!$C$3:$C$100,MATCH(CELL("row",A49)-3,Case9!$W$3:$W$100,FALSE)))</f>
        <v>238.36515613143192</v>
      </c>
      <c r="P49" s="13">
        <f ca="1">IF($A49="",P48,INDEX(Case10!$C$3:$C$100,MATCH(CELL("row",A49)-3,Case10!$W$3:$W$100,FALSE)))</f>
        <v>220.99939598799511</v>
      </c>
      <c r="Q49" s="7">
        <f ca="1">IF($A49="",Q48,INDEX(Case11!$C$3:$C$100,MATCH(CELL("row",A49)-3,Case11!$W$3:$W$100,FALSE)))</f>
        <v>247.97162718969588</v>
      </c>
      <c r="R49" s="13">
        <f ca="1">IF($A49="",R48,INDEX(Pi!$Q$3:$Q$100,MATCH(CELL("row",A49)-3,Pi!$W$3:$W$100,FALSE)))</f>
        <v>27.612743020729916</v>
      </c>
      <c r="S49" s="7">
        <f ca="1">IF($A49="",S48,INDEX(Patm!$Q$3:$Q$100,MATCH(CELL("row",A49)-3,Patm!$W$3:$W$100,FALSE)))</f>
        <v>7.5487942259708941E-3</v>
      </c>
      <c r="T49" s="7">
        <f ca="1">IF($A49="",T48,INDEX('Patm diff'!$Q$3:$Q$100,MATCH(CELL("row",Q49)-3,'Patm diff'!$W$3:$W$100,FALSE)))</f>
        <v>6.1502890601306257</v>
      </c>
      <c r="U49" s="7">
        <f ca="1">IF($A49="",U48,INDEX('Patm nodiff'!$Q$3:$Q$100,MATCH(CELL("row",B49)-3,'Patm nodiff'!$W$3:$W$100,FALSE)))</f>
        <v>6.5200106931483865E-3</v>
      </c>
      <c r="V49" s="7">
        <f ca="1">IF($A49="",V48,INDEX(Case1!$Q$3:$Q$100,MATCH(CELL("row",A49)-3,Case1!$W$3:$W$100,FALSE)))</f>
        <v>0.54802666592248139</v>
      </c>
      <c r="W49" s="7">
        <f ca="1">IF($A49="",W48,INDEX(Case2!$Q$3:$Q$100,MATCH(CELL("row",A49)-3,Case2!$W$3:$W$100,FALSE)))</f>
        <v>0.52448593522100906</v>
      </c>
      <c r="X49" s="7">
        <f ca="1">IF($A49="",X48,INDEX(Case3!$Q$3:$Q$100,MATCH(CELL("row",A49)-3,Case3!$W$3:$W$100,FALSE)))</f>
        <v>0.57131677609496678</v>
      </c>
      <c r="Y49" s="7">
        <f ca="1">IF($A49="",Y48,INDEX(Case4!$Q$3:$Q$100,MATCH(CELL("row",A49)-3,Case4!$W$3:$W$100,FALSE)))</f>
        <v>0.40994058428211733</v>
      </c>
      <c r="Z49" s="7">
        <f ca="1">IF($A49="",Z48,INDEX(Case5!$Q$3:$Q$100,MATCH(CELL("row",A49)-3,Case5!$W$3:$W$100,FALSE)))</f>
        <v>0.68816413185326886</v>
      </c>
      <c r="AA49" s="7">
        <f ca="1">IF($A49="",AA48,INDEX(Case6!$Q$3:$Q1075,MATCH(CELL("row",A49)-3,Case6!$W$3:$W$100,FALSE)))</f>
        <v>0.41255064326058355</v>
      </c>
      <c r="AB49" s="7">
        <f ca="1">IF($A49="",AB48,INDEX(Case7!$Q$3:$Q$100,MATCH(CELL("row",A49)-3,Case7!$W$3:$W$100,FALSE)))</f>
        <v>0.6816234954728233</v>
      </c>
      <c r="AC49" s="7">
        <f ca="1">IF($A49="",AC48,INDEX(Case8!$Q$3:$Q$100,MATCH(CELL("row",A49)-3,Case8!$W$3:$W$100,FALSE)))</f>
        <v>0.28205878179102539</v>
      </c>
      <c r="AD49" s="7">
        <f ca="1">IF($A49="",AD48,INDEX(Case9!$Q$3:$Q$100,MATCH(CELL("row",B49)-3,Case9!$W$3:$W$100,FALSE)))</f>
        <v>1.0363378610481466</v>
      </c>
      <c r="AE49" s="7">
        <f ca="1">IF($A49="",AE48,INDEX(Case10!$Q$3:$Q$100,MATCH(CELL("row",B49)-3,Case10!$W$3:$W$100,FALSE)))</f>
        <v>0.30877525537007139</v>
      </c>
      <c r="AF49" s="7">
        <f ca="1">IF($A49="",AF48,INDEX(Case11!$Q$3:$Q$100,MATCH(CELL("row",A49)-3,Case11!$W$3:$W$100,FALSE)))</f>
        <v>1.3984862702912393</v>
      </c>
      <c r="AH49">
        <f t="shared" ca="1" si="10"/>
        <v>2</v>
      </c>
      <c r="AI49">
        <f t="shared" ca="1" si="11"/>
        <v>3</v>
      </c>
      <c r="AL49" s="7">
        <f t="shared" ca="1" si="12"/>
        <v>247.97162718969588</v>
      </c>
      <c r="AM49" s="7">
        <f t="shared" ca="1" si="13"/>
        <v>1.3984862702912393</v>
      </c>
      <c r="AN49" s="7">
        <f t="shared" ca="1" si="14"/>
        <v>214.53891951631161</v>
      </c>
      <c r="AO49" s="7">
        <f t="shared" ca="1" si="15"/>
        <v>6.5200106931483865E-3</v>
      </c>
      <c r="AQ49" s="7">
        <f t="shared" ca="1" si="8"/>
        <v>220.32120006697119</v>
      </c>
      <c r="AR49" s="7">
        <f t="shared" ca="1" si="9"/>
        <v>0.28205878179102539</v>
      </c>
    </row>
    <row r="50" spans="1:44" x14ac:dyDescent="0.2">
      <c r="A50" t="str">
        <f>IF(ROW()-3&gt;Control!$I$5,"",Control!B51)</f>
        <v>AME_10-Ga</v>
      </c>
      <c r="B50" s="7">
        <f ca="1">IF($A50="",B49,INDEX(Case1!$AB$3:$AB$100,MATCH(CELL("row",A50)-3,Case1!$W$3:$W$100,FALSE)))</f>
        <v>4.7094847774102186</v>
      </c>
      <c r="C50" s="7">
        <f ca="1">IF($A50="",C49,INDEX(Pi!$C$3:$C$100,MATCH(CELL("row",A50)-3,Pi!$W$3:$W$100,FALSE)))</f>
        <v>246.40630468007694</v>
      </c>
      <c r="D50" s="13">
        <f ca="1">IF($A50="",D49,INDEX(Patm!$C$3:$C$100,MATCH(CELL("row",A50)-3,Patm!$W$3:$W$100,FALSE)))</f>
        <v>246.57326423029514</v>
      </c>
      <c r="E50" s="13">
        <f ca="1">IF($A50="",E49,INDEX('Patm diff'!$C$3:$C$100,MATCH(CELL("row",Q50)-3,'Patm diff'!$W$3:$W$100,FALSE)))</f>
        <v>267.60687569565602</v>
      </c>
      <c r="F50" s="13">
        <f ca="1">IF($A50="",F49,INDEX('Patm nodiff'!$C$3:$C$100,MATCH(CELL("row",B50)-3,'Patm nodiff'!$W$3:$W$100,FALSE)))</f>
        <v>246.55103662335102</v>
      </c>
      <c r="G50" s="13">
        <f ca="1">IF($A50="",G49,INDEX(Case1!$C$3:$C$100,MATCH(CELL("row",A50)-3,Case1!$W$3:$W$100,FALSE)))</f>
        <v>258.83991306214813</v>
      </c>
      <c r="H50" s="7">
        <f ca="1">IF($A50="",H49,INDEX(Case2!$C$3:$C$100,MATCH(CELL("row",A50)-3,Case2!$W$3:$W$100,FALSE)))</f>
        <v>259.05312403547424</v>
      </c>
      <c r="I50" s="7">
        <f ca="1">IF($A50="",I49,INDEX(Case3!$C$3:$C$100,MATCH(CELL("row",A50)-3,Case3!$W$3:$W$100,FALSE)))</f>
        <v>258.62929591326059</v>
      </c>
      <c r="J50" s="7">
        <f ca="1">IF($A50="",J49,INDEX(Case4!$C$3:$C$100,MATCH(CELL("row",A50)-3,Case4!$W$3:$W$100,FALSE)))</f>
        <v>260.09538463290943</v>
      </c>
      <c r="K50" s="7">
        <f ca="1">IF($A50="",K49,INDEX(Case5!$C$3:$C$100,MATCH(CELL("row",A50)-3,Case5!$W$3:$W$100,FALSE)))</f>
        <v>257.57751451420825</v>
      </c>
      <c r="L50" s="7">
        <f ca="1">IF($A50="",L49,INDEX(Case6!$C$3:$C$100,MATCH(CELL("row",A50)-3,Case6!$W$3:$W$100,FALSE)))</f>
        <v>260.07158932202026</v>
      </c>
      <c r="M50" s="7">
        <f ca="1">IF($A50="",M49,INDEX(Case7!$C$3:$C$100,MATCH(CELL("row",A50)-3,Case7!$W$3:$W$100,FALSE)))</f>
        <v>257.63600656893414</v>
      </c>
      <c r="N50" s="7">
        <f ca="1">IF($A50="",N49,INDEX(Case8!$C$3:$C$100,MATCH(CELL("row",A50)-3,Case8!$W$3:$W$100,FALSE)))</f>
        <v>252.59964618491566</v>
      </c>
      <c r="O50" s="13">
        <f ca="1">IF($A50="",O49,INDEX(Case9!$C$3:$C$100,MATCH(CELL("row",A50)-3,Case9!$W$3:$W$100,FALSE)))</f>
        <v>271.45891839234565</v>
      </c>
      <c r="P50" s="13">
        <f ca="1">IF($A50="",P49,INDEX(Case10!$C$3:$C$100,MATCH(CELL("row",A50)-3,Case10!$W$3:$W$100,FALSE)))</f>
        <v>253.3092096813138</v>
      </c>
      <c r="Q50" s="7">
        <f ca="1">IF($A50="",Q49,INDEX(Case11!$C$3:$C$100,MATCH(CELL("row",A50)-3,Case11!$W$3:$W$100,FALSE)))</f>
        <v>281.48467872983957</v>
      </c>
      <c r="R50" s="13">
        <f ca="1">IF($A50="",R49,INDEX(Pi!$Q$3:$Q$100,MATCH(CELL("row",A50)-3,Pi!$W$3:$W$100,FALSE)))</f>
        <v>28.570778195564525</v>
      </c>
      <c r="S50" s="7">
        <f ca="1">IF($A50="",S49,INDEX(Patm!$Q$3:$Q$100,MATCH(CELL("row",A50)-3,Patm!$W$3:$W$100,FALSE)))</f>
        <v>6.8878037245348979E-3</v>
      </c>
      <c r="T50" s="7">
        <f ca="1">IF($A50="",T49,INDEX('Patm diff'!$Q$3:$Q$100,MATCH(CELL("row",Q50)-3,'Patm diff'!$W$3:$W$100,FALSE)))</f>
        <v>7.5516259032534725</v>
      </c>
      <c r="U50" s="7">
        <f ca="1">IF($A50="",U49,INDEX('Patm nodiff'!$Q$3:$Q$100,MATCH(CELL("row",B50)-3,'Patm nodiff'!$W$3:$W$100,FALSE)))</f>
        <v>5.9490629035313979E-3</v>
      </c>
      <c r="V50" s="7">
        <f ca="1">IF($A50="",V49,INDEX(Case1!$Q$3:$Q$100,MATCH(CELL("row",A50)-3,Case1!$W$3:$W$100,FALSE)))</f>
        <v>0.48613528165955494</v>
      </c>
      <c r="W50" s="7">
        <f ca="1">IF($A50="",W49,INDEX(Case2!$Q$3:$Q$100,MATCH(CELL("row",A50)-3,Case2!$W$3:$W$100,FALSE)))</f>
        <v>0.46527635298645498</v>
      </c>
      <c r="X50" s="7">
        <f ca="1">IF($A50="",X49,INDEX(Case3!$Q$3:$Q$100,MATCH(CELL("row",A50)-3,Case3!$W$3:$W$100,FALSE)))</f>
        <v>0.5067702091614088</v>
      </c>
      <c r="Y50" s="7">
        <f ca="1">IF($A50="",Y49,INDEX(Case4!$Q$3:$Q$100,MATCH(CELL("row",A50)-3,Case4!$W$3:$W$100,FALSE)))</f>
        <v>0.36375018620664196</v>
      </c>
      <c r="Z50" s="7">
        <f ca="1">IF($A50="",Z49,INDEX(Case5!$Q$3:$Q$100,MATCH(CELL("row",A50)-3,Case5!$W$3:$W$100,FALSE)))</f>
        <v>0.61026548876132769</v>
      </c>
      <c r="AA50" s="7">
        <f ca="1">IF($A50="",AA49,INDEX(Case6!$Q$3:$Q1076,MATCH(CELL("row",A50)-3,Case6!$W$3:$W$100,FALSE)))</f>
        <v>0.36606412849552905</v>
      </c>
      <c r="AB50" s="7">
        <f ca="1">IF($A50="",AB49,INDEX(Case7!$Q$3:$Q$100,MATCH(CELL("row",A50)-3,Case7!$W$3:$W$100,FALSE)))</f>
        <v>0.60447404750869538</v>
      </c>
      <c r="AC50" s="7">
        <f ca="1">IF($A50="",AC49,INDEX(Case8!$Q$3:$Q$100,MATCH(CELL("row",A50)-3,Case8!$W$3:$W$100,FALSE)))</f>
        <v>0.24955082450952046</v>
      </c>
      <c r="AD50" s="7">
        <f ca="1">IF($A50="",AD49,INDEX(Case9!$Q$3:$Q$100,MATCH(CELL("row",B50)-3,Case9!$W$3:$W$100,FALSE)))</f>
        <v>0.92383825538133957</v>
      </c>
      <c r="AE50" s="7">
        <f ca="1">IF($A50="",AE49,INDEX(Case10!$Q$3:$Q$100,MATCH(CELL("row",B50)-3,Case10!$W$3:$W$100,FALSE)))</f>
        <v>0.2732645927067191</v>
      </c>
      <c r="AF50" s="7">
        <f ca="1">IF($A50="",AF49,INDEX(Case11!$Q$3:$Q$100,MATCH(CELL("row",A50)-3,Case11!$W$3:$W$100,FALSE)))</f>
        <v>1.2512797851005524</v>
      </c>
      <c r="AH50">
        <f t="shared" ca="1" si="10"/>
        <v>2</v>
      </c>
      <c r="AI50">
        <f t="shared" ca="1" si="11"/>
        <v>3</v>
      </c>
      <c r="AL50" s="7">
        <f t="shared" ca="1" si="12"/>
        <v>281.48467872983957</v>
      </c>
      <c r="AM50" s="7">
        <f t="shared" ca="1" si="13"/>
        <v>1.2512797851005524</v>
      </c>
      <c r="AN50" s="7">
        <f t="shared" ca="1" si="14"/>
        <v>246.55103662335102</v>
      </c>
      <c r="AO50" s="7">
        <f t="shared" ca="1" si="15"/>
        <v>5.9490629035313979E-3</v>
      </c>
      <c r="AQ50" s="7">
        <f t="shared" ca="1" si="8"/>
        <v>252.59964618491566</v>
      </c>
      <c r="AR50" s="7">
        <f t="shared" ca="1" si="9"/>
        <v>0.24955082450952046</v>
      </c>
    </row>
    <row r="51" spans="1:44" x14ac:dyDescent="0.2">
      <c r="A51" t="str">
        <f>IF(ROW()-3&gt;Control!$I$5,"",Control!B52)</f>
        <v>AME_10-Ba</v>
      </c>
      <c r="B51" s="7">
        <f ca="1">IF($A51="",B50,INDEX(Case1!$AB$3:$AB$100,MATCH(CELL("row",A51)-3,Case1!$W$3:$W$100,FALSE)))</f>
        <v>3.7871962685335054</v>
      </c>
      <c r="C51" s="7">
        <f ca="1">IF($A51="",C50,INDEX(Pi!$C$3:$C$100,MATCH(CELL("row",A51)-3,Pi!$W$3:$W$100,FALSE)))</f>
        <v>254.21038163818517</v>
      </c>
      <c r="D51" s="13">
        <f ca="1">IF($A51="",D50,INDEX(Patm!$C$3:$C$100,MATCH(CELL("row",A51)-3,Patm!$W$3:$W$100,FALSE)))</f>
        <v>254.45325073001214</v>
      </c>
      <c r="E51" s="13">
        <f ca="1">IF($A51="",E50,INDEX('Patm diff'!$C$3:$C$100,MATCH(CELL("row",Q51)-3,'Patm diff'!$W$3:$W$100,FALSE)))</f>
        <v>269.3919552435396</v>
      </c>
      <c r="F51" s="13">
        <f ca="1">IF($A51="",F50,INDEX('Patm nodiff'!$C$3:$C$100,MATCH(CELL("row",B51)-3,'Patm nodiff'!$W$3:$W$100,FALSE)))</f>
        <v>254.4209976065309</v>
      </c>
      <c r="G51" s="13">
        <f ca="1">IF($A51="",G50,INDEX(Case1!$C$3:$C$100,MATCH(CELL("row",A51)-3,Case1!$W$3:$W$100,FALSE)))</f>
        <v>268.407209667004</v>
      </c>
      <c r="H51" s="7">
        <f ca="1">IF($A51="",H50,INDEX(Case2!$C$3:$C$100,MATCH(CELL("row",A51)-3,Case2!$W$3:$W$100,FALSE)))</f>
        <v>268.65078645509044</v>
      </c>
      <c r="I51" s="7">
        <f ca="1">IF($A51="",I50,INDEX(Case3!$C$3:$C$100,MATCH(CELL("row",A51)-3,Case3!$W$3:$W$100,FALSE)))</f>
        <v>268.16658295628093</v>
      </c>
      <c r="J51" s="7">
        <f ca="1">IF($A51="",J50,INDEX(Case4!$C$3:$C$100,MATCH(CELL("row",A51)-3,Case4!$W$3:$W$100,FALSE)))</f>
        <v>269.84123506511679</v>
      </c>
      <c r="K51" s="7">
        <f ca="1">IF($A51="",K50,INDEX(Case5!$C$3:$C$100,MATCH(CELL("row",A51)-3,Case5!$W$3:$W$100,FALSE)))</f>
        <v>266.96524900622006</v>
      </c>
      <c r="L51" s="7">
        <f ca="1">IF($A51="",L50,INDEX(Case6!$C$3:$C$100,MATCH(CELL("row",A51)-3,Case6!$W$3:$W$100,FALSE)))</f>
        <v>269.81398331827847</v>
      </c>
      <c r="M51" s="7">
        <f ca="1">IF($A51="",M50,INDEX(Case7!$C$3:$C$100,MATCH(CELL("row",A51)-3,Case7!$W$3:$W$100,FALSE)))</f>
        <v>267.03224164736957</v>
      </c>
      <c r="N51" s="7">
        <f ca="1">IF($A51="",N50,INDEX(Case8!$C$3:$C$100,MATCH(CELL("row",A51)-3,Case8!$W$3:$W$100,FALSE)))</f>
        <v>261.27925622332612</v>
      </c>
      <c r="O51" s="13">
        <f ca="1">IF($A51="",O50,INDEX(Case9!$C$3:$C$100,MATCH(CELL("row",A51)-3,Case9!$W$3:$W$100,FALSE)))</f>
        <v>282.83656329343398</v>
      </c>
      <c r="P51" s="13">
        <f ca="1">IF($A51="",P50,INDEX(Case10!$C$3:$C$100,MATCH(CELL("row",A51)-3,Case10!$W$3:$W$100,FALSE)))</f>
        <v>262.08801038366607</v>
      </c>
      <c r="Q51" s="7">
        <f ca="1">IF($A51="",Q50,INDEX(Case11!$C$3:$C$100,MATCH(CELL("row",A51)-3,Case11!$W$3:$W$100,FALSE)))</f>
        <v>294.34527147722548</v>
      </c>
      <c r="R51" s="13">
        <f ca="1">IF($A51="",R50,INDEX(Pi!$Q$3:$Q$100,MATCH(CELL("row",A51)-3,Pi!$W$3:$W$100,FALSE)))</f>
        <v>36.630521808811935</v>
      </c>
      <c r="S51" s="7">
        <f ca="1">IF($A51="",S50,INDEX(Patm!$Q$3:$Q$100,MATCH(CELL("row",A51)-3,Patm!$W$3:$W$100,FALSE)))</f>
        <v>9.6454628776763991E-3</v>
      </c>
      <c r="T51" s="7">
        <f ca="1">IF($A51="",T50,INDEX('Patm diff'!$Q$3:$Q$100,MATCH(CELL("row",Q51)-3,'Patm diff'!$W$3:$W$100,FALSE)))</f>
        <v>5.5276923197166603</v>
      </c>
      <c r="U51" s="7">
        <f ca="1">IF($A51="",U50,INDEX('Patm nodiff'!$Q$3:$Q$100,MATCH(CELL("row",B51)-3,'Patm nodiff'!$W$3:$W$100,FALSE)))</f>
        <v>8.3311887262809674E-3</v>
      </c>
      <c r="V51" s="7">
        <f ca="1">IF($A51="",V50,INDEX(Case1!$Q$3:$Q$100,MATCH(CELL("row",A51)-3,Case1!$W$3:$W$100,FALSE)))</f>
        <v>0.53097338480628253</v>
      </c>
      <c r="W51" s="7">
        <f ca="1">IF($A51="",W50,INDEX(Case2!$Q$3:$Q$100,MATCH(CELL("row",A51)-3,Case2!$W$3:$W$100,FALSE)))</f>
        <v>0.50815547057036892</v>
      </c>
      <c r="X51" s="7">
        <f ca="1">IF($A51="",X50,INDEX(Case3!$Q$3:$Q$100,MATCH(CELL("row",A51)-3,Case3!$W$3:$W$100,FALSE)))</f>
        <v>0.55354937314984021</v>
      </c>
      <c r="Y51" s="7">
        <f ca="1">IF($A51="",Y50,INDEX(Case4!$Q$3:$Q$100,MATCH(CELL("row",A51)-3,Case4!$W$3:$W$100,FALSE)))</f>
        <v>0.39713955674364643</v>
      </c>
      <c r="Z51" s="7">
        <f ca="1">IF($A51="",Z50,INDEX(Case5!$Q$3:$Q$100,MATCH(CELL("row",A51)-3,Case5!$W$3:$W$100,FALSE)))</f>
        <v>0.66682562781851584</v>
      </c>
      <c r="AA51" s="7">
        <f ca="1">IF($A51="",AA50,INDEX(Case6!$Q$3:$Q1077,MATCH(CELL("row",A51)-3,Case6!$W$3:$W$100,FALSE)))</f>
        <v>0.39966906055545154</v>
      </c>
      <c r="AB51" s="7">
        <f ca="1">IF($A51="",AB50,INDEX(Case7!$Q$3:$Q$100,MATCH(CELL("row",A51)-3,Case7!$W$3:$W$100,FALSE)))</f>
        <v>0.66048441922835832</v>
      </c>
      <c r="AC51" s="7">
        <f ca="1">IF($A51="",AC50,INDEX(Case8!$Q$3:$Q$100,MATCH(CELL("row",A51)-3,Case8!$W$3:$W$100,FALSE)))</f>
        <v>0.27329479236450632</v>
      </c>
      <c r="AD51" s="7">
        <f ca="1">IF($A51="",AD50,INDEX(Case9!$Q$3:$Q$100,MATCH(CELL("row",B51)-3,Case9!$W$3:$W$100,FALSE)))</f>
        <v>1.0040143879080872</v>
      </c>
      <c r="AE51" s="7">
        <f ca="1">IF($A51="",AE50,INDEX(Case10!$Q$3:$Q$100,MATCH(CELL("row",B51)-3,Case10!$W$3:$W$100,FALSE)))</f>
        <v>0.29911893263703443</v>
      </c>
      <c r="AF51" s="7">
        <f ca="1">IF($A51="",AF50,INDEX(Case11!$Q$3:$Q$100,MATCH(CELL("row",A51)-3,Case11!$W$3:$W$100,FALSE)))</f>
        <v>1.3557838013420158</v>
      </c>
      <c r="AH51">
        <f t="shared" ca="1" si="10"/>
        <v>2</v>
      </c>
      <c r="AI51">
        <f t="shared" ca="1" si="11"/>
        <v>3</v>
      </c>
      <c r="AL51" s="7">
        <f t="shared" ca="1" si="12"/>
        <v>294.34527147722548</v>
      </c>
      <c r="AM51" s="7">
        <f t="shared" ca="1" si="13"/>
        <v>1.3557838013420158</v>
      </c>
      <c r="AN51" s="7">
        <f t="shared" ca="1" si="14"/>
        <v>254.4209976065309</v>
      </c>
      <c r="AO51" s="7">
        <f t="shared" ca="1" si="15"/>
        <v>8.3311887262809674E-3</v>
      </c>
      <c r="AQ51" s="7">
        <f t="shared" ca="1" si="8"/>
        <v>261.27925622332612</v>
      </c>
      <c r="AR51" s="7">
        <f t="shared" ca="1" si="9"/>
        <v>0.27329479236450632</v>
      </c>
    </row>
    <row r="52" spans="1:44" x14ac:dyDescent="0.2">
      <c r="A52" t="str">
        <f>IF(ROW()-3&gt;Control!$I$5,"",Control!B53)</f>
        <v/>
      </c>
      <c r="B52" s="7">
        <f ca="1">IF($A52="",B51,INDEX(Case1!$AB$3:$AB$100,MATCH(CELL("row",A52)-3,Case1!$W$3:$W$100,FALSE)))</f>
        <v>3.7871962685335054</v>
      </c>
      <c r="C52" s="7">
        <f ca="1">IF($A52="",C51,INDEX(Pi!$C$3:$C$100,MATCH(CELL("row",A52)-3,Pi!$W$3:$W$100,FALSE)))</f>
        <v>254.21038163818517</v>
      </c>
      <c r="D52" s="13">
        <f ca="1">IF($A52="",D51,INDEX(Patm!$C$3:$C$100,MATCH(CELL("row",A52)-3,Patm!$W$3:$W$100,FALSE)))</f>
        <v>254.45325073001214</v>
      </c>
      <c r="E52" s="13">
        <f ca="1">IF($A52="",E51,INDEX('Patm diff'!$C$3:$C$100,MATCH(CELL("row",Q52)-3,'Patm diff'!$W$3:$W$100,FALSE)))</f>
        <v>269.3919552435396</v>
      </c>
      <c r="F52" s="13">
        <f ca="1">IF($A52="",F51,INDEX('Patm nodiff'!$C$3:$C$100,MATCH(CELL("row",B52)-3,'Patm nodiff'!$W$3:$W$100,FALSE)))</f>
        <v>254.4209976065309</v>
      </c>
      <c r="G52" s="13">
        <f ca="1">IF($A52="",G51,INDEX(Case1!$C$3:$C$100,MATCH(CELL("row",A52)-3,Case1!$W$3:$W$100,FALSE)))</f>
        <v>268.407209667004</v>
      </c>
      <c r="H52" s="7">
        <f ca="1">IF($A52="",H51,INDEX(Case2!$C$3:$C$100,MATCH(CELL("row",A52)-3,Case2!$W$3:$W$100,FALSE)))</f>
        <v>268.65078645509044</v>
      </c>
      <c r="I52" s="7">
        <f ca="1">IF($A52="",I51,INDEX(Case3!$C$3:$C$100,MATCH(CELL("row",A52)-3,Case3!$W$3:$W$100,FALSE)))</f>
        <v>268.16658295628093</v>
      </c>
      <c r="J52" s="7">
        <f ca="1">IF($A52="",J51,INDEX(Case4!$C$3:$C$100,MATCH(CELL("row",A52)-3,Case4!$W$3:$W$100,FALSE)))</f>
        <v>269.84123506511679</v>
      </c>
      <c r="K52" s="7">
        <f ca="1">IF($A52="",K51,INDEX(Case5!$C$3:$C$100,MATCH(CELL("row",A52)-3,Case5!$W$3:$W$100,FALSE)))</f>
        <v>266.96524900622006</v>
      </c>
      <c r="L52" s="7">
        <f ca="1">IF($A52="",L51,INDEX(Case6!$C$3:$C$100,MATCH(CELL("row",A52)-3,Case6!$W$3:$W$100,FALSE)))</f>
        <v>269.81398331827847</v>
      </c>
      <c r="M52" s="7">
        <f ca="1">IF($A52="",M51,INDEX(Case7!$C$3:$C$100,MATCH(CELL("row",A52)-3,Case7!$W$3:$W$100,FALSE)))</f>
        <v>267.03224164736957</v>
      </c>
      <c r="N52" s="7">
        <f ca="1">IF($A52="",N51,INDEX(Case8!$C$3:$C$100,MATCH(CELL("row",A52)-3,Case8!$W$3:$W$100,FALSE)))</f>
        <v>261.27925622332612</v>
      </c>
      <c r="O52" s="13">
        <f ca="1">IF($A52="",O51,INDEX(Case9!$C$3:$C$100,MATCH(CELL("row",A52)-3,Case9!$W$3:$W$100,FALSE)))</f>
        <v>282.83656329343398</v>
      </c>
      <c r="P52" s="13">
        <f ca="1">IF($A52="",P51,INDEX(Case10!$C$3:$C$100,MATCH(CELL("row",A52)-3,Case10!$W$3:$W$100,FALSE)))</f>
        <v>262.08801038366607</v>
      </c>
      <c r="Q52" s="7">
        <f ca="1">IF($A52="",Q51,INDEX(Case11!$C$3:$C$100,MATCH(CELL("row",A52)-3,Case11!$W$3:$W$100,FALSE)))</f>
        <v>294.34527147722548</v>
      </c>
      <c r="R52" s="13">
        <f ca="1">IF($A52="",R51,INDEX(Pi!$Q$3:$Q$100,MATCH(CELL("row",A52)-3,Pi!$W$3:$W$100,FALSE)))</f>
        <v>36.630521808811935</v>
      </c>
      <c r="S52" s="7">
        <f ca="1">IF($A52="",S51,INDEX(Patm!$Q$3:$Q$100,MATCH(CELL("row",A52)-3,Patm!$W$3:$W$100,FALSE)))</f>
        <v>9.6454628776763991E-3</v>
      </c>
      <c r="T52" s="7">
        <f ca="1">IF($A52="",T51,INDEX('Patm diff'!$Q$3:$Q$100,MATCH(CELL("row",Q52)-3,'Patm diff'!$W$3:$W$100,FALSE)))</f>
        <v>5.5276923197166603</v>
      </c>
      <c r="U52" s="7">
        <f ca="1">IF($A52="",U51,INDEX('Patm nodiff'!$Q$3:$Q$100,MATCH(CELL("row",B52)-3,'Patm nodiff'!$W$3:$W$100,FALSE)))</f>
        <v>8.3311887262809674E-3</v>
      </c>
      <c r="V52" s="7">
        <f ca="1">IF($A52="",V51,INDEX(Case1!$Q$3:$Q$100,MATCH(CELL("row",A52)-3,Case1!$W$3:$W$100,FALSE)))</f>
        <v>0.53097338480628253</v>
      </c>
      <c r="W52" s="7">
        <f ca="1">IF($A52="",W51,INDEX(Case2!$Q$3:$Q$100,MATCH(CELL("row",A52)-3,Case2!$W$3:$W$100,FALSE)))</f>
        <v>0.50815547057036892</v>
      </c>
      <c r="X52" s="7">
        <f ca="1">IF($A52="",X51,INDEX(Case3!$Q$3:$Q$100,MATCH(CELL("row",A52)-3,Case3!$W$3:$W$100,FALSE)))</f>
        <v>0.55354937314984021</v>
      </c>
      <c r="Y52" s="7">
        <f ca="1">IF($A52="",Y51,INDEX(Case4!$Q$3:$Q$100,MATCH(CELL("row",A52)-3,Case4!$W$3:$W$100,FALSE)))</f>
        <v>0.39713955674364643</v>
      </c>
      <c r="Z52" s="7">
        <f ca="1">IF($A52="",Z51,INDEX(Case5!$Q$3:$Q$100,MATCH(CELL("row",A52)-3,Case5!$W$3:$W$100,FALSE)))</f>
        <v>0.66682562781851584</v>
      </c>
      <c r="AA52" s="7">
        <f ca="1">IF($A52="",AA51,INDEX(Case6!$Q$3:$Q1078,MATCH(CELL("row",A52)-3,Case6!$W$3:$W$100,FALSE)))</f>
        <v>0.39966906055545154</v>
      </c>
      <c r="AB52" s="7">
        <f ca="1">IF($A52="",AB51,INDEX(Case7!$Q$3:$Q$100,MATCH(CELL("row",A52)-3,Case7!$W$3:$W$100,FALSE)))</f>
        <v>0.66048441922835832</v>
      </c>
      <c r="AC52" s="7">
        <f ca="1">IF($A52="",AC51,INDEX(Case8!$Q$3:$Q$100,MATCH(CELL("row",A52)-3,Case8!$W$3:$W$100,FALSE)))</f>
        <v>0.27329479236450632</v>
      </c>
      <c r="AD52" s="7">
        <f ca="1">IF($A52="",AD51,INDEX(Case9!$Q$3:$Q$100,MATCH(CELL("row",B52)-3,Case9!$W$3:$W$100,FALSE)))</f>
        <v>1.0040143879080872</v>
      </c>
      <c r="AE52" s="7">
        <f ca="1">IF($A52="",AE51,INDEX(Case10!$Q$3:$Q$100,MATCH(CELL("row",B52)-3,Case10!$W$3:$W$100,FALSE)))</f>
        <v>0.29911893263703443</v>
      </c>
      <c r="AF52" s="7">
        <f ca="1">IF($A52="",AF51,INDEX(Case11!$Q$3:$Q$100,MATCH(CELL("row",A52)-3,Case11!$W$3:$W$100,FALSE)))</f>
        <v>1.3557838013420158</v>
      </c>
      <c r="AH52" t="str">
        <f t="shared" si="10"/>
        <v/>
      </c>
      <c r="AI52" t="str">
        <f t="shared" si="11"/>
        <v/>
      </c>
      <c r="AL52" s="7">
        <f t="shared" ca="1" si="12"/>
        <v>294.34527147722548</v>
      </c>
      <c r="AM52" s="7">
        <f t="shared" ca="1" si="13"/>
        <v>1.3557838013420158</v>
      </c>
      <c r="AN52" s="7">
        <f t="shared" ca="1" si="14"/>
        <v>254.4209976065309</v>
      </c>
      <c r="AO52" s="7">
        <f t="shared" ca="1" si="15"/>
        <v>8.3311887262809674E-3</v>
      </c>
      <c r="AQ52" s="7">
        <f t="shared" ca="1" si="8"/>
        <v>261.27925622332612</v>
      </c>
      <c r="AR52" s="7">
        <f t="shared" ca="1" si="9"/>
        <v>0.27329479236450632</v>
      </c>
    </row>
    <row r="53" spans="1:44" x14ac:dyDescent="0.2">
      <c r="A53" t="str">
        <f>IF(ROW()-3&gt;Control!$I$5,"",Control!B54)</f>
        <v/>
      </c>
      <c r="B53" s="7">
        <f ca="1">IF($A53="",B52,INDEX(Case1!$AB$3:$AB$100,MATCH(CELL("row",A53)-3,Case1!$W$3:$W$100,FALSE)))</f>
        <v>3.7871962685335054</v>
      </c>
      <c r="C53" s="7">
        <f ca="1">IF($A53="",C52,INDEX(Pi!$C$3:$C$100,MATCH(CELL("row",A53)-3,Pi!$W$3:$W$100,FALSE)))</f>
        <v>254.21038163818517</v>
      </c>
      <c r="D53" s="13">
        <f ca="1">IF($A53="",D52,INDEX(Patm!$C$3:$C$100,MATCH(CELL("row",A53)-3,Patm!$W$3:$W$100,FALSE)))</f>
        <v>254.45325073001214</v>
      </c>
      <c r="E53" s="13">
        <f ca="1">IF($A53="",E52,INDEX('Patm diff'!$C$3:$C$100,MATCH(CELL("row",Q53)-3,'Patm diff'!$W$3:$W$100,FALSE)))</f>
        <v>269.3919552435396</v>
      </c>
      <c r="F53" s="13">
        <f ca="1">IF($A53="",F52,INDEX('Patm nodiff'!$C$3:$C$100,MATCH(CELL("row",B53)-3,'Patm nodiff'!$W$3:$W$100,FALSE)))</f>
        <v>254.4209976065309</v>
      </c>
      <c r="G53" s="13">
        <f ca="1">IF($A53="",G52,INDEX(Case1!$C$3:$C$100,MATCH(CELL("row",A53)-3,Case1!$W$3:$W$100,FALSE)))</f>
        <v>268.407209667004</v>
      </c>
      <c r="H53" s="7">
        <f ca="1">IF($A53="",H52,INDEX(Case2!$C$3:$C$100,MATCH(CELL("row",A53)-3,Case2!$W$3:$W$100,FALSE)))</f>
        <v>268.65078645509044</v>
      </c>
      <c r="I53" s="7">
        <f ca="1">IF($A53="",I52,INDEX(Case3!$C$3:$C$100,MATCH(CELL("row",A53)-3,Case3!$W$3:$W$100,FALSE)))</f>
        <v>268.16658295628093</v>
      </c>
      <c r="J53" s="7">
        <f ca="1">IF($A53="",J52,INDEX(Case4!$C$3:$C$100,MATCH(CELL("row",A53)-3,Case4!$W$3:$W$100,FALSE)))</f>
        <v>269.84123506511679</v>
      </c>
      <c r="K53" s="7">
        <f ca="1">IF($A53="",K52,INDEX(Case5!$C$3:$C$100,MATCH(CELL("row",A53)-3,Case5!$W$3:$W$100,FALSE)))</f>
        <v>266.96524900622006</v>
      </c>
      <c r="L53" s="7">
        <f ca="1">IF($A53="",L52,INDEX(Case6!$C$3:$C$100,MATCH(CELL("row",A53)-3,Case6!$W$3:$W$100,FALSE)))</f>
        <v>269.81398331827847</v>
      </c>
      <c r="M53" s="7">
        <f ca="1">IF($A53="",M52,INDEX(Case7!$C$3:$C$100,MATCH(CELL("row",A53)-3,Case7!$W$3:$W$100,FALSE)))</f>
        <v>267.03224164736957</v>
      </c>
      <c r="N53" s="7">
        <f ca="1">IF($A53="",N52,INDEX(Case8!$C$3:$C$100,MATCH(CELL("row",A53)-3,Case8!$W$3:$W$100,FALSE)))</f>
        <v>261.27925622332612</v>
      </c>
      <c r="O53" s="13">
        <f ca="1">IF($A53="",O52,INDEX(Case9!$C$3:$C$100,MATCH(CELL("row",A53)-3,Case9!$W$3:$W$100,FALSE)))</f>
        <v>282.83656329343398</v>
      </c>
      <c r="P53" s="13">
        <f ca="1">IF($A53="",P52,INDEX(Case10!$C$3:$C$100,MATCH(CELL("row",A53)-3,Case10!$W$3:$W$100,FALSE)))</f>
        <v>262.08801038366607</v>
      </c>
      <c r="Q53" s="7">
        <f ca="1">IF($A53="",Q52,INDEX(Case11!$C$3:$C$100,MATCH(CELL("row",A53)-3,Case11!$W$3:$W$100,FALSE)))</f>
        <v>294.34527147722548</v>
      </c>
      <c r="R53" s="13">
        <f ca="1">IF($A53="",R52,INDEX(Pi!$Q$3:$Q$100,MATCH(CELL("row",A53)-3,Pi!$W$3:$W$100,FALSE)))</f>
        <v>36.630521808811935</v>
      </c>
      <c r="S53" s="7">
        <f ca="1">IF($A53="",S52,INDEX(Patm!$Q$3:$Q$100,MATCH(CELL("row",A53)-3,Patm!$W$3:$W$100,FALSE)))</f>
        <v>9.6454628776763991E-3</v>
      </c>
      <c r="T53" s="7">
        <f ca="1">IF($A53="",T52,INDEX('Patm diff'!$Q$3:$Q$100,MATCH(CELL("row",Q53)-3,'Patm diff'!$W$3:$W$100,FALSE)))</f>
        <v>5.5276923197166603</v>
      </c>
      <c r="U53" s="7">
        <f ca="1">IF($A53="",U52,INDEX('Patm nodiff'!$Q$3:$Q$100,MATCH(CELL("row",B53)-3,'Patm nodiff'!$W$3:$W$100,FALSE)))</f>
        <v>8.3311887262809674E-3</v>
      </c>
      <c r="V53" s="7">
        <f ca="1">IF($A53="",V52,INDEX(Case1!$Q$3:$Q$100,MATCH(CELL("row",A53)-3,Case1!$W$3:$W$100,FALSE)))</f>
        <v>0.53097338480628253</v>
      </c>
      <c r="W53" s="7">
        <f ca="1">IF($A53="",W52,INDEX(Case2!$Q$3:$Q$100,MATCH(CELL("row",A53)-3,Case2!$W$3:$W$100,FALSE)))</f>
        <v>0.50815547057036892</v>
      </c>
      <c r="X53" s="7">
        <f ca="1">IF($A53="",X52,INDEX(Case3!$Q$3:$Q$100,MATCH(CELL("row",A53)-3,Case3!$W$3:$W$100,FALSE)))</f>
        <v>0.55354937314984021</v>
      </c>
      <c r="Y53" s="7">
        <f ca="1">IF($A53="",Y52,INDEX(Case4!$Q$3:$Q$100,MATCH(CELL("row",A53)-3,Case4!$W$3:$W$100,FALSE)))</f>
        <v>0.39713955674364643</v>
      </c>
      <c r="Z53" s="7">
        <f ca="1">IF($A53="",Z52,INDEX(Case5!$Q$3:$Q$100,MATCH(CELL("row",A53)-3,Case5!$W$3:$W$100,FALSE)))</f>
        <v>0.66682562781851584</v>
      </c>
      <c r="AA53" s="7">
        <f ca="1">IF($A53="",AA52,INDEX(Case6!$Q$3:$Q1079,MATCH(CELL("row",A53)-3,Case6!$W$3:$W$100,FALSE)))</f>
        <v>0.39966906055545154</v>
      </c>
      <c r="AB53" s="7">
        <f ca="1">IF($A53="",AB52,INDEX(Case7!$Q$3:$Q$100,MATCH(CELL("row",A53)-3,Case7!$W$3:$W$100,FALSE)))</f>
        <v>0.66048441922835832</v>
      </c>
      <c r="AC53" s="7">
        <f ca="1">IF($A53="",AC52,INDEX(Case8!$Q$3:$Q$100,MATCH(CELL("row",A53)-3,Case8!$W$3:$W$100,FALSE)))</f>
        <v>0.27329479236450632</v>
      </c>
      <c r="AD53" s="7">
        <f ca="1">IF($A53="",AD52,INDEX(Case9!$Q$3:$Q$100,MATCH(CELL("row",B53)-3,Case9!$W$3:$W$100,FALSE)))</f>
        <v>1.0040143879080872</v>
      </c>
      <c r="AE53" s="7">
        <f ca="1">IF($A53="",AE52,INDEX(Case10!$Q$3:$Q$100,MATCH(CELL("row",B53)-3,Case10!$W$3:$W$100,FALSE)))</f>
        <v>0.29911893263703443</v>
      </c>
      <c r="AF53" s="7">
        <f ca="1">IF($A53="",AF52,INDEX(Case11!$Q$3:$Q$100,MATCH(CELL("row",A53)-3,Case11!$W$3:$W$100,FALSE)))</f>
        <v>1.3557838013420158</v>
      </c>
      <c r="AH53" t="str">
        <f t="shared" si="10"/>
        <v/>
      </c>
      <c r="AI53" t="str">
        <f t="shared" si="11"/>
        <v/>
      </c>
      <c r="AL53" s="7">
        <f t="shared" ca="1" si="12"/>
        <v>294.34527147722548</v>
      </c>
      <c r="AM53" s="7">
        <f t="shared" ca="1" si="13"/>
        <v>1.3557838013420158</v>
      </c>
      <c r="AN53" s="7">
        <f t="shared" ca="1" si="14"/>
        <v>254.4209976065309</v>
      </c>
      <c r="AO53" s="7">
        <f t="shared" ca="1" si="15"/>
        <v>8.3311887262809674E-3</v>
      </c>
      <c r="AQ53" s="7">
        <f t="shared" ca="1" si="8"/>
        <v>261.27925622332612</v>
      </c>
      <c r="AR53" s="7">
        <f t="shared" ca="1" si="9"/>
        <v>0.27329479236450632</v>
      </c>
    </row>
    <row r="54" spans="1:44" x14ac:dyDescent="0.2">
      <c r="A54" t="str">
        <f>IF(ROW()-3&gt;Control!$I$5,"",Control!B55)</f>
        <v/>
      </c>
      <c r="B54" s="7">
        <f ca="1">IF($A54="",B53,INDEX(Case1!$AB$3:$AB$100,MATCH(CELL("row",A54)-3,Case1!$W$3:$W$100,FALSE)))</f>
        <v>3.7871962685335054</v>
      </c>
      <c r="C54" s="7">
        <f ca="1">IF($A54="",C53,INDEX(Pi!$C$3:$C$100,MATCH(CELL("row",A54)-3,Pi!$W$3:$W$100,FALSE)))</f>
        <v>254.21038163818517</v>
      </c>
      <c r="D54" s="13">
        <f ca="1">IF($A54="",D53,INDEX(Patm!$C$3:$C$100,MATCH(CELL("row",A54)-3,Patm!$W$3:$W$100,FALSE)))</f>
        <v>254.45325073001214</v>
      </c>
      <c r="E54" s="13">
        <f ca="1">IF($A54="",E53,INDEX('Patm diff'!$C$3:$C$100,MATCH(CELL("row",Q54)-3,'Patm diff'!$W$3:$W$100,FALSE)))</f>
        <v>269.3919552435396</v>
      </c>
      <c r="F54" s="13">
        <f ca="1">IF($A54="",F53,INDEX('Patm nodiff'!$C$3:$C$100,MATCH(CELL("row",B54)-3,'Patm nodiff'!$W$3:$W$100,FALSE)))</f>
        <v>254.4209976065309</v>
      </c>
      <c r="G54" s="13">
        <f ca="1">IF($A54="",G53,INDEX(Case1!$C$3:$C$100,MATCH(CELL("row",A54)-3,Case1!$W$3:$W$100,FALSE)))</f>
        <v>268.407209667004</v>
      </c>
      <c r="H54" s="7">
        <f ca="1">IF($A54="",H53,INDEX(Case2!$C$3:$C$100,MATCH(CELL("row",A54)-3,Case2!$W$3:$W$100,FALSE)))</f>
        <v>268.65078645509044</v>
      </c>
      <c r="I54" s="7">
        <f ca="1">IF($A54="",I53,INDEX(Case3!$C$3:$C$100,MATCH(CELL("row",A54)-3,Case3!$W$3:$W$100,FALSE)))</f>
        <v>268.16658295628093</v>
      </c>
      <c r="J54" s="7">
        <f ca="1">IF($A54="",J53,INDEX(Case4!$C$3:$C$100,MATCH(CELL("row",A54)-3,Case4!$W$3:$W$100,FALSE)))</f>
        <v>269.84123506511679</v>
      </c>
      <c r="K54" s="7">
        <f ca="1">IF($A54="",K53,INDEX(Case5!$C$3:$C$100,MATCH(CELL("row",A54)-3,Case5!$W$3:$W$100,FALSE)))</f>
        <v>266.96524900622006</v>
      </c>
      <c r="L54" s="7">
        <f ca="1">IF($A54="",L53,INDEX(Case6!$C$3:$C$100,MATCH(CELL("row",A54)-3,Case6!$W$3:$W$100,FALSE)))</f>
        <v>269.81398331827847</v>
      </c>
      <c r="M54" s="7">
        <f ca="1">IF($A54="",M53,INDEX(Case7!$C$3:$C$100,MATCH(CELL("row",A54)-3,Case7!$W$3:$W$100,FALSE)))</f>
        <v>267.03224164736957</v>
      </c>
      <c r="N54" s="7">
        <f ca="1">IF($A54="",N53,INDEX(Case8!$C$3:$C$100,MATCH(CELL("row",A54)-3,Case8!$W$3:$W$100,FALSE)))</f>
        <v>261.27925622332612</v>
      </c>
      <c r="O54" s="13">
        <f ca="1">IF($A54="",O53,INDEX(Case9!$C$3:$C$100,MATCH(CELL("row",A54)-3,Case9!$W$3:$W$100,FALSE)))</f>
        <v>282.83656329343398</v>
      </c>
      <c r="P54" s="13">
        <f ca="1">IF($A54="",P53,INDEX(Case10!$C$3:$C$100,MATCH(CELL("row",A54)-3,Case10!$W$3:$W$100,FALSE)))</f>
        <v>262.08801038366607</v>
      </c>
      <c r="Q54" s="7">
        <f ca="1">IF($A54="",Q53,INDEX(Case11!$C$3:$C$100,MATCH(CELL("row",A54)-3,Case11!$W$3:$W$100,FALSE)))</f>
        <v>294.34527147722548</v>
      </c>
      <c r="R54" s="13">
        <f ca="1">IF($A54="",R53,INDEX(Pi!$Q$3:$Q$100,MATCH(CELL("row",A54)-3,Pi!$W$3:$W$100,FALSE)))</f>
        <v>36.630521808811935</v>
      </c>
      <c r="S54" s="7">
        <f ca="1">IF($A54="",S53,INDEX(Patm!$Q$3:$Q$100,MATCH(CELL("row",A54)-3,Patm!$W$3:$W$100,FALSE)))</f>
        <v>9.6454628776763991E-3</v>
      </c>
      <c r="T54" s="7">
        <f ca="1">IF($A54="",T53,INDEX('Patm diff'!$Q$3:$Q$100,MATCH(CELL("row",Q54)-3,'Patm diff'!$W$3:$W$100,FALSE)))</f>
        <v>5.5276923197166603</v>
      </c>
      <c r="U54" s="7">
        <f ca="1">IF($A54="",U53,INDEX('Patm nodiff'!$Q$3:$Q$100,MATCH(CELL("row",B54)-3,'Patm nodiff'!$W$3:$W$100,FALSE)))</f>
        <v>8.3311887262809674E-3</v>
      </c>
      <c r="V54" s="7">
        <f ca="1">IF($A54="",V53,INDEX(Case1!$Q$3:$Q$100,MATCH(CELL("row",A54)-3,Case1!$W$3:$W$100,FALSE)))</f>
        <v>0.53097338480628253</v>
      </c>
      <c r="W54" s="7">
        <f ca="1">IF($A54="",W53,INDEX(Case2!$Q$3:$Q$100,MATCH(CELL("row",A54)-3,Case2!$W$3:$W$100,FALSE)))</f>
        <v>0.50815547057036892</v>
      </c>
      <c r="X54" s="7">
        <f ca="1">IF($A54="",X53,INDEX(Case3!$Q$3:$Q$100,MATCH(CELL("row",A54)-3,Case3!$W$3:$W$100,FALSE)))</f>
        <v>0.55354937314984021</v>
      </c>
      <c r="Y54" s="7">
        <f ca="1">IF($A54="",Y53,INDEX(Case4!$Q$3:$Q$100,MATCH(CELL("row",A54)-3,Case4!$W$3:$W$100,FALSE)))</f>
        <v>0.39713955674364643</v>
      </c>
      <c r="Z54" s="7">
        <f ca="1">IF($A54="",Z53,INDEX(Case5!$Q$3:$Q$100,MATCH(CELL("row",A54)-3,Case5!$W$3:$W$100,FALSE)))</f>
        <v>0.66682562781851584</v>
      </c>
      <c r="AA54" s="7">
        <f ca="1">IF($A54="",AA53,INDEX(Case6!$Q$3:$Q1080,MATCH(CELL("row",A54)-3,Case6!$W$3:$W$100,FALSE)))</f>
        <v>0.39966906055545154</v>
      </c>
      <c r="AB54" s="7">
        <f ca="1">IF($A54="",AB53,INDEX(Case7!$Q$3:$Q$100,MATCH(CELL("row",A54)-3,Case7!$W$3:$W$100,FALSE)))</f>
        <v>0.66048441922835832</v>
      </c>
      <c r="AC54" s="7">
        <f ca="1">IF($A54="",AC53,INDEX(Case8!$Q$3:$Q$100,MATCH(CELL("row",A54)-3,Case8!$W$3:$W$100,FALSE)))</f>
        <v>0.27329479236450632</v>
      </c>
      <c r="AD54" s="7">
        <f ca="1">IF($A54="",AD53,INDEX(Case9!$Q$3:$Q$100,MATCH(CELL("row",B54)-3,Case9!$W$3:$W$100,FALSE)))</f>
        <v>1.0040143879080872</v>
      </c>
      <c r="AE54" s="7">
        <f ca="1">IF($A54="",AE53,INDEX(Case10!$Q$3:$Q$100,MATCH(CELL("row",B54)-3,Case10!$W$3:$W$100,FALSE)))</f>
        <v>0.29911893263703443</v>
      </c>
      <c r="AF54" s="7">
        <f ca="1">IF($A54="",AF53,INDEX(Case11!$Q$3:$Q$100,MATCH(CELL("row",A54)-3,Case11!$W$3:$W$100,FALSE)))</f>
        <v>1.3557838013420158</v>
      </c>
      <c r="AH54" t="str">
        <f t="shared" si="10"/>
        <v/>
      </c>
      <c r="AI54" t="str">
        <f t="shared" si="11"/>
        <v/>
      </c>
      <c r="AL54" s="7">
        <f t="shared" ca="1" si="12"/>
        <v>294.34527147722548</v>
      </c>
      <c r="AM54" s="7">
        <f t="shared" ca="1" si="13"/>
        <v>1.3557838013420158</v>
      </c>
      <c r="AN54" s="7">
        <f t="shared" ca="1" si="14"/>
        <v>254.4209976065309</v>
      </c>
      <c r="AO54" s="7">
        <f t="shared" ca="1" si="15"/>
        <v>8.3311887262809674E-3</v>
      </c>
      <c r="AQ54" s="7">
        <f t="shared" ca="1" si="8"/>
        <v>261.27925622332612</v>
      </c>
      <c r="AR54" s="7">
        <f t="shared" ca="1" si="9"/>
        <v>0.27329479236450632</v>
      </c>
    </row>
    <row r="55" spans="1:44" x14ac:dyDescent="0.2">
      <c r="A55" t="str">
        <f>IF(ROW()-3&gt;Control!$I$5,"",Control!B56)</f>
        <v/>
      </c>
      <c r="B55" s="7">
        <f ca="1">IF($A55="",B54,INDEX(Case1!$AB$3:$AB$100,MATCH(CELL("row",A55)-3,Case1!$W$3:$W$100,FALSE)))</f>
        <v>3.7871962685335054</v>
      </c>
      <c r="C55" s="7">
        <f ca="1">IF($A55="",C54,INDEX(Pi!$C$3:$C$100,MATCH(CELL("row",A55)-3,Pi!$W$3:$W$100,FALSE)))</f>
        <v>254.21038163818517</v>
      </c>
      <c r="D55" s="13">
        <f ca="1">IF($A55="",D54,INDEX(Patm!$C$3:$C$100,MATCH(CELL("row",A55)-3,Patm!$W$3:$W$100,FALSE)))</f>
        <v>254.45325073001214</v>
      </c>
      <c r="E55" s="13">
        <f ca="1">IF($A55="",E54,INDEX('Patm diff'!$C$3:$C$100,MATCH(CELL("row",Q55)-3,'Patm diff'!$W$3:$W$100,FALSE)))</f>
        <v>269.3919552435396</v>
      </c>
      <c r="F55" s="13">
        <f ca="1">IF($A55="",F54,INDEX('Patm nodiff'!$C$3:$C$100,MATCH(CELL("row",B55)-3,'Patm nodiff'!$W$3:$W$100,FALSE)))</f>
        <v>254.4209976065309</v>
      </c>
      <c r="G55" s="13">
        <f ca="1">IF($A55="",G54,INDEX(Case1!$C$3:$C$100,MATCH(CELL("row",A55)-3,Case1!$W$3:$W$100,FALSE)))</f>
        <v>268.407209667004</v>
      </c>
      <c r="H55" s="7">
        <f ca="1">IF($A55="",H54,INDEX(Case2!$C$3:$C$100,MATCH(CELL("row",A55)-3,Case2!$W$3:$W$100,FALSE)))</f>
        <v>268.65078645509044</v>
      </c>
      <c r="I55" s="7">
        <f ca="1">IF($A55="",I54,INDEX(Case3!$C$3:$C$100,MATCH(CELL("row",A55)-3,Case3!$W$3:$W$100,FALSE)))</f>
        <v>268.16658295628093</v>
      </c>
      <c r="J55" s="7">
        <f ca="1">IF($A55="",J54,INDEX(Case4!$C$3:$C$100,MATCH(CELL("row",A55)-3,Case4!$W$3:$W$100,FALSE)))</f>
        <v>269.84123506511679</v>
      </c>
      <c r="K55" s="7">
        <f ca="1">IF($A55="",K54,INDEX(Case5!$C$3:$C$100,MATCH(CELL("row",A55)-3,Case5!$W$3:$W$100,FALSE)))</f>
        <v>266.96524900622006</v>
      </c>
      <c r="L55" s="7">
        <f ca="1">IF($A55="",L54,INDEX(Case6!$C$3:$C$100,MATCH(CELL("row",A55)-3,Case6!$W$3:$W$100,FALSE)))</f>
        <v>269.81398331827847</v>
      </c>
      <c r="M55" s="7">
        <f ca="1">IF($A55="",M54,INDEX(Case7!$C$3:$C$100,MATCH(CELL("row",A55)-3,Case7!$W$3:$W$100,FALSE)))</f>
        <v>267.03224164736957</v>
      </c>
      <c r="N55" s="7">
        <f ca="1">IF($A55="",N54,INDEX(Case8!$C$3:$C$100,MATCH(CELL("row",A55)-3,Case8!$W$3:$W$100,FALSE)))</f>
        <v>261.27925622332612</v>
      </c>
      <c r="O55" s="13">
        <f ca="1">IF($A55="",O54,INDEX(Case9!$C$3:$C$100,MATCH(CELL("row",A55)-3,Case9!$W$3:$W$100,FALSE)))</f>
        <v>282.83656329343398</v>
      </c>
      <c r="P55" s="13">
        <f ca="1">IF($A55="",P54,INDEX(Case10!$C$3:$C$100,MATCH(CELL("row",A55)-3,Case10!$W$3:$W$100,FALSE)))</f>
        <v>262.08801038366607</v>
      </c>
      <c r="Q55" s="7">
        <f ca="1">IF($A55="",Q54,INDEX(Case11!$C$3:$C$100,MATCH(CELL("row",A55)-3,Case11!$W$3:$W$100,FALSE)))</f>
        <v>294.34527147722548</v>
      </c>
      <c r="R55" s="13">
        <f ca="1">IF($A55="",R54,INDEX(Pi!$Q$3:$Q$100,MATCH(CELL("row",A55)-3,Pi!$W$3:$W$100,FALSE)))</f>
        <v>36.630521808811935</v>
      </c>
      <c r="S55" s="7">
        <f ca="1">IF($A55="",S54,INDEX(Patm!$Q$3:$Q$100,MATCH(CELL("row",A55)-3,Patm!$W$3:$W$100,FALSE)))</f>
        <v>9.6454628776763991E-3</v>
      </c>
      <c r="T55" s="7">
        <f ca="1">IF($A55="",T54,INDEX('Patm diff'!$Q$3:$Q$100,MATCH(CELL("row",Q55)-3,'Patm diff'!$W$3:$W$100,FALSE)))</f>
        <v>5.5276923197166603</v>
      </c>
      <c r="U55" s="7">
        <f ca="1">IF($A55="",U54,INDEX('Patm nodiff'!$Q$3:$Q$100,MATCH(CELL("row",B55)-3,'Patm nodiff'!$W$3:$W$100,FALSE)))</f>
        <v>8.3311887262809674E-3</v>
      </c>
      <c r="V55" s="7">
        <f ca="1">IF($A55="",V54,INDEX(Case1!$Q$3:$Q$100,MATCH(CELL("row",A55)-3,Case1!$W$3:$W$100,FALSE)))</f>
        <v>0.53097338480628253</v>
      </c>
      <c r="W55" s="7">
        <f ca="1">IF($A55="",W54,INDEX(Case2!$Q$3:$Q$100,MATCH(CELL("row",A55)-3,Case2!$W$3:$W$100,FALSE)))</f>
        <v>0.50815547057036892</v>
      </c>
      <c r="X55" s="7">
        <f ca="1">IF($A55="",X54,INDEX(Case3!$Q$3:$Q$100,MATCH(CELL("row",A55)-3,Case3!$W$3:$W$100,FALSE)))</f>
        <v>0.55354937314984021</v>
      </c>
      <c r="Y55" s="7">
        <f ca="1">IF($A55="",Y54,INDEX(Case4!$Q$3:$Q$100,MATCH(CELL("row",A55)-3,Case4!$W$3:$W$100,FALSE)))</f>
        <v>0.39713955674364643</v>
      </c>
      <c r="Z55" s="7">
        <f ca="1">IF($A55="",Z54,INDEX(Case5!$Q$3:$Q$100,MATCH(CELL("row",A55)-3,Case5!$W$3:$W$100,FALSE)))</f>
        <v>0.66682562781851584</v>
      </c>
      <c r="AA55" s="7">
        <f ca="1">IF($A55="",AA54,INDEX(Case6!$Q$3:$Q1081,MATCH(CELL("row",A55)-3,Case6!$W$3:$W$100,FALSE)))</f>
        <v>0.39966906055545154</v>
      </c>
      <c r="AB55" s="7">
        <f ca="1">IF($A55="",AB54,INDEX(Case7!$Q$3:$Q$100,MATCH(CELL("row",A55)-3,Case7!$W$3:$W$100,FALSE)))</f>
        <v>0.66048441922835832</v>
      </c>
      <c r="AC55" s="7">
        <f ca="1">IF($A55="",AC54,INDEX(Case8!$Q$3:$Q$100,MATCH(CELL("row",A55)-3,Case8!$W$3:$W$100,FALSE)))</f>
        <v>0.27329479236450632</v>
      </c>
      <c r="AD55" s="7">
        <f ca="1">IF($A55="",AD54,INDEX(Case9!$Q$3:$Q$100,MATCH(CELL("row",B55)-3,Case9!$W$3:$W$100,FALSE)))</f>
        <v>1.0040143879080872</v>
      </c>
      <c r="AE55" s="7">
        <f ca="1">IF($A55="",AE54,INDEX(Case10!$Q$3:$Q$100,MATCH(CELL("row",B55)-3,Case10!$W$3:$W$100,FALSE)))</f>
        <v>0.29911893263703443</v>
      </c>
      <c r="AF55" s="7">
        <f ca="1">IF($A55="",AF54,INDEX(Case11!$Q$3:$Q$100,MATCH(CELL("row",A55)-3,Case11!$W$3:$W$100,FALSE)))</f>
        <v>1.3557838013420158</v>
      </c>
      <c r="AH55" t="str">
        <f t="shared" si="10"/>
        <v/>
      </c>
      <c r="AI55" t="str">
        <f t="shared" si="11"/>
        <v/>
      </c>
      <c r="AL55" s="7">
        <f t="shared" ca="1" si="12"/>
        <v>294.34527147722548</v>
      </c>
      <c r="AM55" s="7">
        <f t="shared" ca="1" si="13"/>
        <v>1.3557838013420158</v>
      </c>
      <c r="AN55" s="7">
        <f t="shared" ca="1" si="14"/>
        <v>254.4209976065309</v>
      </c>
      <c r="AO55" s="7">
        <f t="shared" ca="1" si="15"/>
        <v>8.3311887262809674E-3</v>
      </c>
      <c r="AQ55" s="7">
        <f t="shared" ca="1" si="8"/>
        <v>261.27925622332612</v>
      </c>
      <c r="AR55" s="7">
        <f t="shared" ca="1" si="9"/>
        <v>0.27329479236450632</v>
      </c>
    </row>
    <row r="56" spans="1:44" x14ac:dyDescent="0.2">
      <c r="A56" t="str">
        <f>IF(ROW()-3&gt;Control!$I$5,"",Control!B57)</f>
        <v/>
      </c>
      <c r="B56" s="7">
        <f ca="1">IF($A56="",B55,INDEX(Case1!$AB$3:$AB$100,MATCH(CELL("row",A56)-3,Case1!$W$3:$W$100,FALSE)))</f>
        <v>3.7871962685335054</v>
      </c>
      <c r="C56" s="7">
        <f ca="1">IF($A56="",C55,INDEX(Pi!$C$3:$C$100,MATCH(CELL("row",A56)-3,Pi!$W$3:$W$100,FALSE)))</f>
        <v>254.21038163818517</v>
      </c>
      <c r="D56" s="13">
        <f ca="1">IF($A56="",D55,INDEX(Patm!$C$3:$C$100,MATCH(CELL("row",A56)-3,Patm!$W$3:$W$100,FALSE)))</f>
        <v>254.45325073001214</v>
      </c>
      <c r="E56" s="13">
        <f ca="1">IF($A56="",E55,INDEX('Patm diff'!$C$3:$C$100,MATCH(CELL("row",Q56)-3,'Patm diff'!$W$3:$W$100,FALSE)))</f>
        <v>269.3919552435396</v>
      </c>
      <c r="F56" s="13">
        <f ca="1">IF($A56="",F55,INDEX('Patm nodiff'!$C$3:$C$100,MATCH(CELL("row",B56)-3,'Patm nodiff'!$W$3:$W$100,FALSE)))</f>
        <v>254.4209976065309</v>
      </c>
      <c r="G56" s="13">
        <f ca="1">IF($A56="",G55,INDEX(Case1!$C$3:$C$100,MATCH(CELL("row",A56)-3,Case1!$W$3:$W$100,FALSE)))</f>
        <v>268.407209667004</v>
      </c>
      <c r="H56" s="7">
        <f ca="1">IF($A56="",H55,INDEX(Case2!$C$3:$C$100,MATCH(CELL("row",A56)-3,Case2!$W$3:$W$100,FALSE)))</f>
        <v>268.65078645509044</v>
      </c>
      <c r="I56" s="7">
        <f ca="1">IF($A56="",I55,INDEX(Case3!$C$3:$C$100,MATCH(CELL("row",A56)-3,Case3!$W$3:$W$100,FALSE)))</f>
        <v>268.16658295628093</v>
      </c>
      <c r="J56" s="7">
        <f ca="1">IF($A56="",J55,INDEX(Case4!$C$3:$C$100,MATCH(CELL("row",A56)-3,Case4!$W$3:$W$100,FALSE)))</f>
        <v>269.84123506511679</v>
      </c>
      <c r="K56" s="7">
        <f ca="1">IF($A56="",K55,INDEX(Case5!$C$3:$C$100,MATCH(CELL("row",A56)-3,Case5!$W$3:$W$100,FALSE)))</f>
        <v>266.96524900622006</v>
      </c>
      <c r="L56" s="7">
        <f ca="1">IF($A56="",L55,INDEX(Case6!$C$3:$C$100,MATCH(CELL("row",A56)-3,Case6!$W$3:$W$100,FALSE)))</f>
        <v>269.81398331827847</v>
      </c>
      <c r="M56" s="7">
        <f ca="1">IF($A56="",M55,INDEX(Case7!$C$3:$C$100,MATCH(CELL("row",A56)-3,Case7!$W$3:$W$100,FALSE)))</f>
        <v>267.03224164736957</v>
      </c>
      <c r="N56" s="7">
        <f ca="1">IF($A56="",N55,INDEX(Case8!$C$3:$C$100,MATCH(CELL("row",A56)-3,Case8!$W$3:$W$100,FALSE)))</f>
        <v>261.27925622332612</v>
      </c>
      <c r="O56" s="13">
        <f ca="1">IF($A56="",O55,INDEX(Case9!$C$3:$C$100,MATCH(CELL("row",A56)-3,Case9!$W$3:$W$100,FALSE)))</f>
        <v>282.83656329343398</v>
      </c>
      <c r="P56" s="13">
        <f ca="1">IF($A56="",P55,INDEX(Case10!$C$3:$C$100,MATCH(CELL("row",A56)-3,Case10!$W$3:$W$100,FALSE)))</f>
        <v>262.08801038366607</v>
      </c>
      <c r="Q56" s="7">
        <f ca="1">IF($A56="",Q55,INDEX(Case11!$C$3:$C$100,MATCH(CELL("row",A56)-3,Case11!$W$3:$W$100,FALSE)))</f>
        <v>294.34527147722548</v>
      </c>
      <c r="R56" s="13">
        <f ca="1">IF($A56="",R55,INDEX(Pi!$Q$3:$Q$100,MATCH(CELL("row",A56)-3,Pi!$W$3:$W$100,FALSE)))</f>
        <v>36.630521808811935</v>
      </c>
      <c r="S56" s="7">
        <f ca="1">IF($A56="",S55,INDEX(Patm!$Q$3:$Q$100,MATCH(CELL("row",A56)-3,Patm!$W$3:$W$100,FALSE)))</f>
        <v>9.6454628776763991E-3</v>
      </c>
      <c r="T56" s="7">
        <f ca="1">IF($A56="",T55,INDEX('Patm diff'!$Q$3:$Q$100,MATCH(CELL("row",Q56)-3,'Patm diff'!$W$3:$W$100,FALSE)))</f>
        <v>5.5276923197166603</v>
      </c>
      <c r="U56" s="7">
        <f ca="1">IF($A56="",U55,INDEX('Patm nodiff'!$Q$3:$Q$100,MATCH(CELL("row",B56)-3,'Patm nodiff'!$W$3:$W$100,FALSE)))</f>
        <v>8.3311887262809674E-3</v>
      </c>
      <c r="V56" s="7">
        <f ca="1">IF($A56="",V55,INDEX(Case1!$Q$3:$Q$100,MATCH(CELL("row",A56)-3,Case1!$W$3:$W$100,FALSE)))</f>
        <v>0.53097338480628253</v>
      </c>
      <c r="W56" s="7">
        <f ca="1">IF($A56="",W55,INDEX(Case2!$Q$3:$Q$100,MATCH(CELL("row",A56)-3,Case2!$W$3:$W$100,FALSE)))</f>
        <v>0.50815547057036892</v>
      </c>
      <c r="X56" s="7">
        <f ca="1">IF($A56="",X55,INDEX(Case3!$Q$3:$Q$100,MATCH(CELL("row",A56)-3,Case3!$W$3:$W$100,FALSE)))</f>
        <v>0.55354937314984021</v>
      </c>
      <c r="Y56" s="7">
        <f ca="1">IF($A56="",Y55,INDEX(Case4!$Q$3:$Q$100,MATCH(CELL("row",A56)-3,Case4!$W$3:$W$100,FALSE)))</f>
        <v>0.39713955674364643</v>
      </c>
      <c r="Z56" s="7">
        <f ca="1">IF($A56="",Z55,INDEX(Case5!$Q$3:$Q$100,MATCH(CELL("row",A56)-3,Case5!$W$3:$W$100,FALSE)))</f>
        <v>0.66682562781851584</v>
      </c>
      <c r="AA56" s="7">
        <f ca="1">IF($A56="",AA55,INDEX(Case6!$Q$3:$Q1082,MATCH(CELL("row",A56)-3,Case6!$W$3:$W$100,FALSE)))</f>
        <v>0.39966906055545154</v>
      </c>
      <c r="AB56" s="7">
        <f ca="1">IF($A56="",AB55,INDEX(Case7!$Q$3:$Q$100,MATCH(CELL("row",A56)-3,Case7!$W$3:$W$100,FALSE)))</f>
        <v>0.66048441922835832</v>
      </c>
      <c r="AC56" s="7">
        <f ca="1">IF($A56="",AC55,INDEX(Case8!$Q$3:$Q$100,MATCH(CELL("row",A56)-3,Case8!$W$3:$W$100,FALSE)))</f>
        <v>0.27329479236450632</v>
      </c>
      <c r="AD56" s="7">
        <f ca="1">IF($A56="",AD55,INDEX(Case9!$Q$3:$Q$100,MATCH(CELL("row",B56)-3,Case9!$W$3:$W$100,FALSE)))</f>
        <v>1.0040143879080872</v>
      </c>
      <c r="AE56" s="7">
        <f ca="1">IF($A56="",AE55,INDEX(Case10!$Q$3:$Q$100,MATCH(CELL("row",B56)-3,Case10!$W$3:$W$100,FALSE)))</f>
        <v>0.29911893263703443</v>
      </c>
      <c r="AF56" s="7">
        <f ca="1">IF($A56="",AF55,INDEX(Case11!$Q$3:$Q$100,MATCH(CELL("row",A56)-3,Case11!$W$3:$W$100,FALSE)))</f>
        <v>1.3557838013420158</v>
      </c>
      <c r="AH56" t="str">
        <f t="shared" si="10"/>
        <v/>
      </c>
      <c r="AI56" t="str">
        <f t="shared" si="11"/>
        <v/>
      </c>
      <c r="AL56" s="7">
        <f t="shared" ca="1" si="12"/>
        <v>294.34527147722548</v>
      </c>
      <c r="AM56" s="7">
        <f t="shared" ca="1" si="13"/>
        <v>1.3557838013420158</v>
      </c>
      <c r="AN56" s="7">
        <f t="shared" ca="1" si="14"/>
        <v>254.4209976065309</v>
      </c>
      <c r="AO56" s="7">
        <f t="shared" ca="1" si="15"/>
        <v>8.3311887262809674E-3</v>
      </c>
      <c r="AQ56" s="7">
        <f t="shared" ca="1" si="8"/>
        <v>261.27925622332612</v>
      </c>
      <c r="AR56" s="7">
        <f t="shared" ca="1" si="9"/>
        <v>0.27329479236450632</v>
      </c>
    </row>
    <row r="57" spans="1:44" x14ac:dyDescent="0.2">
      <c r="A57" t="str">
        <f>IF(ROW()-3&gt;Control!$I$5,"",Control!B58)</f>
        <v/>
      </c>
      <c r="B57" s="7">
        <f ca="1">IF($A57="",B56,INDEX(Case1!$AB$3:$AB$100,MATCH(CELL("row",A57)-3,Case1!$W$3:$W$100,FALSE)))</f>
        <v>3.7871962685335054</v>
      </c>
      <c r="C57" s="7">
        <f ca="1">IF($A57="",C56,INDEX(Pi!$C$3:$C$100,MATCH(CELL("row",A57)-3,Pi!$W$3:$W$100,FALSE)))</f>
        <v>254.21038163818517</v>
      </c>
      <c r="D57" s="13">
        <f ca="1">IF($A57="",D56,INDEX(Patm!$C$3:$C$100,MATCH(CELL("row",A57)-3,Patm!$W$3:$W$100,FALSE)))</f>
        <v>254.45325073001214</v>
      </c>
      <c r="E57" s="13">
        <f ca="1">IF($A57="",E56,INDEX('Patm diff'!$C$3:$C$100,MATCH(CELL("row",Q57)-3,'Patm diff'!$W$3:$W$100,FALSE)))</f>
        <v>269.3919552435396</v>
      </c>
      <c r="F57" s="13">
        <f ca="1">IF($A57="",F56,INDEX('Patm nodiff'!$C$3:$C$100,MATCH(CELL("row",B57)-3,'Patm nodiff'!$W$3:$W$100,FALSE)))</f>
        <v>254.4209976065309</v>
      </c>
      <c r="G57" s="13">
        <f ca="1">IF($A57="",G56,INDEX(Case1!$C$3:$C$100,MATCH(CELL("row",A57)-3,Case1!$W$3:$W$100,FALSE)))</f>
        <v>268.407209667004</v>
      </c>
      <c r="H57" s="7">
        <f ca="1">IF($A57="",H56,INDEX(Case2!$C$3:$C$100,MATCH(CELL("row",A57)-3,Case2!$W$3:$W$100,FALSE)))</f>
        <v>268.65078645509044</v>
      </c>
      <c r="I57" s="7">
        <f ca="1">IF($A57="",I56,INDEX(Case3!$C$3:$C$100,MATCH(CELL("row",A57)-3,Case3!$W$3:$W$100,FALSE)))</f>
        <v>268.16658295628093</v>
      </c>
      <c r="J57" s="7">
        <f ca="1">IF($A57="",J56,INDEX(Case4!$C$3:$C$100,MATCH(CELL("row",A57)-3,Case4!$W$3:$W$100,FALSE)))</f>
        <v>269.84123506511679</v>
      </c>
      <c r="K57" s="7">
        <f ca="1">IF($A57="",K56,INDEX(Case5!$C$3:$C$100,MATCH(CELL("row",A57)-3,Case5!$W$3:$W$100,FALSE)))</f>
        <v>266.96524900622006</v>
      </c>
      <c r="L57" s="7">
        <f ca="1">IF($A57="",L56,INDEX(Case6!$C$3:$C$100,MATCH(CELL("row",A57)-3,Case6!$W$3:$W$100,FALSE)))</f>
        <v>269.81398331827847</v>
      </c>
      <c r="M57" s="7">
        <f ca="1">IF($A57="",M56,INDEX(Case7!$C$3:$C$100,MATCH(CELL("row",A57)-3,Case7!$W$3:$W$100,FALSE)))</f>
        <v>267.03224164736957</v>
      </c>
      <c r="N57" s="7">
        <f ca="1">IF($A57="",N56,INDEX(Case8!$C$3:$C$100,MATCH(CELL("row",A57)-3,Case8!$W$3:$W$100,FALSE)))</f>
        <v>261.27925622332612</v>
      </c>
      <c r="O57" s="13">
        <f ca="1">IF($A57="",O56,INDEX(Case9!$C$3:$C$100,MATCH(CELL("row",A57)-3,Case9!$W$3:$W$100,FALSE)))</f>
        <v>282.83656329343398</v>
      </c>
      <c r="P57" s="13">
        <f ca="1">IF($A57="",P56,INDEX(Case10!$C$3:$C$100,MATCH(CELL("row",A57)-3,Case10!$W$3:$W$100,FALSE)))</f>
        <v>262.08801038366607</v>
      </c>
      <c r="Q57" s="7">
        <f ca="1">IF($A57="",Q56,INDEX(Case11!$C$3:$C$100,MATCH(CELL("row",A57)-3,Case11!$W$3:$W$100,FALSE)))</f>
        <v>294.34527147722548</v>
      </c>
      <c r="R57" s="13">
        <f ca="1">IF($A57="",R56,INDEX(Pi!$Q$3:$Q$100,MATCH(CELL("row",A57)-3,Pi!$W$3:$W$100,FALSE)))</f>
        <v>36.630521808811935</v>
      </c>
      <c r="S57" s="7">
        <f ca="1">IF($A57="",S56,INDEX(Patm!$Q$3:$Q$100,MATCH(CELL("row",A57)-3,Patm!$W$3:$W$100,FALSE)))</f>
        <v>9.6454628776763991E-3</v>
      </c>
      <c r="T57" s="7">
        <f ca="1">IF($A57="",T56,INDEX('Patm diff'!$Q$3:$Q$100,MATCH(CELL("row",Q57)-3,'Patm diff'!$W$3:$W$100,FALSE)))</f>
        <v>5.5276923197166603</v>
      </c>
      <c r="U57" s="7">
        <f ca="1">IF($A57="",U56,INDEX('Patm nodiff'!$Q$3:$Q$100,MATCH(CELL("row",B57)-3,'Patm nodiff'!$W$3:$W$100,FALSE)))</f>
        <v>8.3311887262809674E-3</v>
      </c>
      <c r="V57" s="7">
        <f ca="1">IF($A57="",V56,INDEX(Case1!$Q$3:$Q$100,MATCH(CELL("row",A57)-3,Case1!$W$3:$W$100,FALSE)))</f>
        <v>0.53097338480628253</v>
      </c>
      <c r="W57" s="7">
        <f ca="1">IF($A57="",W56,INDEX(Case2!$Q$3:$Q$100,MATCH(CELL("row",A57)-3,Case2!$W$3:$W$100,FALSE)))</f>
        <v>0.50815547057036892</v>
      </c>
      <c r="X57" s="7">
        <f ca="1">IF($A57="",X56,INDEX(Case3!$Q$3:$Q$100,MATCH(CELL("row",A57)-3,Case3!$W$3:$W$100,FALSE)))</f>
        <v>0.55354937314984021</v>
      </c>
      <c r="Y57" s="7">
        <f ca="1">IF($A57="",Y56,INDEX(Case4!$Q$3:$Q$100,MATCH(CELL("row",A57)-3,Case4!$W$3:$W$100,FALSE)))</f>
        <v>0.39713955674364643</v>
      </c>
      <c r="Z57" s="7">
        <f ca="1">IF($A57="",Z56,INDEX(Case5!$Q$3:$Q$100,MATCH(CELL("row",A57)-3,Case5!$W$3:$W$100,FALSE)))</f>
        <v>0.66682562781851584</v>
      </c>
      <c r="AA57" s="7">
        <f ca="1">IF($A57="",AA56,INDEX(Case6!$Q$3:$Q1083,MATCH(CELL("row",A57)-3,Case6!$W$3:$W$100,FALSE)))</f>
        <v>0.39966906055545154</v>
      </c>
      <c r="AB57" s="7">
        <f ca="1">IF($A57="",AB56,INDEX(Case7!$Q$3:$Q$100,MATCH(CELL("row",A57)-3,Case7!$W$3:$W$100,FALSE)))</f>
        <v>0.66048441922835832</v>
      </c>
      <c r="AC57" s="7">
        <f ca="1">IF($A57="",AC56,INDEX(Case8!$Q$3:$Q$100,MATCH(CELL("row",A57)-3,Case8!$W$3:$W$100,FALSE)))</f>
        <v>0.27329479236450632</v>
      </c>
      <c r="AD57" s="7">
        <f ca="1">IF($A57="",AD56,INDEX(Case9!$Q$3:$Q$100,MATCH(CELL("row",B57)-3,Case9!$W$3:$W$100,FALSE)))</f>
        <v>1.0040143879080872</v>
      </c>
      <c r="AE57" s="7">
        <f ca="1">IF($A57="",AE56,INDEX(Case10!$Q$3:$Q$100,MATCH(CELL("row",B57)-3,Case10!$W$3:$W$100,FALSE)))</f>
        <v>0.29911893263703443</v>
      </c>
      <c r="AF57" s="7">
        <f ca="1">IF($A57="",AF56,INDEX(Case11!$Q$3:$Q$100,MATCH(CELL("row",A57)-3,Case11!$W$3:$W$100,FALSE)))</f>
        <v>1.3557838013420158</v>
      </c>
      <c r="AH57" t="str">
        <f t="shared" si="10"/>
        <v/>
      </c>
      <c r="AI57" t="str">
        <f t="shared" si="11"/>
        <v/>
      </c>
      <c r="AL57" s="7">
        <f t="shared" ca="1" si="12"/>
        <v>294.34527147722548</v>
      </c>
      <c r="AM57" s="7">
        <f t="shared" ca="1" si="13"/>
        <v>1.3557838013420158</v>
      </c>
      <c r="AN57" s="7">
        <f t="shared" ca="1" si="14"/>
        <v>254.4209976065309</v>
      </c>
      <c r="AO57" s="7">
        <f t="shared" ca="1" si="15"/>
        <v>8.3311887262809674E-3</v>
      </c>
      <c r="AQ57" s="7">
        <f t="shared" ca="1" si="8"/>
        <v>261.27925622332612</v>
      </c>
      <c r="AR57" s="7">
        <f t="shared" ca="1" si="9"/>
        <v>0.27329479236450632</v>
      </c>
    </row>
    <row r="58" spans="1:44" x14ac:dyDescent="0.2">
      <c r="A58" t="str">
        <f>IF(ROW()-3&gt;Control!$I$5,"",Control!B59)</f>
        <v/>
      </c>
      <c r="B58" s="7">
        <f ca="1">IF($A58="",B57,INDEX(Case1!$AB$3:$AB$100,MATCH(CELL("row",A58)-3,Case1!$W$3:$W$100,FALSE)))</f>
        <v>3.7871962685335054</v>
      </c>
      <c r="C58" s="7">
        <f ca="1">IF($A58="",C57,INDEX(Pi!$C$3:$C$100,MATCH(CELL("row",A58)-3,Pi!$W$3:$W$100,FALSE)))</f>
        <v>254.21038163818517</v>
      </c>
      <c r="D58" s="13">
        <f ca="1">IF($A58="",D57,INDEX(Patm!$C$3:$C$100,MATCH(CELL("row",A58)-3,Patm!$W$3:$W$100,FALSE)))</f>
        <v>254.45325073001214</v>
      </c>
      <c r="E58" s="13">
        <f ca="1">IF($A58="",E57,INDEX('Patm diff'!$C$3:$C$100,MATCH(CELL("row",Q58)-3,'Patm diff'!$W$3:$W$100,FALSE)))</f>
        <v>269.3919552435396</v>
      </c>
      <c r="F58" s="13">
        <f ca="1">IF($A58="",F57,INDEX('Patm nodiff'!$C$3:$C$100,MATCH(CELL("row",B58)-3,'Patm nodiff'!$W$3:$W$100,FALSE)))</f>
        <v>254.4209976065309</v>
      </c>
      <c r="G58" s="13">
        <f ca="1">IF($A58="",G57,INDEX(Case1!$C$3:$C$100,MATCH(CELL("row",A58)-3,Case1!$W$3:$W$100,FALSE)))</f>
        <v>268.407209667004</v>
      </c>
      <c r="H58" s="7">
        <f ca="1">IF($A58="",H57,INDEX(Case2!$C$3:$C$100,MATCH(CELL("row",A58)-3,Case2!$W$3:$W$100,FALSE)))</f>
        <v>268.65078645509044</v>
      </c>
      <c r="I58" s="7">
        <f ca="1">IF($A58="",I57,INDEX(Case3!$C$3:$C$100,MATCH(CELL("row",A58)-3,Case3!$W$3:$W$100,FALSE)))</f>
        <v>268.16658295628093</v>
      </c>
      <c r="J58" s="7">
        <f ca="1">IF($A58="",J57,INDEX(Case4!$C$3:$C$100,MATCH(CELL("row",A58)-3,Case4!$W$3:$W$100,FALSE)))</f>
        <v>269.84123506511679</v>
      </c>
      <c r="K58" s="7">
        <f ca="1">IF($A58="",K57,INDEX(Case5!$C$3:$C$100,MATCH(CELL("row",A58)-3,Case5!$W$3:$W$100,FALSE)))</f>
        <v>266.96524900622006</v>
      </c>
      <c r="L58" s="7">
        <f ca="1">IF($A58="",L57,INDEX(Case6!$C$3:$C$100,MATCH(CELL("row",A58)-3,Case6!$W$3:$W$100,FALSE)))</f>
        <v>269.81398331827847</v>
      </c>
      <c r="M58" s="7">
        <f ca="1">IF($A58="",M57,INDEX(Case7!$C$3:$C$100,MATCH(CELL("row",A58)-3,Case7!$W$3:$W$100,FALSE)))</f>
        <v>267.03224164736957</v>
      </c>
      <c r="N58" s="7">
        <f ca="1">IF($A58="",N57,INDEX(Case8!$C$3:$C$100,MATCH(CELL("row",A58)-3,Case8!$W$3:$W$100,FALSE)))</f>
        <v>261.27925622332612</v>
      </c>
      <c r="O58" s="13">
        <f ca="1">IF($A58="",O57,INDEX(Case9!$C$3:$C$100,MATCH(CELL("row",A58)-3,Case9!$W$3:$W$100,FALSE)))</f>
        <v>282.83656329343398</v>
      </c>
      <c r="P58" s="13">
        <f ca="1">IF($A58="",P57,INDEX(Case10!$C$3:$C$100,MATCH(CELL("row",A58)-3,Case10!$W$3:$W$100,FALSE)))</f>
        <v>262.08801038366607</v>
      </c>
      <c r="Q58" s="7">
        <f ca="1">IF($A58="",Q57,INDEX(Case11!$C$3:$C$100,MATCH(CELL("row",A58)-3,Case11!$W$3:$W$100,FALSE)))</f>
        <v>294.34527147722548</v>
      </c>
      <c r="R58" s="13">
        <f ca="1">IF($A58="",R57,INDEX(Pi!$Q$3:$Q$100,MATCH(CELL("row",A58)-3,Pi!$W$3:$W$100,FALSE)))</f>
        <v>36.630521808811935</v>
      </c>
      <c r="S58" s="7">
        <f ca="1">IF($A58="",S57,INDEX(Patm!$Q$3:$Q$100,MATCH(CELL("row",A58)-3,Patm!$W$3:$W$100,FALSE)))</f>
        <v>9.6454628776763991E-3</v>
      </c>
      <c r="T58" s="7">
        <f ca="1">IF($A58="",T57,INDEX('Patm diff'!$Q$3:$Q$100,MATCH(CELL("row",Q58)-3,'Patm diff'!$W$3:$W$100,FALSE)))</f>
        <v>5.5276923197166603</v>
      </c>
      <c r="U58" s="7">
        <f ca="1">IF($A58="",U57,INDEX('Patm nodiff'!$Q$3:$Q$100,MATCH(CELL("row",B58)-3,'Patm nodiff'!$W$3:$W$100,FALSE)))</f>
        <v>8.3311887262809674E-3</v>
      </c>
      <c r="V58" s="7">
        <f ca="1">IF($A58="",V57,INDEX(Case1!$Q$3:$Q$100,MATCH(CELL("row",A58)-3,Case1!$W$3:$W$100,FALSE)))</f>
        <v>0.53097338480628253</v>
      </c>
      <c r="W58" s="7">
        <f ca="1">IF($A58="",W57,INDEX(Case2!$Q$3:$Q$100,MATCH(CELL("row",A58)-3,Case2!$W$3:$W$100,FALSE)))</f>
        <v>0.50815547057036892</v>
      </c>
      <c r="X58" s="7">
        <f ca="1">IF($A58="",X57,INDEX(Case3!$Q$3:$Q$100,MATCH(CELL("row",A58)-3,Case3!$W$3:$W$100,FALSE)))</f>
        <v>0.55354937314984021</v>
      </c>
      <c r="Y58" s="7">
        <f ca="1">IF($A58="",Y57,INDEX(Case4!$Q$3:$Q$100,MATCH(CELL("row",A58)-3,Case4!$W$3:$W$100,FALSE)))</f>
        <v>0.39713955674364643</v>
      </c>
      <c r="Z58" s="7">
        <f ca="1">IF($A58="",Z57,INDEX(Case5!$Q$3:$Q$100,MATCH(CELL("row",A58)-3,Case5!$W$3:$W$100,FALSE)))</f>
        <v>0.66682562781851584</v>
      </c>
      <c r="AA58" s="7">
        <f ca="1">IF($A58="",AA57,INDEX(Case6!$Q$3:$Q1084,MATCH(CELL("row",A58)-3,Case6!$W$3:$W$100,FALSE)))</f>
        <v>0.39966906055545154</v>
      </c>
      <c r="AB58" s="7">
        <f ca="1">IF($A58="",AB57,INDEX(Case7!$Q$3:$Q$100,MATCH(CELL("row",A58)-3,Case7!$W$3:$W$100,FALSE)))</f>
        <v>0.66048441922835832</v>
      </c>
      <c r="AC58" s="7">
        <f ca="1">IF($A58="",AC57,INDEX(Case8!$Q$3:$Q$100,MATCH(CELL("row",A58)-3,Case8!$W$3:$W$100,FALSE)))</f>
        <v>0.27329479236450632</v>
      </c>
      <c r="AD58" s="7">
        <f ca="1">IF($A58="",AD57,INDEX(Case9!$Q$3:$Q$100,MATCH(CELL("row",B58)-3,Case9!$W$3:$W$100,FALSE)))</f>
        <v>1.0040143879080872</v>
      </c>
      <c r="AE58" s="7">
        <f ca="1">IF($A58="",AE57,INDEX(Case10!$Q$3:$Q$100,MATCH(CELL("row",B58)-3,Case10!$W$3:$W$100,FALSE)))</f>
        <v>0.29911893263703443</v>
      </c>
      <c r="AF58" s="7">
        <f ca="1">IF($A58="",AF57,INDEX(Case11!$Q$3:$Q$100,MATCH(CELL("row",A58)-3,Case11!$W$3:$W$100,FALSE)))</f>
        <v>1.3557838013420158</v>
      </c>
      <c r="AH58" t="str">
        <f t="shared" si="10"/>
        <v/>
      </c>
      <c r="AI58" t="str">
        <f t="shared" si="11"/>
        <v/>
      </c>
      <c r="AL58" s="7">
        <f t="shared" ca="1" si="12"/>
        <v>294.34527147722548</v>
      </c>
      <c r="AM58" s="7">
        <f t="shared" ca="1" si="13"/>
        <v>1.3557838013420158</v>
      </c>
      <c r="AN58" s="7">
        <f t="shared" ca="1" si="14"/>
        <v>254.4209976065309</v>
      </c>
      <c r="AO58" s="7">
        <f t="shared" ca="1" si="15"/>
        <v>8.3311887262809674E-3</v>
      </c>
      <c r="AQ58" s="7">
        <f t="shared" ca="1" si="8"/>
        <v>261.27925622332612</v>
      </c>
      <c r="AR58" s="7">
        <f t="shared" ca="1" si="9"/>
        <v>0.27329479236450632</v>
      </c>
    </row>
    <row r="59" spans="1:44" x14ac:dyDescent="0.2">
      <c r="A59" t="str">
        <f>IF(ROW()-3&gt;Control!$I$5,"",Control!B60)</f>
        <v/>
      </c>
      <c r="B59" s="7">
        <f ca="1">IF($A59="",B58,INDEX(Case1!$AB$3:$AB$100,MATCH(CELL("row",A59)-3,Case1!$W$3:$W$100,FALSE)))</f>
        <v>3.7871962685335054</v>
      </c>
      <c r="C59" s="7">
        <f ca="1">IF($A59="",C58,INDEX(Pi!$C$3:$C$100,MATCH(CELL("row",A59)-3,Pi!$W$3:$W$100,FALSE)))</f>
        <v>254.21038163818517</v>
      </c>
      <c r="D59" s="13">
        <f ca="1">IF($A59="",D58,INDEX(Patm!$C$3:$C$100,MATCH(CELL("row",A59)-3,Patm!$W$3:$W$100,FALSE)))</f>
        <v>254.45325073001214</v>
      </c>
      <c r="E59" s="13">
        <f ca="1">IF($A59="",E58,INDEX('Patm diff'!$C$3:$C$100,MATCH(CELL("row",Q59)-3,'Patm diff'!$W$3:$W$100,FALSE)))</f>
        <v>269.3919552435396</v>
      </c>
      <c r="F59" s="13">
        <f ca="1">IF($A59="",F58,INDEX('Patm nodiff'!$C$3:$C$100,MATCH(CELL("row",B59)-3,'Patm nodiff'!$W$3:$W$100,FALSE)))</f>
        <v>254.4209976065309</v>
      </c>
      <c r="G59" s="13">
        <f ca="1">IF($A59="",G58,INDEX(Case1!$C$3:$C$100,MATCH(CELL("row",A59)-3,Case1!$W$3:$W$100,FALSE)))</f>
        <v>268.407209667004</v>
      </c>
      <c r="H59" s="7">
        <f ca="1">IF($A59="",H58,INDEX(Case2!$C$3:$C$100,MATCH(CELL("row",A59)-3,Case2!$W$3:$W$100,FALSE)))</f>
        <v>268.65078645509044</v>
      </c>
      <c r="I59" s="7">
        <f ca="1">IF($A59="",I58,INDEX(Case3!$C$3:$C$100,MATCH(CELL("row",A59)-3,Case3!$W$3:$W$100,FALSE)))</f>
        <v>268.16658295628093</v>
      </c>
      <c r="J59" s="7">
        <f ca="1">IF($A59="",J58,INDEX(Case4!$C$3:$C$100,MATCH(CELL("row",A59)-3,Case4!$W$3:$W$100,FALSE)))</f>
        <v>269.84123506511679</v>
      </c>
      <c r="K59" s="7">
        <f ca="1">IF($A59="",K58,INDEX(Case5!$C$3:$C$100,MATCH(CELL("row",A59)-3,Case5!$W$3:$W$100,FALSE)))</f>
        <v>266.96524900622006</v>
      </c>
      <c r="L59" s="7">
        <f ca="1">IF($A59="",L58,INDEX(Case6!$C$3:$C$100,MATCH(CELL("row",A59)-3,Case6!$W$3:$W$100,FALSE)))</f>
        <v>269.81398331827847</v>
      </c>
      <c r="M59" s="7">
        <f ca="1">IF($A59="",M58,INDEX(Case7!$C$3:$C$100,MATCH(CELL("row",A59)-3,Case7!$W$3:$W$100,FALSE)))</f>
        <v>267.03224164736957</v>
      </c>
      <c r="N59" s="7">
        <f ca="1">IF($A59="",N58,INDEX(Case8!$C$3:$C$100,MATCH(CELL("row",A59)-3,Case8!$W$3:$W$100,FALSE)))</f>
        <v>261.27925622332612</v>
      </c>
      <c r="O59" s="13">
        <f ca="1">IF($A59="",O58,INDEX(Case9!$C$3:$C$100,MATCH(CELL("row",A59)-3,Case9!$W$3:$W$100,FALSE)))</f>
        <v>282.83656329343398</v>
      </c>
      <c r="P59" s="13">
        <f ca="1">IF($A59="",P58,INDEX(Case10!$C$3:$C$100,MATCH(CELL("row",A59)-3,Case10!$W$3:$W$100,FALSE)))</f>
        <v>262.08801038366607</v>
      </c>
      <c r="Q59" s="7">
        <f ca="1">IF($A59="",Q58,INDEX(Case11!$C$3:$C$100,MATCH(CELL("row",A59)-3,Case11!$W$3:$W$100,FALSE)))</f>
        <v>294.34527147722548</v>
      </c>
      <c r="R59" s="13">
        <f ca="1">IF($A59="",R58,INDEX(Pi!$Q$3:$Q$100,MATCH(CELL("row",A59)-3,Pi!$W$3:$W$100,FALSE)))</f>
        <v>36.630521808811935</v>
      </c>
      <c r="S59" s="7">
        <f ca="1">IF($A59="",S58,INDEX(Patm!$Q$3:$Q$100,MATCH(CELL("row",A59)-3,Patm!$W$3:$W$100,FALSE)))</f>
        <v>9.6454628776763991E-3</v>
      </c>
      <c r="T59" s="7">
        <f ca="1">IF($A59="",T58,INDEX('Patm diff'!$Q$3:$Q$100,MATCH(CELL("row",Q59)-3,'Patm diff'!$W$3:$W$100,FALSE)))</f>
        <v>5.5276923197166603</v>
      </c>
      <c r="U59" s="7">
        <f ca="1">IF($A59="",U58,INDEX('Patm nodiff'!$Q$3:$Q$100,MATCH(CELL("row",B59)-3,'Patm nodiff'!$W$3:$W$100,FALSE)))</f>
        <v>8.3311887262809674E-3</v>
      </c>
      <c r="V59" s="7">
        <f ca="1">IF($A59="",V58,INDEX(Case1!$Q$3:$Q$100,MATCH(CELL("row",A59)-3,Case1!$W$3:$W$100,FALSE)))</f>
        <v>0.53097338480628253</v>
      </c>
      <c r="W59" s="7">
        <f ca="1">IF($A59="",W58,INDEX(Case2!$Q$3:$Q$100,MATCH(CELL("row",A59)-3,Case2!$W$3:$W$100,FALSE)))</f>
        <v>0.50815547057036892</v>
      </c>
      <c r="X59" s="7">
        <f ca="1">IF($A59="",X58,INDEX(Case3!$Q$3:$Q$100,MATCH(CELL("row",A59)-3,Case3!$W$3:$W$100,FALSE)))</f>
        <v>0.55354937314984021</v>
      </c>
      <c r="Y59" s="7">
        <f ca="1">IF($A59="",Y58,INDEX(Case4!$Q$3:$Q$100,MATCH(CELL("row",A59)-3,Case4!$W$3:$W$100,FALSE)))</f>
        <v>0.39713955674364643</v>
      </c>
      <c r="Z59" s="7">
        <f ca="1">IF($A59="",Z58,INDEX(Case5!$Q$3:$Q$100,MATCH(CELL("row",A59)-3,Case5!$W$3:$W$100,FALSE)))</f>
        <v>0.66682562781851584</v>
      </c>
      <c r="AA59" s="7">
        <f ca="1">IF($A59="",AA58,INDEX(Case6!$Q$3:$Q1085,MATCH(CELL("row",A59)-3,Case6!$W$3:$W$100,FALSE)))</f>
        <v>0.39966906055545154</v>
      </c>
      <c r="AB59" s="7">
        <f ca="1">IF($A59="",AB58,INDEX(Case7!$Q$3:$Q$100,MATCH(CELL("row",A59)-3,Case7!$W$3:$W$100,FALSE)))</f>
        <v>0.66048441922835832</v>
      </c>
      <c r="AC59" s="7">
        <f ca="1">IF($A59="",AC58,INDEX(Case8!$Q$3:$Q$100,MATCH(CELL("row",A59)-3,Case8!$W$3:$W$100,FALSE)))</f>
        <v>0.27329479236450632</v>
      </c>
      <c r="AD59" s="7">
        <f ca="1">IF($A59="",AD58,INDEX(Case9!$Q$3:$Q$100,MATCH(CELL("row",B59)-3,Case9!$W$3:$W$100,FALSE)))</f>
        <v>1.0040143879080872</v>
      </c>
      <c r="AE59" s="7">
        <f ca="1">IF($A59="",AE58,INDEX(Case10!$Q$3:$Q$100,MATCH(CELL("row",B59)-3,Case10!$W$3:$W$100,FALSE)))</f>
        <v>0.29911893263703443</v>
      </c>
      <c r="AF59" s="7">
        <f ca="1">IF($A59="",AF58,INDEX(Case11!$Q$3:$Q$100,MATCH(CELL("row",A59)-3,Case11!$W$3:$W$100,FALSE)))</f>
        <v>1.3557838013420158</v>
      </c>
      <c r="AH59" t="str">
        <f t="shared" si="10"/>
        <v/>
      </c>
      <c r="AI59" t="str">
        <f t="shared" si="11"/>
        <v/>
      </c>
      <c r="AL59" s="7">
        <f t="shared" ca="1" si="12"/>
        <v>294.34527147722548</v>
      </c>
      <c r="AM59" s="7">
        <f t="shared" ca="1" si="13"/>
        <v>1.3557838013420158</v>
      </c>
      <c r="AN59" s="7">
        <f t="shared" ca="1" si="14"/>
        <v>254.4209976065309</v>
      </c>
      <c r="AO59" s="7">
        <f t="shared" ca="1" si="15"/>
        <v>8.3311887262809674E-3</v>
      </c>
      <c r="AQ59" s="7">
        <f t="shared" ca="1" si="8"/>
        <v>261.27925622332612</v>
      </c>
      <c r="AR59" s="7">
        <f t="shared" ca="1" si="9"/>
        <v>0.27329479236450632</v>
      </c>
    </row>
    <row r="60" spans="1:44" x14ac:dyDescent="0.2">
      <c r="A60" t="str">
        <f>IF(ROW()-3&gt;Control!$I$5,"",Control!B61)</f>
        <v/>
      </c>
      <c r="B60" s="7">
        <f ca="1">IF($A60="",B59,INDEX(Case1!$AB$3:$AB$100,MATCH(CELL("row",A60)-3,Case1!$W$3:$W$100,FALSE)))</f>
        <v>3.7871962685335054</v>
      </c>
      <c r="C60" s="7">
        <f ca="1">IF($A60="",C59,INDEX(Pi!$C$3:$C$100,MATCH(CELL("row",A60)-3,Pi!$W$3:$W$100,FALSE)))</f>
        <v>254.21038163818517</v>
      </c>
      <c r="D60" s="13">
        <f ca="1">IF($A60="",D59,INDEX(Patm!$C$3:$C$100,MATCH(CELL("row",A60)-3,Patm!$W$3:$W$100,FALSE)))</f>
        <v>254.45325073001214</v>
      </c>
      <c r="E60" s="13">
        <f ca="1">IF($A60="",E59,INDEX('Patm diff'!$C$3:$C$100,MATCH(CELL("row",Q60)-3,'Patm diff'!$W$3:$W$100,FALSE)))</f>
        <v>269.3919552435396</v>
      </c>
      <c r="F60" s="13">
        <f ca="1">IF($A60="",F59,INDEX('Patm nodiff'!$C$3:$C$100,MATCH(CELL("row",B60)-3,'Patm nodiff'!$W$3:$W$100,FALSE)))</f>
        <v>254.4209976065309</v>
      </c>
      <c r="G60" s="13">
        <f ca="1">IF($A60="",G59,INDEX(Case1!$C$3:$C$100,MATCH(CELL("row",A60)-3,Case1!$W$3:$W$100,FALSE)))</f>
        <v>268.407209667004</v>
      </c>
      <c r="H60" s="7">
        <f ca="1">IF($A60="",H59,INDEX(Case2!$C$3:$C$100,MATCH(CELL("row",A60)-3,Case2!$W$3:$W$100,FALSE)))</f>
        <v>268.65078645509044</v>
      </c>
      <c r="I60" s="7">
        <f ca="1">IF($A60="",I59,INDEX(Case3!$C$3:$C$100,MATCH(CELL("row",A60)-3,Case3!$W$3:$W$100,FALSE)))</f>
        <v>268.16658295628093</v>
      </c>
      <c r="J60" s="7">
        <f ca="1">IF($A60="",J59,INDEX(Case4!$C$3:$C$100,MATCH(CELL("row",A60)-3,Case4!$W$3:$W$100,FALSE)))</f>
        <v>269.84123506511679</v>
      </c>
      <c r="K60" s="7">
        <f ca="1">IF($A60="",K59,INDEX(Case5!$C$3:$C$100,MATCH(CELL("row",A60)-3,Case5!$W$3:$W$100,FALSE)))</f>
        <v>266.96524900622006</v>
      </c>
      <c r="L60" s="7">
        <f ca="1">IF($A60="",L59,INDEX(Case6!$C$3:$C$100,MATCH(CELL("row",A60)-3,Case6!$W$3:$W$100,FALSE)))</f>
        <v>269.81398331827847</v>
      </c>
      <c r="M60" s="7">
        <f ca="1">IF($A60="",M59,INDEX(Case7!$C$3:$C$100,MATCH(CELL("row",A60)-3,Case7!$W$3:$W$100,FALSE)))</f>
        <v>267.03224164736957</v>
      </c>
      <c r="N60" s="7">
        <f ca="1">IF($A60="",N59,INDEX(Case8!$C$3:$C$100,MATCH(CELL("row",A60)-3,Case8!$W$3:$W$100,FALSE)))</f>
        <v>261.27925622332612</v>
      </c>
      <c r="O60" s="13">
        <f ca="1">IF($A60="",O59,INDEX(Case9!$C$3:$C$100,MATCH(CELL("row",A60)-3,Case9!$W$3:$W$100,FALSE)))</f>
        <v>282.83656329343398</v>
      </c>
      <c r="P60" s="13">
        <f ca="1">IF($A60="",P59,INDEX(Case10!$C$3:$C$100,MATCH(CELL("row",A60)-3,Case10!$W$3:$W$100,FALSE)))</f>
        <v>262.08801038366607</v>
      </c>
      <c r="Q60" s="7">
        <f ca="1">IF($A60="",Q59,INDEX(Case11!$C$3:$C$100,MATCH(CELL("row",A60)-3,Case11!$W$3:$W$100,FALSE)))</f>
        <v>294.34527147722548</v>
      </c>
      <c r="R60" s="13">
        <f ca="1">IF($A60="",R59,INDEX(Pi!$Q$3:$Q$100,MATCH(CELL("row",A60)-3,Pi!$W$3:$W$100,FALSE)))</f>
        <v>36.630521808811935</v>
      </c>
      <c r="S60" s="7">
        <f ca="1">IF($A60="",S59,INDEX(Patm!$Q$3:$Q$100,MATCH(CELL("row",A60)-3,Patm!$W$3:$W$100,FALSE)))</f>
        <v>9.6454628776763991E-3</v>
      </c>
      <c r="T60" s="7">
        <f ca="1">IF($A60="",T59,INDEX('Patm diff'!$Q$3:$Q$100,MATCH(CELL("row",Q60)-3,'Patm diff'!$W$3:$W$100,FALSE)))</f>
        <v>5.5276923197166603</v>
      </c>
      <c r="U60" s="7">
        <f ca="1">IF($A60="",U59,INDEX('Patm nodiff'!$Q$3:$Q$100,MATCH(CELL("row",B60)-3,'Patm nodiff'!$W$3:$W$100,FALSE)))</f>
        <v>8.3311887262809674E-3</v>
      </c>
      <c r="V60" s="7">
        <f ca="1">IF($A60="",V59,INDEX(Case1!$Q$3:$Q$100,MATCH(CELL("row",A60)-3,Case1!$W$3:$W$100,FALSE)))</f>
        <v>0.53097338480628253</v>
      </c>
      <c r="W60" s="7">
        <f ca="1">IF($A60="",W59,INDEX(Case2!$Q$3:$Q$100,MATCH(CELL("row",A60)-3,Case2!$W$3:$W$100,FALSE)))</f>
        <v>0.50815547057036892</v>
      </c>
      <c r="X60" s="7">
        <f ca="1">IF($A60="",X59,INDEX(Case3!$Q$3:$Q$100,MATCH(CELL("row",A60)-3,Case3!$W$3:$W$100,FALSE)))</f>
        <v>0.55354937314984021</v>
      </c>
      <c r="Y60" s="7">
        <f ca="1">IF($A60="",Y59,INDEX(Case4!$Q$3:$Q$100,MATCH(CELL("row",A60)-3,Case4!$W$3:$W$100,FALSE)))</f>
        <v>0.39713955674364643</v>
      </c>
      <c r="Z60" s="7">
        <f ca="1">IF($A60="",Z59,INDEX(Case5!$Q$3:$Q$100,MATCH(CELL("row",A60)-3,Case5!$W$3:$W$100,FALSE)))</f>
        <v>0.66682562781851584</v>
      </c>
      <c r="AA60" s="7">
        <f ca="1">IF($A60="",AA59,INDEX(Case6!$Q$3:$Q1086,MATCH(CELL("row",A60)-3,Case6!$W$3:$W$100,FALSE)))</f>
        <v>0.39966906055545154</v>
      </c>
      <c r="AB60" s="7">
        <f ca="1">IF($A60="",AB59,INDEX(Case7!$Q$3:$Q$100,MATCH(CELL("row",A60)-3,Case7!$W$3:$W$100,FALSE)))</f>
        <v>0.66048441922835832</v>
      </c>
      <c r="AC60" s="7">
        <f ca="1">IF($A60="",AC59,INDEX(Case8!$Q$3:$Q$100,MATCH(CELL("row",A60)-3,Case8!$W$3:$W$100,FALSE)))</f>
        <v>0.27329479236450632</v>
      </c>
      <c r="AD60" s="7">
        <f ca="1">IF($A60="",AD59,INDEX(Case9!$Q$3:$Q$100,MATCH(CELL("row",B60)-3,Case9!$W$3:$W$100,FALSE)))</f>
        <v>1.0040143879080872</v>
      </c>
      <c r="AE60" s="7">
        <f ca="1">IF($A60="",AE59,INDEX(Case10!$Q$3:$Q$100,MATCH(CELL("row",B60)-3,Case10!$W$3:$W$100,FALSE)))</f>
        <v>0.29911893263703443</v>
      </c>
      <c r="AF60" s="7">
        <f ca="1">IF($A60="",AF59,INDEX(Case11!$Q$3:$Q$100,MATCH(CELL("row",A60)-3,Case11!$W$3:$W$100,FALSE)))</f>
        <v>1.3557838013420158</v>
      </c>
      <c r="AH60" t="str">
        <f t="shared" si="10"/>
        <v/>
      </c>
      <c r="AI60" t="str">
        <f t="shared" si="11"/>
        <v/>
      </c>
      <c r="AL60" s="7">
        <f t="shared" ca="1" si="12"/>
        <v>294.34527147722548</v>
      </c>
      <c r="AM60" s="7">
        <f t="shared" ca="1" si="13"/>
        <v>1.3557838013420158</v>
      </c>
      <c r="AN60" s="7">
        <f t="shared" ca="1" si="14"/>
        <v>254.4209976065309</v>
      </c>
      <c r="AO60" s="7">
        <f t="shared" ca="1" si="15"/>
        <v>8.3311887262809674E-3</v>
      </c>
      <c r="AQ60" s="7">
        <f t="shared" ca="1" si="8"/>
        <v>261.27925622332612</v>
      </c>
      <c r="AR60" s="7">
        <f t="shared" ca="1" si="9"/>
        <v>0.27329479236450632</v>
      </c>
    </row>
    <row r="61" spans="1:44" x14ac:dyDescent="0.2">
      <c r="A61" t="str">
        <f>IF(ROW()-3&gt;Control!$I$5,"",Control!B62)</f>
        <v/>
      </c>
      <c r="B61" s="7">
        <f ca="1">IF($A61="",B60,INDEX(Case1!$AB$3:$AB$100,MATCH(CELL("row",A61)-3,Case1!$W$3:$W$100,FALSE)))</f>
        <v>3.7871962685335054</v>
      </c>
      <c r="C61" s="7">
        <f ca="1">IF($A61="",C60,INDEX(Pi!$C$3:$C$100,MATCH(CELL("row",A61)-3,Pi!$W$3:$W$100,FALSE)))</f>
        <v>254.21038163818517</v>
      </c>
      <c r="D61" s="13">
        <f ca="1">IF($A61="",D60,INDEX(Patm!$C$3:$C$100,MATCH(CELL("row",A61)-3,Patm!$W$3:$W$100,FALSE)))</f>
        <v>254.45325073001214</v>
      </c>
      <c r="E61" s="13">
        <f ca="1">IF($A61="",E60,INDEX('Patm diff'!$C$3:$C$100,MATCH(CELL("row",Q61)-3,'Patm diff'!$W$3:$W$100,FALSE)))</f>
        <v>269.3919552435396</v>
      </c>
      <c r="F61" s="13">
        <f ca="1">IF($A61="",F60,INDEX('Patm nodiff'!$C$3:$C$100,MATCH(CELL("row",B61)-3,'Patm nodiff'!$W$3:$W$100,FALSE)))</f>
        <v>254.4209976065309</v>
      </c>
      <c r="G61" s="13">
        <f ca="1">IF($A61="",G60,INDEX(Case1!$C$3:$C$100,MATCH(CELL("row",A61)-3,Case1!$W$3:$W$100,FALSE)))</f>
        <v>268.407209667004</v>
      </c>
      <c r="H61" s="7">
        <f ca="1">IF($A61="",H60,INDEX(Case2!$C$3:$C$100,MATCH(CELL("row",A61)-3,Case2!$W$3:$W$100,FALSE)))</f>
        <v>268.65078645509044</v>
      </c>
      <c r="I61" s="7">
        <f ca="1">IF($A61="",I60,INDEX(Case3!$C$3:$C$100,MATCH(CELL("row",A61)-3,Case3!$W$3:$W$100,FALSE)))</f>
        <v>268.16658295628093</v>
      </c>
      <c r="J61" s="7">
        <f ca="1">IF($A61="",J60,INDEX(Case4!$C$3:$C$100,MATCH(CELL("row",A61)-3,Case4!$W$3:$W$100,FALSE)))</f>
        <v>269.84123506511679</v>
      </c>
      <c r="K61" s="7">
        <f ca="1">IF($A61="",K60,INDEX(Case5!$C$3:$C$100,MATCH(CELL("row",A61)-3,Case5!$W$3:$W$100,FALSE)))</f>
        <v>266.96524900622006</v>
      </c>
      <c r="L61" s="7">
        <f ca="1">IF($A61="",L60,INDEX(Case6!$C$3:$C$100,MATCH(CELL("row",A61)-3,Case6!$W$3:$W$100,FALSE)))</f>
        <v>269.81398331827847</v>
      </c>
      <c r="M61" s="7">
        <f ca="1">IF($A61="",M60,INDEX(Case7!$C$3:$C$100,MATCH(CELL("row",A61)-3,Case7!$W$3:$W$100,FALSE)))</f>
        <v>267.03224164736957</v>
      </c>
      <c r="N61" s="7">
        <f ca="1">IF($A61="",N60,INDEX(Case8!$C$3:$C$100,MATCH(CELL("row",A61)-3,Case8!$W$3:$W$100,FALSE)))</f>
        <v>261.27925622332612</v>
      </c>
      <c r="O61" s="13">
        <f ca="1">IF($A61="",O60,INDEX(Case9!$C$3:$C$100,MATCH(CELL("row",A61)-3,Case9!$W$3:$W$100,FALSE)))</f>
        <v>282.83656329343398</v>
      </c>
      <c r="P61" s="13">
        <f ca="1">IF($A61="",P60,INDEX(Case10!$C$3:$C$100,MATCH(CELL("row",A61)-3,Case10!$W$3:$W$100,FALSE)))</f>
        <v>262.08801038366607</v>
      </c>
      <c r="Q61" s="7">
        <f ca="1">IF($A61="",Q60,INDEX(Case11!$C$3:$C$100,MATCH(CELL("row",A61)-3,Case11!$W$3:$W$100,FALSE)))</f>
        <v>294.34527147722548</v>
      </c>
      <c r="R61" s="13">
        <f ca="1">IF($A61="",R60,INDEX(Pi!$Q$3:$Q$100,MATCH(CELL("row",A61)-3,Pi!$W$3:$W$100,FALSE)))</f>
        <v>36.630521808811935</v>
      </c>
      <c r="S61" s="7">
        <f ca="1">IF($A61="",S60,INDEX(Patm!$Q$3:$Q$100,MATCH(CELL("row",A61)-3,Patm!$W$3:$W$100,FALSE)))</f>
        <v>9.6454628776763991E-3</v>
      </c>
      <c r="T61" s="7">
        <f ca="1">IF($A61="",T60,INDEX('Patm diff'!$Q$3:$Q$100,MATCH(CELL("row",Q61)-3,'Patm diff'!$W$3:$W$100,FALSE)))</f>
        <v>5.5276923197166603</v>
      </c>
      <c r="U61" s="7">
        <f ca="1">IF($A61="",U60,INDEX('Patm nodiff'!$Q$3:$Q$100,MATCH(CELL("row",B61)-3,'Patm nodiff'!$W$3:$W$100,FALSE)))</f>
        <v>8.3311887262809674E-3</v>
      </c>
      <c r="V61" s="7">
        <f ca="1">IF($A61="",V60,INDEX(Case1!$Q$3:$Q$100,MATCH(CELL("row",A61)-3,Case1!$W$3:$W$100,FALSE)))</f>
        <v>0.53097338480628253</v>
      </c>
      <c r="W61" s="7">
        <f ca="1">IF($A61="",W60,INDEX(Case2!$Q$3:$Q$100,MATCH(CELL("row",A61)-3,Case2!$W$3:$W$100,FALSE)))</f>
        <v>0.50815547057036892</v>
      </c>
      <c r="X61" s="7">
        <f ca="1">IF($A61="",X60,INDEX(Case3!$Q$3:$Q$100,MATCH(CELL("row",A61)-3,Case3!$W$3:$W$100,FALSE)))</f>
        <v>0.55354937314984021</v>
      </c>
      <c r="Y61" s="7">
        <f ca="1">IF($A61="",Y60,INDEX(Case4!$Q$3:$Q$100,MATCH(CELL("row",A61)-3,Case4!$W$3:$W$100,FALSE)))</f>
        <v>0.39713955674364643</v>
      </c>
      <c r="Z61" s="7">
        <f ca="1">IF($A61="",Z60,INDEX(Case5!$Q$3:$Q$100,MATCH(CELL("row",A61)-3,Case5!$W$3:$W$100,FALSE)))</f>
        <v>0.66682562781851584</v>
      </c>
      <c r="AA61" s="7">
        <f ca="1">IF($A61="",AA60,INDEX(Case6!$Q$3:$Q1087,MATCH(CELL("row",A61)-3,Case6!$W$3:$W$100,FALSE)))</f>
        <v>0.39966906055545154</v>
      </c>
      <c r="AB61" s="7">
        <f ca="1">IF($A61="",AB60,INDEX(Case7!$Q$3:$Q$100,MATCH(CELL("row",A61)-3,Case7!$W$3:$W$100,FALSE)))</f>
        <v>0.66048441922835832</v>
      </c>
      <c r="AC61" s="7">
        <f ca="1">IF($A61="",AC60,INDEX(Case8!$Q$3:$Q$100,MATCH(CELL("row",A61)-3,Case8!$W$3:$W$100,FALSE)))</f>
        <v>0.27329479236450632</v>
      </c>
      <c r="AD61" s="7">
        <f ca="1">IF($A61="",AD60,INDEX(Case9!$Q$3:$Q$100,MATCH(CELL("row",B61)-3,Case9!$W$3:$W$100,FALSE)))</f>
        <v>1.0040143879080872</v>
      </c>
      <c r="AE61" s="7">
        <f ca="1">IF($A61="",AE60,INDEX(Case10!$Q$3:$Q$100,MATCH(CELL("row",B61)-3,Case10!$W$3:$W$100,FALSE)))</f>
        <v>0.29911893263703443</v>
      </c>
      <c r="AF61" s="7">
        <f ca="1">IF($A61="",AF60,INDEX(Case11!$Q$3:$Q$100,MATCH(CELL("row",A61)-3,Case11!$W$3:$W$100,FALSE)))</f>
        <v>1.3557838013420158</v>
      </c>
      <c r="AH61" t="str">
        <f t="shared" si="10"/>
        <v/>
      </c>
      <c r="AI61" t="str">
        <f t="shared" si="11"/>
        <v/>
      </c>
      <c r="AL61" s="7">
        <f t="shared" ca="1" si="12"/>
        <v>294.34527147722548</v>
      </c>
      <c r="AM61" s="7">
        <f t="shared" ca="1" si="13"/>
        <v>1.3557838013420158</v>
      </c>
      <c r="AN61" s="7">
        <f t="shared" ca="1" si="14"/>
        <v>254.4209976065309</v>
      </c>
      <c r="AO61" s="7">
        <f t="shared" ca="1" si="15"/>
        <v>8.3311887262809674E-3</v>
      </c>
      <c r="AQ61" s="7">
        <f t="shared" ca="1" si="8"/>
        <v>261.27925622332612</v>
      </c>
      <c r="AR61" s="7">
        <f t="shared" ca="1" si="9"/>
        <v>0.27329479236450632</v>
      </c>
    </row>
    <row r="62" spans="1:44" x14ac:dyDescent="0.2">
      <c r="A62" t="str">
        <f>IF(ROW()-3&gt;Control!$I$5,"",Control!B63)</f>
        <v/>
      </c>
      <c r="B62" s="7">
        <f ca="1">IF($A62="",B61,INDEX(Case1!$AB$3:$AB$100,MATCH(CELL("row",A62)-3,Case1!$W$3:$W$100,FALSE)))</f>
        <v>3.7871962685335054</v>
      </c>
      <c r="C62" s="7">
        <f ca="1">IF($A62="",C61,INDEX(Pi!$C$3:$C$100,MATCH(CELL("row",A62)-3,Pi!$W$3:$W$100,FALSE)))</f>
        <v>254.21038163818517</v>
      </c>
      <c r="D62" s="13">
        <f ca="1">IF($A62="",D61,INDEX(Patm!$C$3:$C$100,MATCH(CELL("row",A62)-3,Patm!$W$3:$W$100,FALSE)))</f>
        <v>254.45325073001214</v>
      </c>
      <c r="E62" s="13">
        <f ca="1">IF($A62="",E61,INDEX('Patm diff'!$C$3:$C$100,MATCH(CELL("row",Q62)-3,'Patm diff'!$W$3:$W$100,FALSE)))</f>
        <v>269.3919552435396</v>
      </c>
      <c r="F62" s="13">
        <f ca="1">IF($A62="",F61,INDEX('Patm nodiff'!$C$3:$C$100,MATCH(CELL("row",B62)-3,'Patm nodiff'!$W$3:$W$100,FALSE)))</f>
        <v>254.4209976065309</v>
      </c>
      <c r="G62" s="13">
        <f ca="1">IF($A62="",G61,INDEX(Case1!$C$3:$C$100,MATCH(CELL("row",A62)-3,Case1!$W$3:$W$100,FALSE)))</f>
        <v>268.407209667004</v>
      </c>
      <c r="H62" s="7">
        <f ca="1">IF($A62="",H61,INDEX(Case2!$C$3:$C$100,MATCH(CELL("row",A62)-3,Case2!$W$3:$W$100,FALSE)))</f>
        <v>268.65078645509044</v>
      </c>
      <c r="I62" s="7">
        <f ca="1">IF($A62="",I61,INDEX(Case3!$C$3:$C$100,MATCH(CELL("row",A62)-3,Case3!$W$3:$W$100,FALSE)))</f>
        <v>268.16658295628093</v>
      </c>
      <c r="J62" s="7">
        <f ca="1">IF($A62="",J61,INDEX(Case4!$C$3:$C$100,MATCH(CELL("row",A62)-3,Case4!$W$3:$W$100,FALSE)))</f>
        <v>269.84123506511679</v>
      </c>
      <c r="K62" s="7">
        <f ca="1">IF($A62="",K61,INDEX(Case5!$C$3:$C$100,MATCH(CELL("row",A62)-3,Case5!$W$3:$W$100,FALSE)))</f>
        <v>266.96524900622006</v>
      </c>
      <c r="L62" s="7">
        <f ca="1">IF($A62="",L61,INDEX(Case6!$C$3:$C$100,MATCH(CELL("row",A62)-3,Case6!$W$3:$W$100,FALSE)))</f>
        <v>269.81398331827847</v>
      </c>
      <c r="M62" s="7">
        <f ca="1">IF($A62="",M61,INDEX(Case7!$C$3:$C$100,MATCH(CELL("row",A62)-3,Case7!$W$3:$W$100,FALSE)))</f>
        <v>267.03224164736957</v>
      </c>
      <c r="N62" s="7">
        <f ca="1">IF($A62="",N61,INDEX(Case8!$C$3:$C$100,MATCH(CELL("row",A62)-3,Case8!$W$3:$W$100,FALSE)))</f>
        <v>261.27925622332612</v>
      </c>
      <c r="O62" s="13">
        <f ca="1">IF($A62="",O61,INDEX(Case9!$C$3:$C$100,MATCH(CELL("row",A62)-3,Case9!$W$3:$W$100,FALSE)))</f>
        <v>282.83656329343398</v>
      </c>
      <c r="P62" s="13">
        <f ca="1">IF($A62="",P61,INDEX(Case10!$C$3:$C$100,MATCH(CELL("row",A62)-3,Case10!$W$3:$W$100,FALSE)))</f>
        <v>262.08801038366607</v>
      </c>
      <c r="Q62" s="7">
        <f ca="1">IF($A62="",Q61,INDEX(Case11!$C$3:$C$100,MATCH(CELL("row",A62)-3,Case11!$W$3:$W$100,FALSE)))</f>
        <v>294.34527147722548</v>
      </c>
      <c r="R62" s="13">
        <f ca="1">IF($A62="",R61,INDEX(Pi!$Q$3:$Q$100,MATCH(CELL("row",A62)-3,Pi!$W$3:$W$100,FALSE)))</f>
        <v>36.630521808811935</v>
      </c>
      <c r="S62" s="7">
        <f ca="1">IF($A62="",S61,INDEX(Patm!$Q$3:$Q$100,MATCH(CELL("row",A62)-3,Patm!$W$3:$W$100,FALSE)))</f>
        <v>9.6454628776763991E-3</v>
      </c>
      <c r="T62" s="7">
        <f ca="1">IF($A62="",T61,INDEX('Patm diff'!$Q$3:$Q$100,MATCH(CELL("row",Q62)-3,'Patm diff'!$W$3:$W$100,FALSE)))</f>
        <v>5.5276923197166603</v>
      </c>
      <c r="U62" s="7">
        <f ca="1">IF($A62="",U61,INDEX('Patm nodiff'!$Q$3:$Q$100,MATCH(CELL("row",B62)-3,'Patm nodiff'!$W$3:$W$100,FALSE)))</f>
        <v>8.3311887262809674E-3</v>
      </c>
      <c r="V62" s="7">
        <f ca="1">IF($A62="",V61,INDEX(Case1!$Q$3:$Q$100,MATCH(CELL("row",A62)-3,Case1!$W$3:$W$100,FALSE)))</f>
        <v>0.53097338480628253</v>
      </c>
      <c r="W62" s="7">
        <f ca="1">IF($A62="",W61,INDEX(Case2!$Q$3:$Q$100,MATCH(CELL("row",A62)-3,Case2!$W$3:$W$100,FALSE)))</f>
        <v>0.50815547057036892</v>
      </c>
      <c r="X62" s="7">
        <f ca="1">IF($A62="",X61,INDEX(Case3!$Q$3:$Q$100,MATCH(CELL("row",A62)-3,Case3!$W$3:$W$100,FALSE)))</f>
        <v>0.55354937314984021</v>
      </c>
      <c r="Y62" s="7">
        <f ca="1">IF($A62="",Y61,INDEX(Case4!$Q$3:$Q$100,MATCH(CELL("row",A62)-3,Case4!$W$3:$W$100,FALSE)))</f>
        <v>0.39713955674364643</v>
      </c>
      <c r="Z62" s="7">
        <f ca="1">IF($A62="",Z61,INDEX(Case5!$Q$3:$Q$100,MATCH(CELL("row",A62)-3,Case5!$W$3:$W$100,FALSE)))</f>
        <v>0.66682562781851584</v>
      </c>
      <c r="AA62" s="7">
        <f ca="1">IF($A62="",AA61,INDEX(Case6!$Q$3:$Q1088,MATCH(CELL("row",A62)-3,Case6!$W$3:$W$100,FALSE)))</f>
        <v>0.39966906055545154</v>
      </c>
      <c r="AB62" s="7">
        <f ca="1">IF($A62="",AB61,INDEX(Case7!$Q$3:$Q$100,MATCH(CELL("row",A62)-3,Case7!$W$3:$W$100,FALSE)))</f>
        <v>0.66048441922835832</v>
      </c>
      <c r="AC62" s="7">
        <f ca="1">IF($A62="",AC61,INDEX(Case8!$Q$3:$Q$100,MATCH(CELL("row",A62)-3,Case8!$W$3:$W$100,FALSE)))</f>
        <v>0.27329479236450632</v>
      </c>
      <c r="AD62" s="7">
        <f ca="1">IF($A62="",AD61,INDEX(Case9!$Q$3:$Q$100,MATCH(CELL("row",B62)-3,Case9!$W$3:$W$100,FALSE)))</f>
        <v>1.0040143879080872</v>
      </c>
      <c r="AE62" s="7">
        <f ca="1">IF($A62="",AE61,INDEX(Case10!$Q$3:$Q$100,MATCH(CELL("row",B62)-3,Case10!$W$3:$W$100,FALSE)))</f>
        <v>0.29911893263703443</v>
      </c>
      <c r="AF62" s="7">
        <f ca="1">IF($A62="",AF61,INDEX(Case11!$Q$3:$Q$100,MATCH(CELL("row",A62)-3,Case11!$W$3:$W$100,FALSE)))</f>
        <v>1.3557838013420158</v>
      </c>
      <c r="AH62" t="str">
        <f t="shared" si="10"/>
        <v/>
      </c>
      <c r="AI62" t="str">
        <f t="shared" si="11"/>
        <v/>
      </c>
      <c r="AL62" s="7">
        <f t="shared" ca="1" si="12"/>
        <v>294.34527147722548</v>
      </c>
      <c r="AM62" s="7">
        <f t="shared" ca="1" si="13"/>
        <v>1.3557838013420158</v>
      </c>
      <c r="AN62" s="7">
        <f t="shared" ca="1" si="14"/>
        <v>254.4209976065309</v>
      </c>
      <c r="AO62" s="7">
        <f t="shared" ca="1" si="15"/>
        <v>8.3311887262809674E-3</v>
      </c>
      <c r="AQ62" s="7">
        <f t="shared" ca="1" si="8"/>
        <v>261.27925622332612</v>
      </c>
      <c r="AR62" s="7">
        <f t="shared" ca="1" si="9"/>
        <v>0.27329479236450632</v>
      </c>
    </row>
    <row r="63" spans="1:44" x14ac:dyDescent="0.2">
      <c r="A63" t="str">
        <f>IF(ROW()-3&gt;Control!$I$5,"",Control!B64)</f>
        <v/>
      </c>
      <c r="B63" s="7">
        <f ca="1">IF($A63="",B62,INDEX(Case1!$AB$3:$AB$100,MATCH(CELL("row",A63)-3,Case1!$W$3:$W$100,FALSE)))</f>
        <v>3.7871962685335054</v>
      </c>
      <c r="C63" s="7">
        <f ca="1">IF($A63="",C62,INDEX(Pi!$C$3:$C$100,MATCH(CELL("row",A63)-3,Pi!$W$3:$W$100,FALSE)))</f>
        <v>254.21038163818517</v>
      </c>
      <c r="D63" s="13">
        <f ca="1">IF($A63="",D62,INDEX(Patm!$C$3:$C$100,MATCH(CELL("row",A63)-3,Patm!$W$3:$W$100,FALSE)))</f>
        <v>254.45325073001214</v>
      </c>
      <c r="E63" s="13">
        <f ca="1">IF($A63="",E62,INDEX('Patm diff'!$C$3:$C$100,MATCH(CELL("row",Q63)-3,'Patm diff'!$W$3:$W$100,FALSE)))</f>
        <v>269.3919552435396</v>
      </c>
      <c r="F63" s="13">
        <f ca="1">IF($A63="",F62,INDEX('Patm nodiff'!$C$3:$C$100,MATCH(CELL("row",B63)-3,'Patm nodiff'!$W$3:$W$100,FALSE)))</f>
        <v>254.4209976065309</v>
      </c>
      <c r="G63" s="13">
        <f ca="1">IF($A63="",G62,INDEX(Case1!$C$3:$C$100,MATCH(CELL("row",A63)-3,Case1!$W$3:$W$100,FALSE)))</f>
        <v>268.407209667004</v>
      </c>
      <c r="H63" s="7">
        <f ca="1">IF($A63="",H62,INDEX(Case2!$C$3:$C$100,MATCH(CELL("row",A63)-3,Case2!$W$3:$W$100,FALSE)))</f>
        <v>268.65078645509044</v>
      </c>
      <c r="I63" s="7">
        <f ca="1">IF($A63="",I62,INDEX(Case3!$C$3:$C$100,MATCH(CELL("row",A63)-3,Case3!$W$3:$W$100,FALSE)))</f>
        <v>268.16658295628093</v>
      </c>
      <c r="J63" s="7">
        <f ca="1">IF($A63="",J62,INDEX(Case4!$C$3:$C$100,MATCH(CELL("row",A63)-3,Case4!$W$3:$W$100,FALSE)))</f>
        <v>269.84123506511679</v>
      </c>
      <c r="K63" s="7">
        <f ca="1">IF($A63="",K62,INDEX(Case5!$C$3:$C$100,MATCH(CELL("row",A63)-3,Case5!$W$3:$W$100,FALSE)))</f>
        <v>266.96524900622006</v>
      </c>
      <c r="L63" s="7">
        <f ca="1">IF($A63="",L62,INDEX(Case6!$C$3:$C$100,MATCH(CELL("row",A63)-3,Case6!$W$3:$W$100,FALSE)))</f>
        <v>269.81398331827847</v>
      </c>
      <c r="M63" s="7">
        <f ca="1">IF($A63="",M62,INDEX(Case7!$C$3:$C$100,MATCH(CELL("row",A63)-3,Case7!$W$3:$W$100,FALSE)))</f>
        <v>267.03224164736957</v>
      </c>
      <c r="N63" s="7">
        <f ca="1">IF($A63="",N62,INDEX(Case8!$C$3:$C$100,MATCH(CELL("row",A63)-3,Case8!$W$3:$W$100,FALSE)))</f>
        <v>261.27925622332612</v>
      </c>
      <c r="O63" s="13">
        <f ca="1">IF($A63="",O62,INDEX(Case9!$C$3:$C$100,MATCH(CELL("row",A63)-3,Case9!$W$3:$W$100,FALSE)))</f>
        <v>282.83656329343398</v>
      </c>
      <c r="P63" s="13">
        <f ca="1">IF($A63="",P62,INDEX(Case10!$C$3:$C$100,MATCH(CELL("row",A63)-3,Case10!$W$3:$W$100,FALSE)))</f>
        <v>262.08801038366607</v>
      </c>
      <c r="Q63" s="7">
        <f ca="1">IF($A63="",Q62,INDEX(Case11!$C$3:$C$100,MATCH(CELL("row",A63)-3,Case11!$W$3:$W$100,FALSE)))</f>
        <v>294.34527147722548</v>
      </c>
      <c r="R63" s="13">
        <f ca="1">IF($A63="",R62,INDEX(Pi!$Q$3:$Q$100,MATCH(CELL("row",A63)-3,Pi!$W$3:$W$100,FALSE)))</f>
        <v>36.630521808811935</v>
      </c>
      <c r="S63" s="7">
        <f ca="1">IF($A63="",S62,INDEX(Patm!$Q$3:$Q$100,MATCH(CELL("row",A63)-3,Patm!$W$3:$W$100,FALSE)))</f>
        <v>9.6454628776763991E-3</v>
      </c>
      <c r="T63" s="7">
        <f ca="1">IF($A63="",T62,INDEX('Patm diff'!$Q$3:$Q$100,MATCH(CELL("row",Q63)-3,'Patm diff'!$W$3:$W$100,FALSE)))</f>
        <v>5.5276923197166603</v>
      </c>
      <c r="U63" s="7">
        <f ca="1">IF($A63="",U62,INDEX('Patm nodiff'!$Q$3:$Q$100,MATCH(CELL("row",B63)-3,'Patm nodiff'!$W$3:$W$100,FALSE)))</f>
        <v>8.3311887262809674E-3</v>
      </c>
      <c r="V63" s="7">
        <f ca="1">IF($A63="",V62,INDEX(Case1!$Q$3:$Q$100,MATCH(CELL("row",A63)-3,Case1!$W$3:$W$100,FALSE)))</f>
        <v>0.53097338480628253</v>
      </c>
      <c r="W63" s="7">
        <f ca="1">IF($A63="",W62,INDEX(Case2!$Q$3:$Q$100,MATCH(CELL("row",A63)-3,Case2!$W$3:$W$100,FALSE)))</f>
        <v>0.50815547057036892</v>
      </c>
      <c r="X63" s="7">
        <f ca="1">IF($A63="",X62,INDEX(Case3!$Q$3:$Q$100,MATCH(CELL("row",A63)-3,Case3!$W$3:$W$100,FALSE)))</f>
        <v>0.55354937314984021</v>
      </c>
      <c r="Y63" s="7">
        <f ca="1">IF($A63="",Y62,INDEX(Case4!$Q$3:$Q$100,MATCH(CELL("row",A63)-3,Case4!$W$3:$W$100,FALSE)))</f>
        <v>0.39713955674364643</v>
      </c>
      <c r="Z63" s="7">
        <f ca="1">IF($A63="",Z62,INDEX(Case5!$Q$3:$Q$100,MATCH(CELL("row",A63)-3,Case5!$W$3:$W$100,FALSE)))</f>
        <v>0.66682562781851584</v>
      </c>
      <c r="AA63" s="7">
        <f ca="1">IF($A63="",AA62,INDEX(Case6!$Q$3:$Q1089,MATCH(CELL("row",A63)-3,Case6!$W$3:$W$100,FALSE)))</f>
        <v>0.39966906055545154</v>
      </c>
      <c r="AB63" s="7">
        <f ca="1">IF($A63="",AB62,INDEX(Case7!$Q$3:$Q$100,MATCH(CELL("row",A63)-3,Case7!$W$3:$W$100,FALSE)))</f>
        <v>0.66048441922835832</v>
      </c>
      <c r="AC63" s="7">
        <f ca="1">IF($A63="",AC62,INDEX(Case8!$Q$3:$Q$100,MATCH(CELL("row",A63)-3,Case8!$W$3:$W$100,FALSE)))</f>
        <v>0.27329479236450632</v>
      </c>
      <c r="AD63" s="7">
        <f ca="1">IF($A63="",AD62,INDEX(Case9!$Q$3:$Q$100,MATCH(CELL("row",B63)-3,Case9!$W$3:$W$100,FALSE)))</f>
        <v>1.0040143879080872</v>
      </c>
      <c r="AE63" s="7">
        <f ca="1">IF($A63="",AE62,INDEX(Case10!$Q$3:$Q$100,MATCH(CELL("row",B63)-3,Case10!$W$3:$W$100,FALSE)))</f>
        <v>0.29911893263703443</v>
      </c>
      <c r="AF63" s="7">
        <f ca="1">IF($A63="",AF62,INDEX(Case11!$Q$3:$Q$100,MATCH(CELL("row",A63)-3,Case11!$W$3:$W$100,FALSE)))</f>
        <v>1.3557838013420158</v>
      </c>
      <c r="AH63" t="str">
        <f t="shared" si="10"/>
        <v/>
      </c>
      <c r="AI63" t="str">
        <f t="shared" si="11"/>
        <v/>
      </c>
      <c r="AL63" s="7">
        <f t="shared" ca="1" si="12"/>
        <v>294.34527147722548</v>
      </c>
      <c r="AM63" s="7">
        <f t="shared" ca="1" si="13"/>
        <v>1.3557838013420158</v>
      </c>
      <c r="AN63" s="7">
        <f t="shared" ca="1" si="14"/>
        <v>254.4209976065309</v>
      </c>
      <c r="AO63" s="7">
        <f t="shared" ca="1" si="15"/>
        <v>8.3311887262809674E-3</v>
      </c>
      <c r="AQ63" s="7">
        <f t="shared" ca="1" si="8"/>
        <v>261.27925622332612</v>
      </c>
      <c r="AR63" s="7">
        <f t="shared" ca="1" si="9"/>
        <v>0.27329479236450632</v>
      </c>
    </row>
    <row r="64" spans="1:44" x14ac:dyDescent="0.2">
      <c r="A64" t="str">
        <f>IF(ROW()-3&gt;Control!$I$5,"",Control!B65)</f>
        <v/>
      </c>
      <c r="B64" s="7">
        <f ca="1">IF($A64="",B63,INDEX(Case1!$AB$3:$AB$100,MATCH(CELL("row",A64)-3,Case1!$W$3:$W$100,FALSE)))</f>
        <v>3.7871962685335054</v>
      </c>
      <c r="C64" s="7">
        <f ca="1">IF($A64="",C63,INDEX(Pi!$C$3:$C$100,MATCH(CELL("row",A64)-3,Pi!$W$3:$W$100,FALSE)))</f>
        <v>254.21038163818517</v>
      </c>
      <c r="D64" s="13">
        <f ca="1">IF($A64="",D63,INDEX(Patm!$C$3:$C$100,MATCH(CELL("row",A64)-3,Patm!$W$3:$W$100,FALSE)))</f>
        <v>254.45325073001214</v>
      </c>
      <c r="E64" s="13">
        <f ca="1">IF($A64="",E63,INDEX('Patm diff'!$C$3:$C$100,MATCH(CELL("row",Q64)-3,'Patm diff'!$W$3:$W$100,FALSE)))</f>
        <v>269.3919552435396</v>
      </c>
      <c r="F64" s="13">
        <f ca="1">IF($A64="",F63,INDEX('Patm nodiff'!$C$3:$C$100,MATCH(CELL("row",B64)-3,'Patm nodiff'!$W$3:$W$100,FALSE)))</f>
        <v>254.4209976065309</v>
      </c>
      <c r="G64" s="13">
        <f ca="1">IF($A64="",G63,INDEX(Case1!$C$3:$C$100,MATCH(CELL("row",A64)-3,Case1!$W$3:$W$100,FALSE)))</f>
        <v>268.407209667004</v>
      </c>
      <c r="H64" s="7">
        <f ca="1">IF($A64="",H63,INDEX(Case2!$C$3:$C$100,MATCH(CELL("row",A64)-3,Case2!$W$3:$W$100,FALSE)))</f>
        <v>268.65078645509044</v>
      </c>
      <c r="I64" s="7">
        <f ca="1">IF($A64="",I63,INDEX(Case3!$C$3:$C$100,MATCH(CELL("row",A64)-3,Case3!$W$3:$W$100,FALSE)))</f>
        <v>268.16658295628093</v>
      </c>
      <c r="J64" s="7">
        <f ca="1">IF($A64="",J63,INDEX(Case4!$C$3:$C$100,MATCH(CELL("row",A64)-3,Case4!$W$3:$W$100,FALSE)))</f>
        <v>269.84123506511679</v>
      </c>
      <c r="K64" s="7">
        <f ca="1">IF($A64="",K63,INDEX(Case5!$C$3:$C$100,MATCH(CELL("row",A64)-3,Case5!$W$3:$W$100,FALSE)))</f>
        <v>266.96524900622006</v>
      </c>
      <c r="L64" s="7">
        <f ca="1">IF($A64="",L63,INDEX(Case6!$C$3:$C$100,MATCH(CELL("row",A64)-3,Case6!$W$3:$W$100,FALSE)))</f>
        <v>269.81398331827847</v>
      </c>
      <c r="M64" s="7">
        <f ca="1">IF($A64="",M63,INDEX(Case7!$C$3:$C$100,MATCH(CELL("row",A64)-3,Case7!$W$3:$W$100,FALSE)))</f>
        <v>267.03224164736957</v>
      </c>
      <c r="N64" s="7">
        <f ca="1">IF($A64="",N63,INDEX(Case8!$C$3:$C$100,MATCH(CELL("row",A64)-3,Case8!$W$3:$W$100,FALSE)))</f>
        <v>261.27925622332612</v>
      </c>
      <c r="O64" s="13">
        <f ca="1">IF($A64="",O63,INDEX(Case9!$C$3:$C$100,MATCH(CELL("row",A64)-3,Case9!$W$3:$W$100,FALSE)))</f>
        <v>282.83656329343398</v>
      </c>
      <c r="P64" s="13">
        <f ca="1">IF($A64="",P63,INDEX(Case10!$C$3:$C$100,MATCH(CELL("row",A64)-3,Case10!$W$3:$W$100,FALSE)))</f>
        <v>262.08801038366607</v>
      </c>
      <c r="Q64" s="7">
        <f ca="1">IF($A64="",Q63,INDEX(Case11!$C$3:$C$100,MATCH(CELL("row",A64)-3,Case11!$W$3:$W$100,FALSE)))</f>
        <v>294.34527147722548</v>
      </c>
      <c r="R64" s="13">
        <f ca="1">IF($A64="",R63,INDEX(Pi!$Q$3:$Q$100,MATCH(CELL("row",A64)-3,Pi!$W$3:$W$100,FALSE)))</f>
        <v>36.630521808811935</v>
      </c>
      <c r="S64" s="7">
        <f ca="1">IF($A64="",S63,INDEX(Patm!$Q$3:$Q$100,MATCH(CELL("row",A64)-3,Patm!$W$3:$W$100,FALSE)))</f>
        <v>9.6454628776763991E-3</v>
      </c>
      <c r="T64" s="7">
        <f ca="1">IF($A64="",T63,INDEX('Patm diff'!$Q$3:$Q$100,MATCH(CELL("row",Q64)-3,'Patm diff'!$W$3:$W$100,FALSE)))</f>
        <v>5.5276923197166603</v>
      </c>
      <c r="U64" s="7">
        <f ca="1">IF($A64="",U63,INDEX('Patm nodiff'!$Q$3:$Q$100,MATCH(CELL("row",B64)-3,'Patm nodiff'!$W$3:$W$100,FALSE)))</f>
        <v>8.3311887262809674E-3</v>
      </c>
      <c r="V64" s="7">
        <f ca="1">IF($A64="",V63,INDEX(Case1!$Q$3:$Q$100,MATCH(CELL("row",A64)-3,Case1!$W$3:$W$100,FALSE)))</f>
        <v>0.53097338480628253</v>
      </c>
      <c r="W64" s="7">
        <f ca="1">IF($A64="",W63,INDEX(Case2!$Q$3:$Q$100,MATCH(CELL("row",A64)-3,Case2!$W$3:$W$100,FALSE)))</f>
        <v>0.50815547057036892</v>
      </c>
      <c r="X64" s="7">
        <f ca="1">IF($A64="",X63,INDEX(Case3!$Q$3:$Q$100,MATCH(CELL("row",A64)-3,Case3!$W$3:$W$100,FALSE)))</f>
        <v>0.55354937314984021</v>
      </c>
      <c r="Y64" s="7">
        <f ca="1">IF($A64="",Y63,INDEX(Case4!$Q$3:$Q$100,MATCH(CELL("row",A64)-3,Case4!$W$3:$W$100,FALSE)))</f>
        <v>0.39713955674364643</v>
      </c>
      <c r="Z64" s="7">
        <f ca="1">IF($A64="",Z63,INDEX(Case5!$Q$3:$Q$100,MATCH(CELL("row",A64)-3,Case5!$W$3:$W$100,FALSE)))</f>
        <v>0.66682562781851584</v>
      </c>
      <c r="AA64" s="7">
        <f ca="1">IF($A64="",AA63,INDEX(Case6!$Q$3:$Q1090,MATCH(CELL("row",A64)-3,Case6!$W$3:$W$100,FALSE)))</f>
        <v>0.39966906055545154</v>
      </c>
      <c r="AB64" s="7">
        <f ca="1">IF($A64="",AB63,INDEX(Case7!$Q$3:$Q$100,MATCH(CELL("row",A64)-3,Case7!$W$3:$W$100,FALSE)))</f>
        <v>0.66048441922835832</v>
      </c>
      <c r="AC64" s="7">
        <f ca="1">IF($A64="",AC63,INDEX(Case8!$Q$3:$Q$100,MATCH(CELL("row",A64)-3,Case8!$W$3:$W$100,FALSE)))</f>
        <v>0.27329479236450632</v>
      </c>
      <c r="AD64" s="7">
        <f ca="1">IF($A64="",AD63,INDEX(Case9!$Q$3:$Q$100,MATCH(CELL("row",B64)-3,Case9!$W$3:$W$100,FALSE)))</f>
        <v>1.0040143879080872</v>
      </c>
      <c r="AE64" s="7">
        <f ca="1">IF($A64="",AE63,INDEX(Case10!$Q$3:$Q$100,MATCH(CELL("row",B64)-3,Case10!$W$3:$W$100,FALSE)))</f>
        <v>0.29911893263703443</v>
      </c>
      <c r="AF64" s="7">
        <f ca="1">IF($A64="",AF63,INDEX(Case11!$Q$3:$Q$100,MATCH(CELL("row",A64)-3,Case11!$W$3:$W$100,FALSE)))</f>
        <v>1.3557838013420158</v>
      </c>
      <c r="AH64" t="str">
        <f t="shared" si="10"/>
        <v/>
      </c>
      <c r="AI64" t="str">
        <f t="shared" si="11"/>
        <v/>
      </c>
      <c r="AL64" s="7">
        <f t="shared" ca="1" si="12"/>
        <v>294.34527147722548</v>
      </c>
      <c r="AM64" s="7">
        <f t="shared" ca="1" si="13"/>
        <v>1.3557838013420158</v>
      </c>
      <c r="AN64" s="7">
        <f t="shared" ca="1" si="14"/>
        <v>254.4209976065309</v>
      </c>
      <c r="AO64" s="7">
        <f t="shared" ca="1" si="15"/>
        <v>8.3311887262809674E-3</v>
      </c>
      <c r="AQ64" s="7">
        <f t="shared" ca="1" si="8"/>
        <v>261.27925622332612</v>
      </c>
      <c r="AR64" s="7">
        <f t="shared" ca="1" si="9"/>
        <v>0.27329479236450632</v>
      </c>
    </row>
    <row r="65" spans="1:44" x14ac:dyDescent="0.2">
      <c r="A65" t="str">
        <f>IF(ROW()-3&gt;Control!$I$5,"",Control!B66)</f>
        <v/>
      </c>
      <c r="B65" s="7">
        <f ca="1">IF($A65="",B64,INDEX(Case1!$AB$3:$AB$100,MATCH(CELL("row",A65)-3,Case1!$W$3:$W$100,FALSE)))</f>
        <v>3.7871962685335054</v>
      </c>
      <c r="C65" s="7">
        <f ca="1">IF($A65="",C64,INDEX(Pi!$C$3:$C$100,MATCH(CELL("row",A65)-3,Pi!$W$3:$W$100,FALSE)))</f>
        <v>254.21038163818517</v>
      </c>
      <c r="D65" s="13">
        <f ca="1">IF($A65="",D64,INDEX(Patm!$C$3:$C$100,MATCH(CELL("row",A65)-3,Patm!$W$3:$W$100,FALSE)))</f>
        <v>254.45325073001214</v>
      </c>
      <c r="E65" s="13">
        <f ca="1">IF($A65="",E64,INDEX('Patm diff'!$C$3:$C$100,MATCH(CELL("row",Q65)-3,'Patm diff'!$W$3:$W$100,FALSE)))</f>
        <v>269.3919552435396</v>
      </c>
      <c r="F65" s="13">
        <f ca="1">IF($A65="",F64,INDEX('Patm nodiff'!$C$3:$C$100,MATCH(CELL("row",B65)-3,'Patm nodiff'!$W$3:$W$100,FALSE)))</f>
        <v>254.4209976065309</v>
      </c>
      <c r="G65" s="13">
        <f ca="1">IF($A65="",G64,INDEX(Case1!$C$3:$C$100,MATCH(CELL("row",A65)-3,Case1!$W$3:$W$100,FALSE)))</f>
        <v>268.407209667004</v>
      </c>
      <c r="H65" s="7">
        <f ca="1">IF($A65="",H64,INDEX(Case2!$C$3:$C$100,MATCH(CELL("row",A65)-3,Case2!$W$3:$W$100,FALSE)))</f>
        <v>268.65078645509044</v>
      </c>
      <c r="I65" s="7">
        <f ca="1">IF($A65="",I64,INDEX(Case3!$C$3:$C$100,MATCH(CELL("row",A65)-3,Case3!$W$3:$W$100,FALSE)))</f>
        <v>268.16658295628093</v>
      </c>
      <c r="J65" s="7">
        <f ca="1">IF($A65="",J64,INDEX(Case4!$C$3:$C$100,MATCH(CELL("row",A65)-3,Case4!$W$3:$W$100,FALSE)))</f>
        <v>269.84123506511679</v>
      </c>
      <c r="K65" s="7">
        <f ca="1">IF($A65="",K64,INDEX(Case5!$C$3:$C$100,MATCH(CELL("row",A65)-3,Case5!$W$3:$W$100,FALSE)))</f>
        <v>266.96524900622006</v>
      </c>
      <c r="L65" s="7">
        <f ca="1">IF($A65="",L64,INDEX(Case6!$C$3:$C$100,MATCH(CELL("row",A65)-3,Case6!$W$3:$W$100,FALSE)))</f>
        <v>269.81398331827847</v>
      </c>
      <c r="M65" s="7">
        <f ca="1">IF($A65="",M64,INDEX(Case7!$C$3:$C$100,MATCH(CELL("row",A65)-3,Case7!$W$3:$W$100,FALSE)))</f>
        <v>267.03224164736957</v>
      </c>
      <c r="N65" s="7">
        <f ca="1">IF($A65="",N64,INDEX(Case8!$C$3:$C$100,MATCH(CELL("row",A65)-3,Case8!$W$3:$W$100,FALSE)))</f>
        <v>261.27925622332612</v>
      </c>
      <c r="O65" s="13">
        <f ca="1">IF($A65="",O64,INDEX(Case9!$C$3:$C$100,MATCH(CELL("row",A65)-3,Case9!$W$3:$W$100,FALSE)))</f>
        <v>282.83656329343398</v>
      </c>
      <c r="P65" s="13">
        <f ca="1">IF($A65="",P64,INDEX(Case10!$C$3:$C$100,MATCH(CELL("row",A65)-3,Case10!$W$3:$W$100,FALSE)))</f>
        <v>262.08801038366607</v>
      </c>
      <c r="Q65" s="7">
        <f ca="1">IF($A65="",Q64,INDEX(Case11!$C$3:$C$100,MATCH(CELL("row",A65)-3,Case11!$W$3:$W$100,FALSE)))</f>
        <v>294.34527147722548</v>
      </c>
      <c r="R65" s="13">
        <f ca="1">IF($A65="",R64,INDEX(Pi!$Q$3:$Q$100,MATCH(CELL("row",A65)-3,Pi!$W$3:$W$100,FALSE)))</f>
        <v>36.630521808811935</v>
      </c>
      <c r="S65" s="7">
        <f ca="1">IF($A65="",S64,INDEX(Patm!$Q$3:$Q$100,MATCH(CELL("row",A65)-3,Patm!$W$3:$W$100,FALSE)))</f>
        <v>9.6454628776763991E-3</v>
      </c>
      <c r="T65" s="7">
        <f ca="1">IF($A65="",T64,INDEX('Patm diff'!$Q$3:$Q$100,MATCH(CELL("row",Q65)-3,'Patm diff'!$W$3:$W$100,FALSE)))</f>
        <v>5.5276923197166603</v>
      </c>
      <c r="U65" s="7">
        <f ca="1">IF($A65="",U64,INDEX('Patm nodiff'!$Q$3:$Q$100,MATCH(CELL("row",B65)-3,'Patm nodiff'!$W$3:$W$100,FALSE)))</f>
        <v>8.3311887262809674E-3</v>
      </c>
      <c r="V65" s="7">
        <f ca="1">IF($A65="",V64,INDEX(Case1!$Q$3:$Q$100,MATCH(CELL("row",A65)-3,Case1!$W$3:$W$100,FALSE)))</f>
        <v>0.53097338480628253</v>
      </c>
      <c r="W65" s="7">
        <f ca="1">IF($A65="",W64,INDEX(Case2!$Q$3:$Q$100,MATCH(CELL("row",A65)-3,Case2!$W$3:$W$100,FALSE)))</f>
        <v>0.50815547057036892</v>
      </c>
      <c r="X65" s="7">
        <f ca="1">IF($A65="",X64,INDEX(Case3!$Q$3:$Q$100,MATCH(CELL("row",A65)-3,Case3!$W$3:$W$100,FALSE)))</f>
        <v>0.55354937314984021</v>
      </c>
      <c r="Y65" s="7">
        <f ca="1">IF($A65="",Y64,INDEX(Case4!$Q$3:$Q$100,MATCH(CELL("row",A65)-3,Case4!$W$3:$W$100,FALSE)))</f>
        <v>0.39713955674364643</v>
      </c>
      <c r="Z65" s="7">
        <f ca="1">IF($A65="",Z64,INDEX(Case5!$Q$3:$Q$100,MATCH(CELL("row",A65)-3,Case5!$W$3:$W$100,FALSE)))</f>
        <v>0.66682562781851584</v>
      </c>
      <c r="AA65" s="7">
        <f ca="1">IF($A65="",AA64,INDEX(Case6!$Q$3:$Q1091,MATCH(CELL("row",A65)-3,Case6!$W$3:$W$100,FALSE)))</f>
        <v>0.39966906055545154</v>
      </c>
      <c r="AB65" s="7">
        <f ca="1">IF($A65="",AB64,INDEX(Case7!$Q$3:$Q$100,MATCH(CELL("row",A65)-3,Case7!$W$3:$W$100,FALSE)))</f>
        <v>0.66048441922835832</v>
      </c>
      <c r="AC65" s="7">
        <f ca="1">IF($A65="",AC64,INDEX(Case8!$Q$3:$Q$100,MATCH(CELL("row",A65)-3,Case8!$W$3:$W$100,FALSE)))</f>
        <v>0.27329479236450632</v>
      </c>
      <c r="AD65" s="7">
        <f ca="1">IF($A65="",AD64,INDEX(Case9!$Q$3:$Q$100,MATCH(CELL("row",B65)-3,Case9!$W$3:$W$100,FALSE)))</f>
        <v>1.0040143879080872</v>
      </c>
      <c r="AE65" s="7">
        <f ca="1">IF($A65="",AE64,INDEX(Case10!$Q$3:$Q$100,MATCH(CELL("row",B65)-3,Case10!$W$3:$W$100,FALSE)))</f>
        <v>0.29911893263703443</v>
      </c>
      <c r="AF65" s="7">
        <f ca="1">IF($A65="",AF64,INDEX(Case11!$Q$3:$Q$100,MATCH(CELL("row",A65)-3,Case11!$W$3:$W$100,FALSE)))</f>
        <v>1.3557838013420158</v>
      </c>
      <c r="AH65" t="str">
        <f t="shared" si="10"/>
        <v/>
      </c>
      <c r="AI65" t="str">
        <f t="shared" si="11"/>
        <v/>
      </c>
      <c r="AL65" s="7">
        <f t="shared" ca="1" si="12"/>
        <v>294.34527147722548</v>
      </c>
      <c r="AM65" s="7">
        <f t="shared" ca="1" si="13"/>
        <v>1.3557838013420158</v>
      </c>
      <c r="AN65" s="7">
        <f t="shared" ca="1" si="14"/>
        <v>254.4209976065309</v>
      </c>
      <c r="AO65" s="7">
        <f t="shared" ca="1" si="15"/>
        <v>8.3311887262809674E-3</v>
      </c>
      <c r="AQ65" s="7">
        <f t="shared" ca="1" si="8"/>
        <v>261.27925622332612</v>
      </c>
      <c r="AR65" s="7">
        <f t="shared" ca="1" si="9"/>
        <v>0.27329479236450632</v>
      </c>
    </row>
    <row r="66" spans="1:44" x14ac:dyDescent="0.2">
      <c r="A66" t="str">
        <f>IF(ROW()-3&gt;Control!$I$5,"",Control!B67)</f>
        <v/>
      </c>
      <c r="B66" s="7">
        <f ca="1">IF($A66="",B65,INDEX(Case1!$AB$3:$AB$100,MATCH(CELL("row",A66)-3,Case1!$W$3:$W$100,FALSE)))</f>
        <v>3.7871962685335054</v>
      </c>
      <c r="C66" s="7">
        <f ca="1">IF($A66="",C65,INDEX(Pi!$C$3:$C$100,MATCH(CELL("row",A66)-3,Pi!$W$3:$W$100,FALSE)))</f>
        <v>254.21038163818517</v>
      </c>
      <c r="D66" s="13">
        <f ca="1">IF($A66="",D65,INDEX(Patm!$C$3:$C$100,MATCH(CELL("row",A66)-3,Patm!$W$3:$W$100,FALSE)))</f>
        <v>254.45325073001214</v>
      </c>
      <c r="E66" s="13">
        <f ca="1">IF($A66="",E65,INDEX('Patm diff'!$C$3:$C$100,MATCH(CELL("row",Q66)-3,'Patm diff'!$W$3:$W$100,FALSE)))</f>
        <v>269.3919552435396</v>
      </c>
      <c r="F66" s="13">
        <f ca="1">IF($A66="",F65,INDEX('Patm nodiff'!$C$3:$C$100,MATCH(CELL("row",B66)-3,'Patm nodiff'!$W$3:$W$100,FALSE)))</f>
        <v>254.4209976065309</v>
      </c>
      <c r="G66" s="13">
        <f ca="1">IF($A66="",G65,INDEX(Case1!$C$3:$C$100,MATCH(CELL("row",A66)-3,Case1!$W$3:$W$100,FALSE)))</f>
        <v>268.407209667004</v>
      </c>
      <c r="H66" s="7">
        <f ca="1">IF($A66="",H65,INDEX(Case2!$C$3:$C$100,MATCH(CELL("row",A66)-3,Case2!$W$3:$W$100,FALSE)))</f>
        <v>268.65078645509044</v>
      </c>
      <c r="I66" s="7">
        <f ca="1">IF($A66="",I65,INDEX(Case3!$C$3:$C$100,MATCH(CELL("row",A66)-3,Case3!$W$3:$W$100,FALSE)))</f>
        <v>268.16658295628093</v>
      </c>
      <c r="J66" s="7">
        <f ca="1">IF($A66="",J65,INDEX(Case4!$C$3:$C$100,MATCH(CELL("row",A66)-3,Case4!$W$3:$W$100,FALSE)))</f>
        <v>269.84123506511679</v>
      </c>
      <c r="K66" s="7">
        <f ca="1">IF($A66="",K65,INDEX(Case5!$C$3:$C$100,MATCH(CELL("row",A66)-3,Case5!$W$3:$W$100,FALSE)))</f>
        <v>266.96524900622006</v>
      </c>
      <c r="L66" s="7">
        <f ca="1">IF($A66="",L65,INDEX(Case6!$C$3:$C$100,MATCH(CELL("row",A66)-3,Case6!$W$3:$W$100,FALSE)))</f>
        <v>269.81398331827847</v>
      </c>
      <c r="M66" s="7">
        <f ca="1">IF($A66="",M65,INDEX(Case7!$C$3:$C$100,MATCH(CELL("row",A66)-3,Case7!$W$3:$W$100,FALSE)))</f>
        <v>267.03224164736957</v>
      </c>
      <c r="N66" s="7">
        <f ca="1">IF($A66="",N65,INDEX(Case8!$C$3:$C$100,MATCH(CELL("row",A66)-3,Case8!$W$3:$W$100,FALSE)))</f>
        <v>261.27925622332612</v>
      </c>
      <c r="O66" s="13">
        <f ca="1">IF($A66="",O65,INDEX(Case9!$C$3:$C$100,MATCH(CELL("row",A66)-3,Case9!$W$3:$W$100,FALSE)))</f>
        <v>282.83656329343398</v>
      </c>
      <c r="P66" s="13">
        <f ca="1">IF($A66="",P65,INDEX(Case10!$C$3:$C$100,MATCH(CELL("row",A66)-3,Case10!$W$3:$W$100,FALSE)))</f>
        <v>262.08801038366607</v>
      </c>
      <c r="Q66" s="7">
        <f ca="1">IF($A66="",Q65,INDEX(Case11!$C$3:$C$100,MATCH(CELL("row",A66)-3,Case11!$W$3:$W$100,FALSE)))</f>
        <v>294.34527147722548</v>
      </c>
      <c r="R66" s="13">
        <f ca="1">IF($A66="",R65,INDEX(Pi!$Q$3:$Q$100,MATCH(CELL("row",A66)-3,Pi!$W$3:$W$100,FALSE)))</f>
        <v>36.630521808811935</v>
      </c>
      <c r="S66" s="7">
        <f ca="1">IF($A66="",S65,INDEX(Patm!$Q$3:$Q$100,MATCH(CELL("row",A66)-3,Patm!$W$3:$W$100,FALSE)))</f>
        <v>9.6454628776763991E-3</v>
      </c>
      <c r="T66" s="7">
        <f ca="1">IF($A66="",T65,INDEX('Patm diff'!$Q$3:$Q$100,MATCH(CELL("row",Q66)-3,'Patm diff'!$W$3:$W$100,FALSE)))</f>
        <v>5.5276923197166603</v>
      </c>
      <c r="U66" s="7">
        <f ca="1">IF($A66="",U65,INDEX('Patm nodiff'!$Q$3:$Q$100,MATCH(CELL("row",B66)-3,'Patm nodiff'!$W$3:$W$100,FALSE)))</f>
        <v>8.3311887262809674E-3</v>
      </c>
      <c r="V66" s="7">
        <f ca="1">IF($A66="",V65,INDEX(Case1!$Q$3:$Q$100,MATCH(CELL("row",A66)-3,Case1!$W$3:$W$100,FALSE)))</f>
        <v>0.53097338480628253</v>
      </c>
      <c r="W66" s="7">
        <f ca="1">IF($A66="",W65,INDEX(Case2!$Q$3:$Q$100,MATCH(CELL("row",A66)-3,Case2!$W$3:$W$100,FALSE)))</f>
        <v>0.50815547057036892</v>
      </c>
      <c r="X66" s="7">
        <f ca="1">IF($A66="",X65,INDEX(Case3!$Q$3:$Q$100,MATCH(CELL("row",A66)-3,Case3!$W$3:$W$100,FALSE)))</f>
        <v>0.55354937314984021</v>
      </c>
      <c r="Y66" s="7">
        <f ca="1">IF($A66="",Y65,INDEX(Case4!$Q$3:$Q$100,MATCH(CELL("row",A66)-3,Case4!$W$3:$W$100,FALSE)))</f>
        <v>0.39713955674364643</v>
      </c>
      <c r="Z66" s="7">
        <f ca="1">IF($A66="",Z65,INDEX(Case5!$Q$3:$Q$100,MATCH(CELL("row",A66)-3,Case5!$W$3:$W$100,FALSE)))</f>
        <v>0.66682562781851584</v>
      </c>
      <c r="AA66" s="7">
        <f ca="1">IF($A66="",AA65,INDEX(Case6!$Q$3:$Q1092,MATCH(CELL("row",A66)-3,Case6!$W$3:$W$100,FALSE)))</f>
        <v>0.39966906055545154</v>
      </c>
      <c r="AB66" s="7">
        <f ca="1">IF($A66="",AB65,INDEX(Case7!$Q$3:$Q$100,MATCH(CELL("row",A66)-3,Case7!$W$3:$W$100,FALSE)))</f>
        <v>0.66048441922835832</v>
      </c>
      <c r="AC66" s="7">
        <f ca="1">IF($A66="",AC65,INDEX(Case8!$Q$3:$Q$100,MATCH(CELL("row",A66)-3,Case8!$W$3:$W$100,FALSE)))</f>
        <v>0.27329479236450632</v>
      </c>
      <c r="AD66" s="7">
        <f ca="1">IF($A66="",AD65,INDEX(Case9!$Q$3:$Q$100,MATCH(CELL("row",B66)-3,Case9!$W$3:$W$100,FALSE)))</f>
        <v>1.0040143879080872</v>
      </c>
      <c r="AE66" s="7">
        <f ca="1">IF($A66="",AE65,INDEX(Case10!$Q$3:$Q$100,MATCH(CELL("row",B66)-3,Case10!$W$3:$W$100,FALSE)))</f>
        <v>0.29911893263703443</v>
      </c>
      <c r="AF66" s="7">
        <f ca="1">IF($A66="",AF65,INDEX(Case11!$Q$3:$Q$100,MATCH(CELL("row",A66)-3,Case11!$W$3:$W$100,FALSE)))</f>
        <v>1.3557838013420158</v>
      </c>
      <c r="AH66" t="str">
        <f t="shared" si="10"/>
        <v/>
      </c>
      <c r="AI66" t="str">
        <f t="shared" si="11"/>
        <v/>
      </c>
      <c r="AL66" s="7">
        <f t="shared" ca="1" si="12"/>
        <v>294.34527147722548</v>
      </c>
      <c r="AM66" s="7">
        <f t="shared" ca="1" si="13"/>
        <v>1.3557838013420158</v>
      </c>
      <c r="AN66" s="7">
        <f t="shared" ca="1" si="14"/>
        <v>254.4209976065309</v>
      </c>
      <c r="AO66" s="7">
        <f t="shared" ca="1" si="15"/>
        <v>8.3311887262809674E-3</v>
      </c>
      <c r="AQ66" s="7">
        <f t="shared" ca="1" si="8"/>
        <v>261.27925622332612</v>
      </c>
      <c r="AR66" s="7">
        <f t="shared" ca="1" si="9"/>
        <v>0.27329479236450632</v>
      </c>
    </row>
    <row r="67" spans="1:44" x14ac:dyDescent="0.2">
      <c r="A67" t="str">
        <f>IF(ROW()-3&gt;Control!$I$5,"",Control!B68)</f>
        <v/>
      </c>
      <c r="B67" s="7">
        <f ca="1">IF($A67="",B66,INDEX(Case1!$AB$3:$AB$100,MATCH(CELL("row",A67)-3,Case1!$W$3:$W$100,FALSE)))</f>
        <v>3.7871962685335054</v>
      </c>
      <c r="C67" s="7">
        <f ca="1">IF($A67="",C66,INDEX(Pi!$C$3:$C$100,MATCH(CELL("row",A67)-3,Pi!$W$3:$W$100,FALSE)))</f>
        <v>254.21038163818517</v>
      </c>
      <c r="D67" s="13">
        <f ca="1">IF($A67="",D66,INDEX(Patm!$C$3:$C$100,MATCH(CELL("row",A67)-3,Patm!$W$3:$W$100,FALSE)))</f>
        <v>254.45325073001214</v>
      </c>
      <c r="E67" s="13">
        <f ca="1">IF($A67="",E66,INDEX('Patm diff'!$C$3:$C$100,MATCH(CELL("row",Q67)-3,'Patm diff'!$W$3:$W$100,FALSE)))</f>
        <v>269.3919552435396</v>
      </c>
      <c r="F67" s="13">
        <f ca="1">IF($A67="",F66,INDEX('Patm nodiff'!$C$3:$C$100,MATCH(CELL("row",B67)-3,'Patm nodiff'!$W$3:$W$100,FALSE)))</f>
        <v>254.4209976065309</v>
      </c>
      <c r="G67" s="13">
        <f ca="1">IF($A67="",G66,INDEX(Case1!$C$3:$C$100,MATCH(CELL("row",A67)-3,Case1!$W$3:$W$100,FALSE)))</f>
        <v>268.407209667004</v>
      </c>
      <c r="H67" s="7">
        <f ca="1">IF($A67="",H66,INDEX(Case2!$C$3:$C$100,MATCH(CELL("row",A67)-3,Case2!$W$3:$W$100,FALSE)))</f>
        <v>268.65078645509044</v>
      </c>
      <c r="I67" s="7">
        <f ca="1">IF($A67="",I66,INDEX(Case3!$C$3:$C$100,MATCH(CELL("row",A67)-3,Case3!$W$3:$W$100,FALSE)))</f>
        <v>268.16658295628093</v>
      </c>
      <c r="J67" s="7">
        <f ca="1">IF($A67="",J66,INDEX(Case4!$C$3:$C$100,MATCH(CELL("row",A67)-3,Case4!$W$3:$W$100,FALSE)))</f>
        <v>269.84123506511679</v>
      </c>
      <c r="K67" s="7">
        <f ca="1">IF($A67="",K66,INDEX(Case5!$C$3:$C$100,MATCH(CELL("row",A67)-3,Case5!$W$3:$W$100,FALSE)))</f>
        <v>266.96524900622006</v>
      </c>
      <c r="L67" s="7">
        <f ca="1">IF($A67="",L66,INDEX(Case6!$C$3:$C$100,MATCH(CELL("row",A67)-3,Case6!$W$3:$W$100,FALSE)))</f>
        <v>269.81398331827847</v>
      </c>
      <c r="M67" s="7">
        <f ca="1">IF($A67="",M66,INDEX(Case7!$C$3:$C$100,MATCH(CELL("row",A67)-3,Case7!$W$3:$W$100,FALSE)))</f>
        <v>267.03224164736957</v>
      </c>
      <c r="N67" s="7">
        <f ca="1">IF($A67="",N66,INDEX(Case8!$C$3:$C$100,MATCH(CELL("row",A67)-3,Case8!$W$3:$W$100,FALSE)))</f>
        <v>261.27925622332612</v>
      </c>
      <c r="O67" s="13">
        <f ca="1">IF($A67="",O66,INDEX(Case9!$C$3:$C$100,MATCH(CELL("row",A67)-3,Case9!$W$3:$W$100,FALSE)))</f>
        <v>282.83656329343398</v>
      </c>
      <c r="P67" s="13">
        <f ca="1">IF($A67="",P66,INDEX(Case10!$C$3:$C$100,MATCH(CELL("row",A67)-3,Case10!$W$3:$W$100,FALSE)))</f>
        <v>262.08801038366607</v>
      </c>
      <c r="Q67" s="7">
        <f ca="1">IF($A67="",Q66,INDEX(Case11!$C$3:$C$100,MATCH(CELL("row",A67)-3,Case11!$W$3:$W$100,FALSE)))</f>
        <v>294.34527147722548</v>
      </c>
      <c r="R67" s="13">
        <f ca="1">IF($A67="",R66,INDEX(Pi!$Q$3:$Q$100,MATCH(CELL("row",A67)-3,Pi!$W$3:$W$100,FALSE)))</f>
        <v>36.630521808811935</v>
      </c>
      <c r="S67" s="7">
        <f ca="1">IF($A67="",S66,INDEX(Patm!$Q$3:$Q$100,MATCH(CELL("row",A67)-3,Patm!$W$3:$W$100,FALSE)))</f>
        <v>9.6454628776763991E-3</v>
      </c>
      <c r="T67" s="7">
        <f ca="1">IF($A67="",T66,INDEX('Patm diff'!$Q$3:$Q$100,MATCH(CELL("row",Q67)-3,'Patm diff'!$W$3:$W$100,FALSE)))</f>
        <v>5.5276923197166603</v>
      </c>
      <c r="U67" s="7">
        <f ca="1">IF($A67="",U66,INDEX('Patm nodiff'!$Q$3:$Q$100,MATCH(CELL("row",B67)-3,'Patm nodiff'!$W$3:$W$100,FALSE)))</f>
        <v>8.3311887262809674E-3</v>
      </c>
      <c r="V67" s="7">
        <f ca="1">IF($A67="",V66,INDEX(Case1!$Q$3:$Q$100,MATCH(CELL("row",A67)-3,Case1!$W$3:$W$100,FALSE)))</f>
        <v>0.53097338480628253</v>
      </c>
      <c r="W67" s="7">
        <f ca="1">IF($A67="",W66,INDEX(Case2!$Q$3:$Q$100,MATCH(CELL("row",A67)-3,Case2!$W$3:$W$100,FALSE)))</f>
        <v>0.50815547057036892</v>
      </c>
      <c r="X67" s="7">
        <f ca="1">IF($A67="",X66,INDEX(Case3!$Q$3:$Q$100,MATCH(CELL("row",A67)-3,Case3!$W$3:$W$100,FALSE)))</f>
        <v>0.55354937314984021</v>
      </c>
      <c r="Y67" s="7">
        <f ca="1">IF($A67="",Y66,INDEX(Case4!$Q$3:$Q$100,MATCH(CELL("row",A67)-3,Case4!$W$3:$W$100,FALSE)))</f>
        <v>0.39713955674364643</v>
      </c>
      <c r="Z67" s="7">
        <f ca="1">IF($A67="",Z66,INDEX(Case5!$Q$3:$Q$100,MATCH(CELL("row",A67)-3,Case5!$W$3:$W$100,FALSE)))</f>
        <v>0.66682562781851584</v>
      </c>
      <c r="AA67" s="7">
        <f ca="1">IF($A67="",AA66,INDEX(Case6!$Q$3:$Q1093,MATCH(CELL("row",A67)-3,Case6!$W$3:$W$100,FALSE)))</f>
        <v>0.39966906055545154</v>
      </c>
      <c r="AB67" s="7">
        <f ca="1">IF($A67="",AB66,INDEX(Case7!$Q$3:$Q$100,MATCH(CELL("row",A67)-3,Case7!$W$3:$W$100,FALSE)))</f>
        <v>0.66048441922835832</v>
      </c>
      <c r="AC67" s="7">
        <f ca="1">IF($A67="",AC66,INDEX(Case8!$Q$3:$Q$100,MATCH(CELL("row",A67)-3,Case8!$W$3:$W$100,FALSE)))</f>
        <v>0.27329479236450632</v>
      </c>
      <c r="AD67" s="7">
        <f ca="1">IF($A67="",AD66,INDEX(Case9!$Q$3:$Q$100,MATCH(CELL("row",B67)-3,Case9!$W$3:$W$100,FALSE)))</f>
        <v>1.0040143879080872</v>
      </c>
      <c r="AE67" s="7">
        <f ca="1">IF($A67="",AE66,INDEX(Case10!$Q$3:$Q$100,MATCH(CELL("row",B67)-3,Case10!$W$3:$W$100,FALSE)))</f>
        <v>0.29911893263703443</v>
      </c>
      <c r="AF67" s="7">
        <f ca="1">IF($A67="",AF66,INDEX(Case11!$Q$3:$Q$100,MATCH(CELL("row",A67)-3,Case11!$W$3:$W$100,FALSE)))</f>
        <v>1.3557838013420158</v>
      </c>
      <c r="AH67" t="str">
        <f t="shared" si="10"/>
        <v/>
      </c>
      <c r="AI67" t="str">
        <f t="shared" si="11"/>
        <v/>
      </c>
      <c r="AL67" s="7">
        <f t="shared" ca="1" si="12"/>
        <v>294.34527147722548</v>
      </c>
      <c r="AM67" s="7">
        <f t="shared" ca="1" si="13"/>
        <v>1.3557838013420158</v>
      </c>
      <c r="AN67" s="7">
        <f t="shared" ca="1" si="14"/>
        <v>254.4209976065309</v>
      </c>
      <c r="AO67" s="7">
        <f t="shared" ca="1" si="15"/>
        <v>8.3311887262809674E-3</v>
      </c>
      <c r="AQ67" s="7">
        <f t="shared" ca="1" si="8"/>
        <v>261.27925622332612</v>
      </c>
      <c r="AR67" s="7">
        <f t="shared" ca="1" si="9"/>
        <v>0.27329479236450632</v>
      </c>
    </row>
    <row r="68" spans="1:44" x14ac:dyDescent="0.2">
      <c r="A68" t="str">
        <f>IF(ROW()-3&gt;Control!$I$5,"",Control!B69)</f>
        <v/>
      </c>
      <c r="B68" s="7">
        <f ca="1">IF($A68="",B67,INDEX(Case1!$AB$3:$AB$100,MATCH(CELL("row",A68)-3,Case1!$W$3:$W$100,FALSE)))</f>
        <v>3.7871962685335054</v>
      </c>
      <c r="C68" s="7">
        <f ca="1">IF($A68="",C67,INDEX(Pi!$C$3:$C$100,MATCH(CELL("row",A68)-3,Pi!$W$3:$W$100,FALSE)))</f>
        <v>254.21038163818517</v>
      </c>
      <c r="D68" s="13">
        <f ca="1">IF($A68="",D67,INDEX(Patm!$C$3:$C$100,MATCH(CELL("row",A68)-3,Patm!$W$3:$W$100,FALSE)))</f>
        <v>254.45325073001214</v>
      </c>
      <c r="E68" s="13">
        <f ca="1">IF($A68="",E67,INDEX('Patm diff'!$C$3:$C$100,MATCH(CELL("row",Q68)-3,'Patm diff'!$W$3:$W$100,FALSE)))</f>
        <v>269.3919552435396</v>
      </c>
      <c r="F68" s="13">
        <f ca="1">IF($A68="",F67,INDEX('Patm nodiff'!$C$3:$C$100,MATCH(CELL("row",B68)-3,'Patm nodiff'!$W$3:$W$100,FALSE)))</f>
        <v>254.4209976065309</v>
      </c>
      <c r="G68" s="13">
        <f ca="1">IF($A68="",G67,INDEX(Case1!$C$3:$C$100,MATCH(CELL("row",A68)-3,Case1!$W$3:$W$100,FALSE)))</f>
        <v>268.407209667004</v>
      </c>
      <c r="H68" s="7">
        <f ca="1">IF($A68="",H67,INDEX(Case2!$C$3:$C$100,MATCH(CELL("row",A68)-3,Case2!$W$3:$W$100,FALSE)))</f>
        <v>268.65078645509044</v>
      </c>
      <c r="I68" s="7">
        <f ca="1">IF($A68="",I67,INDEX(Case3!$C$3:$C$100,MATCH(CELL("row",A68)-3,Case3!$W$3:$W$100,FALSE)))</f>
        <v>268.16658295628093</v>
      </c>
      <c r="J68" s="7">
        <f ca="1">IF($A68="",J67,INDEX(Case4!$C$3:$C$100,MATCH(CELL("row",A68)-3,Case4!$W$3:$W$100,FALSE)))</f>
        <v>269.84123506511679</v>
      </c>
      <c r="K68" s="7">
        <f ca="1">IF($A68="",K67,INDEX(Case5!$C$3:$C$100,MATCH(CELL("row",A68)-3,Case5!$W$3:$W$100,FALSE)))</f>
        <v>266.96524900622006</v>
      </c>
      <c r="L68" s="7">
        <f ca="1">IF($A68="",L67,INDEX(Case6!$C$3:$C$100,MATCH(CELL("row",A68)-3,Case6!$W$3:$W$100,FALSE)))</f>
        <v>269.81398331827847</v>
      </c>
      <c r="M68" s="7">
        <f ca="1">IF($A68="",M67,INDEX(Case7!$C$3:$C$100,MATCH(CELL("row",A68)-3,Case7!$W$3:$W$100,FALSE)))</f>
        <v>267.03224164736957</v>
      </c>
      <c r="N68" s="7">
        <f ca="1">IF($A68="",N67,INDEX(Case8!$C$3:$C$100,MATCH(CELL("row",A68)-3,Case8!$W$3:$W$100,FALSE)))</f>
        <v>261.27925622332612</v>
      </c>
      <c r="O68" s="13">
        <f ca="1">IF($A68="",O67,INDEX(Case9!$C$3:$C$100,MATCH(CELL("row",A68)-3,Case9!$W$3:$W$100,FALSE)))</f>
        <v>282.83656329343398</v>
      </c>
      <c r="P68" s="13">
        <f ca="1">IF($A68="",P67,INDEX(Case10!$C$3:$C$100,MATCH(CELL("row",A68)-3,Case10!$W$3:$W$100,FALSE)))</f>
        <v>262.08801038366607</v>
      </c>
      <c r="Q68" s="7">
        <f ca="1">IF($A68="",Q67,INDEX(Case11!$C$3:$C$100,MATCH(CELL("row",A68)-3,Case11!$W$3:$W$100,FALSE)))</f>
        <v>294.34527147722548</v>
      </c>
      <c r="R68" s="13">
        <f ca="1">IF($A68="",R67,INDEX(Pi!$Q$3:$Q$100,MATCH(CELL("row",A68)-3,Pi!$W$3:$W$100,FALSE)))</f>
        <v>36.630521808811935</v>
      </c>
      <c r="S68" s="7">
        <f ca="1">IF($A68="",S67,INDEX(Patm!$Q$3:$Q$100,MATCH(CELL("row",A68)-3,Patm!$W$3:$W$100,FALSE)))</f>
        <v>9.6454628776763991E-3</v>
      </c>
      <c r="T68" s="7">
        <f ca="1">IF($A68="",T67,INDEX('Patm diff'!$Q$3:$Q$100,MATCH(CELL("row",Q68)-3,'Patm diff'!$W$3:$W$100,FALSE)))</f>
        <v>5.5276923197166603</v>
      </c>
      <c r="U68" s="7">
        <f ca="1">IF($A68="",U67,INDEX('Patm nodiff'!$Q$3:$Q$100,MATCH(CELL("row",B68)-3,'Patm nodiff'!$W$3:$W$100,FALSE)))</f>
        <v>8.3311887262809674E-3</v>
      </c>
      <c r="V68" s="7">
        <f ca="1">IF($A68="",V67,INDEX(Case1!$Q$3:$Q$100,MATCH(CELL("row",A68)-3,Case1!$W$3:$W$100,FALSE)))</f>
        <v>0.53097338480628253</v>
      </c>
      <c r="W68" s="7">
        <f ca="1">IF($A68="",W67,INDEX(Case2!$Q$3:$Q$100,MATCH(CELL("row",A68)-3,Case2!$W$3:$W$100,FALSE)))</f>
        <v>0.50815547057036892</v>
      </c>
      <c r="X68" s="7">
        <f ca="1">IF($A68="",X67,INDEX(Case3!$Q$3:$Q$100,MATCH(CELL("row",A68)-3,Case3!$W$3:$W$100,FALSE)))</f>
        <v>0.55354937314984021</v>
      </c>
      <c r="Y68" s="7">
        <f ca="1">IF($A68="",Y67,INDEX(Case4!$Q$3:$Q$100,MATCH(CELL("row",A68)-3,Case4!$W$3:$W$100,FALSE)))</f>
        <v>0.39713955674364643</v>
      </c>
      <c r="Z68" s="7">
        <f ca="1">IF($A68="",Z67,INDEX(Case5!$Q$3:$Q$100,MATCH(CELL("row",A68)-3,Case5!$W$3:$W$100,FALSE)))</f>
        <v>0.66682562781851584</v>
      </c>
      <c r="AA68" s="7">
        <f ca="1">IF($A68="",AA67,INDEX(Case6!$Q$3:$Q1094,MATCH(CELL("row",A68)-3,Case6!$W$3:$W$100,FALSE)))</f>
        <v>0.39966906055545154</v>
      </c>
      <c r="AB68" s="7">
        <f ca="1">IF($A68="",AB67,INDEX(Case7!$Q$3:$Q$100,MATCH(CELL("row",A68)-3,Case7!$W$3:$W$100,FALSE)))</f>
        <v>0.66048441922835832</v>
      </c>
      <c r="AC68" s="7">
        <f ca="1">IF($A68="",AC67,INDEX(Case8!$Q$3:$Q$100,MATCH(CELL("row",A68)-3,Case8!$W$3:$W$100,FALSE)))</f>
        <v>0.27329479236450632</v>
      </c>
      <c r="AD68" s="7">
        <f ca="1">IF($A68="",AD67,INDEX(Case9!$Q$3:$Q$100,MATCH(CELL("row",B68)-3,Case9!$W$3:$W$100,FALSE)))</f>
        <v>1.0040143879080872</v>
      </c>
      <c r="AE68" s="7">
        <f ca="1">IF($A68="",AE67,INDEX(Case10!$Q$3:$Q$100,MATCH(CELL("row",B68)-3,Case10!$W$3:$W$100,FALSE)))</f>
        <v>0.29911893263703443</v>
      </c>
      <c r="AF68" s="7">
        <f ca="1">IF($A68="",AF67,INDEX(Case11!$Q$3:$Q$100,MATCH(CELL("row",A68)-3,Case11!$W$3:$W$100,FALSE)))</f>
        <v>1.3557838013420158</v>
      </c>
      <c r="AH68" t="str">
        <f t="shared" si="10"/>
        <v/>
      </c>
      <c r="AI68" t="str">
        <f t="shared" si="11"/>
        <v/>
      </c>
      <c r="AL68" s="7">
        <f t="shared" ca="1" si="12"/>
        <v>294.34527147722548</v>
      </c>
      <c r="AM68" s="7">
        <f t="shared" ca="1" si="13"/>
        <v>1.3557838013420158</v>
      </c>
      <c r="AN68" s="7">
        <f t="shared" ca="1" si="14"/>
        <v>254.4209976065309</v>
      </c>
      <c r="AO68" s="7">
        <f t="shared" ca="1" si="15"/>
        <v>8.3311887262809674E-3</v>
      </c>
      <c r="AQ68" s="7">
        <f t="shared" ca="1" si="8"/>
        <v>261.27925622332612</v>
      </c>
      <c r="AR68" s="7">
        <f t="shared" ca="1" si="9"/>
        <v>0.27329479236450632</v>
      </c>
    </row>
    <row r="69" spans="1:44" x14ac:dyDescent="0.2">
      <c r="A69" t="str">
        <f>IF(ROW()-3&gt;Control!$I$5,"",Control!B70)</f>
        <v/>
      </c>
      <c r="B69" s="7">
        <f ca="1">IF($A69="",B68,INDEX(Case1!$AB$3:$AB$100,MATCH(CELL("row",A69)-3,Case1!$W$3:$W$100,FALSE)))</f>
        <v>3.7871962685335054</v>
      </c>
      <c r="C69" s="7">
        <f ca="1">IF($A69="",C68,INDEX(Pi!$C$3:$C$100,MATCH(CELL("row",A69)-3,Pi!$W$3:$W$100,FALSE)))</f>
        <v>254.21038163818517</v>
      </c>
      <c r="D69" s="13">
        <f ca="1">IF($A69="",D68,INDEX(Patm!$C$3:$C$100,MATCH(CELL("row",A69)-3,Patm!$W$3:$W$100,FALSE)))</f>
        <v>254.45325073001214</v>
      </c>
      <c r="E69" s="13">
        <f ca="1">IF($A69="",E68,INDEX('Patm diff'!$C$3:$C$100,MATCH(CELL("row",Q69)-3,'Patm diff'!$W$3:$W$100,FALSE)))</f>
        <v>269.3919552435396</v>
      </c>
      <c r="F69" s="13">
        <f ca="1">IF($A69="",F68,INDEX('Patm nodiff'!$C$3:$C$100,MATCH(CELL("row",B69)-3,'Patm nodiff'!$W$3:$W$100,FALSE)))</f>
        <v>254.4209976065309</v>
      </c>
      <c r="G69" s="13">
        <f ca="1">IF($A69="",G68,INDEX(Case1!$C$3:$C$100,MATCH(CELL("row",A69)-3,Case1!$W$3:$W$100,FALSE)))</f>
        <v>268.407209667004</v>
      </c>
      <c r="H69" s="7">
        <f ca="1">IF($A69="",H68,INDEX(Case2!$C$3:$C$100,MATCH(CELL("row",A69)-3,Case2!$W$3:$W$100,FALSE)))</f>
        <v>268.65078645509044</v>
      </c>
      <c r="I69" s="7">
        <f ca="1">IF($A69="",I68,INDEX(Case3!$C$3:$C$100,MATCH(CELL("row",A69)-3,Case3!$W$3:$W$100,FALSE)))</f>
        <v>268.16658295628093</v>
      </c>
      <c r="J69" s="7">
        <f ca="1">IF($A69="",J68,INDEX(Case4!$C$3:$C$100,MATCH(CELL("row",A69)-3,Case4!$W$3:$W$100,FALSE)))</f>
        <v>269.84123506511679</v>
      </c>
      <c r="K69" s="7">
        <f ca="1">IF($A69="",K68,INDEX(Case5!$C$3:$C$100,MATCH(CELL("row",A69)-3,Case5!$W$3:$W$100,FALSE)))</f>
        <v>266.96524900622006</v>
      </c>
      <c r="L69" s="7">
        <f ca="1">IF($A69="",L68,INDEX(Case6!$C$3:$C$100,MATCH(CELL("row",A69)-3,Case6!$W$3:$W$100,FALSE)))</f>
        <v>269.81398331827847</v>
      </c>
      <c r="M69" s="7">
        <f ca="1">IF($A69="",M68,INDEX(Case7!$C$3:$C$100,MATCH(CELL("row",A69)-3,Case7!$W$3:$W$100,FALSE)))</f>
        <v>267.03224164736957</v>
      </c>
      <c r="N69" s="7">
        <f ca="1">IF($A69="",N68,INDEX(Case8!$C$3:$C$100,MATCH(CELL("row",A69)-3,Case8!$W$3:$W$100,FALSE)))</f>
        <v>261.27925622332612</v>
      </c>
      <c r="O69" s="13">
        <f ca="1">IF($A69="",O68,INDEX(Case9!$C$3:$C$100,MATCH(CELL("row",A69)-3,Case9!$W$3:$W$100,FALSE)))</f>
        <v>282.83656329343398</v>
      </c>
      <c r="P69" s="13">
        <f ca="1">IF($A69="",P68,INDEX(Case10!$C$3:$C$100,MATCH(CELL("row",A69)-3,Case10!$W$3:$W$100,FALSE)))</f>
        <v>262.08801038366607</v>
      </c>
      <c r="Q69" s="7">
        <f ca="1">IF($A69="",Q68,INDEX(Case11!$C$3:$C$100,MATCH(CELL("row",A69)-3,Case11!$W$3:$W$100,FALSE)))</f>
        <v>294.34527147722548</v>
      </c>
      <c r="R69" s="13">
        <f ca="1">IF($A69="",R68,INDEX(Pi!$Q$3:$Q$100,MATCH(CELL("row",A69)-3,Pi!$W$3:$W$100,FALSE)))</f>
        <v>36.630521808811935</v>
      </c>
      <c r="S69" s="7">
        <f ca="1">IF($A69="",S68,INDEX(Patm!$Q$3:$Q$100,MATCH(CELL("row",A69)-3,Patm!$W$3:$W$100,FALSE)))</f>
        <v>9.6454628776763991E-3</v>
      </c>
      <c r="T69" s="7">
        <f ca="1">IF($A69="",T68,INDEX('Patm diff'!$Q$3:$Q$100,MATCH(CELL("row",Q69)-3,'Patm diff'!$W$3:$W$100,FALSE)))</f>
        <v>5.5276923197166603</v>
      </c>
      <c r="U69" s="7">
        <f ca="1">IF($A69="",U68,INDEX('Patm nodiff'!$Q$3:$Q$100,MATCH(CELL("row",B69)-3,'Patm nodiff'!$W$3:$W$100,FALSE)))</f>
        <v>8.3311887262809674E-3</v>
      </c>
      <c r="V69" s="7">
        <f ca="1">IF($A69="",V68,INDEX(Case1!$Q$3:$Q$100,MATCH(CELL("row",A69)-3,Case1!$W$3:$W$100,FALSE)))</f>
        <v>0.53097338480628253</v>
      </c>
      <c r="W69" s="7">
        <f ca="1">IF($A69="",W68,INDEX(Case2!$Q$3:$Q$100,MATCH(CELL("row",A69)-3,Case2!$W$3:$W$100,FALSE)))</f>
        <v>0.50815547057036892</v>
      </c>
      <c r="X69" s="7">
        <f ca="1">IF($A69="",X68,INDEX(Case3!$Q$3:$Q$100,MATCH(CELL("row",A69)-3,Case3!$W$3:$W$100,FALSE)))</f>
        <v>0.55354937314984021</v>
      </c>
      <c r="Y69" s="7">
        <f ca="1">IF($A69="",Y68,INDEX(Case4!$Q$3:$Q$100,MATCH(CELL("row",A69)-3,Case4!$W$3:$W$100,FALSE)))</f>
        <v>0.39713955674364643</v>
      </c>
      <c r="Z69" s="7">
        <f ca="1">IF($A69="",Z68,INDEX(Case5!$Q$3:$Q$100,MATCH(CELL("row",A69)-3,Case5!$W$3:$W$100,FALSE)))</f>
        <v>0.66682562781851584</v>
      </c>
      <c r="AA69" s="7">
        <f ca="1">IF($A69="",AA68,INDEX(Case6!$Q$3:$Q1095,MATCH(CELL("row",A69)-3,Case6!$W$3:$W$100,FALSE)))</f>
        <v>0.39966906055545154</v>
      </c>
      <c r="AB69" s="7">
        <f ca="1">IF($A69="",AB68,INDEX(Case7!$Q$3:$Q$100,MATCH(CELL("row",A69)-3,Case7!$W$3:$W$100,FALSE)))</f>
        <v>0.66048441922835832</v>
      </c>
      <c r="AC69" s="7">
        <f ca="1">IF($A69="",AC68,INDEX(Case8!$Q$3:$Q$100,MATCH(CELL("row",A69)-3,Case8!$W$3:$W$100,FALSE)))</f>
        <v>0.27329479236450632</v>
      </c>
      <c r="AD69" s="7">
        <f ca="1">IF($A69="",AD68,INDEX(Case9!$Q$3:$Q$100,MATCH(CELL("row",B69)-3,Case9!$W$3:$W$100,FALSE)))</f>
        <v>1.0040143879080872</v>
      </c>
      <c r="AE69" s="7">
        <f ca="1">IF($A69="",AE68,INDEX(Case10!$Q$3:$Q$100,MATCH(CELL("row",B69)-3,Case10!$W$3:$W$100,FALSE)))</f>
        <v>0.29911893263703443</v>
      </c>
      <c r="AF69" s="7">
        <f ca="1">IF($A69="",AF68,INDEX(Case11!$Q$3:$Q$100,MATCH(CELL("row",A69)-3,Case11!$W$3:$W$100,FALSE)))</f>
        <v>1.3557838013420158</v>
      </c>
      <c r="AH69" t="str">
        <f t="shared" si="10"/>
        <v/>
      </c>
      <c r="AI69" t="str">
        <f t="shared" si="11"/>
        <v/>
      </c>
      <c r="AL69" s="7">
        <f t="shared" ca="1" si="12"/>
        <v>294.34527147722548</v>
      </c>
      <c r="AM69" s="7">
        <f t="shared" ca="1" si="13"/>
        <v>1.3557838013420158</v>
      </c>
      <c r="AN69" s="7">
        <f t="shared" ca="1" si="14"/>
        <v>254.4209976065309</v>
      </c>
      <c r="AO69" s="7">
        <f t="shared" ca="1" si="15"/>
        <v>8.3311887262809674E-3</v>
      </c>
      <c r="AQ69" s="7">
        <f t="shared" ref="AQ69:AQ100" ca="1" si="16">IF($A69="",AQ68,INDEX($G69:$Q69,1,$AJ$3))</f>
        <v>261.27925622332612</v>
      </c>
      <c r="AR69" s="7">
        <f t="shared" ref="AR69:AR100" ca="1" si="17">IF($A69="",AR68,INDEX($V69:$AF69,1,$AJ$3))</f>
        <v>0.27329479236450632</v>
      </c>
    </row>
    <row r="70" spans="1:44" x14ac:dyDescent="0.2">
      <c r="A70" t="str">
        <f>IF(ROW()-3&gt;Control!$I$5,"",Control!B71)</f>
        <v/>
      </c>
      <c r="B70" s="7">
        <f ca="1">IF($A70="",B69,INDEX(Case1!$AB$3:$AB$100,MATCH(CELL("row",A70)-3,Case1!$W$3:$W$100,FALSE)))</f>
        <v>3.7871962685335054</v>
      </c>
      <c r="C70" s="7">
        <f ca="1">IF($A70="",C69,INDEX(Pi!$C$3:$C$100,MATCH(CELL("row",A70)-3,Pi!$W$3:$W$100,FALSE)))</f>
        <v>254.21038163818517</v>
      </c>
      <c r="D70" s="13">
        <f ca="1">IF($A70="",D69,INDEX(Patm!$C$3:$C$100,MATCH(CELL("row",A70)-3,Patm!$W$3:$W$100,FALSE)))</f>
        <v>254.45325073001214</v>
      </c>
      <c r="E70" s="13">
        <f ca="1">IF($A70="",E69,INDEX('Patm diff'!$C$3:$C$100,MATCH(CELL("row",Q70)-3,'Patm diff'!$W$3:$W$100,FALSE)))</f>
        <v>269.3919552435396</v>
      </c>
      <c r="F70" s="13">
        <f ca="1">IF($A70="",F69,INDEX('Patm nodiff'!$C$3:$C$100,MATCH(CELL("row",B70)-3,'Patm nodiff'!$W$3:$W$100,FALSE)))</f>
        <v>254.4209976065309</v>
      </c>
      <c r="G70" s="13">
        <f ca="1">IF($A70="",G69,INDEX(Case1!$C$3:$C$100,MATCH(CELL("row",A70)-3,Case1!$W$3:$W$100,FALSE)))</f>
        <v>268.407209667004</v>
      </c>
      <c r="H70" s="7">
        <f ca="1">IF($A70="",H69,INDEX(Case2!$C$3:$C$100,MATCH(CELL("row",A70)-3,Case2!$W$3:$W$100,FALSE)))</f>
        <v>268.65078645509044</v>
      </c>
      <c r="I70" s="7">
        <f ca="1">IF($A70="",I69,INDEX(Case3!$C$3:$C$100,MATCH(CELL("row",A70)-3,Case3!$W$3:$W$100,FALSE)))</f>
        <v>268.16658295628093</v>
      </c>
      <c r="J70" s="7">
        <f ca="1">IF($A70="",J69,INDEX(Case4!$C$3:$C$100,MATCH(CELL("row",A70)-3,Case4!$W$3:$W$100,FALSE)))</f>
        <v>269.84123506511679</v>
      </c>
      <c r="K70" s="7">
        <f ca="1">IF($A70="",K69,INDEX(Case5!$C$3:$C$100,MATCH(CELL("row",A70)-3,Case5!$W$3:$W$100,FALSE)))</f>
        <v>266.96524900622006</v>
      </c>
      <c r="L70" s="7">
        <f ca="1">IF($A70="",L69,INDEX(Case6!$C$3:$C$100,MATCH(CELL("row",A70)-3,Case6!$W$3:$W$100,FALSE)))</f>
        <v>269.81398331827847</v>
      </c>
      <c r="M70" s="7">
        <f ca="1">IF($A70="",M69,INDEX(Case7!$C$3:$C$100,MATCH(CELL("row",A70)-3,Case7!$W$3:$W$100,FALSE)))</f>
        <v>267.03224164736957</v>
      </c>
      <c r="N70" s="7">
        <f ca="1">IF($A70="",N69,INDEX(Case8!$C$3:$C$100,MATCH(CELL("row",A70)-3,Case8!$W$3:$W$100,FALSE)))</f>
        <v>261.27925622332612</v>
      </c>
      <c r="O70" s="13">
        <f ca="1">IF($A70="",O69,INDEX(Case9!$C$3:$C$100,MATCH(CELL("row",A70)-3,Case9!$W$3:$W$100,FALSE)))</f>
        <v>282.83656329343398</v>
      </c>
      <c r="P70" s="13">
        <f ca="1">IF($A70="",P69,INDEX(Case10!$C$3:$C$100,MATCH(CELL("row",A70)-3,Case10!$W$3:$W$100,FALSE)))</f>
        <v>262.08801038366607</v>
      </c>
      <c r="Q70" s="7">
        <f ca="1">IF($A70="",Q69,INDEX(Case11!$C$3:$C$100,MATCH(CELL("row",A70)-3,Case11!$W$3:$W$100,FALSE)))</f>
        <v>294.34527147722548</v>
      </c>
      <c r="R70" s="13">
        <f ca="1">IF($A70="",R69,INDEX(Pi!$Q$3:$Q$100,MATCH(CELL("row",A70)-3,Pi!$W$3:$W$100,FALSE)))</f>
        <v>36.630521808811935</v>
      </c>
      <c r="S70" s="7">
        <f ca="1">IF($A70="",S69,INDEX(Patm!$Q$3:$Q$100,MATCH(CELL("row",A70)-3,Patm!$W$3:$W$100,FALSE)))</f>
        <v>9.6454628776763991E-3</v>
      </c>
      <c r="T70" s="7">
        <f ca="1">IF($A70="",T69,INDEX('Patm diff'!$Q$3:$Q$100,MATCH(CELL("row",Q70)-3,'Patm diff'!$W$3:$W$100,FALSE)))</f>
        <v>5.5276923197166603</v>
      </c>
      <c r="U70" s="7">
        <f ca="1">IF($A70="",U69,INDEX('Patm nodiff'!$Q$3:$Q$100,MATCH(CELL("row",B70)-3,'Patm nodiff'!$W$3:$W$100,FALSE)))</f>
        <v>8.3311887262809674E-3</v>
      </c>
      <c r="V70" s="7">
        <f ca="1">IF($A70="",V69,INDEX(Case1!$Q$3:$Q$100,MATCH(CELL("row",A70)-3,Case1!$W$3:$W$100,FALSE)))</f>
        <v>0.53097338480628253</v>
      </c>
      <c r="W70" s="7">
        <f ca="1">IF($A70="",W69,INDEX(Case2!$Q$3:$Q$100,MATCH(CELL("row",A70)-3,Case2!$W$3:$W$100,FALSE)))</f>
        <v>0.50815547057036892</v>
      </c>
      <c r="X70" s="7">
        <f ca="1">IF($A70="",X69,INDEX(Case3!$Q$3:$Q$100,MATCH(CELL("row",A70)-3,Case3!$W$3:$W$100,FALSE)))</f>
        <v>0.55354937314984021</v>
      </c>
      <c r="Y70" s="7">
        <f ca="1">IF($A70="",Y69,INDEX(Case4!$Q$3:$Q$100,MATCH(CELL("row",A70)-3,Case4!$W$3:$W$100,FALSE)))</f>
        <v>0.39713955674364643</v>
      </c>
      <c r="Z70" s="7">
        <f ca="1">IF($A70="",Z69,INDEX(Case5!$Q$3:$Q$100,MATCH(CELL("row",A70)-3,Case5!$W$3:$W$100,FALSE)))</f>
        <v>0.66682562781851584</v>
      </c>
      <c r="AA70" s="7">
        <f ca="1">IF($A70="",AA69,INDEX(Case6!$Q$3:$Q1096,MATCH(CELL("row",A70)-3,Case6!$W$3:$W$100,FALSE)))</f>
        <v>0.39966906055545154</v>
      </c>
      <c r="AB70" s="7">
        <f ca="1">IF($A70="",AB69,INDEX(Case7!$Q$3:$Q$100,MATCH(CELL("row",A70)-3,Case7!$W$3:$W$100,FALSE)))</f>
        <v>0.66048441922835832</v>
      </c>
      <c r="AC70" s="7">
        <f ca="1">IF($A70="",AC69,INDEX(Case8!$Q$3:$Q$100,MATCH(CELL("row",A70)-3,Case8!$W$3:$W$100,FALSE)))</f>
        <v>0.27329479236450632</v>
      </c>
      <c r="AD70" s="7">
        <f ca="1">IF($A70="",AD69,INDEX(Case9!$Q$3:$Q$100,MATCH(CELL("row",B70)-3,Case9!$W$3:$W$100,FALSE)))</f>
        <v>1.0040143879080872</v>
      </c>
      <c r="AE70" s="7">
        <f ca="1">IF($A70="",AE69,INDEX(Case10!$Q$3:$Q$100,MATCH(CELL("row",B70)-3,Case10!$W$3:$W$100,FALSE)))</f>
        <v>0.29911893263703443</v>
      </c>
      <c r="AF70" s="7">
        <f ca="1">IF($A70="",AF69,INDEX(Case11!$Q$3:$Q$100,MATCH(CELL("row",A70)-3,Case11!$W$3:$W$100,FALSE)))</f>
        <v>1.3557838013420158</v>
      </c>
      <c r="AH70" t="str">
        <f t="shared" si="10"/>
        <v/>
      </c>
      <c r="AI70" t="str">
        <f t="shared" si="11"/>
        <v/>
      </c>
      <c r="AL70" s="7">
        <f t="shared" ca="1" si="12"/>
        <v>294.34527147722548</v>
      </c>
      <c r="AM70" s="7">
        <f t="shared" ca="1" si="13"/>
        <v>1.3557838013420158</v>
      </c>
      <c r="AN70" s="7">
        <f t="shared" ca="1" si="14"/>
        <v>254.4209976065309</v>
      </c>
      <c r="AO70" s="7">
        <f t="shared" ca="1" si="15"/>
        <v>8.3311887262809674E-3</v>
      </c>
      <c r="AQ70" s="7">
        <f t="shared" ca="1" si="16"/>
        <v>261.27925622332612</v>
      </c>
      <c r="AR70" s="7">
        <f t="shared" ca="1" si="17"/>
        <v>0.27329479236450632</v>
      </c>
    </row>
    <row r="71" spans="1:44" x14ac:dyDescent="0.2">
      <c r="A71" t="str">
        <f>IF(ROW()-3&gt;Control!$I$5,"",Control!B72)</f>
        <v/>
      </c>
      <c r="B71" s="7">
        <f ca="1">IF($A71="",B70,INDEX(Case1!$AB$3:$AB$100,MATCH(CELL("row",A71)-3,Case1!$W$3:$W$100,FALSE)))</f>
        <v>3.7871962685335054</v>
      </c>
      <c r="C71" s="7">
        <f ca="1">IF($A71="",C70,INDEX(Pi!$C$3:$C$100,MATCH(CELL("row",A71)-3,Pi!$W$3:$W$100,FALSE)))</f>
        <v>254.21038163818517</v>
      </c>
      <c r="D71" s="13">
        <f ca="1">IF($A71="",D70,INDEX(Patm!$C$3:$C$100,MATCH(CELL("row",A71)-3,Patm!$W$3:$W$100,FALSE)))</f>
        <v>254.45325073001214</v>
      </c>
      <c r="E71" s="13">
        <f ca="1">IF($A71="",E70,INDEX('Patm diff'!$C$3:$C$100,MATCH(CELL("row",Q71)-3,'Patm diff'!$W$3:$W$100,FALSE)))</f>
        <v>269.3919552435396</v>
      </c>
      <c r="F71" s="13">
        <f ca="1">IF($A71="",F70,INDEX('Patm nodiff'!$C$3:$C$100,MATCH(CELL("row",B71)-3,'Patm nodiff'!$W$3:$W$100,FALSE)))</f>
        <v>254.4209976065309</v>
      </c>
      <c r="G71" s="13">
        <f ca="1">IF($A71="",G70,INDEX(Case1!$C$3:$C$100,MATCH(CELL("row",A71)-3,Case1!$W$3:$W$100,FALSE)))</f>
        <v>268.407209667004</v>
      </c>
      <c r="H71" s="7">
        <f ca="1">IF($A71="",H70,INDEX(Case2!$C$3:$C$100,MATCH(CELL("row",A71)-3,Case2!$W$3:$W$100,FALSE)))</f>
        <v>268.65078645509044</v>
      </c>
      <c r="I71" s="7">
        <f ca="1">IF($A71="",I70,INDEX(Case3!$C$3:$C$100,MATCH(CELL("row",A71)-3,Case3!$W$3:$W$100,FALSE)))</f>
        <v>268.16658295628093</v>
      </c>
      <c r="J71" s="7">
        <f ca="1">IF($A71="",J70,INDEX(Case4!$C$3:$C$100,MATCH(CELL("row",A71)-3,Case4!$W$3:$W$100,FALSE)))</f>
        <v>269.84123506511679</v>
      </c>
      <c r="K71" s="7">
        <f ca="1">IF($A71="",K70,INDEX(Case5!$C$3:$C$100,MATCH(CELL("row",A71)-3,Case5!$W$3:$W$100,FALSE)))</f>
        <v>266.96524900622006</v>
      </c>
      <c r="L71" s="7">
        <f ca="1">IF($A71="",L70,INDEX(Case6!$C$3:$C$100,MATCH(CELL("row",A71)-3,Case6!$W$3:$W$100,FALSE)))</f>
        <v>269.81398331827847</v>
      </c>
      <c r="M71" s="7">
        <f ca="1">IF($A71="",M70,INDEX(Case7!$C$3:$C$100,MATCH(CELL("row",A71)-3,Case7!$W$3:$W$100,FALSE)))</f>
        <v>267.03224164736957</v>
      </c>
      <c r="N71" s="7">
        <f ca="1">IF($A71="",N70,INDEX(Case8!$C$3:$C$100,MATCH(CELL("row",A71)-3,Case8!$W$3:$W$100,FALSE)))</f>
        <v>261.27925622332612</v>
      </c>
      <c r="O71" s="13">
        <f ca="1">IF($A71="",O70,INDEX(Case9!$C$3:$C$100,MATCH(CELL("row",A71)-3,Case9!$W$3:$W$100,FALSE)))</f>
        <v>282.83656329343398</v>
      </c>
      <c r="P71" s="13">
        <f ca="1">IF($A71="",P70,INDEX(Case10!$C$3:$C$100,MATCH(CELL("row",A71)-3,Case10!$W$3:$W$100,FALSE)))</f>
        <v>262.08801038366607</v>
      </c>
      <c r="Q71" s="7">
        <f ca="1">IF($A71="",Q70,INDEX(Case11!$C$3:$C$100,MATCH(CELL("row",A71)-3,Case11!$W$3:$W$100,FALSE)))</f>
        <v>294.34527147722548</v>
      </c>
      <c r="R71" s="13">
        <f ca="1">IF($A71="",R70,INDEX(Pi!$Q$3:$Q$100,MATCH(CELL("row",A71)-3,Pi!$W$3:$W$100,FALSE)))</f>
        <v>36.630521808811935</v>
      </c>
      <c r="S71" s="7">
        <f ca="1">IF($A71="",S70,INDEX(Patm!$Q$3:$Q$100,MATCH(CELL("row",A71)-3,Patm!$W$3:$W$100,FALSE)))</f>
        <v>9.6454628776763991E-3</v>
      </c>
      <c r="T71" s="7">
        <f ca="1">IF($A71="",T70,INDEX('Patm diff'!$Q$3:$Q$100,MATCH(CELL("row",Q71)-3,'Patm diff'!$W$3:$W$100,FALSE)))</f>
        <v>5.5276923197166603</v>
      </c>
      <c r="U71" s="7">
        <f ca="1">IF($A71="",U70,INDEX('Patm nodiff'!$Q$3:$Q$100,MATCH(CELL("row",B71)-3,'Patm nodiff'!$W$3:$W$100,FALSE)))</f>
        <v>8.3311887262809674E-3</v>
      </c>
      <c r="V71" s="7">
        <f ca="1">IF($A71="",V70,INDEX(Case1!$Q$3:$Q$100,MATCH(CELL("row",A71)-3,Case1!$W$3:$W$100,FALSE)))</f>
        <v>0.53097338480628253</v>
      </c>
      <c r="W71" s="7">
        <f ca="1">IF($A71="",W70,INDEX(Case2!$Q$3:$Q$100,MATCH(CELL("row",A71)-3,Case2!$W$3:$W$100,FALSE)))</f>
        <v>0.50815547057036892</v>
      </c>
      <c r="X71" s="7">
        <f ca="1">IF($A71="",X70,INDEX(Case3!$Q$3:$Q$100,MATCH(CELL("row",A71)-3,Case3!$W$3:$W$100,FALSE)))</f>
        <v>0.55354937314984021</v>
      </c>
      <c r="Y71" s="7">
        <f ca="1">IF($A71="",Y70,INDEX(Case4!$Q$3:$Q$100,MATCH(CELL("row",A71)-3,Case4!$W$3:$W$100,FALSE)))</f>
        <v>0.39713955674364643</v>
      </c>
      <c r="Z71" s="7">
        <f ca="1">IF($A71="",Z70,INDEX(Case5!$Q$3:$Q$100,MATCH(CELL("row",A71)-3,Case5!$W$3:$W$100,FALSE)))</f>
        <v>0.66682562781851584</v>
      </c>
      <c r="AA71" s="7">
        <f ca="1">IF($A71="",AA70,INDEX(Case6!$Q$3:$Q1097,MATCH(CELL("row",A71)-3,Case6!$W$3:$W$100,FALSE)))</f>
        <v>0.39966906055545154</v>
      </c>
      <c r="AB71" s="7">
        <f ca="1">IF($A71="",AB70,INDEX(Case7!$Q$3:$Q$100,MATCH(CELL("row",A71)-3,Case7!$W$3:$W$100,FALSE)))</f>
        <v>0.66048441922835832</v>
      </c>
      <c r="AC71" s="7">
        <f ca="1">IF($A71="",AC70,INDEX(Case8!$Q$3:$Q$100,MATCH(CELL("row",A71)-3,Case8!$W$3:$W$100,FALSE)))</f>
        <v>0.27329479236450632</v>
      </c>
      <c r="AD71" s="7">
        <f ca="1">IF($A71="",AD70,INDEX(Case9!$Q$3:$Q$100,MATCH(CELL("row",B71)-3,Case9!$W$3:$W$100,FALSE)))</f>
        <v>1.0040143879080872</v>
      </c>
      <c r="AE71" s="7">
        <f ca="1">IF($A71="",AE70,INDEX(Case10!$Q$3:$Q$100,MATCH(CELL("row",B71)-3,Case10!$W$3:$W$100,FALSE)))</f>
        <v>0.29911893263703443</v>
      </c>
      <c r="AF71" s="7">
        <f ca="1">IF($A71="",AF70,INDEX(Case11!$Q$3:$Q$100,MATCH(CELL("row",A71)-3,Case11!$W$3:$W$100,FALSE)))</f>
        <v>1.3557838013420158</v>
      </c>
      <c r="AH71" t="str">
        <f t="shared" si="10"/>
        <v/>
      </c>
      <c r="AI71" t="str">
        <f t="shared" si="11"/>
        <v/>
      </c>
      <c r="AL71" s="7">
        <f t="shared" ca="1" si="12"/>
        <v>294.34527147722548</v>
      </c>
      <c r="AM71" s="7">
        <f t="shared" ca="1" si="13"/>
        <v>1.3557838013420158</v>
      </c>
      <c r="AN71" s="7">
        <f t="shared" ca="1" si="14"/>
        <v>254.4209976065309</v>
      </c>
      <c r="AO71" s="7">
        <f t="shared" ca="1" si="15"/>
        <v>8.3311887262809674E-3</v>
      </c>
      <c r="AQ71" s="7">
        <f t="shared" ca="1" si="16"/>
        <v>261.27925622332612</v>
      </c>
      <c r="AR71" s="7">
        <f t="shared" ca="1" si="17"/>
        <v>0.27329479236450632</v>
      </c>
    </row>
    <row r="72" spans="1:44" x14ac:dyDescent="0.2">
      <c r="A72" t="str">
        <f>IF(ROW()-3&gt;Control!$I$5,"",Control!B73)</f>
        <v/>
      </c>
      <c r="B72" s="7">
        <f ca="1">IF($A72="",B71,INDEX(Case1!$AB$3:$AB$100,MATCH(CELL("row",A72)-3,Case1!$W$3:$W$100,FALSE)))</f>
        <v>3.7871962685335054</v>
      </c>
      <c r="C72" s="7">
        <f ca="1">IF($A72="",C71,INDEX(Pi!$C$3:$C$100,MATCH(CELL("row",A72)-3,Pi!$W$3:$W$100,FALSE)))</f>
        <v>254.21038163818517</v>
      </c>
      <c r="D72" s="13">
        <f ca="1">IF($A72="",D71,INDEX(Patm!$C$3:$C$100,MATCH(CELL("row",A72)-3,Patm!$W$3:$W$100,FALSE)))</f>
        <v>254.45325073001214</v>
      </c>
      <c r="E72" s="13">
        <f ca="1">IF($A72="",E71,INDEX('Patm diff'!$C$3:$C$100,MATCH(CELL("row",Q72)-3,'Patm diff'!$W$3:$W$100,FALSE)))</f>
        <v>269.3919552435396</v>
      </c>
      <c r="F72" s="13">
        <f ca="1">IF($A72="",F71,INDEX('Patm nodiff'!$C$3:$C$100,MATCH(CELL("row",B72)-3,'Patm nodiff'!$W$3:$W$100,FALSE)))</f>
        <v>254.4209976065309</v>
      </c>
      <c r="G72" s="13">
        <f ca="1">IF($A72="",G71,INDEX(Case1!$C$3:$C$100,MATCH(CELL("row",A72)-3,Case1!$W$3:$W$100,FALSE)))</f>
        <v>268.407209667004</v>
      </c>
      <c r="H72" s="7">
        <f ca="1">IF($A72="",H71,INDEX(Case2!$C$3:$C$100,MATCH(CELL("row",A72)-3,Case2!$W$3:$W$100,FALSE)))</f>
        <v>268.65078645509044</v>
      </c>
      <c r="I72" s="7">
        <f ca="1">IF($A72="",I71,INDEX(Case3!$C$3:$C$100,MATCH(CELL("row",A72)-3,Case3!$W$3:$W$100,FALSE)))</f>
        <v>268.16658295628093</v>
      </c>
      <c r="J72" s="7">
        <f ca="1">IF($A72="",J71,INDEX(Case4!$C$3:$C$100,MATCH(CELL("row",A72)-3,Case4!$W$3:$W$100,FALSE)))</f>
        <v>269.84123506511679</v>
      </c>
      <c r="K72" s="7">
        <f ca="1">IF($A72="",K71,INDEX(Case5!$C$3:$C$100,MATCH(CELL("row",A72)-3,Case5!$W$3:$W$100,FALSE)))</f>
        <v>266.96524900622006</v>
      </c>
      <c r="L72" s="7">
        <f ca="1">IF($A72="",L71,INDEX(Case6!$C$3:$C$100,MATCH(CELL("row",A72)-3,Case6!$W$3:$W$100,FALSE)))</f>
        <v>269.81398331827847</v>
      </c>
      <c r="M72" s="7">
        <f ca="1">IF($A72="",M71,INDEX(Case7!$C$3:$C$100,MATCH(CELL("row",A72)-3,Case7!$W$3:$W$100,FALSE)))</f>
        <v>267.03224164736957</v>
      </c>
      <c r="N72" s="7">
        <f ca="1">IF($A72="",N71,INDEX(Case8!$C$3:$C$100,MATCH(CELL("row",A72)-3,Case8!$W$3:$W$100,FALSE)))</f>
        <v>261.27925622332612</v>
      </c>
      <c r="O72" s="13">
        <f ca="1">IF($A72="",O71,INDEX(Case9!$C$3:$C$100,MATCH(CELL("row",A72)-3,Case9!$W$3:$W$100,FALSE)))</f>
        <v>282.83656329343398</v>
      </c>
      <c r="P72" s="13">
        <f ca="1">IF($A72="",P71,INDEX(Case10!$C$3:$C$100,MATCH(CELL("row",A72)-3,Case10!$W$3:$W$100,FALSE)))</f>
        <v>262.08801038366607</v>
      </c>
      <c r="Q72" s="7">
        <f ca="1">IF($A72="",Q71,INDEX(Case11!$C$3:$C$100,MATCH(CELL("row",A72)-3,Case11!$W$3:$W$100,FALSE)))</f>
        <v>294.34527147722548</v>
      </c>
      <c r="R72" s="13">
        <f ca="1">IF($A72="",R71,INDEX(Pi!$Q$3:$Q$100,MATCH(CELL("row",A72)-3,Pi!$W$3:$W$100,FALSE)))</f>
        <v>36.630521808811935</v>
      </c>
      <c r="S72" s="7">
        <f ca="1">IF($A72="",S71,INDEX(Patm!$Q$3:$Q$100,MATCH(CELL("row",A72)-3,Patm!$W$3:$W$100,FALSE)))</f>
        <v>9.6454628776763991E-3</v>
      </c>
      <c r="T72" s="7">
        <f ca="1">IF($A72="",T71,INDEX('Patm diff'!$Q$3:$Q$100,MATCH(CELL("row",Q72)-3,'Patm diff'!$W$3:$W$100,FALSE)))</f>
        <v>5.5276923197166603</v>
      </c>
      <c r="U72" s="7">
        <f ca="1">IF($A72="",U71,INDEX('Patm nodiff'!$Q$3:$Q$100,MATCH(CELL("row",B72)-3,'Patm nodiff'!$W$3:$W$100,FALSE)))</f>
        <v>8.3311887262809674E-3</v>
      </c>
      <c r="V72" s="7">
        <f ca="1">IF($A72="",V71,INDEX(Case1!$Q$3:$Q$100,MATCH(CELL("row",A72)-3,Case1!$W$3:$W$100,FALSE)))</f>
        <v>0.53097338480628253</v>
      </c>
      <c r="W72" s="7">
        <f ca="1">IF($A72="",W71,INDEX(Case2!$Q$3:$Q$100,MATCH(CELL("row",A72)-3,Case2!$W$3:$W$100,FALSE)))</f>
        <v>0.50815547057036892</v>
      </c>
      <c r="X72" s="7">
        <f ca="1">IF($A72="",X71,INDEX(Case3!$Q$3:$Q$100,MATCH(CELL("row",A72)-3,Case3!$W$3:$W$100,FALSE)))</f>
        <v>0.55354937314984021</v>
      </c>
      <c r="Y72" s="7">
        <f ca="1">IF($A72="",Y71,INDEX(Case4!$Q$3:$Q$100,MATCH(CELL("row",A72)-3,Case4!$W$3:$W$100,FALSE)))</f>
        <v>0.39713955674364643</v>
      </c>
      <c r="Z72" s="7">
        <f ca="1">IF($A72="",Z71,INDEX(Case5!$Q$3:$Q$100,MATCH(CELL("row",A72)-3,Case5!$W$3:$W$100,FALSE)))</f>
        <v>0.66682562781851584</v>
      </c>
      <c r="AA72" s="7">
        <f ca="1">IF($A72="",AA71,INDEX(Case6!$Q$3:$Q1098,MATCH(CELL("row",A72)-3,Case6!$W$3:$W$100,FALSE)))</f>
        <v>0.39966906055545154</v>
      </c>
      <c r="AB72" s="7">
        <f ca="1">IF($A72="",AB71,INDEX(Case7!$Q$3:$Q$100,MATCH(CELL("row",A72)-3,Case7!$W$3:$W$100,FALSE)))</f>
        <v>0.66048441922835832</v>
      </c>
      <c r="AC72" s="7">
        <f ca="1">IF($A72="",AC71,INDEX(Case8!$Q$3:$Q$100,MATCH(CELL("row",A72)-3,Case8!$W$3:$W$100,FALSE)))</f>
        <v>0.27329479236450632</v>
      </c>
      <c r="AD72" s="7">
        <f ca="1">IF($A72="",AD71,INDEX(Case9!$Q$3:$Q$100,MATCH(CELL("row",B72)-3,Case9!$W$3:$W$100,FALSE)))</f>
        <v>1.0040143879080872</v>
      </c>
      <c r="AE72" s="7">
        <f ca="1">IF($A72="",AE71,INDEX(Case10!$Q$3:$Q$100,MATCH(CELL("row",B72)-3,Case10!$W$3:$W$100,FALSE)))</f>
        <v>0.29911893263703443</v>
      </c>
      <c r="AF72" s="7">
        <f ca="1">IF($A72="",AF71,INDEX(Case11!$Q$3:$Q$100,MATCH(CELL("row",A72)-3,Case11!$W$3:$W$100,FALSE)))</f>
        <v>1.3557838013420158</v>
      </c>
      <c r="AH72" t="str">
        <f t="shared" si="10"/>
        <v/>
      </c>
      <c r="AI72" t="str">
        <f t="shared" si="11"/>
        <v/>
      </c>
      <c r="AL72" s="7">
        <f t="shared" ca="1" si="12"/>
        <v>294.34527147722548</v>
      </c>
      <c r="AM72" s="7">
        <f t="shared" ca="1" si="13"/>
        <v>1.3557838013420158</v>
      </c>
      <c r="AN72" s="7">
        <f t="shared" ca="1" si="14"/>
        <v>254.4209976065309</v>
      </c>
      <c r="AO72" s="7">
        <f t="shared" ca="1" si="15"/>
        <v>8.3311887262809674E-3</v>
      </c>
      <c r="AQ72" s="7">
        <f t="shared" ca="1" si="16"/>
        <v>261.27925622332612</v>
      </c>
      <c r="AR72" s="7">
        <f t="shared" ca="1" si="17"/>
        <v>0.27329479236450632</v>
      </c>
    </row>
    <row r="73" spans="1:44" x14ac:dyDescent="0.2">
      <c r="A73" t="str">
        <f>IF(ROW()-3&gt;Control!$I$5,"",Control!B74)</f>
        <v/>
      </c>
      <c r="B73" s="7">
        <f ca="1">IF($A73="",B72,INDEX(Case1!$AB$3:$AB$100,MATCH(CELL("row",A73)-3,Case1!$W$3:$W$100,FALSE)))</f>
        <v>3.7871962685335054</v>
      </c>
      <c r="C73" s="7">
        <f ca="1">IF($A73="",C72,INDEX(Pi!$C$3:$C$100,MATCH(CELL("row",A73)-3,Pi!$W$3:$W$100,FALSE)))</f>
        <v>254.21038163818517</v>
      </c>
      <c r="D73" s="13">
        <f ca="1">IF($A73="",D72,INDEX(Patm!$C$3:$C$100,MATCH(CELL("row",A73)-3,Patm!$W$3:$W$100,FALSE)))</f>
        <v>254.45325073001214</v>
      </c>
      <c r="E73" s="13">
        <f ca="1">IF($A73="",E72,INDEX('Patm diff'!$C$3:$C$100,MATCH(CELL("row",Q73)-3,'Patm diff'!$W$3:$W$100,FALSE)))</f>
        <v>269.3919552435396</v>
      </c>
      <c r="F73" s="13">
        <f ca="1">IF($A73="",F72,INDEX('Patm nodiff'!$C$3:$C$100,MATCH(CELL("row",B73)-3,'Patm nodiff'!$W$3:$W$100,FALSE)))</f>
        <v>254.4209976065309</v>
      </c>
      <c r="G73" s="13">
        <f ca="1">IF($A73="",G72,INDEX(Case1!$C$3:$C$100,MATCH(CELL("row",A73)-3,Case1!$W$3:$W$100,FALSE)))</f>
        <v>268.407209667004</v>
      </c>
      <c r="H73" s="7">
        <f ca="1">IF($A73="",H72,INDEX(Case2!$C$3:$C$100,MATCH(CELL("row",A73)-3,Case2!$W$3:$W$100,FALSE)))</f>
        <v>268.65078645509044</v>
      </c>
      <c r="I73" s="7">
        <f ca="1">IF($A73="",I72,INDEX(Case3!$C$3:$C$100,MATCH(CELL("row",A73)-3,Case3!$W$3:$W$100,FALSE)))</f>
        <v>268.16658295628093</v>
      </c>
      <c r="J73" s="7">
        <f ca="1">IF($A73="",J72,INDEX(Case4!$C$3:$C$100,MATCH(CELL("row",A73)-3,Case4!$W$3:$W$100,FALSE)))</f>
        <v>269.84123506511679</v>
      </c>
      <c r="K73" s="7">
        <f ca="1">IF($A73="",K72,INDEX(Case5!$C$3:$C$100,MATCH(CELL("row",A73)-3,Case5!$W$3:$W$100,FALSE)))</f>
        <v>266.96524900622006</v>
      </c>
      <c r="L73" s="7">
        <f ca="1">IF($A73="",L72,INDEX(Case6!$C$3:$C$100,MATCH(CELL("row",A73)-3,Case6!$W$3:$W$100,FALSE)))</f>
        <v>269.81398331827847</v>
      </c>
      <c r="M73" s="7">
        <f ca="1">IF($A73="",M72,INDEX(Case7!$C$3:$C$100,MATCH(CELL("row",A73)-3,Case7!$W$3:$W$100,FALSE)))</f>
        <v>267.03224164736957</v>
      </c>
      <c r="N73" s="7">
        <f ca="1">IF($A73="",N72,INDEX(Case8!$C$3:$C$100,MATCH(CELL("row",A73)-3,Case8!$W$3:$W$100,FALSE)))</f>
        <v>261.27925622332612</v>
      </c>
      <c r="O73" s="13">
        <f ca="1">IF($A73="",O72,INDEX(Case9!$C$3:$C$100,MATCH(CELL("row",A73)-3,Case9!$W$3:$W$100,FALSE)))</f>
        <v>282.83656329343398</v>
      </c>
      <c r="P73" s="13">
        <f ca="1">IF($A73="",P72,INDEX(Case10!$C$3:$C$100,MATCH(CELL("row",A73)-3,Case10!$W$3:$W$100,FALSE)))</f>
        <v>262.08801038366607</v>
      </c>
      <c r="Q73" s="7">
        <f ca="1">IF($A73="",Q72,INDEX(Case11!$C$3:$C$100,MATCH(CELL("row",A73)-3,Case11!$W$3:$W$100,FALSE)))</f>
        <v>294.34527147722548</v>
      </c>
      <c r="R73" s="13">
        <f ca="1">IF($A73="",R72,INDEX(Pi!$Q$3:$Q$100,MATCH(CELL("row",A73)-3,Pi!$W$3:$W$100,FALSE)))</f>
        <v>36.630521808811935</v>
      </c>
      <c r="S73" s="7">
        <f ca="1">IF($A73="",S72,INDEX(Patm!$Q$3:$Q$100,MATCH(CELL("row",A73)-3,Patm!$W$3:$W$100,FALSE)))</f>
        <v>9.6454628776763991E-3</v>
      </c>
      <c r="T73" s="7">
        <f ca="1">IF($A73="",T72,INDEX('Patm diff'!$Q$3:$Q$100,MATCH(CELL("row",Q73)-3,'Patm diff'!$W$3:$W$100,FALSE)))</f>
        <v>5.5276923197166603</v>
      </c>
      <c r="U73" s="7">
        <f ca="1">IF($A73="",U72,INDEX('Patm nodiff'!$Q$3:$Q$100,MATCH(CELL("row",B73)-3,'Patm nodiff'!$W$3:$W$100,FALSE)))</f>
        <v>8.3311887262809674E-3</v>
      </c>
      <c r="V73" s="7">
        <f ca="1">IF($A73="",V72,INDEX(Case1!$Q$3:$Q$100,MATCH(CELL("row",A73)-3,Case1!$W$3:$W$100,FALSE)))</f>
        <v>0.53097338480628253</v>
      </c>
      <c r="W73" s="7">
        <f ca="1">IF($A73="",W72,INDEX(Case2!$Q$3:$Q$100,MATCH(CELL("row",A73)-3,Case2!$W$3:$W$100,FALSE)))</f>
        <v>0.50815547057036892</v>
      </c>
      <c r="X73" s="7">
        <f ca="1">IF($A73="",X72,INDEX(Case3!$Q$3:$Q$100,MATCH(CELL("row",A73)-3,Case3!$W$3:$W$100,FALSE)))</f>
        <v>0.55354937314984021</v>
      </c>
      <c r="Y73" s="7">
        <f ca="1">IF($A73="",Y72,INDEX(Case4!$Q$3:$Q$100,MATCH(CELL("row",A73)-3,Case4!$W$3:$W$100,FALSE)))</f>
        <v>0.39713955674364643</v>
      </c>
      <c r="Z73" s="7">
        <f ca="1">IF($A73="",Z72,INDEX(Case5!$Q$3:$Q$100,MATCH(CELL("row",A73)-3,Case5!$W$3:$W$100,FALSE)))</f>
        <v>0.66682562781851584</v>
      </c>
      <c r="AA73" s="7">
        <f ca="1">IF($A73="",AA72,INDEX(Case6!$Q$3:$Q1099,MATCH(CELL("row",A73)-3,Case6!$W$3:$W$100,FALSE)))</f>
        <v>0.39966906055545154</v>
      </c>
      <c r="AB73" s="7">
        <f ca="1">IF($A73="",AB72,INDEX(Case7!$Q$3:$Q$100,MATCH(CELL("row",A73)-3,Case7!$W$3:$W$100,FALSE)))</f>
        <v>0.66048441922835832</v>
      </c>
      <c r="AC73" s="7">
        <f ca="1">IF($A73="",AC72,INDEX(Case8!$Q$3:$Q$100,MATCH(CELL("row",A73)-3,Case8!$W$3:$W$100,FALSE)))</f>
        <v>0.27329479236450632</v>
      </c>
      <c r="AD73" s="7">
        <f ca="1">IF($A73="",AD72,INDEX(Case9!$Q$3:$Q$100,MATCH(CELL("row",B73)-3,Case9!$W$3:$W$100,FALSE)))</f>
        <v>1.0040143879080872</v>
      </c>
      <c r="AE73" s="7">
        <f ca="1">IF($A73="",AE72,INDEX(Case10!$Q$3:$Q$100,MATCH(CELL("row",B73)-3,Case10!$W$3:$W$100,FALSE)))</f>
        <v>0.29911893263703443</v>
      </c>
      <c r="AF73" s="7">
        <f ca="1">IF($A73="",AF72,INDEX(Case11!$Q$3:$Q$100,MATCH(CELL("row",A73)-3,Case11!$W$3:$W$100,FALSE)))</f>
        <v>1.3557838013420158</v>
      </c>
      <c r="AH73" t="str">
        <f t="shared" si="10"/>
        <v/>
      </c>
      <c r="AI73" t="str">
        <f t="shared" si="11"/>
        <v/>
      </c>
      <c r="AL73" s="7">
        <f t="shared" ca="1" si="12"/>
        <v>294.34527147722548</v>
      </c>
      <c r="AM73" s="7">
        <f t="shared" ca="1" si="13"/>
        <v>1.3557838013420158</v>
      </c>
      <c r="AN73" s="7">
        <f t="shared" ca="1" si="14"/>
        <v>254.4209976065309</v>
      </c>
      <c r="AO73" s="7">
        <f t="shared" ca="1" si="15"/>
        <v>8.3311887262809674E-3</v>
      </c>
      <c r="AQ73" s="7">
        <f t="shared" ca="1" si="16"/>
        <v>261.27925622332612</v>
      </c>
      <c r="AR73" s="7">
        <f t="shared" ca="1" si="17"/>
        <v>0.27329479236450632</v>
      </c>
    </row>
    <row r="74" spans="1:44" x14ac:dyDescent="0.2">
      <c r="A74" t="str">
        <f>IF(ROW()-3&gt;Control!$I$5,"",Control!B75)</f>
        <v/>
      </c>
      <c r="B74" s="7">
        <f ca="1">IF($A74="",B73,INDEX(Case1!$AB$3:$AB$100,MATCH(CELL("row",A74)-3,Case1!$W$3:$W$100,FALSE)))</f>
        <v>3.7871962685335054</v>
      </c>
      <c r="C74" s="7">
        <f ca="1">IF($A74="",C73,INDEX(Pi!$C$3:$C$100,MATCH(CELL("row",A74)-3,Pi!$W$3:$W$100,FALSE)))</f>
        <v>254.21038163818517</v>
      </c>
      <c r="D74" s="13">
        <f ca="1">IF($A74="",D73,INDEX(Patm!$C$3:$C$100,MATCH(CELL("row",A74)-3,Patm!$W$3:$W$100,FALSE)))</f>
        <v>254.45325073001214</v>
      </c>
      <c r="E74" s="13">
        <f ca="1">IF($A74="",E73,INDEX('Patm diff'!$C$3:$C$100,MATCH(CELL("row",Q74)-3,'Patm diff'!$W$3:$W$100,FALSE)))</f>
        <v>269.3919552435396</v>
      </c>
      <c r="F74" s="13">
        <f ca="1">IF($A74="",F73,INDEX('Patm nodiff'!$C$3:$C$100,MATCH(CELL("row",B74)-3,'Patm nodiff'!$W$3:$W$100,FALSE)))</f>
        <v>254.4209976065309</v>
      </c>
      <c r="G74" s="13">
        <f ca="1">IF($A74="",G73,INDEX(Case1!$C$3:$C$100,MATCH(CELL("row",A74)-3,Case1!$W$3:$W$100,FALSE)))</f>
        <v>268.407209667004</v>
      </c>
      <c r="H74" s="7">
        <f ca="1">IF($A74="",H73,INDEX(Case2!$C$3:$C$100,MATCH(CELL("row",A74)-3,Case2!$W$3:$W$100,FALSE)))</f>
        <v>268.65078645509044</v>
      </c>
      <c r="I74" s="7">
        <f ca="1">IF($A74="",I73,INDEX(Case3!$C$3:$C$100,MATCH(CELL("row",A74)-3,Case3!$W$3:$W$100,FALSE)))</f>
        <v>268.16658295628093</v>
      </c>
      <c r="J74" s="7">
        <f ca="1">IF($A74="",J73,INDEX(Case4!$C$3:$C$100,MATCH(CELL("row",A74)-3,Case4!$W$3:$W$100,FALSE)))</f>
        <v>269.84123506511679</v>
      </c>
      <c r="K74" s="7">
        <f ca="1">IF($A74="",K73,INDEX(Case5!$C$3:$C$100,MATCH(CELL("row",A74)-3,Case5!$W$3:$W$100,FALSE)))</f>
        <v>266.96524900622006</v>
      </c>
      <c r="L74" s="7">
        <f ca="1">IF($A74="",L73,INDEX(Case6!$C$3:$C$100,MATCH(CELL("row",A74)-3,Case6!$W$3:$W$100,FALSE)))</f>
        <v>269.81398331827847</v>
      </c>
      <c r="M74" s="7">
        <f ca="1">IF($A74="",M73,INDEX(Case7!$C$3:$C$100,MATCH(CELL("row",A74)-3,Case7!$W$3:$W$100,FALSE)))</f>
        <v>267.03224164736957</v>
      </c>
      <c r="N74" s="7">
        <f ca="1">IF($A74="",N73,INDEX(Case8!$C$3:$C$100,MATCH(CELL("row",A74)-3,Case8!$W$3:$W$100,FALSE)))</f>
        <v>261.27925622332612</v>
      </c>
      <c r="O74" s="13">
        <f ca="1">IF($A74="",O73,INDEX(Case9!$C$3:$C$100,MATCH(CELL("row",A74)-3,Case9!$W$3:$W$100,FALSE)))</f>
        <v>282.83656329343398</v>
      </c>
      <c r="P74" s="13">
        <f ca="1">IF($A74="",P73,INDEX(Case10!$C$3:$C$100,MATCH(CELL("row",A74)-3,Case10!$W$3:$W$100,FALSE)))</f>
        <v>262.08801038366607</v>
      </c>
      <c r="Q74" s="7">
        <f ca="1">IF($A74="",Q73,INDEX(Case11!$C$3:$C$100,MATCH(CELL("row",A74)-3,Case11!$W$3:$W$100,FALSE)))</f>
        <v>294.34527147722548</v>
      </c>
      <c r="R74" s="13">
        <f ca="1">IF($A74="",R73,INDEX(Pi!$Q$3:$Q$100,MATCH(CELL("row",A74)-3,Pi!$W$3:$W$100,FALSE)))</f>
        <v>36.630521808811935</v>
      </c>
      <c r="S74" s="7">
        <f ca="1">IF($A74="",S73,INDEX(Patm!$Q$3:$Q$100,MATCH(CELL("row",A74)-3,Patm!$W$3:$W$100,FALSE)))</f>
        <v>9.6454628776763991E-3</v>
      </c>
      <c r="T74" s="7">
        <f ca="1">IF($A74="",T73,INDEX('Patm diff'!$Q$3:$Q$100,MATCH(CELL("row",Q74)-3,'Patm diff'!$W$3:$W$100,FALSE)))</f>
        <v>5.5276923197166603</v>
      </c>
      <c r="U74" s="7">
        <f ca="1">IF($A74="",U73,INDEX('Patm nodiff'!$Q$3:$Q$100,MATCH(CELL("row",B74)-3,'Patm nodiff'!$W$3:$W$100,FALSE)))</f>
        <v>8.3311887262809674E-3</v>
      </c>
      <c r="V74" s="7">
        <f ca="1">IF($A74="",V73,INDEX(Case1!$Q$3:$Q$100,MATCH(CELL("row",A74)-3,Case1!$W$3:$W$100,FALSE)))</f>
        <v>0.53097338480628253</v>
      </c>
      <c r="W74" s="7">
        <f ca="1">IF($A74="",W73,INDEX(Case2!$Q$3:$Q$100,MATCH(CELL("row",A74)-3,Case2!$W$3:$W$100,FALSE)))</f>
        <v>0.50815547057036892</v>
      </c>
      <c r="X74" s="7">
        <f ca="1">IF($A74="",X73,INDEX(Case3!$Q$3:$Q$100,MATCH(CELL("row",A74)-3,Case3!$W$3:$W$100,FALSE)))</f>
        <v>0.55354937314984021</v>
      </c>
      <c r="Y74" s="7">
        <f ca="1">IF($A74="",Y73,INDEX(Case4!$Q$3:$Q$100,MATCH(CELL("row",A74)-3,Case4!$W$3:$W$100,FALSE)))</f>
        <v>0.39713955674364643</v>
      </c>
      <c r="Z74" s="7">
        <f ca="1">IF($A74="",Z73,INDEX(Case5!$Q$3:$Q$100,MATCH(CELL("row",A74)-3,Case5!$W$3:$W$100,FALSE)))</f>
        <v>0.66682562781851584</v>
      </c>
      <c r="AA74" s="7">
        <f ca="1">IF($A74="",AA73,INDEX(Case6!$Q$3:$Q1100,MATCH(CELL("row",A74)-3,Case6!$W$3:$W$100,FALSE)))</f>
        <v>0.39966906055545154</v>
      </c>
      <c r="AB74" s="7">
        <f ca="1">IF($A74="",AB73,INDEX(Case7!$Q$3:$Q$100,MATCH(CELL("row",A74)-3,Case7!$W$3:$W$100,FALSE)))</f>
        <v>0.66048441922835832</v>
      </c>
      <c r="AC74" s="7">
        <f ca="1">IF($A74="",AC73,INDEX(Case8!$Q$3:$Q$100,MATCH(CELL("row",A74)-3,Case8!$W$3:$W$100,FALSE)))</f>
        <v>0.27329479236450632</v>
      </c>
      <c r="AD74" s="7">
        <f ca="1">IF($A74="",AD73,INDEX(Case9!$Q$3:$Q$100,MATCH(CELL("row",B74)-3,Case9!$W$3:$W$100,FALSE)))</f>
        <v>1.0040143879080872</v>
      </c>
      <c r="AE74" s="7">
        <f ca="1">IF($A74="",AE73,INDEX(Case10!$Q$3:$Q$100,MATCH(CELL("row",B74)-3,Case10!$W$3:$W$100,FALSE)))</f>
        <v>0.29911893263703443</v>
      </c>
      <c r="AF74" s="7">
        <f ca="1">IF($A74="",AF73,INDEX(Case11!$Q$3:$Q$100,MATCH(CELL("row",A74)-3,Case11!$W$3:$W$100,FALSE)))</f>
        <v>1.3557838013420158</v>
      </c>
      <c r="AH74" t="str">
        <f t="shared" si="10"/>
        <v/>
      </c>
      <c r="AI74" t="str">
        <f t="shared" si="11"/>
        <v/>
      </c>
      <c r="AL74" s="7">
        <f t="shared" ca="1" si="12"/>
        <v>294.34527147722548</v>
      </c>
      <c r="AM74" s="7">
        <f t="shared" ca="1" si="13"/>
        <v>1.3557838013420158</v>
      </c>
      <c r="AN74" s="7">
        <f t="shared" ca="1" si="14"/>
        <v>254.4209976065309</v>
      </c>
      <c r="AO74" s="7">
        <f t="shared" ca="1" si="15"/>
        <v>8.3311887262809674E-3</v>
      </c>
      <c r="AQ74" s="7">
        <f t="shared" ca="1" si="16"/>
        <v>261.27925622332612</v>
      </c>
      <c r="AR74" s="7">
        <f t="shared" ca="1" si="17"/>
        <v>0.27329479236450632</v>
      </c>
    </row>
    <row r="75" spans="1:44" x14ac:dyDescent="0.2">
      <c r="A75" t="str">
        <f>IF(ROW()-3&gt;Control!$I$5,"",Control!B76)</f>
        <v/>
      </c>
      <c r="B75" s="7">
        <f ca="1">IF($A75="",B74,INDEX(Case1!$AB$3:$AB$100,MATCH(CELL("row",A75)-3,Case1!$W$3:$W$100,FALSE)))</f>
        <v>3.7871962685335054</v>
      </c>
      <c r="C75" s="7">
        <f ca="1">IF($A75="",C74,INDEX(Pi!$C$3:$C$100,MATCH(CELL("row",A75)-3,Pi!$W$3:$W$100,FALSE)))</f>
        <v>254.21038163818517</v>
      </c>
      <c r="D75" s="13">
        <f ca="1">IF($A75="",D74,INDEX(Patm!$C$3:$C$100,MATCH(CELL("row",A75)-3,Patm!$W$3:$W$100,FALSE)))</f>
        <v>254.45325073001214</v>
      </c>
      <c r="E75" s="13">
        <f ca="1">IF($A75="",E74,INDEX('Patm diff'!$C$3:$C$100,MATCH(CELL("row",Q75)-3,'Patm diff'!$W$3:$W$100,FALSE)))</f>
        <v>269.3919552435396</v>
      </c>
      <c r="F75" s="13">
        <f ca="1">IF($A75="",F74,INDEX('Patm nodiff'!$C$3:$C$100,MATCH(CELL("row",B75)-3,'Patm nodiff'!$W$3:$W$100,FALSE)))</f>
        <v>254.4209976065309</v>
      </c>
      <c r="G75" s="13">
        <f ca="1">IF($A75="",G74,INDEX(Case1!$C$3:$C$100,MATCH(CELL("row",A75)-3,Case1!$W$3:$W$100,FALSE)))</f>
        <v>268.407209667004</v>
      </c>
      <c r="H75" s="7">
        <f ca="1">IF($A75="",H74,INDEX(Case2!$C$3:$C$100,MATCH(CELL("row",A75)-3,Case2!$W$3:$W$100,FALSE)))</f>
        <v>268.65078645509044</v>
      </c>
      <c r="I75" s="7">
        <f ca="1">IF($A75="",I74,INDEX(Case3!$C$3:$C$100,MATCH(CELL("row",A75)-3,Case3!$W$3:$W$100,FALSE)))</f>
        <v>268.16658295628093</v>
      </c>
      <c r="J75" s="7">
        <f ca="1">IF($A75="",J74,INDEX(Case4!$C$3:$C$100,MATCH(CELL("row",A75)-3,Case4!$W$3:$W$100,FALSE)))</f>
        <v>269.84123506511679</v>
      </c>
      <c r="K75" s="7">
        <f ca="1">IF($A75="",K74,INDEX(Case5!$C$3:$C$100,MATCH(CELL("row",A75)-3,Case5!$W$3:$W$100,FALSE)))</f>
        <v>266.96524900622006</v>
      </c>
      <c r="L75" s="7">
        <f ca="1">IF($A75="",L74,INDEX(Case6!$C$3:$C$100,MATCH(CELL("row",A75)-3,Case6!$W$3:$W$100,FALSE)))</f>
        <v>269.81398331827847</v>
      </c>
      <c r="M75" s="7">
        <f ca="1">IF($A75="",M74,INDEX(Case7!$C$3:$C$100,MATCH(CELL("row",A75)-3,Case7!$W$3:$W$100,FALSE)))</f>
        <v>267.03224164736957</v>
      </c>
      <c r="N75" s="7">
        <f ca="1">IF($A75="",N74,INDEX(Case8!$C$3:$C$100,MATCH(CELL("row",A75)-3,Case8!$W$3:$W$100,FALSE)))</f>
        <v>261.27925622332612</v>
      </c>
      <c r="O75" s="13">
        <f ca="1">IF($A75="",O74,INDEX(Case9!$C$3:$C$100,MATCH(CELL("row",A75)-3,Case9!$W$3:$W$100,FALSE)))</f>
        <v>282.83656329343398</v>
      </c>
      <c r="P75" s="13">
        <f ca="1">IF($A75="",P74,INDEX(Case10!$C$3:$C$100,MATCH(CELL("row",A75)-3,Case10!$W$3:$W$100,FALSE)))</f>
        <v>262.08801038366607</v>
      </c>
      <c r="Q75" s="7">
        <f ca="1">IF($A75="",Q74,INDEX(Case11!$C$3:$C$100,MATCH(CELL("row",A75)-3,Case11!$W$3:$W$100,FALSE)))</f>
        <v>294.34527147722548</v>
      </c>
      <c r="R75" s="13">
        <f ca="1">IF($A75="",R74,INDEX(Pi!$Q$3:$Q$100,MATCH(CELL("row",A75)-3,Pi!$W$3:$W$100,FALSE)))</f>
        <v>36.630521808811935</v>
      </c>
      <c r="S75" s="7">
        <f ca="1">IF($A75="",S74,INDEX(Patm!$Q$3:$Q$100,MATCH(CELL("row",A75)-3,Patm!$W$3:$W$100,FALSE)))</f>
        <v>9.6454628776763991E-3</v>
      </c>
      <c r="T75" s="7">
        <f ca="1">IF($A75="",T74,INDEX('Patm diff'!$Q$3:$Q$100,MATCH(CELL("row",Q75)-3,'Patm diff'!$W$3:$W$100,FALSE)))</f>
        <v>5.5276923197166603</v>
      </c>
      <c r="U75" s="7">
        <f ca="1">IF($A75="",U74,INDEX('Patm nodiff'!$Q$3:$Q$100,MATCH(CELL("row",B75)-3,'Patm nodiff'!$W$3:$W$100,FALSE)))</f>
        <v>8.3311887262809674E-3</v>
      </c>
      <c r="V75" s="7">
        <f ca="1">IF($A75="",V74,INDEX(Case1!$Q$3:$Q$100,MATCH(CELL("row",A75)-3,Case1!$W$3:$W$100,FALSE)))</f>
        <v>0.53097338480628253</v>
      </c>
      <c r="W75" s="7">
        <f ca="1">IF($A75="",W74,INDEX(Case2!$Q$3:$Q$100,MATCH(CELL("row",A75)-3,Case2!$W$3:$W$100,FALSE)))</f>
        <v>0.50815547057036892</v>
      </c>
      <c r="X75" s="7">
        <f ca="1">IF($A75="",X74,INDEX(Case3!$Q$3:$Q$100,MATCH(CELL("row",A75)-3,Case3!$W$3:$W$100,FALSE)))</f>
        <v>0.55354937314984021</v>
      </c>
      <c r="Y75" s="7">
        <f ca="1">IF($A75="",Y74,INDEX(Case4!$Q$3:$Q$100,MATCH(CELL("row",A75)-3,Case4!$W$3:$W$100,FALSE)))</f>
        <v>0.39713955674364643</v>
      </c>
      <c r="Z75" s="7">
        <f ca="1">IF($A75="",Z74,INDEX(Case5!$Q$3:$Q$100,MATCH(CELL("row",A75)-3,Case5!$W$3:$W$100,FALSE)))</f>
        <v>0.66682562781851584</v>
      </c>
      <c r="AA75" s="7">
        <f ca="1">IF($A75="",AA74,INDEX(Case6!$Q$3:$Q1101,MATCH(CELL("row",A75)-3,Case6!$W$3:$W$100,FALSE)))</f>
        <v>0.39966906055545154</v>
      </c>
      <c r="AB75" s="7">
        <f ca="1">IF($A75="",AB74,INDEX(Case7!$Q$3:$Q$100,MATCH(CELL("row",A75)-3,Case7!$W$3:$W$100,FALSE)))</f>
        <v>0.66048441922835832</v>
      </c>
      <c r="AC75" s="7">
        <f ca="1">IF($A75="",AC74,INDEX(Case8!$Q$3:$Q$100,MATCH(CELL("row",A75)-3,Case8!$W$3:$W$100,FALSE)))</f>
        <v>0.27329479236450632</v>
      </c>
      <c r="AD75" s="7">
        <f ca="1">IF($A75="",AD74,INDEX(Case9!$Q$3:$Q$100,MATCH(CELL("row",B75)-3,Case9!$W$3:$W$100,FALSE)))</f>
        <v>1.0040143879080872</v>
      </c>
      <c r="AE75" s="7">
        <f ca="1">IF($A75="",AE74,INDEX(Case10!$Q$3:$Q$100,MATCH(CELL("row",B75)-3,Case10!$W$3:$W$100,FALSE)))</f>
        <v>0.29911893263703443</v>
      </c>
      <c r="AF75" s="7">
        <f ca="1">IF($A75="",AF74,INDEX(Case11!$Q$3:$Q$100,MATCH(CELL("row",A75)-3,Case11!$W$3:$W$100,FALSE)))</f>
        <v>1.3557838013420158</v>
      </c>
      <c r="AH75" t="str">
        <f t="shared" si="10"/>
        <v/>
      </c>
      <c r="AI75" t="str">
        <f t="shared" si="11"/>
        <v/>
      </c>
      <c r="AL75" s="7">
        <f t="shared" ca="1" si="12"/>
        <v>294.34527147722548</v>
      </c>
      <c r="AM75" s="7">
        <f t="shared" ca="1" si="13"/>
        <v>1.3557838013420158</v>
      </c>
      <c r="AN75" s="7">
        <f t="shared" ca="1" si="14"/>
        <v>254.4209976065309</v>
      </c>
      <c r="AO75" s="7">
        <f t="shared" ca="1" si="15"/>
        <v>8.3311887262809674E-3</v>
      </c>
      <c r="AQ75" s="7">
        <f t="shared" ca="1" si="16"/>
        <v>261.27925622332612</v>
      </c>
      <c r="AR75" s="7">
        <f t="shared" ca="1" si="17"/>
        <v>0.27329479236450632</v>
      </c>
    </row>
    <row r="76" spans="1:44" x14ac:dyDescent="0.2">
      <c r="A76" t="str">
        <f>IF(ROW()-3&gt;Control!$I$5,"",Control!B77)</f>
        <v/>
      </c>
      <c r="B76" s="7">
        <f ca="1">IF($A76="",B75,INDEX(Case1!$AB$3:$AB$100,MATCH(CELL("row",A76)-3,Case1!$W$3:$W$100,FALSE)))</f>
        <v>3.7871962685335054</v>
      </c>
      <c r="C76" s="7">
        <f ca="1">IF($A76="",C75,INDEX(Pi!$C$3:$C$100,MATCH(CELL("row",A76)-3,Pi!$W$3:$W$100,FALSE)))</f>
        <v>254.21038163818517</v>
      </c>
      <c r="D76" s="13">
        <f ca="1">IF($A76="",D75,INDEX(Patm!$C$3:$C$100,MATCH(CELL("row",A76)-3,Patm!$W$3:$W$100,FALSE)))</f>
        <v>254.45325073001214</v>
      </c>
      <c r="E76" s="13">
        <f ca="1">IF($A76="",E75,INDEX('Patm diff'!$C$3:$C$100,MATCH(CELL("row",Q76)-3,'Patm diff'!$W$3:$W$100,FALSE)))</f>
        <v>269.3919552435396</v>
      </c>
      <c r="F76" s="13">
        <f ca="1">IF($A76="",F75,INDEX('Patm nodiff'!$C$3:$C$100,MATCH(CELL("row",B76)-3,'Patm nodiff'!$W$3:$W$100,FALSE)))</f>
        <v>254.4209976065309</v>
      </c>
      <c r="G76" s="13">
        <f ca="1">IF($A76="",G75,INDEX(Case1!$C$3:$C$100,MATCH(CELL("row",A76)-3,Case1!$W$3:$W$100,FALSE)))</f>
        <v>268.407209667004</v>
      </c>
      <c r="H76" s="7">
        <f ca="1">IF($A76="",H75,INDEX(Case2!$C$3:$C$100,MATCH(CELL("row",A76)-3,Case2!$W$3:$W$100,FALSE)))</f>
        <v>268.65078645509044</v>
      </c>
      <c r="I76" s="7">
        <f ca="1">IF($A76="",I75,INDEX(Case3!$C$3:$C$100,MATCH(CELL("row",A76)-3,Case3!$W$3:$W$100,FALSE)))</f>
        <v>268.16658295628093</v>
      </c>
      <c r="J76" s="7">
        <f ca="1">IF($A76="",J75,INDEX(Case4!$C$3:$C$100,MATCH(CELL("row",A76)-3,Case4!$W$3:$W$100,FALSE)))</f>
        <v>269.84123506511679</v>
      </c>
      <c r="K76" s="7">
        <f ca="1">IF($A76="",K75,INDEX(Case5!$C$3:$C$100,MATCH(CELL("row",A76)-3,Case5!$W$3:$W$100,FALSE)))</f>
        <v>266.96524900622006</v>
      </c>
      <c r="L76" s="7">
        <f ca="1">IF($A76="",L75,INDEX(Case6!$C$3:$C$100,MATCH(CELL("row",A76)-3,Case6!$W$3:$W$100,FALSE)))</f>
        <v>269.81398331827847</v>
      </c>
      <c r="M76" s="7">
        <f ca="1">IF($A76="",M75,INDEX(Case7!$C$3:$C$100,MATCH(CELL("row",A76)-3,Case7!$W$3:$W$100,FALSE)))</f>
        <v>267.03224164736957</v>
      </c>
      <c r="N76" s="7">
        <f ca="1">IF($A76="",N75,INDEX(Case8!$C$3:$C$100,MATCH(CELL("row",A76)-3,Case8!$W$3:$W$100,FALSE)))</f>
        <v>261.27925622332612</v>
      </c>
      <c r="O76" s="13">
        <f ca="1">IF($A76="",O75,INDEX(Case9!$C$3:$C$100,MATCH(CELL("row",A76)-3,Case9!$W$3:$W$100,FALSE)))</f>
        <v>282.83656329343398</v>
      </c>
      <c r="P76" s="13">
        <f ca="1">IF($A76="",P75,INDEX(Case10!$C$3:$C$100,MATCH(CELL("row",A76)-3,Case10!$W$3:$W$100,FALSE)))</f>
        <v>262.08801038366607</v>
      </c>
      <c r="Q76" s="7">
        <f ca="1">IF($A76="",Q75,INDEX(Case11!$C$3:$C$100,MATCH(CELL("row",A76)-3,Case11!$W$3:$W$100,FALSE)))</f>
        <v>294.34527147722548</v>
      </c>
      <c r="R76" s="13">
        <f ca="1">IF($A76="",R75,INDEX(Pi!$Q$3:$Q$100,MATCH(CELL("row",A76)-3,Pi!$W$3:$W$100,FALSE)))</f>
        <v>36.630521808811935</v>
      </c>
      <c r="S76" s="7">
        <f ca="1">IF($A76="",S75,INDEX(Patm!$Q$3:$Q$100,MATCH(CELL("row",A76)-3,Patm!$W$3:$W$100,FALSE)))</f>
        <v>9.6454628776763991E-3</v>
      </c>
      <c r="T76" s="7">
        <f ca="1">IF($A76="",T75,INDEX('Patm diff'!$Q$3:$Q$100,MATCH(CELL("row",Q76)-3,'Patm diff'!$W$3:$W$100,FALSE)))</f>
        <v>5.5276923197166603</v>
      </c>
      <c r="U76" s="7">
        <f ca="1">IF($A76="",U75,INDEX('Patm nodiff'!$Q$3:$Q$100,MATCH(CELL("row",B76)-3,'Patm nodiff'!$W$3:$W$100,FALSE)))</f>
        <v>8.3311887262809674E-3</v>
      </c>
      <c r="V76" s="7">
        <f ca="1">IF($A76="",V75,INDEX(Case1!$Q$3:$Q$100,MATCH(CELL("row",A76)-3,Case1!$W$3:$W$100,FALSE)))</f>
        <v>0.53097338480628253</v>
      </c>
      <c r="W76" s="7">
        <f ca="1">IF($A76="",W75,INDEX(Case2!$Q$3:$Q$100,MATCH(CELL("row",A76)-3,Case2!$W$3:$W$100,FALSE)))</f>
        <v>0.50815547057036892</v>
      </c>
      <c r="X76" s="7">
        <f ca="1">IF($A76="",X75,INDEX(Case3!$Q$3:$Q$100,MATCH(CELL("row",A76)-3,Case3!$W$3:$W$100,FALSE)))</f>
        <v>0.55354937314984021</v>
      </c>
      <c r="Y76" s="7">
        <f ca="1">IF($A76="",Y75,INDEX(Case4!$Q$3:$Q$100,MATCH(CELL("row",A76)-3,Case4!$W$3:$W$100,FALSE)))</f>
        <v>0.39713955674364643</v>
      </c>
      <c r="Z76" s="7">
        <f ca="1">IF($A76="",Z75,INDEX(Case5!$Q$3:$Q$100,MATCH(CELL("row",A76)-3,Case5!$W$3:$W$100,FALSE)))</f>
        <v>0.66682562781851584</v>
      </c>
      <c r="AA76" s="7">
        <f ca="1">IF($A76="",AA75,INDEX(Case6!$Q$3:$Q1102,MATCH(CELL("row",A76)-3,Case6!$W$3:$W$100,FALSE)))</f>
        <v>0.39966906055545154</v>
      </c>
      <c r="AB76" s="7">
        <f ca="1">IF($A76="",AB75,INDEX(Case7!$Q$3:$Q$100,MATCH(CELL("row",A76)-3,Case7!$W$3:$W$100,FALSE)))</f>
        <v>0.66048441922835832</v>
      </c>
      <c r="AC76" s="7">
        <f ca="1">IF($A76="",AC75,INDEX(Case8!$Q$3:$Q$100,MATCH(CELL("row",A76)-3,Case8!$W$3:$W$100,FALSE)))</f>
        <v>0.27329479236450632</v>
      </c>
      <c r="AD76" s="7">
        <f ca="1">IF($A76="",AD75,INDEX(Case9!$Q$3:$Q$100,MATCH(CELL("row",B76)-3,Case9!$W$3:$W$100,FALSE)))</f>
        <v>1.0040143879080872</v>
      </c>
      <c r="AE76" s="7">
        <f ca="1">IF($A76="",AE75,INDEX(Case10!$Q$3:$Q$100,MATCH(CELL("row",B76)-3,Case10!$W$3:$W$100,FALSE)))</f>
        <v>0.29911893263703443</v>
      </c>
      <c r="AF76" s="7">
        <f ca="1">IF($A76="",AF75,INDEX(Case11!$Q$3:$Q$100,MATCH(CELL("row",A76)-3,Case11!$W$3:$W$100,FALSE)))</f>
        <v>1.3557838013420158</v>
      </c>
      <c r="AH76" t="str">
        <f t="shared" si="10"/>
        <v/>
      </c>
      <c r="AI76" t="str">
        <f t="shared" si="11"/>
        <v/>
      </c>
      <c r="AL76" s="7">
        <f t="shared" ca="1" si="12"/>
        <v>294.34527147722548</v>
      </c>
      <c r="AM76" s="7">
        <f t="shared" ca="1" si="13"/>
        <v>1.3557838013420158</v>
      </c>
      <c r="AN76" s="7">
        <f t="shared" ca="1" si="14"/>
        <v>254.4209976065309</v>
      </c>
      <c r="AO76" s="7">
        <f t="shared" ca="1" si="15"/>
        <v>8.3311887262809674E-3</v>
      </c>
      <c r="AQ76" s="7">
        <f t="shared" ca="1" si="16"/>
        <v>261.27925622332612</v>
      </c>
      <c r="AR76" s="7">
        <f t="shared" ca="1" si="17"/>
        <v>0.27329479236450632</v>
      </c>
    </row>
    <row r="77" spans="1:44" x14ac:dyDescent="0.2">
      <c r="A77" t="str">
        <f>IF(ROW()-3&gt;Control!$I$5,"",Control!B78)</f>
        <v/>
      </c>
      <c r="B77" s="7">
        <f ca="1">IF($A77="",B76,INDEX(Case1!$AB$3:$AB$100,MATCH(CELL("row",A77)-3,Case1!$W$3:$W$100,FALSE)))</f>
        <v>3.7871962685335054</v>
      </c>
      <c r="C77" s="7">
        <f ca="1">IF($A77="",C76,INDEX(Pi!$C$3:$C$100,MATCH(CELL("row",A77)-3,Pi!$W$3:$W$100,FALSE)))</f>
        <v>254.21038163818517</v>
      </c>
      <c r="D77" s="13">
        <f ca="1">IF($A77="",D76,INDEX(Patm!$C$3:$C$100,MATCH(CELL("row",A77)-3,Patm!$W$3:$W$100,FALSE)))</f>
        <v>254.45325073001214</v>
      </c>
      <c r="E77" s="13">
        <f ca="1">IF($A77="",E76,INDEX('Patm diff'!$C$3:$C$100,MATCH(CELL("row",Q77)-3,'Patm diff'!$W$3:$W$100,FALSE)))</f>
        <v>269.3919552435396</v>
      </c>
      <c r="F77" s="13">
        <f ca="1">IF($A77="",F76,INDEX('Patm nodiff'!$C$3:$C$100,MATCH(CELL("row",B77)-3,'Patm nodiff'!$W$3:$W$100,FALSE)))</f>
        <v>254.4209976065309</v>
      </c>
      <c r="G77" s="13">
        <f ca="1">IF($A77="",G76,INDEX(Case1!$C$3:$C$100,MATCH(CELL("row",A77)-3,Case1!$W$3:$W$100,FALSE)))</f>
        <v>268.407209667004</v>
      </c>
      <c r="H77" s="7">
        <f ca="1">IF($A77="",H76,INDEX(Case2!$C$3:$C$100,MATCH(CELL("row",A77)-3,Case2!$W$3:$W$100,FALSE)))</f>
        <v>268.65078645509044</v>
      </c>
      <c r="I77" s="7">
        <f ca="1">IF($A77="",I76,INDEX(Case3!$C$3:$C$100,MATCH(CELL("row",A77)-3,Case3!$W$3:$W$100,FALSE)))</f>
        <v>268.16658295628093</v>
      </c>
      <c r="J77" s="7">
        <f ca="1">IF($A77="",J76,INDEX(Case4!$C$3:$C$100,MATCH(CELL("row",A77)-3,Case4!$W$3:$W$100,FALSE)))</f>
        <v>269.84123506511679</v>
      </c>
      <c r="K77" s="7">
        <f ca="1">IF($A77="",K76,INDEX(Case5!$C$3:$C$100,MATCH(CELL("row",A77)-3,Case5!$W$3:$W$100,FALSE)))</f>
        <v>266.96524900622006</v>
      </c>
      <c r="L77" s="7">
        <f ca="1">IF($A77="",L76,INDEX(Case6!$C$3:$C$100,MATCH(CELL("row",A77)-3,Case6!$W$3:$W$100,FALSE)))</f>
        <v>269.81398331827847</v>
      </c>
      <c r="M77" s="7">
        <f ca="1">IF($A77="",M76,INDEX(Case7!$C$3:$C$100,MATCH(CELL("row",A77)-3,Case7!$W$3:$W$100,FALSE)))</f>
        <v>267.03224164736957</v>
      </c>
      <c r="N77" s="7">
        <f ca="1">IF($A77="",N76,INDEX(Case8!$C$3:$C$100,MATCH(CELL("row",A77)-3,Case8!$W$3:$W$100,FALSE)))</f>
        <v>261.27925622332612</v>
      </c>
      <c r="O77" s="13">
        <f ca="1">IF($A77="",O76,INDEX(Case9!$C$3:$C$100,MATCH(CELL("row",A77)-3,Case9!$W$3:$W$100,FALSE)))</f>
        <v>282.83656329343398</v>
      </c>
      <c r="P77" s="13">
        <f ca="1">IF($A77="",P76,INDEX(Case10!$C$3:$C$100,MATCH(CELL("row",A77)-3,Case10!$W$3:$W$100,FALSE)))</f>
        <v>262.08801038366607</v>
      </c>
      <c r="Q77" s="7">
        <f ca="1">IF($A77="",Q76,INDEX(Case11!$C$3:$C$100,MATCH(CELL("row",A77)-3,Case11!$W$3:$W$100,FALSE)))</f>
        <v>294.34527147722548</v>
      </c>
      <c r="R77" s="13">
        <f ca="1">IF($A77="",R76,INDEX(Pi!$Q$3:$Q$100,MATCH(CELL("row",A77)-3,Pi!$W$3:$W$100,FALSE)))</f>
        <v>36.630521808811935</v>
      </c>
      <c r="S77" s="7">
        <f ca="1">IF($A77="",S76,INDEX(Patm!$Q$3:$Q$100,MATCH(CELL("row",A77)-3,Patm!$W$3:$W$100,FALSE)))</f>
        <v>9.6454628776763991E-3</v>
      </c>
      <c r="T77" s="7">
        <f ca="1">IF($A77="",T76,INDEX('Patm diff'!$Q$3:$Q$100,MATCH(CELL("row",Q77)-3,'Patm diff'!$W$3:$W$100,FALSE)))</f>
        <v>5.5276923197166603</v>
      </c>
      <c r="U77" s="7">
        <f ca="1">IF($A77="",U76,INDEX('Patm nodiff'!$Q$3:$Q$100,MATCH(CELL("row",B77)-3,'Patm nodiff'!$W$3:$W$100,FALSE)))</f>
        <v>8.3311887262809674E-3</v>
      </c>
      <c r="V77" s="7">
        <f ca="1">IF($A77="",V76,INDEX(Case1!$Q$3:$Q$100,MATCH(CELL("row",A77)-3,Case1!$W$3:$W$100,FALSE)))</f>
        <v>0.53097338480628253</v>
      </c>
      <c r="W77" s="7">
        <f ca="1">IF($A77="",W76,INDEX(Case2!$Q$3:$Q$100,MATCH(CELL("row",A77)-3,Case2!$W$3:$W$100,FALSE)))</f>
        <v>0.50815547057036892</v>
      </c>
      <c r="X77" s="7">
        <f ca="1">IF($A77="",X76,INDEX(Case3!$Q$3:$Q$100,MATCH(CELL("row",A77)-3,Case3!$W$3:$W$100,FALSE)))</f>
        <v>0.55354937314984021</v>
      </c>
      <c r="Y77" s="7">
        <f ca="1">IF($A77="",Y76,INDEX(Case4!$Q$3:$Q$100,MATCH(CELL("row",A77)-3,Case4!$W$3:$W$100,FALSE)))</f>
        <v>0.39713955674364643</v>
      </c>
      <c r="Z77" s="7">
        <f ca="1">IF($A77="",Z76,INDEX(Case5!$Q$3:$Q$100,MATCH(CELL("row",A77)-3,Case5!$W$3:$W$100,FALSE)))</f>
        <v>0.66682562781851584</v>
      </c>
      <c r="AA77" s="7">
        <f ca="1">IF($A77="",AA76,INDEX(Case6!$Q$3:$Q1103,MATCH(CELL("row",A77)-3,Case6!$W$3:$W$100,FALSE)))</f>
        <v>0.39966906055545154</v>
      </c>
      <c r="AB77" s="7">
        <f ca="1">IF($A77="",AB76,INDEX(Case7!$Q$3:$Q$100,MATCH(CELL("row",A77)-3,Case7!$W$3:$W$100,FALSE)))</f>
        <v>0.66048441922835832</v>
      </c>
      <c r="AC77" s="7">
        <f ca="1">IF($A77="",AC76,INDEX(Case8!$Q$3:$Q$100,MATCH(CELL("row",A77)-3,Case8!$W$3:$W$100,FALSE)))</f>
        <v>0.27329479236450632</v>
      </c>
      <c r="AD77" s="7">
        <f ca="1">IF($A77="",AD76,INDEX(Case9!$Q$3:$Q$100,MATCH(CELL("row",B77)-3,Case9!$W$3:$W$100,FALSE)))</f>
        <v>1.0040143879080872</v>
      </c>
      <c r="AE77" s="7">
        <f ca="1">IF($A77="",AE76,INDEX(Case10!$Q$3:$Q$100,MATCH(CELL("row",B77)-3,Case10!$W$3:$W$100,FALSE)))</f>
        <v>0.29911893263703443</v>
      </c>
      <c r="AF77" s="7">
        <f ca="1">IF($A77="",AF76,INDEX(Case11!$Q$3:$Q$100,MATCH(CELL("row",A77)-3,Case11!$W$3:$W$100,FALSE)))</f>
        <v>1.3557838013420158</v>
      </c>
      <c r="AH77" t="str">
        <f t="shared" si="10"/>
        <v/>
      </c>
      <c r="AI77" t="str">
        <f t="shared" si="11"/>
        <v/>
      </c>
      <c r="AL77" s="7">
        <f t="shared" ca="1" si="12"/>
        <v>294.34527147722548</v>
      </c>
      <c r="AM77" s="7">
        <f t="shared" ca="1" si="13"/>
        <v>1.3557838013420158</v>
      </c>
      <c r="AN77" s="7">
        <f t="shared" ca="1" si="14"/>
        <v>254.4209976065309</v>
      </c>
      <c r="AO77" s="7">
        <f t="shared" ca="1" si="15"/>
        <v>8.3311887262809674E-3</v>
      </c>
      <c r="AQ77" s="7">
        <f t="shared" ca="1" si="16"/>
        <v>261.27925622332612</v>
      </c>
      <c r="AR77" s="7">
        <f t="shared" ca="1" si="17"/>
        <v>0.27329479236450632</v>
      </c>
    </row>
    <row r="78" spans="1:44" x14ac:dyDescent="0.2">
      <c r="A78" t="str">
        <f>IF(ROW()-3&gt;Control!$I$5,"",Control!B79)</f>
        <v/>
      </c>
      <c r="B78" s="7">
        <f ca="1">IF($A78="",B77,INDEX(Case1!$AB$3:$AB$100,MATCH(CELL("row",A78)-3,Case1!$W$3:$W$100,FALSE)))</f>
        <v>3.7871962685335054</v>
      </c>
      <c r="C78" s="7">
        <f ca="1">IF($A78="",C77,INDEX(Pi!$C$3:$C$100,MATCH(CELL("row",A78)-3,Pi!$W$3:$W$100,FALSE)))</f>
        <v>254.21038163818517</v>
      </c>
      <c r="D78" s="13">
        <f ca="1">IF($A78="",D77,INDEX(Patm!$C$3:$C$100,MATCH(CELL("row",A78)-3,Patm!$W$3:$W$100,FALSE)))</f>
        <v>254.45325073001214</v>
      </c>
      <c r="E78" s="13">
        <f ca="1">IF($A78="",E77,INDEX('Patm diff'!$C$3:$C$100,MATCH(CELL("row",Q78)-3,'Patm diff'!$W$3:$W$100,FALSE)))</f>
        <v>269.3919552435396</v>
      </c>
      <c r="F78" s="13">
        <f ca="1">IF($A78="",F77,INDEX('Patm nodiff'!$C$3:$C$100,MATCH(CELL("row",B78)-3,'Patm nodiff'!$W$3:$W$100,FALSE)))</f>
        <v>254.4209976065309</v>
      </c>
      <c r="G78" s="13">
        <f ca="1">IF($A78="",G77,INDEX(Case1!$C$3:$C$100,MATCH(CELL("row",A78)-3,Case1!$W$3:$W$100,FALSE)))</f>
        <v>268.407209667004</v>
      </c>
      <c r="H78" s="7">
        <f ca="1">IF($A78="",H77,INDEX(Case2!$C$3:$C$100,MATCH(CELL("row",A78)-3,Case2!$W$3:$W$100,FALSE)))</f>
        <v>268.65078645509044</v>
      </c>
      <c r="I78" s="7">
        <f ca="1">IF($A78="",I77,INDEX(Case3!$C$3:$C$100,MATCH(CELL("row",A78)-3,Case3!$W$3:$W$100,FALSE)))</f>
        <v>268.16658295628093</v>
      </c>
      <c r="J78" s="7">
        <f ca="1">IF($A78="",J77,INDEX(Case4!$C$3:$C$100,MATCH(CELL("row",A78)-3,Case4!$W$3:$W$100,FALSE)))</f>
        <v>269.84123506511679</v>
      </c>
      <c r="K78" s="7">
        <f ca="1">IF($A78="",K77,INDEX(Case5!$C$3:$C$100,MATCH(CELL("row",A78)-3,Case5!$W$3:$W$100,FALSE)))</f>
        <v>266.96524900622006</v>
      </c>
      <c r="L78" s="7">
        <f ca="1">IF($A78="",L77,INDEX(Case6!$C$3:$C$100,MATCH(CELL("row",A78)-3,Case6!$W$3:$W$100,FALSE)))</f>
        <v>269.81398331827847</v>
      </c>
      <c r="M78" s="7">
        <f ca="1">IF($A78="",M77,INDEX(Case7!$C$3:$C$100,MATCH(CELL("row",A78)-3,Case7!$W$3:$W$100,FALSE)))</f>
        <v>267.03224164736957</v>
      </c>
      <c r="N78" s="7">
        <f ca="1">IF($A78="",N77,INDEX(Case8!$C$3:$C$100,MATCH(CELL("row",A78)-3,Case8!$W$3:$W$100,FALSE)))</f>
        <v>261.27925622332612</v>
      </c>
      <c r="O78" s="13">
        <f ca="1">IF($A78="",O77,INDEX(Case9!$C$3:$C$100,MATCH(CELL("row",A78)-3,Case9!$W$3:$W$100,FALSE)))</f>
        <v>282.83656329343398</v>
      </c>
      <c r="P78" s="13">
        <f ca="1">IF($A78="",P77,INDEX(Case10!$C$3:$C$100,MATCH(CELL("row",A78)-3,Case10!$W$3:$W$100,FALSE)))</f>
        <v>262.08801038366607</v>
      </c>
      <c r="Q78" s="7">
        <f ca="1">IF($A78="",Q77,INDEX(Case11!$C$3:$C$100,MATCH(CELL("row",A78)-3,Case11!$W$3:$W$100,FALSE)))</f>
        <v>294.34527147722548</v>
      </c>
      <c r="R78" s="13">
        <f ca="1">IF($A78="",R77,INDEX(Pi!$Q$3:$Q$100,MATCH(CELL("row",A78)-3,Pi!$W$3:$W$100,FALSE)))</f>
        <v>36.630521808811935</v>
      </c>
      <c r="S78" s="7">
        <f ca="1">IF($A78="",S77,INDEX(Patm!$Q$3:$Q$100,MATCH(CELL("row",A78)-3,Patm!$W$3:$W$100,FALSE)))</f>
        <v>9.6454628776763991E-3</v>
      </c>
      <c r="T78" s="7">
        <f ca="1">IF($A78="",T77,INDEX('Patm diff'!$Q$3:$Q$100,MATCH(CELL("row",Q78)-3,'Patm diff'!$W$3:$W$100,FALSE)))</f>
        <v>5.5276923197166603</v>
      </c>
      <c r="U78" s="7">
        <f ca="1">IF($A78="",U77,INDEX('Patm nodiff'!$Q$3:$Q$100,MATCH(CELL("row",B78)-3,'Patm nodiff'!$W$3:$W$100,FALSE)))</f>
        <v>8.3311887262809674E-3</v>
      </c>
      <c r="V78" s="7">
        <f ca="1">IF($A78="",V77,INDEX(Case1!$Q$3:$Q$100,MATCH(CELL("row",A78)-3,Case1!$W$3:$W$100,FALSE)))</f>
        <v>0.53097338480628253</v>
      </c>
      <c r="W78" s="7">
        <f ca="1">IF($A78="",W77,INDEX(Case2!$Q$3:$Q$100,MATCH(CELL("row",A78)-3,Case2!$W$3:$W$100,FALSE)))</f>
        <v>0.50815547057036892</v>
      </c>
      <c r="X78" s="7">
        <f ca="1">IF($A78="",X77,INDEX(Case3!$Q$3:$Q$100,MATCH(CELL("row",A78)-3,Case3!$W$3:$W$100,FALSE)))</f>
        <v>0.55354937314984021</v>
      </c>
      <c r="Y78" s="7">
        <f ca="1">IF($A78="",Y77,INDEX(Case4!$Q$3:$Q$100,MATCH(CELL("row",A78)-3,Case4!$W$3:$W$100,FALSE)))</f>
        <v>0.39713955674364643</v>
      </c>
      <c r="Z78" s="7">
        <f ca="1">IF($A78="",Z77,INDEX(Case5!$Q$3:$Q$100,MATCH(CELL("row",A78)-3,Case5!$W$3:$W$100,FALSE)))</f>
        <v>0.66682562781851584</v>
      </c>
      <c r="AA78" s="7">
        <f ca="1">IF($A78="",AA77,INDEX(Case6!$Q$3:$Q1104,MATCH(CELL("row",A78)-3,Case6!$W$3:$W$100,FALSE)))</f>
        <v>0.39966906055545154</v>
      </c>
      <c r="AB78" s="7">
        <f ca="1">IF($A78="",AB77,INDEX(Case7!$Q$3:$Q$100,MATCH(CELL("row",A78)-3,Case7!$W$3:$W$100,FALSE)))</f>
        <v>0.66048441922835832</v>
      </c>
      <c r="AC78" s="7">
        <f ca="1">IF($A78="",AC77,INDEX(Case8!$Q$3:$Q$100,MATCH(CELL("row",A78)-3,Case8!$W$3:$W$100,FALSE)))</f>
        <v>0.27329479236450632</v>
      </c>
      <c r="AD78" s="7">
        <f ca="1">IF($A78="",AD77,INDEX(Case9!$Q$3:$Q$100,MATCH(CELL("row",B78)-3,Case9!$W$3:$W$100,FALSE)))</f>
        <v>1.0040143879080872</v>
      </c>
      <c r="AE78" s="7">
        <f ca="1">IF($A78="",AE77,INDEX(Case10!$Q$3:$Q$100,MATCH(CELL("row",B78)-3,Case10!$W$3:$W$100,FALSE)))</f>
        <v>0.29911893263703443</v>
      </c>
      <c r="AF78" s="7">
        <f ca="1">IF($A78="",AF77,INDEX(Case11!$Q$3:$Q$100,MATCH(CELL("row",A78)-3,Case11!$W$3:$W$100,FALSE)))</f>
        <v>1.3557838013420158</v>
      </c>
      <c r="AH78" t="str">
        <f t="shared" si="10"/>
        <v/>
      </c>
      <c r="AI78" t="str">
        <f t="shared" si="11"/>
        <v/>
      </c>
      <c r="AL78" s="7">
        <f t="shared" ca="1" si="12"/>
        <v>294.34527147722548</v>
      </c>
      <c r="AM78" s="7">
        <f t="shared" ca="1" si="13"/>
        <v>1.3557838013420158</v>
      </c>
      <c r="AN78" s="7">
        <f t="shared" ca="1" si="14"/>
        <v>254.4209976065309</v>
      </c>
      <c r="AO78" s="7">
        <f t="shared" ca="1" si="15"/>
        <v>8.3311887262809674E-3</v>
      </c>
      <c r="AQ78" s="7">
        <f t="shared" ca="1" si="16"/>
        <v>261.27925622332612</v>
      </c>
      <c r="AR78" s="7">
        <f t="shared" ca="1" si="17"/>
        <v>0.27329479236450632</v>
      </c>
    </row>
    <row r="79" spans="1:44" x14ac:dyDescent="0.2">
      <c r="A79" t="str">
        <f>IF(ROW()-3&gt;Control!$I$5,"",Control!B80)</f>
        <v/>
      </c>
      <c r="B79" s="7">
        <f ca="1">IF($A79="",B78,INDEX(Case1!$AB$3:$AB$100,MATCH(CELL("row",A79)-3,Case1!$W$3:$W$100,FALSE)))</f>
        <v>3.7871962685335054</v>
      </c>
      <c r="C79" s="7">
        <f ca="1">IF($A79="",C78,INDEX(Pi!$C$3:$C$100,MATCH(CELL("row",A79)-3,Pi!$W$3:$W$100,FALSE)))</f>
        <v>254.21038163818517</v>
      </c>
      <c r="D79" s="13">
        <f ca="1">IF($A79="",D78,INDEX(Patm!$C$3:$C$100,MATCH(CELL("row",A79)-3,Patm!$W$3:$W$100,FALSE)))</f>
        <v>254.45325073001214</v>
      </c>
      <c r="E79" s="13">
        <f ca="1">IF($A79="",E78,INDEX('Patm diff'!$C$3:$C$100,MATCH(CELL("row",Q79)-3,'Patm diff'!$W$3:$W$100,FALSE)))</f>
        <v>269.3919552435396</v>
      </c>
      <c r="F79" s="13">
        <f ca="1">IF($A79="",F78,INDEX('Patm nodiff'!$C$3:$C$100,MATCH(CELL("row",B79)-3,'Patm nodiff'!$W$3:$W$100,FALSE)))</f>
        <v>254.4209976065309</v>
      </c>
      <c r="G79" s="13">
        <f ca="1">IF($A79="",G78,INDEX(Case1!$C$3:$C$100,MATCH(CELL("row",A79)-3,Case1!$W$3:$W$100,FALSE)))</f>
        <v>268.407209667004</v>
      </c>
      <c r="H79" s="7">
        <f ca="1">IF($A79="",H78,INDEX(Case2!$C$3:$C$100,MATCH(CELL("row",A79)-3,Case2!$W$3:$W$100,FALSE)))</f>
        <v>268.65078645509044</v>
      </c>
      <c r="I79" s="7">
        <f ca="1">IF($A79="",I78,INDEX(Case3!$C$3:$C$100,MATCH(CELL("row",A79)-3,Case3!$W$3:$W$100,FALSE)))</f>
        <v>268.16658295628093</v>
      </c>
      <c r="J79" s="7">
        <f ca="1">IF($A79="",J78,INDEX(Case4!$C$3:$C$100,MATCH(CELL("row",A79)-3,Case4!$W$3:$W$100,FALSE)))</f>
        <v>269.84123506511679</v>
      </c>
      <c r="K79" s="7">
        <f ca="1">IF($A79="",K78,INDEX(Case5!$C$3:$C$100,MATCH(CELL("row",A79)-3,Case5!$W$3:$W$100,FALSE)))</f>
        <v>266.96524900622006</v>
      </c>
      <c r="L79" s="7">
        <f ca="1">IF($A79="",L78,INDEX(Case6!$C$3:$C$100,MATCH(CELL("row",A79)-3,Case6!$W$3:$W$100,FALSE)))</f>
        <v>269.81398331827847</v>
      </c>
      <c r="M79" s="7">
        <f ca="1">IF($A79="",M78,INDEX(Case7!$C$3:$C$100,MATCH(CELL("row",A79)-3,Case7!$W$3:$W$100,FALSE)))</f>
        <v>267.03224164736957</v>
      </c>
      <c r="N79" s="7">
        <f ca="1">IF($A79="",N78,INDEX(Case8!$C$3:$C$100,MATCH(CELL("row",A79)-3,Case8!$W$3:$W$100,FALSE)))</f>
        <v>261.27925622332612</v>
      </c>
      <c r="O79" s="13">
        <f ca="1">IF($A79="",O78,INDEX(Case9!$C$3:$C$100,MATCH(CELL("row",A79)-3,Case9!$W$3:$W$100,FALSE)))</f>
        <v>282.83656329343398</v>
      </c>
      <c r="P79" s="13">
        <f ca="1">IF($A79="",P78,INDEX(Case10!$C$3:$C$100,MATCH(CELL("row",A79)-3,Case10!$W$3:$W$100,FALSE)))</f>
        <v>262.08801038366607</v>
      </c>
      <c r="Q79" s="7">
        <f ca="1">IF($A79="",Q78,INDEX(Case11!$C$3:$C$100,MATCH(CELL("row",A79)-3,Case11!$W$3:$W$100,FALSE)))</f>
        <v>294.34527147722548</v>
      </c>
      <c r="R79" s="13">
        <f ca="1">IF($A79="",R78,INDEX(Pi!$Q$3:$Q$100,MATCH(CELL("row",A79)-3,Pi!$W$3:$W$100,FALSE)))</f>
        <v>36.630521808811935</v>
      </c>
      <c r="S79" s="7">
        <f ca="1">IF($A79="",S78,INDEX(Patm!$Q$3:$Q$100,MATCH(CELL("row",A79)-3,Patm!$W$3:$W$100,FALSE)))</f>
        <v>9.6454628776763991E-3</v>
      </c>
      <c r="T79" s="7">
        <f ca="1">IF($A79="",T78,INDEX('Patm diff'!$Q$3:$Q$100,MATCH(CELL("row",Q79)-3,'Patm diff'!$W$3:$W$100,FALSE)))</f>
        <v>5.5276923197166603</v>
      </c>
      <c r="U79" s="7">
        <f ca="1">IF($A79="",U78,INDEX('Patm nodiff'!$Q$3:$Q$100,MATCH(CELL("row",B79)-3,'Patm nodiff'!$W$3:$W$100,FALSE)))</f>
        <v>8.3311887262809674E-3</v>
      </c>
      <c r="V79" s="7">
        <f ca="1">IF($A79="",V78,INDEX(Case1!$Q$3:$Q$100,MATCH(CELL("row",A79)-3,Case1!$W$3:$W$100,FALSE)))</f>
        <v>0.53097338480628253</v>
      </c>
      <c r="W79" s="7">
        <f ca="1">IF($A79="",W78,INDEX(Case2!$Q$3:$Q$100,MATCH(CELL("row",A79)-3,Case2!$W$3:$W$100,FALSE)))</f>
        <v>0.50815547057036892</v>
      </c>
      <c r="X79" s="7">
        <f ca="1">IF($A79="",X78,INDEX(Case3!$Q$3:$Q$100,MATCH(CELL("row",A79)-3,Case3!$W$3:$W$100,FALSE)))</f>
        <v>0.55354937314984021</v>
      </c>
      <c r="Y79" s="7">
        <f ca="1">IF($A79="",Y78,INDEX(Case4!$Q$3:$Q$100,MATCH(CELL("row",A79)-3,Case4!$W$3:$W$100,FALSE)))</f>
        <v>0.39713955674364643</v>
      </c>
      <c r="Z79" s="7">
        <f ca="1">IF($A79="",Z78,INDEX(Case5!$Q$3:$Q$100,MATCH(CELL("row",A79)-3,Case5!$W$3:$W$100,FALSE)))</f>
        <v>0.66682562781851584</v>
      </c>
      <c r="AA79" s="7">
        <f ca="1">IF($A79="",AA78,INDEX(Case6!$Q$3:$Q1105,MATCH(CELL("row",A79)-3,Case6!$W$3:$W$100,FALSE)))</f>
        <v>0.39966906055545154</v>
      </c>
      <c r="AB79" s="7">
        <f ca="1">IF($A79="",AB78,INDEX(Case7!$Q$3:$Q$100,MATCH(CELL("row",A79)-3,Case7!$W$3:$W$100,FALSE)))</f>
        <v>0.66048441922835832</v>
      </c>
      <c r="AC79" s="7">
        <f ca="1">IF($A79="",AC78,INDEX(Case8!$Q$3:$Q$100,MATCH(CELL("row",A79)-3,Case8!$W$3:$W$100,FALSE)))</f>
        <v>0.27329479236450632</v>
      </c>
      <c r="AD79" s="7">
        <f ca="1">IF($A79="",AD78,INDEX(Case9!$Q$3:$Q$100,MATCH(CELL("row",B79)-3,Case9!$W$3:$W$100,FALSE)))</f>
        <v>1.0040143879080872</v>
      </c>
      <c r="AE79" s="7">
        <f ca="1">IF($A79="",AE78,INDEX(Case10!$Q$3:$Q$100,MATCH(CELL("row",B79)-3,Case10!$W$3:$W$100,FALSE)))</f>
        <v>0.29911893263703443</v>
      </c>
      <c r="AF79" s="7">
        <f ca="1">IF($A79="",AF78,INDEX(Case11!$Q$3:$Q$100,MATCH(CELL("row",A79)-3,Case11!$W$3:$W$100,FALSE)))</f>
        <v>1.3557838013420158</v>
      </c>
      <c r="AH79" t="str">
        <f t="shared" si="10"/>
        <v/>
      </c>
      <c r="AI79" t="str">
        <f t="shared" si="11"/>
        <v/>
      </c>
      <c r="AL79" s="7">
        <f t="shared" ca="1" si="12"/>
        <v>294.34527147722548</v>
      </c>
      <c r="AM79" s="7">
        <f t="shared" ca="1" si="13"/>
        <v>1.3557838013420158</v>
      </c>
      <c r="AN79" s="7">
        <f t="shared" ca="1" si="14"/>
        <v>254.4209976065309</v>
      </c>
      <c r="AO79" s="7">
        <f t="shared" ca="1" si="15"/>
        <v>8.3311887262809674E-3</v>
      </c>
      <c r="AQ79" s="7">
        <f t="shared" ca="1" si="16"/>
        <v>261.27925622332612</v>
      </c>
      <c r="AR79" s="7">
        <f t="shared" ca="1" si="17"/>
        <v>0.27329479236450632</v>
      </c>
    </row>
    <row r="80" spans="1:44" x14ac:dyDescent="0.2">
      <c r="A80" t="str">
        <f>IF(ROW()-3&gt;Control!$I$5,"",Control!B81)</f>
        <v/>
      </c>
      <c r="B80" s="7">
        <f ca="1">IF($A80="",B79,INDEX(Case1!$AB$3:$AB$100,MATCH(CELL("row",A80)-3,Case1!$W$3:$W$100,FALSE)))</f>
        <v>3.7871962685335054</v>
      </c>
      <c r="C80" s="7">
        <f ca="1">IF($A80="",C79,INDEX(Pi!$C$3:$C$100,MATCH(CELL("row",A80)-3,Pi!$W$3:$W$100,FALSE)))</f>
        <v>254.21038163818517</v>
      </c>
      <c r="D80" s="13">
        <f ca="1">IF($A80="",D79,INDEX(Patm!$C$3:$C$100,MATCH(CELL("row",A80)-3,Patm!$W$3:$W$100,FALSE)))</f>
        <v>254.45325073001214</v>
      </c>
      <c r="E80" s="13">
        <f ca="1">IF($A80="",E79,INDEX('Patm diff'!$C$3:$C$100,MATCH(CELL("row",Q80)-3,'Patm diff'!$W$3:$W$100,FALSE)))</f>
        <v>269.3919552435396</v>
      </c>
      <c r="F80" s="13">
        <f ca="1">IF($A80="",F79,INDEX('Patm nodiff'!$C$3:$C$100,MATCH(CELL("row",B80)-3,'Patm nodiff'!$W$3:$W$100,FALSE)))</f>
        <v>254.4209976065309</v>
      </c>
      <c r="G80" s="13">
        <f ca="1">IF($A80="",G79,INDEX(Case1!$C$3:$C$100,MATCH(CELL("row",A80)-3,Case1!$W$3:$W$100,FALSE)))</f>
        <v>268.407209667004</v>
      </c>
      <c r="H80" s="7">
        <f ca="1">IF($A80="",H79,INDEX(Case2!$C$3:$C$100,MATCH(CELL("row",A80)-3,Case2!$W$3:$W$100,FALSE)))</f>
        <v>268.65078645509044</v>
      </c>
      <c r="I80" s="7">
        <f ca="1">IF($A80="",I79,INDEX(Case3!$C$3:$C$100,MATCH(CELL("row",A80)-3,Case3!$W$3:$W$100,FALSE)))</f>
        <v>268.16658295628093</v>
      </c>
      <c r="J80" s="7">
        <f ca="1">IF($A80="",J79,INDEX(Case4!$C$3:$C$100,MATCH(CELL("row",A80)-3,Case4!$W$3:$W$100,FALSE)))</f>
        <v>269.84123506511679</v>
      </c>
      <c r="K80" s="7">
        <f ca="1">IF($A80="",K79,INDEX(Case5!$C$3:$C$100,MATCH(CELL("row",A80)-3,Case5!$W$3:$W$100,FALSE)))</f>
        <v>266.96524900622006</v>
      </c>
      <c r="L80" s="7">
        <f ca="1">IF($A80="",L79,INDEX(Case6!$C$3:$C$100,MATCH(CELL("row",A80)-3,Case6!$W$3:$W$100,FALSE)))</f>
        <v>269.81398331827847</v>
      </c>
      <c r="M80" s="7">
        <f ca="1">IF($A80="",M79,INDEX(Case7!$C$3:$C$100,MATCH(CELL("row",A80)-3,Case7!$W$3:$W$100,FALSE)))</f>
        <v>267.03224164736957</v>
      </c>
      <c r="N80" s="7">
        <f ca="1">IF($A80="",N79,INDEX(Case8!$C$3:$C$100,MATCH(CELL("row",A80)-3,Case8!$W$3:$W$100,FALSE)))</f>
        <v>261.27925622332612</v>
      </c>
      <c r="O80" s="13">
        <f ca="1">IF($A80="",O79,INDEX(Case9!$C$3:$C$100,MATCH(CELL("row",A80)-3,Case9!$W$3:$W$100,FALSE)))</f>
        <v>282.83656329343398</v>
      </c>
      <c r="P80" s="13">
        <f ca="1">IF($A80="",P79,INDEX(Case10!$C$3:$C$100,MATCH(CELL("row",A80)-3,Case10!$W$3:$W$100,FALSE)))</f>
        <v>262.08801038366607</v>
      </c>
      <c r="Q80" s="7">
        <f ca="1">IF($A80="",Q79,INDEX(Case11!$C$3:$C$100,MATCH(CELL("row",A80)-3,Case11!$W$3:$W$100,FALSE)))</f>
        <v>294.34527147722548</v>
      </c>
      <c r="R80" s="13">
        <f ca="1">IF($A80="",R79,INDEX(Pi!$Q$3:$Q$100,MATCH(CELL("row",A80)-3,Pi!$W$3:$W$100,FALSE)))</f>
        <v>36.630521808811935</v>
      </c>
      <c r="S80" s="7">
        <f ca="1">IF($A80="",S79,INDEX(Patm!$Q$3:$Q$100,MATCH(CELL("row",A80)-3,Patm!$W$3:$W$100,FALSE)))</f>
        <v>9.6454628776763991E-3</v>
      </c>
      <c r="T80" s="7">
        <f ca="1">IF($A80="",T79,INDEX('Patm diff'!$Q$3:$Q$100,MATCH(CELL("row",Q80)-3,'Patm diff'!$W$3:$W$100,FALSE)))</f>
        <v>5.5276923197166603</v>
      </c>
      <c r="U80" s="7">
        <f ca="1">IF($A80="",U79,INDEX('Patm nodiff'!$Q$3:$Q$100,MATCH(CELL("row",B80)-3,'Patm nodiff'!$W$3:$W$100,FALSE)))</f>
        <v>8.3311887262809674E-3</v>
      </c>
      <c r="V80" s="7">
        <f ca="1">IF($A80="",V79,INDEX(Case1!$Q$3:$Q$100,MATCH(CELL("row",A80)-3,Case1!$W$3:$W$100,FALSE)))</f>
        <v>0.53097338480628253</v>
      </c>
      <c r="W80" s="7">
        <f ca="1">IF($A80="",W79,INDEX(Case2!$Q$3:$Q$100,MATCH(CELL("row",A80)-3,Case2!$W$3:$W$100,FALSE)))</f>
        <v>0.50815547057036892</v>
      </c>
      <c r="X80" s="7">
        <f ca="1">IF($A80="",X79,INDEX(Case3!$Q$3:$Q$100,MATCH(CELL("row",A80)-3,Case3!$W$3:$W$100,FALSE)))</f>
        <v>0.55354937314984021</v>
      </c>
      <c r="Y80" s="7">
        <f ca="1">IF($A80="",Y79,INDEX(Case4!$Q$3:$Q$100,MATCH(CELL("row",A80)-3,Case4!$W$3:$W$100,FALSE)))</f>
        <v>0.39713955674364643</v>
      </c>
      <c r="Z80" s="7">
        <f ca="1">IF($A80="",Z79,INDEX(Case5!$Q$3:$Q$100,MATCH(CELL("row",A80)-3,Case5!$W$3:$W$100,FALSE)))</f>
        <v>0.66682562781851584</v>
      </c>
      <c r="AA80" s="7">
        <f ca="1">IF($A80="",AA79,INDEX(Case6!$Q$3:$Q1106,MATCH(CELL("row",A80)-3,Case6!$W$3:$W$100,FALSE)))</f>
        <v>0.39966906055545154</v>
      </c>
      <c r="AB80" s="7">
        <f ca="1">IF($A80="",AB79,INDEX(Case7!$Q$3:$Q$100,MATCH(CELL("row",A80)-3,Case7!$W$3:$W$100,FALSE)))</f>
        <v>0.66048441922835832</v>
      </c>
      <c r="AC80" s="7">
        <f ca="1">IF($A80="",AC79,INDEX(Case8!$Q$3:$Q$100,MATCH(CELL("row",A80)-3,Case8!$W$3:$W$100,FALSE)))</f>
        <v>0.27329479236450632</v>
      </c>
      <c r="AD80" s="7">
        <f ca="1">IF($A80="",AD79,INDEX(Case9!$Q$3:$Q$100,MATCH(CELL("row",B80)-3,Case9!$W$3:$W$100,FALSE)))</f>
        <v>1.0040143879080872</v>
      </c>
      <c r="AE80" s="7">
        <f ca="1">IF($A80="",AE79,INDEX(Case10!$Q$3:$Q$100,MATCH(CELL("row",B80)-3,Case10!$W$3:$W$100,FALSE)))</f>
        <v>0.29911893263703443</v>
      </c>
      <c r="AF80" s="7">
        <f ca="1">IF($A80="",AF79,INDEX(Case11!$Q$3:$Q$100,MATCH(CELL("row",A80)-3,Case11!$W$3:$W$100,FALSE)))</f>
        <v>1.3557838013420158</v>
      </c>
      <c r="AH80" t="str">
        <f t="shared" si="10"/>
        <v/>
      </c>
      <c r="AI80" t="str">
        <f t="shared" si="11"/>
        <v/>
      </c>
      <c r="AL80" s="7">
        <f t="shared" ca="1" si="12"/>
        <v>294.34527147722548</v>
      </c>
      <c r="AM80" s="7">
        <f t="shared" ca="1" si="13"/>
        <v>1.3557838013420158</v>
      </c>
      <c r="AN80" s="7">
        <f t="shared" ca="1" si="14"/>
        <v>254.4209976065309</v>
      </c>
      <c r="AO80" s="7">
        <f t="shared" ca="1" si="15"/>
        <v>8.3311887262809674E-3</v>
      </c>
      <c r="AQ80" s="7">
        <f t="shared" ca="1" si="16"/>
        <v>261.27925622332612</v>
      </c>
      <c r="AR80" s="7">
        <f t="shared" ca="1" si="17"/>
        <v>0.27329479236450632</v>
      </c>
    </row>
    <row r="81" spans="1:44" x14ac:dyDescent="0.2">
      <c r="A81" t="str">
        <f>IF(ROW()-3&gt;Control!$I$5,"",Control!B82)</f>
        <v/>
      </c>
      <c r="B81" s="7">
        <f ca="1">IF($A81="",B80,INDEX(Case1!$AB$3:$AB$100,MATCH(CELL("row",A81)-3,Case1!$W$3:$W$100,FALSE)))</f>
        <v>3.7871962685335054</v>
      </c>
      <c r="C81" s="7">
        <f ca="1">IF($A81="",C80,INDEX(Pi!$C$3:$C$100,MATCH(CELL("row",A81)-3,Pi!$W$3:$W$100,FALSE)))</f>
        <v>254.21038163818517</v>
      </c>
      <c r="D81" s="13">
        <f ca="1">IF($A81="",D80,INDEX(Patm!$C$3:$C$100,MATCH(CELL("row",A81)-3,Patm!$W$3:$W$100,FALSE)))</f>
        <v>254.45325073001214</v>
      </c>
      <c r="E81" s="13">
        <f ca="1">IF($A81="",E80,INDEX('Patm diff'!$C$3:$C$100,MATCH(CELL("row",Q81)-3,'Patm diff'!$W$3:$W$100,FALSE)))</f>
        <v>269.3919552435396</v>
      </c>
      <c r="F81" s="13">
        <f ca="1">IF($A81="",F80,INDEX('Patm nodiff'!$C$3:$C$100,MATCH(CELL("row",B81)-3,'Patm nodiff'!$W$3:$W$100,FALSE)))</f>
        <v>254.4209976065309</v>
      </c>
      <c r="G81" s="13">
        <f ca="1">IF($A81="",G80,INDEX(Case1!$C$3:$C$100,MATCH(CELL("row",A81)-3,Case1!$W$3:$W$100,FALSE)))</f>
        <v>268.407209667004</v>
      </c>
      <c r="H81" s="7">
        <f ca="1">IF($A81="",H80,INDEX(Case2!$C$3:$C$100,MATCH(CELL("row",A81)-3,Case2!$W$3:$W$100,FALSE)))</f>
        <v>268.65078645509044</v>
      </c>
      <c r="I81" s="7">
        <f ca="1">IF($A81="",I80,INDEX(Case3!$C$3:$C$100,MATCH(CELL("row",A81)-3,Case3!$W$3:$W$100,FALSE)))</f>
        <v>268.16658295628093</v>
      </c>
      <c r="J81" s="7">
        <f ca="1">IF($A81="",J80,INDEX(Case4!$C$3:$C$100,MATCH(CELL("row",A81)-3,Case4!$W$3:$W$100,FALSE)))</f>
        <v>269.84123506511679</v>
      </c>
      <c r="K81" s="7">
        <f ca="1">IF($A81="",K80,INDEX(Case5!$C$3:$C$100,MATCH(CELL("row",A81)-3,Case5!$W$3:$W$100,FALSE)))</f>
        <v>266.96524900622006</v>
      </c>
      <c r="L81" s="7">
        <f ca="1">IF($A81="",L80,INDEX(Case6!$C$3:$C$100,MATCH(CELL("row",A81)-3,Case6!$W$3:$W$100,FALSE)))</f>
        <v>269.81398331827847</v>
      </c>
      <c r="M81" s="7">
        <f ca="1">IF($A81="",M80,INDEX(Case7!$C$3:$C$100,MATCH(CELL("row",A81)-3,Case7!$W$3:$W$100,FALSE)))</f>
        <v>267.03224164736957</v>
      </c>
      <c r="N81" s="7">
        <f ca="1">IF($A81="",N80,INDEX(Case8!$C$3:$C$100,MATCH(CELL("row",A81)-3,Case8!$W$3:$W$100,FALSE)))</f>
        <v>261.27925622332612</v>
      </c>
      <c r="O81" s="13">
        <f ca="1">IF($A81="",O80,INDEX(Case9!$C$3:$C$100,MATCH(CELL("row",A81)-3,Case9!$W$3:$W$100,FALSE)))</f>
        <v>282.83656329343398</v>
      </c>
      <c r="P81" s="13">
        <f ca="1">IF($A81="",P80,INDEX(Case10!$C$3:$C$100,MATCH(CELL("row",A81)-3,Case10!$W$3:$W$100,FALSE)))</f>
        <v>262.08801038366607</v>
      </c>
      <c r="Q81" s="7">
        <f ca="1">IF($A81="",Q80,INDEX(Case11!$C$3:$C$100,MATCH(CELL("row",A81)-3,Case11!$W$3:$W$100,FALSE)))</f>
        <v>294.34527147722548</v>
      </c>
      <c r="R81" s="13">
        <f ca="1">IF($A81="",R80,INDEX(Pi!$Q$3:$Q$100,MATCH(CELL("row",A81)-3,Pi!$W$3:$W$100,FALSE)))</f>
        <v>36.630521808811935</v>
      </c>
      <c r="S81" s="7">
        <f ca="1">IF($A81="",S80,INDEX(Patm!$Q$3:$Q$100,MATCH(CELL("row",A81)-3,Patm!$W$3:$W$100,FALSE)))</f>
        <v>9.6454628776763991E-3</v>
      </c>
      <c r="T81" s="7">
        <f ca="1">IF($A81="",T80,INDEX('Patm diff'!$Q$3:$Q$100,MATCH(CELL("row",Q81)-3,'Patm diff'!$W$3:$W$100,FALSE)))</f>
        <v>5.5276923197166603</v>
      </c>
      <c r="U81" s="7">
        <f ca="1">IF($A81="",U80,INDEX('Patm nodiff'!$Q$3:$Q$100,MATCH(CELL("row",B81)-3,'Patm nodiff'!$W$3:$W$100,FALSE)))</f>
        <v>8.3311887262809674E-3</v>
      </c>
      <c r="V81" s="7">
        <f ca="1">IF($A81="",V80,INDEX(Case1!$Q$3:$Q$100,MATCH(CELL("row",A81)-3,Case1!$W$3:$W$100,FALSE)))</f>
        <v>0.53097338480628253</v>
      </c>
      <c r="W81" s="7">
        <f ca="1">IF($A81="",W80,INDEX(Case2!$Q$3:$Q$100,MATCH(CELL("row",A81)-3,Case2!$W$3:$W$100,FALSE)))</f>
        <v>0.50815547057036892</v>
      </c>
      <c r="X81" s="7">
        <f ca="1">IF($A81="",X80,INDEX(Case3!$Q$3:$Q$100,MATCH(CELL("row",A81)-3,Case3!$W$3:$W$100,FALSE)))</f>
        <v>0.55354937314984021</v>
      </c>
      <c r="Y81" s="7">
        <f ca="1">IF($A81="",Y80,INDEX(Case4!$Q$3:$Q$100,MATCH(CELL("row",A81)-3,Case4!$W$3:$W$100,FALSE)))</f>
        <v>0.39713955674364643</v>
      </c>
      <c r="Z81" s="7">
        <f ca="1">IF($A81="",Z80,INDEX(Case5!$Q$3:$Q$100,MATCH(CELL("row",A81)-3,Case5!$W$3:$W$100,FALSE)))</f>
        <v>0.66682562781851584</v>
      </c>
      <c r="AA81" s="7">
        <f ca="1">IF($A81="",AA80,INDEX(Case6!$Q$3:$Q1107,MATCH(CELL("row",A81)-3,Case6!$W$3:$W$100,FALSE)))</f>
        <v>0.39966906055545154</v>
      </c>
      <c r="AB81" s="7">
        <f ca="1">IF($A81="",AB80,INDEX(Case7!$Q$3:$Q$100,MATCH(CELL("row",A81)-3,Case7!$W$3:$W$100,FALSE)))</f>
        <v>0.66048441922835832</v>
      </c>
      <c r="AC81" s="7">
        <f ca="1">IF($A81="",AC80,INDEX(Case8!$Q$3:$Q$100,MATCH(CELL("row",A81)-3,Case8!$W$3:$W$100,FALSE)))</f>
        <v>0.27329479236450632</v>
      </c>
      <c r="AD81" s="7">
        <f ca="1">IF($A81="",AD80,INDEX(Case9!$Q$3:$Q$100,MATCH(CELL("row",B81)-3,Case9!$W$3:$W$100,FALSE)))</f>
        <v>1.0040143879080872</v>
      </c>
      <c r="AE81" s="7">
        <f ca="1">IF($A81="",AE80,INDEX(Case10!$Q$3:$Q$100,MATCH(CELL("row",B81)-3,Case10!$W$3:$W$100,FALSE)))</f>
        <v>0.29911893263703443</v>
      </c>
      <c r="AF81" s="7">
        <f ca="1">IF($A81="",AF80,INDEX(Case11!$Q$3:$Q$100,MATCH(CELL("row",A81)-3,Case11!$W$3:$W$100,FALSE)))</f>
        <v>1.3557838013420158</v>
      </c>
      <c r="AH81" t="str">
        <f t="shared" si="10"/>
        <v/>
      </c>
      <c r="AI81" t="str">
        <f t="shared" si="11"/>
        <v/>
      </c>
      <c r="AL81" s="7">
        <f t="shared" ca="1" si="12"/>
        <v>294.34527147722548</v>
      </c>
      <c r="AM81" s="7">
        <f t="shared" ca="1" si="13"/>
        <v>1.3557838013420158</v>
      </c>
      <c r="AN81" s="7">
        <f t="shared" ca="1" si="14"/>
        <v>254.4209976065309</v>
      </c>
      <c r="AO81" s="7">
        <f t="shared" ca="1" si="15"/>
        <v>8.3311887262809674E-3</v>
      </c>
      <c r="AQ81" s="7">
        <f t="shared" ca="1" si="16"/>
        <v>261.27925622332612</v>
      </c>
      <c r="AR81" s="7">
        <f t="shared" ca="1" si="17"/>
        <v>0.27329479236450632</v>
      </c>
    </row>
    <row r="82" spans="1:44" x14ac:dyDescent="0.2">
      <c r="A82" t="str">
        <f>IF(ROW()-3&gt;Control!$I$5,"",Control!B83)</f>
        <v/>
      </c>
      <c r="B82" s="7">
        <f ca="1">IF($A82="",B81,INDEX(Case1!$AB$3:$AB$100,MATCH(CELL("row",A82)-3,Case1!$W$3:$W$100,FALSE)))</f>
        <v>3.7871962685335054</v>
      </c>
      <c r="C82" s="7">
        <f ca="1">IF($A82="",C81,INDEX(Pi!$C$3:$C$100,MATCH(CELL("row",A82)-3,Pi!$W$3:$W$100,FALSE)))</f>
        <v>254.21038163818517</v>
      </c>
      <c r="D82" s="13">
        <f ca="1">IF($A82="",D81,INDEX(Patm!$C$3:$C$100,MATCH(CELL("row",A82)-3,Patm!$W$3:$W$100,FALSE)))</f>
        <v>254.45325073001214</v>
      </c>
      <c r="E82" s="13">
        <f ca="1">IF($A82="",E81,INDEX('Patm diff'!$C$3:$C$100,MATCH(CELL("row",Q82)-3,'Patm diff'!$W$3:$W$100,FALSE)))</f>
        <v>269.3919552435396</v>
      </c>
      <c r="F82" s="13">
        <f ca="1">IF($A82="",F81,INDEX('Patm nodiff'!$C$3:$C$100,MATCH(CELL("row",B82)-3,'Patm nodiff'!$W$3:$W$100,FALSE)))</f>
        <v>254.4209976065309</v>
      </c>
      <c r="G82" s="13">
        <f ca="1">IF($A82="",G81,INDEX(Case1!$C$3:$C$100,MATCH(CELL("row",A82)-3,Case1!$W$3:$W$100,FALSE)))</f>
        <v>268.407209667004</v>
      </c>
      <c r="H82" s="7">
        <f ca="1">IF($A82="",H81,INDEX(Case2!$C$3:$C$100,MATCH(CELL("row",A82)-3,Case2!$W$3:$W$100,FALSE)))</f>
        <v>268.65078645509044</v>
      </c>
      <c r="I82" s="7">
        <f ca="1">IF($A82="",I81,INDEX(Case3!$C$3:$C$100,MATCH(CELL("row",A82)-3,Case3!$W$3:$W$100,FALSE)))</f>
        <v>268.16658295628093</v>
      </c>
      <c r="J82" s="7">
        <f ca="1">IF($A82="",J81,INDEX(Case4!$C$3:$C$100,MATCH(CELL("row",A82)-3,Case4!$W$3:$W$100,FALSE)))</f>
        <v>269.84123506511679</v>
      </c>
      <c r="K82" s="7">
        <f ca="1">IF($A82="",K81,INDEX(Case5!$C$3:$C$100,MATCH(CELL("row",A82)-3,Case5!$W$3:$W$100,FALSE)))</f>
        <v>266.96524900622006</v>
      </c>
      <c r="L82" s="7">
        <f ca="1">IF($A82="",L81,INDEX(Case6!$C$3:$C$100,MATCH(CELL("row",A82)-3,Case6!$W$3:$W$100,FALSE)))</f>
        <v>269.81398331827847</v>
      </c>
      <c r="M82" s="7">
        <f ca="1">IF($A82="",M81,INDEX(Case7!$C$3:$C$100,MATCH(CELL("row",A82)-3,Case7!$W$3:$W$100,FALSE)))</f>
        <v>267.03224164736957</v>
      </c>
      <c r="N82" s="7">
        <f ca="1">IF($A82="",N81,INDEX(Case8!$C$3:$C$100,MATCH(CELL("row",A82)-3,Case8!$W$3:$W$100,FALSE)))</f>
        <v>261.27925622332612</v>
      </c>
      <c r="O82" s="13">
        <f ca="1">IF($A82="",O81,INDEX(Case9!$C$3:$C$100,MATCH(CELL("row",A82)-3,Case9!$W$3:$W$100,FALSE)))</f>
        <v>282.83656329343398</v>
      </c>
      <c r="P82" s="13">
        <f ca="1">IF($A82="",P81,INDEX(Case10!$C$3:$C$100,MATCH(CELL("row",A82)-3,Case10!$W$3:$W$100,FALSE)))</f>
        <v>262.08801038366607</v>
      </c>
      <c r="Q82" s="7">
        <f ca="1">IF($A82="",Q81,INDEX(Case11!$C$3:$C$100,MATCH(CELL("row",A82)-3,Case11!$W$3:$W$100,FALSE)))</f>
        <v>294.34527147722548</v>
      </c>
      <c r="R82" s="13">
        <f ca="1">IF($A82="",R81,INDEX(Pi!$Q$3:$Q$100,MATCH(CELL("row",A82)-3,Pi!$W$3:$W$100,FALSE)))</f>
        <v>36.630521808811935</v>
      </c>
      <c r="S82" s="7">
        <f ca="1">IF($A82="",S81,INDEX(Patm!$Q$3:$Q$100,MATCH(CELL("row",A82)-3,Patm!$W$3:$W$100,FALSE)))</f>
        <v>9.6454628776763991E-3</v>
      </c>
      <c r="T82" s="7">
        <f ca="1">IF($A82="",T81,INDEX('Patm diff'!$Q$3:$Q$100,MATCH(CELL("row",Q82)-3,'Patm diff'!$W$3:$W$100,FALSE)))</f>
        <v>5.5276923197166603</v>
      </c>
      <c r="U82" s="7">
        <f ca="1">IF($A82="",U81,INDEX('Patm nodiff'!$Q$3:$Q$100,MATCH(CELL("row",B82)-3,'Patm nodiff'!$W$3:$W$100,FALSE)))</f>
        <v>8.3311887262809674E-3</v>
      </c>
      <c r="V82" s="7">
        <f ca="1">IF($A82="",V81,INDEX(Case1!$Q$3:$Q$100,MATCH(CELL("row",A82)-3,Case1!$W$3:$W$100,FALSE)))</f>
        <v>0.53097338480628253</v>
      </c>
      <c r="W82" s="7">
        <f ca="1">IF($A82="",W81,INDEX(Case2!$Q$3:$Q$100,MATCH(CELL("row",A82)-3,Case2!$W$3:$W$100,FALSE)))</f>
        <v>0.50815547057036892</v>
      </c>
      <c r="X82" s="7">
        <f ca="1">IF($A82="",X81,INDEX(Case3!$Q$3:$Q$100,MATCH(CELL("row",A82)-3,Case3!$W$3:$W$100,FALSE)))</f>
        <v>0.55354937314984021</v>
      </c>
      <c r="Y82" s="7">
        <f ca="1">IF($A82="",Y81,INDEX(Case4!$Q$3:$Q$100,MATCH(CELL("row",A82)-3,Case4!$W$3:$W$100,FALSE)))</f>
        <v>0.39713955674364643</v>
      </c>
      <c r="Z82" s="7">
        <f ca="1">IF($A82="",Z81,INDEX(Case5!$Q$3:$Q$100,MATCH(CELL("row",A82)-3,Case5!$W$3:$W$100,FALSE)))</f>
        <v>0.66682562781851584</v>
      </c>
      <c r="AA82" s="7">
        <f ca="1">IF($A82="",AA81,INDEX(Case6!$Q$3:$Q1108,MATCH(CELL("row",A82)-3,Case6!$W$3:$W$100,FALSE)))</f>
        <v>0.39966906055545154</v>
      </c>
      <c r="AB82" s="7">
        <f ca="1">IF($A82="",AB81,INDEX(Case7!$Q$3:$Q$100,MATCH(CELL("row",A82)-3,Case7!$W$3:$W$100,FALSE)))</f>
        <v>0.66048441922835832</v>
      </c>
      <c r="AC82" s="7">
        <f ca="1">IF($A82="",AC81,INDEX(Case8!$Q$3:$Q$100,MATCH(CELL("row",A82)-3,Case8!$W$3:$W$100,FALSE)))</f>
        <v>0.27329479236450632</v>
      </c>
      <c r="AD82" s="7">
        <f ca="1">IF($A82="",AD81,INDEX(Case9!$Q$3:$Q$100,MATCH(CELL("row",B82)-3,Case9!$W$3:$W$100,FALSE)))</f>
        <v>1.0040143879080872</v>
      </c>
      <c r="AE82" s="7">
        <f ca="1">IF($A82="",AE81,INDEX(Case10!$Q$3:$Q$100,MATCH(CELL("row",B82)-3,Case10!$W$3:$W$100,FALSE)))</f>
        <v>0.29911893263703443</v>
      </c>
      <c r="AF82" s="7">
        <f ca="1">IF($A82="",AF81,INDEX(Case11!$Q$3:$Q$100,MATCH(CELL("row",A82)-3,Case11!$W$3:$W$100,FALSE)))</f>
        <v>1.3557838013420158</v>
      </c>
      <c r="AH82" t="str">
        <f t="shared" si="10"/>
        <v/>
      </c>
      <c r="AI82" t="str">
        <f t="shared" si="11"/>
        <v/>
      </c>
      <c r="AL82" s="7">
        <f t="shared" ca="1" si="12"/>
        <v>294.34527147722548</v>
      </c>
      <c r="AM82" s="7">
        <f t="shared" ca="1" si="13"/>
        <v>1.3557838013420158</v>
      </c>
      <c r="AN82" s="7">
        <f t="shared" ca="1" si="14"/>
        <v>254.4209976065309</v>
      </c>
      <c r="AO82" s="7">
        <f t="shared" ca="1" si="15"/>
        <v>8.3311887262809674E-3</v>
      </c>
      <c r="AQ82" s="7">
        <f t="shared" ca="1" si="16"/>
        <v>261.27925622332612</v>
      </c>
      <c r="AR82" s="7">
        <f t="shared" ca="1" si="17"/>
        <v>0.27329479236450632</v>
      </c>
    </row>
    <row r="83" spans="1:44" x14ac:dyDescent="0.2">
      <c r="A83" t="str">
        <f>IF(ROW()-3&gt;Control!$I$5,"",Control!B84)</f>
        <v/>
      </c>
      <c r="B83" s="7">
        <f ca="1">IF($A83="",B82,INDEX(Case1!$AB$3:$AB$100,MATCH(CELL("row",A83)-3,Case1!$W$3:$W$100,FALSE)))</f>
        <v>3.7871962685335054</v>
      </c>
      <c r="C83" s="7">
        <f ca="1">IF($A83="",C82,INDEX(Pi!$C$3:$C$100,MATCH(CELL("row",A83)-3,Pi!$W$3:$W$100,FALSE)))</f>
        <v>254.21038163818517</v>
      </c>
      <c r="D83" s="13">
        <f ca="1">IF($A83="",D82,INDEX(Patm!$C$3:$C$100,MATCH(CELL("row",A83)-3,Patm!$W$3:$W$100,FALSE)))</f>
        <v>254.45325073001214</v>
      </c>
      <c r="E83" s="13">
        <f ca="1">IF($A83="",E82,INDEX('Patm diff'!$C$3:$C$100,MATCH(CELL("row",Q83)-3,'Patm diff'!$W$3:$W$100,FALSE)))</f>
        <v>269.3919552435396</v>
      </c>
      <c r="F83" s="13">
        <f ca="1">IF($A83="",F82,INDEX('Patm nodiff'!$C$3:$C$100,MATCH(CELL("row",B83)-3,'Patm nodiff'!$W$3:$W$100,FALSE)))</f>
        <v>254.4209976065309</v>
      </c>
      <c r="G83" s="13">
        <f ca="1">IF($A83="",G82,INDEX(Case1!$C$3:$C$100,MATCH(CELL("row",A83)-3,Case1!$W$3:$W$100,FALSE)))</f>
        <v>268.407209667004</v>
      </c>
      <c r="H83" s="7">
        <f ca="1">IF($A83="",H82,INDEX(Case2!$C$3:$C$100,MATCH(CELL("row",A83)-3,Case2!$W$3:$W$100,FALSE)))</f>
        <v>268.65078645509044</v>
      </c>
      <c r="I83" s="7">
        <f ca="1">IF($A83="",I82,INDEX(Case3!$C$3:$C$100,MATCH(CELL("row",A83)-3,Case3!$W$3:$W$100,FALSE)))</f>
        <v>268.16658295628093</v>
      </c>
      <c r="J83" s="7">
        <f ca="1">IF($A83="",J82,INDEX(Case4!$C$3:$C$100,MATCH(CELL("row",A83)-3,Case4!$W$3:$W$100,FALSE)))</f>
        <v>269.84123506511679</v>
      </c>
      <c r="K83" s="7">
        <f ca="1">IF($A83="",K82,INDEX(Case5!$C$3:$C$100,MATCH(CELL("row",A83)-3,Case5!$W$3:$W$100,FALSE)))</f>
        <v>266.96524900622006</v>
      </c>
      <c r="L83" s="7">
        <f ca="1">IF($A83="",L82,INDEX(Case6!$C$3:$C$100,MATCH(CELL("row",A83)-3,Case6!$W$3:$W$100,FALSE)))</f>
        <v>269.81398331827847</v>
      </c>
      <c r="M83" s="7">
        <f ca="1">IF($A83="",M82,INDEX(Case7!$C$3:$C$100,MATCH(CELL("row",A83)-3,Case7!$W$3:$W$100,FALSE)))</f>
        <v>267.03224164736957</v>
      </c>
      <c r="N83" s="7">
        <f ca="1">IF($A83="",N82,INDEX(Case8!$C$3:$C$100,MATCH(CELL("row",A83)-3,Case8!$W$3:$W$100,FALSE)))</f>
        <v>261.27925622332612</v>
      </c>
      <c r="O83" s="13">
        <f ca="1">IF($A83="",O82,INDEX(Case9!$C$3:$C$100,MATCH(CELL("row",A83)-3,Case9!$W$3:$W$100,FALSE)))</f>
        <v>282.83656329343398</v>
      </c>
      <c r="P83" s="13">
        <f ca="1">IF($A83="",P82,INDEX(Case10!$C$3:$C$100,MATCH(CELL("row",A83)-3,Case10!$W$3:$W$100,FALSE)))</f>
        <v>262.08801038366607</v>
      </c>
      <c r="Q83" s="7">
        <f ca="1">IF($A83="",Q82,INDEX(Case11!$C$3:$C$100,MATCH(CELL("row",A83)-3,Case11!$W$3:$W$100,FALSE)))</f>
        <v>294.34527147722548</v>
      </c>
      <c r="R83" s="13">
        <f ca="1">IF($A83="",R82,INDEX(Pi!$Q$3:$Q$100,MATCH(CELL("row",A83)-3,Pi!$W$3:$W$100,FALSE)))</f>
        <v>36.630521808811935</v>
      </c>
      <c r="S83" s="7">
        <f ca="1">IF($A83="",S82,INDEX(Patm!$Q$3:$Q$100,MATCH(CELL("row",A83)-3,Patm!$W$3:$W$100,FALSE)))</f>
        <v>9.6454628776763991E-3</v>
      </c>
      <c r="T83" s="7">
        <f ca="1">IF($A83="",T82,INDEX('Patm diff'!$Q$3:$Q$100,MATCH(CELL("row",Q83)-3,'Patm diff'!$W$3:$W$100,FALSE)))</f>
        <v>5.5276923197166603</v>
      </c>
      <c r="U83" s="7">
        <f ca="1">IF($A83="",U82,INDEX('Patm nodiff'!$Q$3:$Q$100,MATCH(CELL("row",B83)-3,'Patm nodiff'!$W$3:$W$100,FALSE)))</f>
        <v>8.3311887262809674E-3</v>
      </c>
      <c r="V83" s="7">
        <f ca="1">IF($A83="",V82,INDEX(Case1!$Q$3:$Q$100,MATCH(CELL("row",A83)-3,Case1!$W$3:$W$100,FALSE)))</f>
        <v>0.53097338480628253</v>
      </c>
      <c r="W83" s="7">
        <f ca="1">IF($A83="",W82,INDEX(Case2!$Q$3:$Q$100,MATCH(CELL("row",A83)-3,Case2!$W$3:$W$100,FALSE)))</f>
        <v>0.50815547057036892</v>
      </c>
      <c r="X83" s="7">
        <f ca="1">IF($A83="",X82,INDEX(Case3!$Q$3:$Q$100,MATCH(CELL("row",A83)-3,Case3!$W$3:$W$100,FALSE)))</f>
        <v>0.55354937314984021</v>
      </c>
      <c r="Y83" s="7">
        <f ca="1">IF($A83="",Y82,INDEX(Case4!$Q$3:$Q$100,MATCH(CELL("row",A83)-3,Case4!$W$3:$W$100,FALSE)))</f>
        <v>0.39713955674364643</v>
      </c>
      <c r="Z83" s="7">
        <f ca="1">IF($A83="",Z82,INDEX(Case5!$Q$3:$Q$100,MATCH(CELL("row",A83)-3,Case5!$W$3:$W$100,FALSE)))</f>
        <v>0.66682562781851584</v>
      </c>
      <c r="AA83" s="7">
        <f ca="1">IF($A83="",AA82,INDEX(Case6!$Q$3:$Q1109,MATCH(CELL("row",A83)-3,Case6!$W$3:$W$100,FALSE)))</f>
        <v>0.39966906055545154</v>
      </c>
      <c r="AB83" s="7">
        <f ca="1">IF($A83="",AB82,INDEX(Case7!$Q$3:$Q$100,MATCH(CELL("row",A83)-3,Case7!$W$3:$W$100,FALSE)))</f>
        <v>0.66048441922835832</v>
      </c>
      <c r="AC83" s="7">
        <f ca="1">IF($A83="",AC82,INDEX(Case8!$Q$3:$Q$100,MATCH(CELL("row",A83)-3,Case8!$W$3:$W$100,FALSE)))</f>
        <v>0.27329479236450632</v>
      </c>
      <c r="AD83" s="7">
        <f ca="1">IF($A83="",AD82,INDEX(Case9!$Q$3:$Q$100,MATCH(CELL("row",B83)-3,Case9!$W$3:$W$100,FALSE)))</f>
        <v>1.0040143879080872</v>
      </c>
      <c r="AE83" s="7">
        <f ca="1">IF($A83="",AE82,INDEX(Case10!$Q$3:$Q$100,MATCH(CELL("row",B83)-3,Case10!$W$3:$W$100,FALSE)))</f>
        <v>0.29911893263703443</v>
      </c>
      <c r="AF83" s="7">
        <f ca="1">IF($A83="",AF82,INDEX(Case11!$Q$3:$Q$100,MATCH(CELL("row",A83)-3,Case11!$W$3:$W$100,FALSE)))</f>
        <v>1.3557838013420158</v>
      </c>
      <c r="AH83" t="str">
        <f t="shared" si="10"/>
        <v/>
      </c>
      <c r="AI83" t="str">
        <f t="shared" si="11"/>
        <v/>
      </c>
      <c r="AL83" s="7">
        <f t="shared" ca="1" si="12"/>
        <v>294.34527147722548</v>
      </c>
      <c r="AM83" s="7">
        <f t="shared" ca="1" si="13"/>
        <v>1.3557838013420158</v>
      </c>
      <c r="AN83" s="7">
        <f t="shared" ca="1" si="14"/>
        <v>254.4209976065309</v>
      </c>
      <c r="AO83" s="7">
        <f t="shared" ca="1" si="15"/>
        <v>8.3311887262809674E-3</v>
      </c>
      <c r="AQ83" s="7">
        <f t="shared" ca="1" si="16"/>
        <v>261.27925622332612</v>
      </c>
      <c r="AR83" s="7">
        <f t="shared" ca="1" si="17"/>
        <v>0.27329479236450632</v>
      </c>
    </row>
    <row r="84" spans="1:44" x14ac:dyDescent="0.2">
      <c r="A84" t="str">
        <f>IF(ROW()-3&gt;Control!$I$5,"",Control!B85)</f>
        <v/>
      </c>
      <c r="B84" s="7">
        <f ca="1">IF($A84="",B83,INDEX(Case1!$AB$3:$AB$100,MATCH(CELL("row",A84)-3,Case1!$W$3:$W$100,FALSE)))</f>
        <v>3.7871962685335054</v>
      </c>
      <c r="C84" s="7">
        <f ca="1">IF($A84="",C83,INDEX(Pi!$C$3:$C$100,MATCH(CELL("row",A84)-3,Pi!$W$3:$W$100,FALSE)))</f>
        <v>254.21038163818517</v>
      </c>
      <c r="D84" s="13">
        <f ca="1">IF($A84="",D83,INDEX(Patm!$C$3:$C$100,MATCH(CELL("row",A84)-3,Patm!$W$3:$W$100,FALSE)))</f>
        <v>254.45325073001214</v>
      </c>
      <c r="E84" s="13">
        <f ca="1">IF($A84="",E83,INDEX('Patm diff'!$C$3:$C$100,MATCH(CELL("row",Q84)-3,'Patm diff'!$W$3:$W$100,FALSE)))</f>
        <v>269.3919552435396</v>
      </c>
      <c r="F84" s="13">
        <f ca="1">IF($A84="",F83,INDEX('Patm nodiff'!$C$3:$C$100,MATCH(CELL("row",B84)-3,'Patm nodiff'!$W$3:$W$100,FALSE)))</f>
        <v>254.4209976065309</v>
      </c>
      <c r="G84" s="13">
        <f ca="1">IF($A84="",G83,INDEX(Case1!$C$3:$C$100,MATCH(CELL("row",A84)-3,Case1!$W$3:$W$100,FALSE)))</f>
        <v>268.407209667004</v>
      </c>
      <c r="H84" s="7">
        <f ca="1">IF($A84="",H83,INDEX(Case2!$C$3:$C$100,MATCH(CELL("row",A84)-3,Case2!$W$3:$W$100,FALSE)))</f>
        <v>268.65078645509044</v>
      </c>
      <c r="I84" s="7">
        <f ca="1">IF($A84="",I83,INDEX(Case3!$C$3:$C$100,MATCH(CELL("row",A84)-3,Case3!$W$3:$W$100,FALSE)))</f>
        <v>268.16658295628093</v>
      </c>
      <c r="J84" s="7">
        <f ca="1">IF($A84="",J83,INDEX(Case4!$C$3:$C$100,MATCH(CELL("row",A84)-3,Case4!$W$3:$W$100,FALSE)))</f>
        <v>269.84123506511679</v>
      </c>
      <c r="K84" s="7">
        <f ca="1">IF($A84="",K83,INDEX(Case5!$C$3:$C$100,MATCH(CELL("row",A84)-3,Case5!$W$3:$W$100,FALSE)))</f>
        <v>266.96524900622006</v>
      </c>
      <c r="L84" s="7">
        <f ca="1">IF($A84="",L83,INDEX(Case6!$C$3:$C$100,MATCH(CELL("row",A84)-3,Case6!$W$3:$W$100,FALSE)))</f>
        <v>269.81398331827847</v>
      </c>
      <c r="M84" s="7">
        <f ca="1">IF($A84="",M83,INDEX(Case7!$C$3:$C$100,MATCH(CELL("row",A84)-3,Case7!$W$3:$W$100,FALSE)))</f>
        <v>267.03224164736957</v>
      </c>
      <c r="N84" s="7">
        <f ca="1">IF($A84="",N83,INDEX(Case8!$C$3:$C$100,MATCH(CELL("row",A84)-3,Case8!$W$3:$W$100,FALSE)))</f>
        <v>261.27925622332612</v>
      </c>
      <c r="O84" s="13">
        <f ca="1">IF($A84="",O83,INDEX(Case9!$C$3:$C$100,MATCH(CELL("row",A84)-3,Case9!$W$3:$W$100,FALSE)))</f>
        <v>282.83656329343398</v>
      </c>
      <c r="P84" s="13">
        <f ca="1">IF($A84="",P83,INDEX(Case10!$C$3:$C$100,MATCH(CELL("row",A84)-3,Case10!$W$3:$W$100,FALSE)))</f>
        <v>262.08801038366607</v>
      </c>
      <c r="Q84" s="7">
        <f ca="1">IF($A84="",Q83,INDEX(Case11!$C$3:$C$100,MATCH(CELL("row",A84)-3,Case11!$W$3:$W$100,FALSE)))</f>
        <v>294.34527147722548</v>
      </c>
      <c r="R84" s="13">
        <f ca="1">IF($A84="",R83,INDEX(Pi!$Q$3:$Q$100,MATCH(CELL("row",A84)-3,Pi!$W$3:$W$100,FALSE)))</f>
        <v>36.630521808811935</v>
      </c>
      <c r="S84" s="7">
        <f ca="1">IF($A84="",S83,INDEX(Patm!$Q$3:$Q$100,MATCH(CELL("row",A84)-3,Patm!$W$3:$W$100,FALSE)))</f>
        <v>9.6454628776763991E-3</v>
      </c>
      <c r="T84" s="7">
        <f ca="1">IF($A84="",T83,INDEX('Patm diff'!$Q$3:$Q$100,MATCH(CELL("row",Q84)-3,'Patm diff'!$W$3:$W$100,FALSE)))</f>
        <v>5.5276923197166603</v>
      </c>
      <c r="U84" s="7">
        <f ca="1">IF($A84="",U83,INDEX('Patm nodiff'!$Q$3:$Q$100,MATCH(CELL("row",B84)-3,'Patm nodiff'!$W$3:$W$100,FALSE)))</f>
        <v>8.3311887262809674E-3</v>
      </c>
      <c r="V84" s="7">
        <f ca="1">IF($A84="",V83,INDEX(Case1!$Q$3:$Q$100,MATCH(CELL("row",A84)-3,Case1!$W$3:$W$100,FALSE)))</f>
        <v>0.53097338480628253</v>
      </c>
      <c r="W84" s="7">
        <f ca="1">IF($A84="",W83,INDEX(Case2!$Q$3:$Q$100,MATCH(CELL("row",A84)-3,Case2!$W$3:$W$100,FALSE)))</f>
        <v>0.50815547057036892</v>
      </c>
      <c r="X84" s="7">
        <f ca="1">IF($A84="",X83,INDEX(Case3!$Q$3:$Q$100,MATCH(CELL("row",A84)-3,Case3!$W$3:$W$100,FALSE)))</f>
        <v>0.55354937314984021</v>
      </c>
      <c r="Y84" s="7">
        <f ca="1">IF($A84="",Y83,INDEX(Case4!$Q$3:$Q$100,MATCH(CELL("row",A84)-3,Case4!$W$3:$W$100,FALSE)))</f>
        <v>0.39713955674364643</v>
      </c>
      <c r="Z84" s="7">
        <f ca="1">IF($A84="",Z83,INDEX(Case5!$Q$3:$Q$100,MATCH(CELL("row",A84)-3,Case5!$W$3:$W$100,FALSE)))</f>
        <v>0.66682562781851584</v>
      </c>
      <c r="AA84" s="7">
        <f ca="1">IF($A84="",AA83,INDEX(Case6!$Q$3:$Q1110,MATCH(CELL("row",A84)-3,Case6!$W$3:$W$100,FALSE)))</f>
        <v>0.39966906055545154</v>
      </c>
      <c r="AB84" s="7">
        <f ca="1">IF($A84="",AB83,INDEX(Case7!$Q$3:$Q$100,MATCH(CELL("row",A84)-3,Case7!$W$3:$W$100,FALSE)))</f>
        <v>0.66048441922835832</v>
      </c>
      <c r="AC84" s="7">
        <f ca="1">IF($A84="",AC83,INDEX(Case8!$Q$3:$Q$100,MATCH(CELL("row",A84)-3,Case8!$W$3:$W$100,FALSE)))</f>
        <v>0.27329479236450632</v>
      </c>
      <c r="AD84" s="7">
        <f ca="1">IF($A84="",AD83,INDEX(Case9!$Q$3:$Q$100,MATCH(CELL("row",B84)-3,Case9!$W$3:$W$100,FALSE)))</f>
        <v>1.0040143879080872</v>
      </c>
      <c r="AE84" s="7">
        <f ca="1">IF($A84="",AE83,INDEX(Case10!$Q$3:$Q$100,MATCH(CELL("row",B84)-3,Case10!$W$3:$W$100,FALSE)))</f>
        <v>0.29911893263703443</v>
      </c>
      <c r="AF84" s="7">
        <f ca="1">IF($A84="",AF83,INDEX(Case11!$Q$3:$Q$100,MATCH(CELL("row",A84)-3,Case11!$W$3:$W$100,FALSE)))</f>
        <v>1.3557838013420158</v>
      </c>
      <c r="AH84" t="str">
        <f t="shared" si="10"/>
        <v/>
      </c>
      <c r="AI84" t="str">
        <f t="shared" si="11"/>
        <v/>
      </c>
      <c r="AL84" s="7">
        <f t="shared" ca="1" si="12"/>
        <v>294.34527147722548</v>
      </c>
      <c r="AM84" s="7">
        <f t="shared" ca="1" si="13"/>
        <v>1.3557838013420158</v>
      </c>
      <c r="AN84" s="7">
        <f t="shared" ca="1" si="14"/>
        <v>254.4209976065309</v>
      </c>
      <c r="AO84" s="7">
        <f t="shared" ca="1" si="15"/>
        <v>8.3311887262809674E-3</v>
      </c>
      <c r="AQ84" s="7">
        <f t="shared" ca="1" si="16"/>
        <v>261.27925622332612</v>
      </c>
      <c r="AR84" s="7">
        <f t="shared" ca="1" si="17"/>
        <v>0.27329479236450632</v>
      </c>
    </row>
    <row r="85" spans="1:44" x14ac:dyDescent="0.2">
      <c r="A85" t="str">
        <f>IF(ROW()-3&gt;Control!$I$5,"",Control!B86)</f>
        <v/>
      </c>
      <c r="B85" s="7">
        <f ca="1">IF($A85="",B84,INDEX(Case1!$AB$3:$AB$100,MATCH(CELL("row",A85)-3,Case1!$W$3:$W$100,FALSE)))</f>
        <v>3.7871962685335054</v>
      </c>
      <c r="C85" s="7">
        <f ca="1">IF($A85="",C84,INDEX(Pi!$C$3:$C$100,MATCH(CELL("row",A85)-3,Pi!$W$3:$W$100,FALSE)))</f>
        <v>254.21038163818517</v>
      </c>
      <c r="D85" s="13">
        <f ca="1">IF($A85="",D84,INDEX(Patm!$C$3:$C$100,MATCH(CELL("row",A85)-3,Patm!$W$3:$W$100,FALSE)))</f>
        <v>254.45325073001214</v>
      </c>
      <c r="E85" s="13">
        <f ca="1">IF($A85="",E84,INDEX('Patm diff'!$C$3:$C$100,MATCH(CELL("row",Q85)-3,'Patm diff'!$W$3:$W$100,FALSE)))</f>
        <v>269.3919552435396</v>
      </c>
      <c r="F85" s="13">
        <f ca="1">IF($A85="",F84,INDEX('Patm nodiff'!$C$3:$C$100,MATCH(CELL("row",B85)-3,'Patm nodiff'!$W$3:$W$100,FALSE)))</f>
        <v>254.4209976065309</v>
      </c>
      <c r="G85" s="13">
        <f ca="1">IF($A85="",G84,INDEX(Case1!$C$3:$C$100,MATCH(CELL("row",A85)-3,Case1!$W$3:$W$100,FALSE)))</f>
        <v>268.407209667004</v>
      </c>
      <c r="H85" s="7">
        <f ca="1">IF($A85="",H84,INDEX(Case2!$C$3:$C$100,MATCH(CELL("row",A85)-3,Case2!$W$3:$W$100,FALSE)))</f>
        <v>268.65078645509044</v>
      </c>
      <c r="I85" s="7">
        <f ca="1">IF($A85="",I84,INDEX(Case3!$C$3:$C$100,MATCH(CELL("row",A85)-3,Case3!$W$3:$W$100,FALSE)))</f>
        <v>268.16658295628093</v>
      </c>
      <c r="J85" s="7">
        <f ca="1">IF($A85="",J84,INDEX(Case4!$C$3:$C$100,MATCH(CELL("row",A85)-3,Case4!$W$3:$W$100,FALSE)))</f>
        <v>269.84123506511679</v>
      </c>
      <c r="K85" s="7">
        <f ca="1">IF($A85="",K84,INDEX(Case5!$C$3:$C$100,MATCH(CELL("row",A85)-3,Case5!$W$3:$W$100,FALSE)))</f>
        <v>266.96524900622006</v>
      </c>
      <c r="L85" s="7">
        <f ca="1">IF($A85="",L84,INDEX(Case6!$C$3:$C$100,MATCH(CELL("row",A85)-3,Case6!$W$3:$W$100,FALSE)))</f>
        <v>269.81398331827847</v>
      </c>
      <c r="M85" s="7">
        <f ca="1">IF($A85="",M84,INDEX(Case7!$C$3:$C$100,MATCH(CELL("row",A85)-3,Case7!$W$3:$W$100,FALSE)))</f>
        <v>267.03224164736957</v>
      </c>
      <c r="N85" s="7">
        <f ca="1">IF($A85="",N84,INDEX(Case8!$C$3:$C$100,MATCH(CELL("row",A85)-3,Case8!$W$3:$W$100,FALSE)))</f>
        <v>261.27925622332612</v>
      </c>
      <c r="O85" s="13">
        <f ca="1">IF($A85="",O84,INDEX(Case9!$C$3:$C$100,MATCH(CELL("row",A85)-3,Case9!$W$3:$W$100,FALSE)))</f>
        <v>282.83656329343398</v>
      </c>
      <c r="P85" s="13">
        <f ca="1">IF($A85="",P84,INDEX(Case10!$C$3:$C$100,MATCH(CELL("row",A85)-3,Case10!$W$3:$W$100,FALSE)))</f>
        <v>262.08801038366607</v>
      </c>
      <c r="Q85" s="7">
        <f ca="1">IF($A85="",Q84,INDEX(Case11!$C$3:$C$100,MATCH(CELL("row",A85)-3,Case11!$W$3:$W$100,FALSE)))</f>
        <v>294.34527147722548</v>
      </c>
      <c r="R85" s="13">
        <f ca="1">IF($A85="",R84,INDEX(Pi!$Q$3:$Q$100,MATCH(CELL("row",A85)-3,Pi!$W$3:$W$100,FALSE)))</f>
        <v>36.630521808811935</v>
      </c>
      <c r="S85" s="7">
        <f ca="1">IF($A85="",S84,INDEX(Patm!$Q$3:$Q$100,MATCH(CELL("row",A85)-3,Patm!$W$3:$W$100,FALSE)))</f>
        <v>9.6454628776763991E-3</v>
      </c>
      <c r="T85" s="7">
        <f ca="1">IF($A85="",T84,INDEX('Patm diff'!$Q$3:$Q$100,MATCH(CELL("row",Q85)-3,'Patm diff'!$W$3:$W$100,FALSE)))</f>
        <v>5.5276923197166603</v>
      </c>
      <c r="U85" s="7">
        <f ca="1">IF($A85="",U84,INDEX('Patm nodiff'!$Q$3:$Q$100,MATCH(CELL("row",B85)-3,'Patm nodiff'!$W$3:$W$100,FALSE)))</f>
        <v>8.3311887262809674E-3</v>
      </c>
      <c r="V85" s="7">
        <f ca="1">IF($A85="",V84,INDEX(Case1!$Q$3:$Q$100,MATCH(CELL("row",A85)-3,Case1!$W$3:$W$100,FALSE)))</f>
        <v>0.53097338480628253</v>
      </c>
      <c r="W85" s="7">
        <f ca="1">IF($A85="",W84,INDEX(Case2!$Q$3:$Q$100,MATCH(CELL("row",A85)-3,Case2!$W$3:$W$100,FALSE)))</f>
        <v>0.50815547057036892</v>
      </c>
      <c r="X85" s="7">
        <f ca="1">IF($A85="",X84,INDEX(Case3!$Q$3:$Q$100,MATCH(CELL("row",A85)-3,Case3!$W$3:$W$100,FALSE)))</f>
        <v>0.55354937314984021</v>
      </c>
      <c r="Y85" s="7">
        <f ca="1">IF($A85="",Y84,INDEX(Case4!$Q$3:$Q$100,MATCH(CELL("row",A85)-3,Case4!$W$3:$W$100,FALSE)))</f>
        <v>0.39713955674364643</v>
      </c>
      <c r="Z85" s="7">
        <f ca="1">IF($A85="",Z84,INDEX(Case5!$Q$3:$Q$100,MATCH(CELL("row",A85)-3,Case5!$W$3:$W$100,FALSE)))</f>
        <v>0.66682562781851584</v>
      </c>
      <c r="AA85" s="7">
        <f ca="1">IF($A85="",AA84,INDEX(Case6!$Q$3:$Q1111,MATCH(CELL("row",A85)-3,Case6!$W$3:$W$100,FALSE)))</f>
        <v>0.39966906055545154</v>
      </c>
      <c r="AB85" s="7">
        <f ca="1">IF($A85="",AB84,INDEX(Case7!$Q$3:$Q$100,MATCH(CELL("row",A85)-3,Case7!$W$3:$W$100,FALSE)))</f>
        <v>0.66048441922835832</v>
      </c>
      <c r="AC85" s="7">
        <f ca="1">IF($A85="",AC84,INDEX(Case8!$Q$3:$Q$100,MATCH(CELL("row",A85)-3,Case8!$W$3:$W$100,FALSE)))</f>
        <v>0.27329479236450632</v>
      </c>
      <c r="AD85" s="7">
        <f ca="1">IF($A85="",AD84,INDEX(Case9!$Q$3:$Q$100,MATCH(CELL("row",B85)-3,Case9!$W$3:$W$100,FALSE)))</f>
        <v>1.0040143879080872</v>
      </c>
      <c r="AE85" s="7">
        <f ca="1">IF($A85="",AE84,INDEX(Case10!$Q$3:$Q$100,MATCH(CELL("row",B85)-3,Case10!$W$3:$W$100,FALSE)))</f>
        <v>0.29911893263703443</v>
      </c>
      <c r="AF85" s="7">
        <f ca="1">IF($A85="",AF84,INDEX(Case11!$Q$3:$Q$100,MATCH(CELL("row",A85)-3,Case11!$W$3:$W$100,FALSE)))</f>
        <v>1.3557838013420158</v>
      </c>
      <c r="AH85" t="str">
        <f t="shared" si="10"/>
        <v/>
      </c>
      <c r="AI85" t="str">
        <f t="shared" si="11"/>
        <v/>
      </c>
      <c r="AL85" s="7">
        <f t="shared" ca="1" si="12"/>
        <v>294.34527147722548</v>
      </c>
      <c r="AM85" s="7">
        <f t="shared" ca="1" si="13"/>
        <v>1.3557838013420158</v>
      </c>
      <c r="AN85" s="7">
        <f t="shared" ca="1" si="14"/>
        <v>254.4209976065309</v>
      </c>
      <c r="AO85" s="7">
        <f t="shared" ca="1" si="15"/>
        <v>8.3311887262809674E-3</v>
      </c>
      <c r="AQ85" s="7">
        <f t="shared" ca="1" si="16"/>
        <v>261.27925622332612</v>
      </c>
      <c r="AR85" s="7">
        <f t="shared" ca="1" si="17"/>
        <v>0.27329479236450632</v>
      </c>
    </row>
    <row r="86" spans="1:44" x14ac:dyDescent="0.2">
      <c r="A86" t="str">
        <f>IF(ROW()-3&gt;Control!$I$5,"",Control!B87)</f>
        <v/>
      </c>
      <c r="B86" s="7">
        <f ca="1">IF($A86="",B85,INDEX(Case1!$AB$3:$AB$100,MATCH(CELL("row",A86)-3,Case1!$W$3:$W$100,FALSE)))</f>
        <v>3.7871962685335054</v>
      </c>
      <c r="C86" s="7">
        <f ca="1">IF($A86="",C85,INDEX(Pi!$C$3:$C$100,MATCH(CELL("row",A86)-3,Pi!$W$3:$W$100,FALSE)))</f>
        <v>254.21038163818517</v>
      </c>
      <c r="D86" s="13">
        <f ca="1">IF($A86="",D85,INDEX(Patm!$C$3:$C$100,MATCH(CELL("row",A86)-3,Patm!$W$3:$W$100,FALSE)))</f>
        <v>254.45325073001214</v>
      </c>
      <c r="E86" s="13">
        <f ca="1">IF($A86="",E85,INDEX('Patm diff'!$C$3:$C$100,MATCH(CELL("row",Q86)-3,'Patm diff'!$W$3:$W$100,FALSE)))</f>
        <v>269.3919552435396</v>
      </c>
      <c r="F86" s="13">
        <f ca="1">IF($A86="",F85,INDEX('Patm nodiff'!$C$3:$C$100,MATCH(CELL("row",B86)-3,'Patm nodiff'!$W$3:$W$100,FALSE)))</f>
        <v>254.4209976065309</v>
      </c>
      <c r="G86" s="13">
        <f ca="1">IF($A86="",G85,INDEX(Case1!$C$3:$C$100,MATCH(CELL("row",A86)-3,Case1!$W$3:$W$100,FALSE)))</f>
        <v>268.407209667004</v>
      </c>
      <c r="H86" s="7">
        <f ca="1">IF($A86="",H85,INDEX(Case2!$C$3:$C$100,MATCH(CELL("row",A86)-3,Case2!$W$3:$W$100,FALSE)))</f>
        <v>268.65078645509044</v>
      </c>
      <c r="I86" s="7">
        <f ca="1">IF($A86="",I85,INDEX(Case3!$C$3:$C$100,MATCH(CELL("row",A86)-3,Case3!$W$3:$W$100,FALSE)))</f>
        <v>268.16658295628093</v>
      </c>
      <c r="J86" s="7">
        <f ca="1">IF($A86="",J85,INDEX(Case4!$C$3:$C$100,MATCH(CELL("row",A86)-3,Case4!$W$3:$W$100,FALSE)))</f>
        <v>269.84123506511679</v>
      </c>
      <c r="K86" s="7">
        <f ca="1">IF($A86="",K85,INDEX(Case5!$C$3:$C$100,MATCH(CELL("row",A86)-3,Case5!$W$3:$W$100,FALSE)))</f>
        <v>266.96524900622006</v>
      </c>
      <c r="L86" s="7">
        <f ca="1">IF($A86="",L85,INDEX(Case6!$C$3:$C$100,MATCH(CELL("row",A86)-3,Case6!$W$3:$W$100,FALSE)))</f>
        <v>269.81398331827847</v>
      </c>
      <c r="M86" s="7">
        <f ca="1">IF($A86="",M85,INDEX(Case7!$C$3:$C$100,MATCH(CELL("row",A86)-3,Case7!$W$3:$W$100,FALSE)))</f>
        <v>267.03224164736957</v>
      </c>
      <c r="N86" s="7">
        <f ca="1">IF($A86="",N85,INDEX(Case8!$C$3:$C$100,MATCH(CELL("row",A86)-3,Case8!$W$3:$W$100,FALSE)))</f>
        <v>261.27925622332612</v>
      </c>
      <c r="O86" s="13">
        <f ca="1">IF($A86="",O85,INDEX(Case9!$C$3:$C$100,MATCH(CELL("row",A86)-3,Case9!$W$3:$W$100,FALSE)))</f>
        <v>282.83656329343398</v>
      </c>
      <c r="P86" s="13">
        <f ca="1">IF($A86="",P85,INDEX(Case10!$C$3:$C$100,MATCH(CELL("row",A86)-3,Case10!$W$3:$W$100,FALSE)))</f>
        <v>262.08801038366607</v>
      </c>
      <c r="Q86" s="7">
        <f ca="1">IF($A86="",Q85,INDEX(Case11!$C$3:$C$100,MATCH(CELL("row",A86)-3,Case11!$W$3:$W$100,FALSE)))</f>
        <v>294.34527147722548</v>
      </c>
      <c r="R86" s="13">
        <f ca="1">IF($A86="",R85,INDEX(Pi!$Q$3:$Q$100,MATCH(CELL("row",A86)-3,Pi!$W$3:$W$100,FALSE)))</f>
        <v>36.630521808811935</v>
      </c>
      <c r="S86" s="7">
        <f ca="1">IF($A86="",S85,INDEX(Patm!$Q$3:$Q$100,MATCH(CELL("row",A86)-3,Patm!$W$3:$W$100,FALSE)))</f>
        <v>9.6454628776763991E-3</v>
      </c>
      <c r="T86" s="7">
        <f ca="1">IF($A86="",T85,INDEX('Patm diff'!$Q$3:$Q$100,MATCH(CELL("row",Q86)-3,'Patm diff'!$W$3:$W$100,FALSE)))</f>
        <v>5.5276923197166603</v>
      </c>
      <c r="U86" s="7">
        <f ca="1">IF($A86="",U85,INDEX('Patm nodiff'!$Q$3:$Q$100,MATCH(CELL("row",B86)-3,'Patm nodiff'!$W$3:$W$100,FALSE)))</f>
        <v>8.3311887262809674E-3</v>
      </c>
      <c r="V86" s="7">
        <f ca="1">IF($A86="",V85,INDEX(Case1!$Q$3:$Q$100,MATCH(CELL("row",A86)-3,Case1!$W$3:$W$100,FALSE)))</f>
        <v>0.53097338480628253</v>
      </c>
      <c r="W86" s="7">
        <f ca="1">IF($A86="",W85,INDEX(Case2!$Q$3:$Q$100,MATCH(CELL("row",A86)-3,Case2!$W$3:$W$100,FALSE)))</f>
        <v>0.50815547057036892</v>
      </c>
      <c r="X86" s="7">
        <f ca="1">IF($A86="",X85,INDEX(Case3!$Q$3:$Q$100,MATCH(CELL("row",A86)-3,Case3!$W$3:$W$100,FALSE)))</f>
        <v>0.55354937314984021</v>
      </c>
      <c r="Y86" s="7">
        <f ca="1">IF($A86="",Y85,INDEX(Case4!$Q$3:$Q$100,MATCH(CELL("row",A86)-3,Case4!$W$3:$W$100,FALSE)))</f>
        <v>0.39713955674364643</v>
      </c>
      <c r="Z86" s="7">
        <f ca="1">IF($A86="",Z85,INDEX(Case5!$Q$3:$Q$100,MATCH(CELL("row",A86)-3,Case5!$W$3:$W$100,FALSE)))</f>
        <v>0.66682562781851584</v>
      </c>
      <c r="AA86" s="7">
        <f ca="1">IF($A86="",AA85,INDEX(Case6!$Q$3:$Q1112,MATCH(CELL("row",A86)-3,Case6!$W$3:$W$100,FALSE)))</f>
        <v>0.39966906055545154</v>
      </c>
      <c r="AB86" s="7">
        <f ca="1">IF($A86="",AB85,INDEX(Case7!$Q$3:$Q$100,MATCH(CELL("row",A86)-3,Case7!$W$3:$W$100,FALSE)))</f>
        <v>0.66048441922835832</v>
      </c>
      <c r="AC86" s="7">
        <f ca="1">IF($A86="",AC85,INDEX(Case8!$Q$3:$Q$100,MATCH(CELL("row",A86)-3,Case8!$W$3:$W$100,FALSE)))</f>
        <v>0.27329479236450632</v>
      </c>
      <c r="AD86" s="7">
        <f ca="1">IF($A86="",AD85,INDEX(Case9!$Q$3:$Q$100,MATCH(CELL("row",B86)-3,Case9!$W$3:$W$100,FALSE)))</f>
        <v>1.0040143879080872</v>
      </c>
      <c r="AE86" s="7">
        <f ca="1">IF($A86="",AE85,INDEX(Case10!$Q$3:$Q$100,MATCH(CELL("row",B86)-3,Case10!$W$3:$W$100,FALSE)))</f>
        <v>0.29911893263703443</v>
      </c>
      <c r="AF86" s="7">
        <f ca="1">IF($A86="",AF85,INDEX(Case11!$Q$3:$Q$100,MATCH(CELL("row",A86)-3,Case11!$W$3:$W$100,FALSE)))</f>
        <v>1.3557838013420158</v>
      </c>
      <c r="AH86" t="str">
        <f t="shared" si="10"/>
        <v/>
      </c>
      <c r="AI86" t="str">
        <f t="shared" si="11"/>
        <v/>
      </c>
      <c r="AL86" s="7">
        <f t="shared" ca="1" si="12"/>
        <v>294.34527147722548</v>
      </c>
      <c r="AM86" s="7">
        <f t="shared" ca="1" si="13"/>
        <v>1.3557838013420158</v>
      </c>
      <c r="AN86" s="7">
        <f t="shared" ca="1" si="14"/>
        <v>254.4209976065309</v>
      </c>
      <c r="AO86" s="7">
        <f t="shared" ca="1" si="15"/>
        <v>8.3311887262809674E-3</v>
      </c>
      <c r="AQ86" s="7">
        <f t="shared" ca="1" si="16"/>
        <v>261.27925622332612</v>
      </c>
      <c r="AR86" s="7">
        <f t="shared" ca="1" si="17"/>
        <v>0.27329479236450632</v>
      </c>
    </row>
    <row r="87" spans="1:44" x14ac:dyDescent="0.2">
      <c r="A87" t="str">
        <f>IF(ROW()-3&gt;Control!$I$5,"",Control!B88)</f>
        <v/>
      </c>
      <c r="B87" s="7">
        <f ca="1">IF($A87="",B86,INDEX(Case1!$AB$3:$AB$100,MATCH(CELL("row",A87)-3,Case1!$W$3:$W$100,FALSE)))</f>
        <v>3.7871962685335054</v>
      </c>
      <c r="C87" s="7">
        <f ca="1">IF($A87="",C86,INDEX(Pi!$C$3:$C$100,MATCH(CELL("row",A87)-3,Pi!$W$3:$W$100,FALSE)))</f>
        <v>254.21038163818517</v>
      </c>
      <c r="D87" s="13">
        <f ca="1">IF($A87="",D86,INDEX(Patm!$C$3:$C$100,MATCH(CELL("row",A87)-3,Patm!$W$3:$W$100,FALSE)))</f>
        <v>254.45325073001214</v>
      </c>
      <c r="E87" s="13">
        <f ca="1">IF($A87="",E86,INDEX('Patm diff'!$C$3:$C$100,MATCH(CELL("row",Q87)-3,'Patm diff'!$W$3:$W$100,FALSE)))</f>
        <v>269.3919552435396</v>
      </c>
      <c r="F87" s="13">
        <f ca="1">IF($A87="",F86,INDEX('Patm nodiff'!$C$3:$C$100,MATCH(CELL("row",B87)-3,'Patm nodiff'!$W$3:$W$100,FALSE)))</f>
        <v>254.4209976065309</v>
      </c>
      <c r="G87" s="13">
        <f ca="1">IF($A87="",G86,INDEX(Case1!$C$3:$C$100,MATCH(CELL("row",A87)-3,Case1!$W$3:$W$100,FALSE)))</f>
        <v>268.407209667004</v>
      </c>
      <c r="H87" s="7">
        <f ca="1">IF($A87="",H86,INDEX(Case2!$C$3:$C$100,MATCH(CELL("row",A87)-3,Case2!$W$3:$W$100,FALSE)))</f>
        <v>268.65078645509044</v>
      </c>
      <c r="I87" s="7">
        <f ca="1">IF($A87="",I86,INDEX(Case3!$C$3:$C$100,MATCH(CELL("row",A87)-3,Case3!$W$3:$W$100,FALSE)))</f>
        <v>268.16658295628093</v>
      </c>
      <c r="J87" s="7">
        <f ca="1">IF($A87="",J86,INDEX(Case4!$C$3:$C$100,MATCH(CELL("row",A87)-3,Case4!$W$3:$W$100,FALSE)))</f>
        <v>269.84123506511679</v>
      </c>
      <c r="K87" s="7">
        <f ca="1">IF($A87="",K86,INDEX(Case5!$C$3:$C$100,MATCH(CELL("row",A87)-3,Case5!$W$3:$W$100,FALSE)))</f>
        <v>266.96524900622006</v>
      </c>
      <c r="L87" s="7">
        <f ca="1">IF($A87="",L86,INDEX(Case6!$C$3:$C$100,MATCH(CELL("row",A87)-3,Case6!$W$3:$W$100,FALSE)))</f>
        <v>269.81398331827847</v>
      </c>
      <c r="M87" s="7">
        <f ca="1">IF($A87="",M86,INDEX(Case7!$C$3:$C$100,MATCH(CELL("row",A87)-3,Case7!$W$3:$W$100,FALSE)))</f>
        <v>267.03224164736957</v>
      </c>
      <c r="N87" s="7">
        <f ca="1">IF($A87="",N86,INDEX(Case8!$C$3:$C$100,MATCH(CELL("row",A87)-3,Case8!$W$3:$W$100,FALSE)))</f>
        <v>261.27925622332612</v>
      </c>
      <c r="O87" s="13">
        <f ca="1">IF($A87="",O86,INDEX(Case9!$C$3:$C$100,MATCH(CELL("row",A87)-3,Case9!$W$3:$W$100,FALSE)))</f>
        <v>282.83656329343398</v>
      </c>
      <c r="P87" s="13">
        <f ca="1">IF($A87="",P86,INDEX(Case10!$C$3:$C$100,MATCH(CELL("row",A87)-3,Case10!$W$3:$W$100,FALSE)))</f>
        <v>262.08801038366607</v>
      </c>
      <c r="Q87" s="7">
        <f ca="1">IF($A87="",Q86,INDEX(Case11!$C$3:$C$100,MATCH(CELL("row",A87)-3,Case11!$W$3:$W$100,FALSE)))</f>
        <v>294.34527147722548</v>
      </c>
      <c r="R87" s="13">
        <f ca="1">IF($A87="",R86,INDEX(Pi!$Q$3:$Q$100,MATCH(CELL("row",A87)-3,Pi!$W$3:$W$100,FALSE)))</f>
        <v>36.630521808811935</v>
      </c>
      <c r="S87" s="7">
        <f ca="1">IF($A87="",S86,INDEX(Patm!$Q$3:$Q$100,MATCH(CELL("row",A87)-3,Patm!$W$3:$W$100,FALSE)))</f>
        <v>9.6454628776763991E-3</v>
      </c>
      <c r="T87" s="7">
        <f ca="1">IF($A87="",T86,INDEX('Patm diff'!$Q$3:$Q$100,MATCH(CELL("row",Q87)-3,'Patm diff'!$W$3:$W$100,FALSE)))</f>
        <v>5.5276923197166603</v>
      </c>
      <c r="U87" s="7">
        <f ca="1">IF($A87="",U86,INDEX('Patm nodiff'!$Q$3:$Q$100,MATCH(CELL("row",B87)-3,'Patm nodiff'!$W$3:$W$100,FALSE)))</f>
        <v>8.3311887262809674E-3</v>
      </c>
      <c r="V87" s="7">
        <f ca="1">IF($A87="",V86,INDEX(Case1!$Q$3:$Q$100,MATCH(CELL("row",A87)-3,Case1!$W$3:$W$100,FALSE)))</f>
        <v>0.53097338480628253</v>
      </c>
      <c r="W87" s="7">
        <f ca="1">IF($A87="",W86,INDEX(Case2!$Q$3:$Q$100,MATCH(CELL("row",A87)-3,Case2!$W$3:$W$100,FALSE)))</f>
        <v>0.50815547057036892</v>
      </c>
      <c r="X87" s="7">
        <f ca="1">IF($A87="",X86,INDEX(Case3!$Q$3:$Q$100,MATCH(CELL("row",A87)-3,Case3!$W$3:$W$100,FALSE)))</f>
        <v>0.55354937314984021</v>
      </c>
      <c r="Y87" s="7">
        <f ca="1">IF($A87="",Y86,INDEX(Case4!$Q$3:$Q$100,MATCH(CELL("row",A87)-3,Case4!$W$3:$W$100,FALSE)))</f>
        <v>0.39713955674364643</v>
      </c>
      <c r="Z87" s="7">
        <f ca="1">IF($A87="",Z86,INDEX(Case5!$Q$3:$Q$100,MATCH(CELL("row",A87)-3,Case5!$W$3:$W$100,FALSE)))</f>
        <v>0.66682562781851584</v>
      </c>
      <c r="AA87" s="7">
        <f ca="1">IF($A87="",AA86,INDEX(Case6!$Q$3:$Q1113,MATCH(CELL("row",A87)-3,Case6!$W$3:$W$100,FALSE)))</f>
        <v>0.39966906055545154</v>
      </c>
      <c r="AB87" s="7">
        <f ca="1">IF($A87="",AB86,INDEX(Case7!$Q$3:$Q$100,MATCH(CELL("row",A87)-3,Case7!$W$3:$W$100,FALSE)))</f>
        <v>0.66048441922835832</v>
      </c>
      <c r="AC87" s="7">
        <f ca="1">IF($A87="",AC86,INDEX(Case8!$Q$3:$Q$100,MATCH(CELL("row",A87)-3,Case8!$W$3:$W$100,FALSE)))</f>
        <v>0.27329479236450632</v>
      </c>
      <c r="AD87" s="7">
        <f ca="1">IF($A87="",AD86,INDEX(Case9!$Q$3:$Q$100,MATCH(CELL("row",B87)-3,Case9!$W$3:$W$100,FALSE)))</f>
        <v>1.0040143879080872</v>
      </c>
      <c r="AE87" s="7">
        <f ca="1">IF($A87="",AE86,INDEX(Case10!$Q$3:$Q$100,MATCH(CELL("row",B87)-3,Case10!$W$3:$W$100,FALSE)))</f>
        <v>0.29911893263703443</v>
      </c>
      <c r="AF87" s="7">
        <f ca="1">IF($A87="",AF86,INDEX(Case11!$Q$3:$Q$100,MATCH(CELL("row",A87)-3,Case11!$W$3:$W$100,FALSE)))</f>
        <v>1.3557838013420158</v>
      </c>
      <c r="AH87" t="str">
        <f t="shared" si="10"/>
        <v/>
      </c>
      <c r="AI87" t="str">
        <f t="shared" si="11"/>
        <v/>
      </c>
      <c r="AL87" s="7">
        <f t="shared" ca="1" si="12"/>
        <v>294.34527147722548</v>
      </c>
      <c r="AM87" s="7">
        <f t="shared" ca="1" si="13"/>
        <v>1.3557838013420158</v>
      </c>
      <c r="AN87" s="7">
        <f t="shared" ca="1" si="14"/>
        <v>254.4209976065309</v>
      </c>
      <c r="AO87" s="7">
        <f t="shared" ca="1" si="15"/>
        <v>8.3311887262809674E-3</v>
      </c>
      <c r="AQ87" s="7">
        <f t="shared" ca="1" si="16"/>
        <v>261.27925622332612</v>
      </c>
      <c r="AR87" s="7">
        <f t="shared" ca="1" si="17"/>
        <v>0.27329479236450632</v>
      </c>
    </row>
    <row r="88" spans="1:44" x14ac:dyDescent="0.2">
      <c r="A88" t="str">
        <f>IF(ROW()-3&gt;Control!$I$5,"",Control!B89)</f>
        <v/>
      </c>
      <c r="B88" s="7">
        <f ca="1">IF($A88="",B87,INDEX(Case1!$AB$3:$AB$100,MATCH(CELL("row",A88)-3,Case1!$W$3:$W$100,FALSE)))</f>
        <v>3.7871962685335054</v>
      </c>
      <c r="C88" s="7">
        <f ca="1">IF($A88="",C87,INDEX(Pi!$C$3:$C$100,MATCH(CELL("row",A88)-3,Pi!$W$3:$W$100,FALSE)))</f>
        <v>254.21038163818517</v>
      </c>
      <c r="D88" s="13">
        <f ca="1">IF($A88="",D87,INDEX(Patm!$C$3:$C$100,MATCH(CELL("row",A88)-3,Patm!$W$3:$W$100,FALSE)))</f>
        <v>254.45325073001214</v>
      </c>
      <c r="E88" s="13">
        <f ca="1">IF($A88="",E87,INDEX('Patm diff'!$C$3:$C$100,MATCH(CELL("row",Q88)-3,'Patm diff'!$W$3:$W$100,FALSE)))</f>
        <v>269.3919552435396</v>
      </c>
      <c r="F88" s="13">
        <f ca="1">IF($A88="",F87,INDEX('Patm nodiff'!$C$3:$C$100,MATCH(CELL("row",B88)-3,'Patm nodiff'!$W$3:$W$100,FALSE)))</f>
        <v>254.4209976065309</v>
      </c>
      <c r="G88" s="13">
        <f ca="1">IF($A88="",G87,INDEX(Case1!$C$3:$C$100,MATCH(CELL("row",A88)-3,Case1!$W$3:$W$100,FALSE)))</f>
        <v>268.407209667004</v>
      </c>
      <c r="H88" s="7">
        <f ca="1">IF($A88="",H87,INDEX(Case2!$C$3:$C$100,MATCH(CELL("row",A88)-3,Case2!$W$3:$W$100,FALSE)))</f>
        <v>268.65078645509044</v>
      </c>
      <c r="I88" s="7">
        <f ca="1">IF($A88="",I87,INDEX(Case3!$C$3:$C$100,MATCH(CELL("row",A88)-3,Case3!$W$3:$W$100,FALSE)))</f>
        <v>268.16658295628093</v>
      </c>
      <c r="J88" s="7">
        <f ca="1">IF($A88="",J87,INDEX(Case4!$C$3:$C$100,MATCH(CELL("row",A88)-3,Case4!$W$3:$W$100,FALSE)))</f>
        <v>269.84123506511679</v>
      </c>
      <c r="K88" s="7">
        <f ca="1">IF($A88="",K87,INDEX(Case5!$C$3:$C$100,MATCH(CELL("row",A88)-3,Case5!$W$3:$W$100,FALSE)))</f>
        <v>266.96524900622006</v>
      </c>
      <c r="L88" s="7">
        <f ca="1">IF($A88="",L87,INDEX(Case6!$C$3:$C$100,MATCH(CELL("row",A88)-3,Case6!$W$3:$W$100,FALSE)))</f>
        <v>269.81398331827847</v>
      </c>
      <c r="M88" s="7">
        <f ca="1">IF($A88="",M87,INDEX(Case7!$C$3:$C$100,MATCH(CELL("row",A88)-3,Case7!$W$3:$W$100,FALSE)))</f>
        <v>267.03224164736957</v>
      </c>
      <c r="N88" s="7">
        <f ca="1">IF($A88="",N87,INDEX(Case8!$C$3:$C$100,MATCH(CELL("row",A88)-3,Case8!$W$3:$W$100,FALSE)))</f>
        <v>261.27925622332612</v>
      </c>
      <c r="O88" s="13">
        <f ca="1">IF($A88="",O87,INDEX(Case9!$C$3:$C$100,MATCH(CELL("row",A88)-3,Case9!$W$3:$W$100,FALSE)))</f>
        <v>282.83656329343398</v>
      </c>
      <c r="P88" s="13">
        <f ca="1">IF($A88="",P87,INDEX(Case10!$C$3:$C$100,MATCH(CELL("row",A88)-3,Case10!$W$3:$W$100,FALSE)))</f>
        <v>262.08801038366607</v>
      </c>
      <c r="Q88" s="7">
        <f ca="1">IF($A88="",Q87,INDEX(Case11!$C$3:$C$100,MATCH(CELL("row",A88)-3,Case11!$W$3:$W$100,FALSE)))</f>
        <v>294.34527147722548</v>
      </c>
      <c r="R88" s="13">
        <f ca="1">IF($A88="",R87,INDEX(Pi!$Q$3:$Q$100,MATCH(CELL("row",A88)-3,Pi!$W$3:$W$100,FALSE)))</f>
        <v>36.630521808811935</v>
      </c>
      <c r="S88" s="7">
        <f ca="1">IF($A88="",S87,INDEX(Patm!$Q$3:$Q$100,MATCH(CELL("row",A88)-3,Patm!$W$3:$W$100,FALSE)))</f>
        <v>9.6454628776763991E-3</v>
      </c>
      <c r="T88" s="7">
        <f ca="1">IF($A88="",T87,INDEX('Patm diff'!$Q$3:$Q$100,MATCH(CELL("row",Q88)-3,'Patm diff'!$W$3:$W$100,FALSE)))</f>
        <v>5.5276923197166603</v>
      </c>
      <c r="U88" s="7">
        <f ca="1">IF($A88="",U87,INDEX('Patm nodiff'!$Q$3:$Q$100,MATCH(CELL("row",B88)-3,'Patm nodiff'!$W$3:$W$100,FALSE)))</f>
        <v>8.3311887262809674E-3</v>
      </c>
      <c r="V88" s="7">
        <f ca="1">IF($A88="",V87,INDEX(Case1!$Q$3:$Q$100,MATCH(CELL("row",A88)-3,Case1!$W$3:$W$100,FALSE)))</f>
        <v>0.53097338480628253</v>
      </c>
      <c r="W88" s="7">
        <f ca="1">IF($A88="",W87,INDEX(Case2!$Q$3:$Q$100,MATCH(CELL("row",A88)-3,Case2!$W$3:$W$100,FALSE)))</f>
        <v>0.50815547057036892</v>
      </c>
      <c r="X88" s="7">
        <f ca="1">IF($A88="",X87,INDEX(Case3!$Q$3:$Q$100,MATCH(CELL("row",A88)-3,Case3!$W$3:$W$100,FALSE)))</f>
        <v>0.55354937314984021</v>
      </c>
      <c r="Y88" s="7">
        <f ca="1">IF($A88="",Y87,INDEX(Case4!$Q$3:$Q$100,MATCH(CELL("row",A88)-3,Case4!$W$3:$W$100,FALSE)))</f>
        <v>0.39713955674364643</v>
      </c>
      <c r="Z88" s="7">
        <f ca="1">IF($A88="",Z87,INDEX(Case5!$Q$3:$Q$100,MATCH(CELL("row",A88)-3,Case5!$W$3:$W$100,FALSE)))</f>
        <v>0.66682562781851584</v>
      </c>
      <c r="AA88" s="7">
        <f ca="1">IF($A88="",AA87,INDEX(Case6!$Q$3:$Q1114,MATCH(CELL("row",A88)-3,Case6!$W$3:$W$100,FALSE)))</f>
        <v>0.39966906055545154</v>
      </c>
      <c r="AB88" s="7">
        <f ca="1">IF($A88="",AB87,INDEX(Case7!$Q$3:$Q$100,MATCH(CELL("row",A88)-3,Case7!$W$3:$W$100,FALSE)))</f>
        <v>0.66048441922835832</v>
      </c>
      <c r="AC88" s="7">
        <f ca="1">IF($A88="",AC87,INDEX(Case8!$Q$3:$Q$100,MATCH(CELL("row",A88)-3,Case8!$W$3:$W$100,FALSE)))</f>
        <v>0.27329479236450632</v>
      </c>
      <c r="AD88" s="7">
        <f ca="1">IF($A88="",AD87,INDEX(Case9!$Q$3:$Q$100,MATCH(CELL("row",B88)-3,Case9!$W$3:$W$100,FALSE)))</f>
        <v>1.0040143879080872</v>
      </c>
      <c r="AE88" s="7">
        <f ca="1">IF($A88="",AE87,INDEX(Case10!$Q$3:$Q$100,MATCH(CELL("row",B88)-3,Case10!$W$3:$W$100,FALSE)))</f>
        <v>0.29911893263703443</v>
      </c>
      <c r="AF88" s="7">
        <f ca="1">IF($A88="",AF87,INDEX(Case11!$Q$3:$Q$100,MATCH(CELL("row",A88)-3,Case11!$W$3:$W$100,FALSE)))</f>
        <v>1.3557838013420158</v>
      </c>
      <c r="AH88" t="str">
        <f t="shared" si="10"/>
        <v/>
      </c>
      <c r="AI88" t="str">
        <f t="shared" si="11"/>
        <v/>
      </c>
      <c r="AL88" s="7">
        <f t="shared" ca="1" si="12"/>
        <v>294.34527147722548</v>
      </c>
      <c r="AM88" s="7">
        <f t="shared" ca="1" si="13"/>
        <v>1.3557838013420158</v>
      </c>
      <c r="AN88" s="7">
        <f t="shared" ca="1" si="14"/>
        <v>254.4209976065309</v>
      </c>
      <c r="AO88" s="7">
        <f t="shared" ca="1" si="15"/>
        <v>8.3311887262809674E-3</v>
      </c>
      <c r="AQ88" s="7">
        <f t="shared" ca="1" si="16"/>
        <v>261.27925622332612</v>
      </c>
      <c r="AR88" s="7">
        <f t="shared" ca="1" si="17"/>
        <v>0.27329479236450632</v>
      </c>
    </row>
    <row r="89" spans="1:44" x14ac:dyDescent="0.2">
      <c r="A89" t="str">
        <f>IF(ROW()-3&gt;Control!$I$5,"",Control!B90)</f>
        <v/>
      </c>
      <c r="B89" s="7">
        <f ca="1">IF($A89="",B88,INDEX(Case1!$AB$3:$AB$100,MATCH(CELL("row",A89)-3,Case1!$W$3:$W$100,FALSE)))</f>
        <v>3.7871962685335054</v>
      </c>
      <c r="C89" s="7">
        <f ca="1">IF($A89="",C88,INDEX(Pi!$C$3:$C$100,MATCH(CELL("row",A89)-3,Pi!$W$3:$W$100,FALSE)))</f>
        <v>254.21038163818517</v>
      </c>
      <c r="D89" s="13">
        <f ca="1">IF($A89="",D88,INDEX(Patm!$C$3:$C$100,MATCH(CELL("row",A89)-3,Patm!$W$3:$W$100,FALSE)))</f>
        <v>254.45325073001214</v>
      </c>
      <c r="E89" s="13">
        <f ca="1">IF($A89="",E88,INDEX('Patm diff'!$C$3:$C$100,MATCH(CELL("row",Q89)-3,'Patm diff'!$W$3:$W$100,FALSE)))</f>
        <v>269.3919552435396</v>
      </c>
      <c r="F89" s="13">
        <f ca="1">IF($A89="",F88,INDEX('Patm nodiff'!$C$3:$C$100,MATCH(CELL("row",B89)-3,'Patm nodiff'!$W$3:$W$100,FALSE)))</f>
        <v>254.4209976065309</v>
      </c>
      <c r="G89" s="13">
        <f ca="1">IF($A89="",G88,INDEX(Case1!$C$3:$C$100,MATCH(CELL("row",A89)-3,Case1!$W$3:$W$100,FALSE)))</f>
        <v>268.407209667004</v>
      </c>
      <c r="H89" s="7">
        <f ca="1">IF($A89="",H88,INDEX(Case2!$C$3:$C$100,MATCH(CELL("row",A89)-3,Case2!$W$3:$W$100,FALSE)))</f>
        <v>268.65078645509044</v>
      </c>
      <c r="I89" s="7">
        <f ca="1">IF($A89="",I88,INDEX(Case3!$C$3:$C$100,MATCH(CELL("row",A89)-3,Case3!$W$3:$W$100,FALSE)))</f>
        <v>268.16658295628093</v>
      </c>
      <c r="J89" s="7">
        <f ca="1">IF($A89="",J88,INDEX(Case4!$C$3:$C$100,MATCH(CELL("row",A89)-3,Case4!$W$3:$W$100,FALSE)))</f>
        <v>269.84123506511679</v>
      </c>
      <c r="K89" s="7">
        <f ca="1">IF($A89="",K88,INDEX(Case5!$C$3:$C$100,MATCH(CELL("row",A89)-3,Case5!$W$3:$W$100,FALSE)))</f>
        <v>266.96524900622006</v>
      </c>
      <c r="L89" s="7">
        <f ca="1">IF($A89="",L88,INDEX(Case6!$C$3:$C$100,MATCH(CELL("row",A89)-3,Case6!$W$3:$W$100,FALSE)))</f>
        <v>269.81398331827847</v>
      </c>
      <c r="M89" s="7">
        <f ca="1">IF($A89="",M88,INDEX(Case7!$C$3:$C$100,MATCH(CELL("row",A89)-3,Case7!$W$3:$W$100,FALSE)))</f>
        <v>267.03224164736957</v>
      </c>
      <c r="N89" s="7">
        <f ca="1">IF($A89="",N88,INDEX(Case8!$C$3:$C$100,MATCH(CELL("row",A89)-3,Case8!$W$3:$W$100,FALSE)))</f>
        <v>261.27925622332612</v>
      </c>
      <c r="O89" s="13">
        <f ca="1">IF($A89="",O88,INDEX(Case9!$C$3:$C$100,MATCH(CELL("row",A89)-3,Case9!$W$3:$W$100,FALSE)))</f>
        <v>282.83656329343398</v>
      </c>
      <c r="P89" s="13">
        <f ca="1">IF($A89="",P88,INDEX(Case10!$C$3:$C$100,MATCH(CELL("row",A89)-3,Case10!$W$3:$W$100,FALSE)))</f>
        <v>262.08801038366607</v>
      </c>
      <c r="Q89" s="7">
        <f ca="1">IF($A89="",Q88,INDEX(Case11!$C$3:$C$100,MATCH(CELL("row",A89)-3,Case11!$W$3:$W$100,FALSE)))</f>
        <v>294.34527147722548</v>
      </c>
      <c r="R89" s="13">
        <f ca="1">IF($A89="",R88,INDEX(Pi!$Q$3:$Q$100,MATCH(CELL("row",A89)-3,Pi!$W$3:$W$100,FALSE)))</f>
        <v>36.630521808811935</v>
      </c>
      <c r="S89" s="7">
        <f ca="1">IF($A89="",S88,INDEX(Patm!$Q$3:$Q$100,MATCH(CELL("row",A89)-3,Patm!$W$3:$W$100,FALSE)))</f>
        <v>9.6454628776763991E-3</v>
      </c>
      <c r="T89" s="7">
        <f ca="1">IF($A89="",T88,INDEX('Patm diff'!$Q$3:$Q$100,MATCH(CELL("row",Q89)-3,'Patm diff'!$W$3:$W$100,FALSE)))</f>
        <v>5.5276923197166603</v>
      </c>
      <c r="U89" s="7">
        <f ca="1">IF($A89="",U88,INDEX('Patm nodiff'!$Q$3:$Q$100,MATCH(CELL("row",B89)-3,'Patm nodiff'!$W$3:$W$100,FALSE)))</f>
        <v>8.3311887262809674E-3</v>
      </c>
      <c r="V89" s="7">
        <f ca="1">IF($A89="",V88,INDEX(Case1!$Q$3:$Q$100,MATCH(CELL("row",A89)-3,Case1!$W$3:$W$100,FALSE)))</f>
        <v>0.53097338480628253</v>
      </c>
      <c r="W89" s="7">
        <f ca="1">IF($A89="",W88,INDEX(Case2!$Q$3:$Q$100,MATCH(CELL("row",A89)-3,Case2!$W$3:$W$100,FALSE)))</f>
        <v>0.50815547057036892</v>
      </c>
      <c r="X89" s="7">
        <f ca="1">IF($A89="",X88,INDEX(Case3!$Q$3:$Q$100,MATCH(CELL("row",A89)-3,Case3!$W$3:$W$100,FALSE)))</f>
        <v>0.55354937314984021</v>
      </c>
      <c r="Y89" s="7">
        <f ca="1">IF($A89="",Y88,INDEX(Case4!$Q$3:$Q$100,MATCH(CELL("row",A89)-3,Case4!$W$3:$W$100,FALSE)))</f>
        <v>0.39713955674364643</v>
      </c>
      <c r="Z89" s="7">
        <f ca="1">IF($A89="",Z88,INDEX(Case5!$Q$3:$Q$100,MATCH(CELL("row",A89)-3,Case5!$W$3:$W$100,FALSE)))</f>
        <v>0.66682562781851584</v>
      </c>
      <c r="AA89" s="7">
        <f ca="1">IF($A89="",AA88,INDEX(Case6!$Q$3:$Q1115,MATCH(CELL("row",A89)-3,Case6!$W$3:$W$100,FALSE)))</f>
        <v>0.39966906055545154</v>
      </c>
      <c r="AB89" s="7">
        <f ca="1">IF($A89="",AB88,INDEX(Case7!$Q$3:$Q$100,MATCH(CELL("row",A89)-3,Case7!$W$3:$W$100,FALSE)))</f>
        <v>0.66048441922835832</v>
      </c>
      <c r="AC89" s="7">
        <f ca="1">IF($A89="",AC88,INDEX(Case8!$Q$3:$Q$100,MATCH(CELL("row",A89)-3,Case8!$W$3:$W$100,FALSE)))</f>
        <v>0.27329479236450632</v>
      </c>
      <c r="AD89" s="7">
        <f ca="1">IF($A89="",AD88,INDEX(Case9!$Q$3:$Q$100,MATCH(CELL("row",B89)-3,Case9!$W$3:$W$100,FALSE)))</f>
        <v>1.0040143879080872</v>
      </c>
      <c r="AE89" s="7">
        <f ca="1">IF($A89="",AE88,INDEX(Case10!$Q$3:$Q$100,MATCH(CELL("row",B89)-3,Case10!$W$3:$W$100,FALSE)))</f>
        <v>0.29911893263703443</v>
      </c>
      <c r="AF89" s="7">
        <f ca="1">IF($A89="",AF88,INDEX(Case11!$Q$3:$Q$100,MATCH(CELL("row",A89)-3,Case11!$W$3:$W$100,FALSE)))</f>
        <v>1.3557838013420158</v>
      </c>
      <c r="AH89" t="str">
        <f t="shared" si="10"/>
        <v/>
      </c>
      <c r="AI89" t="str">
        <f t="shared" si="11"/>
        <v/>
      </c>
      <c r="AL89" s="7">
        <f t="shared" ca="1" si="12"/>
        <v>294.34527147722548</v>
      </c>
      <c r="AM89" s="7">
        <f t="shared" ca="1" si="13"/>
        <v>1.3557838013420158</v>
      </c>
      <c r="AN89" s="7">
        <f t="shared" ca="1" si="14"/>
        <v>254.4209976065309</v>
      </c>
      <c r="AO89" s="7">
        <f t="shared" ca="1" si="15"/>
        <v>8.3311887262809674E-3</v>
      </c>
      <c r="AQ89" s="7">
        <f t="shared" ca="1" si="16"/>
        <v>261.27925622332612</v>
      </c>
      <c r="AR89" s="7">
        <f t="shared" ca="1" si="17"/>
        <v>0.27329479236450632</v>
      </c>
    </row>
    <row r="90" spans="1:44" x14ac:dyDescent="0.2">
      <c r="A90" t="str">
        <f>IF(ROW()-3&gt;Control!$I$5,"",Control!B91)</f>
        <v/>
      </c>
      <c r="B90" s="7">
        <f ca="1">IF($A90="",B89,INDEX(Case1!$AB$3:$AB$100,MATCH(CELL("row",A90)-3,Case1!$W$3:$W$100,FALSE)))</f>
        <v>3.7871962685335054</v>
      </c>
      <c r="C90" s="7">
        <f ca="1">IF($A90="",C89,INDEX(Pi!$C$3:$C$100,MATCH(CELL("row",A90)-3,Pi!$W$3:$W$100,FALSE)))</f>
        <v>254.21038163818517</v>
      </c>
      <c r="D90" s="13">
        <f ca="1">IF($A90="",D89,INDEX(Patm!$C$3:$C$100,MATCH(CELL("row",A90)-3,Patm!$W$3:$W$100,FALSE)))</f>
        <v>254.45325073001214</v>
      </c>
      <c r="E90" s="13">
        <f ca="1">IF($A90="",E89,INDEX('Patm diff'!$C$3:$C$100,MATCH(CELL("row",Q90)-3,'Patm diff'!$W$3:$W$100,FALSE)))</f>
        <v>269.3919552435396</v>
      </c>
      <c r="F90" s="13">
        <f ca="1">IF($A90="",F89,INDEX('Patm nodiff'!$C$3:$C$100,MATCH(CELL("row",B90)-3,'Patm nodiff'!$W$3:$W$100,FALSE)))</f>
        <v>254.4209976065309</v>
      </c>
      <c r="G90" s="13">
        <f ca="1">IF($A90="",G89,INDEX(Case1!$C$3:$C$100,MATCH(CELL("row",A90)-3,Case1!$W$3:$W$100,FALSE)))</f>
        <v>268.407209667004</v>
      </c>
      <c r="H90" s="7">
        <f ca="1">IF($A90="",H89,INDEX(Case2!$C$3:$C$100,MATCH(CELL("row",A90)-3,Case2!$W$3:$W$100,FALSE)))</f>
        <v>268.65078645509044</v>
      </c>
      <c r="I90" s="7">
        <f ca="1">IF($A90="",I89,INDEX(Case3!$C$3:$C$100,MATCH(CELL("row",A90)-3,Case3!$W$3:$W$100,FALSE)))</f>
        <v>268.16658295628093</v>
      </c>
      <c r="J90" s="7">
        <f ca="1">IF($A90="",J89,INDEX(Case4!$C$3:$C$100,MATCH(CELL("row",A90)-3,Case4!$W$3:$W$100,FALSE)))</f>
        <v>269.84123506511679</v>
      </c>
      <c r="K90" s="7">
        <f ca="1">IF($A90="",K89,INDEX(Case5!$C$3:$C$100,MATCH(CELL("row",A90)-3,Case5!$W$3:$W$100,FALSE)))</f>
        <v>266.96524900622006</v>
      </c>
      <c r="L90" s="7">
        <f ca="1">IF($A90="",L89,INDEX(Case6!$C$3:$C$100,MATCH(CELL("row",A90)-3,Case6!$W$3:$W$100,FALSE)))</f>
        <v>269.81398331827847</v>
      </c>
      <c r="M90" s="7">
        <f ca="1">IF($A90="",M89,INDEX(Case7!$C$3:$C$100,MATCH(CELL("row",A90)-3,Case7!$W$3:$W$100,FALSE)))</f>
        <v>267.03224164736957</v>
      </c>
      <c r="N90" s="7">
        <f ca="1">IF($A90="",N89,INDEX(Case8!$C$3:$C$100,MATCH(CELL("row",A90)-3,Case8!$W$3:$W$100,FALSE)))</f>
        <v>261.27925622332612</v>
      </c>
      <c r="O90" s="13">
        <f ca="1">IF($A90="",O89,INDEX(Case9!$C$3:$C$100,MATCH(CELL("row",A90)-3,Case9!$W$3:$W$100,FALSE)))</f>
        <v>282.83656329343398</v>
      </c>
      <c r="P90" s="13">
        <f ca="1">IF($A90="",P89,INDEX(Case10!$C$3:$C$100,MATCH(CELL("row",A90)-3,Case10!$W$3:$W$100,FALSE)))</f>
        <v>262.08801038366607</v>
      </c>
      <c r="Q90" s="7">
        <f ca="1">IF($A90="",Q89,INDEX(Case11!$C$3:$C$100,MATCH(CELL("row",A90)-3,Case11!$W$3:$W$100,FALSE)))</f>
        <v>294.34527147722548</v>
      </c>
      <c r="R90" s="13">
        <f ca="1">IF($A90="",R89,INDEX(Pi!$Q$3:$Q$100,MATCH(CELL("row",A90)-3,Pi!$W$3:$W$100,FALSE)))</f>
        <v>36.630521808811935</v>
      </c>
      <c r="S90" s="7">
        <f ca="1">IF($A90="",S89,INDEX(Patm!$Q$3:$Q$100,MATCH(CELL("row",A90)-3,Patm!$W$3:$W$100,FALSE)))</f>
        <v>9.6454628776763991E-3</v>
      </c>
      <c r="T90" s="7">
        <f ca="1">IF($A90="",T89,INDEX('Patm diff'!$Q$3:$Q$100,MATCH(CELL("row",Q90)-3,'Patm diff'!$W$3:$W$100,FALSE)))</f>
        <v>5.5276923197166603</v>
      </c>
      <c r="U90" s="7">
        <f ca="1">IF($A90="",U89,INDEX('Patm nodiff'!$Q$3:$Q$100,MATCH(CELL("row",B90)-3,'Patm nodiff'!$W$3:$W$100,FALSE)))</f>
        <v>8.3311887262809674E-3</v>
      </c>
      <c r="V90" s="7">
        <f ca="1">IF($A90="",V89,INDEX(Case1!$Q$3:$Q$100,MATCH(CELL("row",A90)-3,Case1!$W$3:$W$100,FALSE)))</f>
        <v>0.53097338480628253</v>
      </c>
      <c r="W90" s="7">
        <f ca="1">IF($A90="",W89,INDEX(Case2!$Q$3:$Q$100,MATCH(CELL("row",A90)-3,Case2!$W$3:$W$100,FALSE)))</f>
        <v>0.50815547057036892</v>
      </c>
      <c r="X90" s="7">
        <f ca="1">IF($A90="",X89,INDEX(Case3!$Q$3:$Q$100,MATCH(CELL("row",A90)-3,Case3!$W$3:$W$100,FALSE)))</f>
        <v>0.55354937314984021</v>
      </c>
      <c r="Y90" s="7">
        <f ca="1">IF($A90="",Y89,INDEX(Case4!$Q$3:$Q$100,MATCH(CELL("row",A90)-3,Case4!$W$3:$W$100,FALSE)))</f>
        <v>0.39713955674364643</v>
      </c>
      <c r="Z90" s="7">
        <f ca="1">IF($A90="",Z89,INDEX(Case5!$Q$3:$Q$100,MATCH(CELL("row",A90)-3,Case5!$W$3:$W$100,FALSE)))</f>
        <v>0.66682562781851584</v>
      </c>
      <c r="AA90" s="7">
        <f ca="1">IF($A90="",AA89,INDEX(Case6!$Q$3:$Q1116,MATCH(CELL("row",A90)-3,Case6!$W$3:$W$100,FALSE)))</f>
        <v>0.39966906055545154</v>
      </c>
      <c r="AB90" s="7">
        <f ca="1">IF($A90="",AB89,INDEX(Case7!$Q$3:$Q$100,MATCH(CELL("row",A90)-3,Case7!$W$3:$W$100,FALSE)))</f>
        <v>0.66048441922835832</v>
      </c>
      <c r="AC90" s="7">
        <f ca="1">IF($A90="",AC89,INDEX(Case8!$Q$3:$Q$100,MATCH(CELL("row",A90)-3,Case8!$W$3:$W$100,FALSE)))</f>
        <v>0.27329479236450632</v>
      </c>
      <c r="AD90" s="7">
        <f ca="1">IF($A90="",AD89,INDEX(Case9!$Q$3:$Q$100,MATCH(CELL("row",B90)-3,Case9!$W$3:$W$100,FALSE)))</f>
        <v>1.0040143879080872</v>
      </c>
      <c r="AE90" s="7">
        <f ca="1">IF($A90="",AE89,INDEX(Case10!$Q$3:$Q$100,MATCH(CELL("row",B90)-3,Case10!$W$3:$W$100,FALSE)))</f>
        <v>0.29911893263703443</v>
      </c>
      <c r="AF90" s="7">
        <f ca="1">IF($A90="",AF89,INDEX(Case11!$Q$3:$Q$100,MATCH(CELL("row",A90)-3,Case11!$W$3:$W$100,FALSE)))</f>
        <v>1.3557838013420158</v>
      </c>
      <c r="AH90" t="str">
        <f t="shared" si="10"/>
        <v/>
      </c>
      <c r="AI90" t="str">
        <f t="shared" si="11"/>
        <v/>
      </c>
      <c r="AL90" s="7">
        <f t="shared" ca="1" si="12"/>
        <v>294.34527147722548</v>
      </c>
      <c r="AM90" s="7">
        <f t="shared" ca="1" si="13"/>
        <v>1.3557838013420158</v>
      </c>
      <c r="AN90" s="7">
        <f t="shared" ca="1" si="14"/>
        <v>254.4209976065309</v>
      </c>
      <c r="AO90" s="7">
        <f t="shared" ca="1" si="15"/>
        <v>8.3311887262809674E-3</v>
      </c>
      <c r="AQ90" s="7">
        <f t="shared" ca="1" si="16"/>
        <v>261.27925622332612</v>
      </c>
      <c r="AR90" s="7">
        <f t="shared" ca="1" si="17"/>
        <v>0.27329479236450632</v>
      </c>
    </row>
    <row r="91" spans="1:44" x14ac:dyDescent="0.2">
      <c r="A91" t="str">
        <f>IF(ROW()-3&gt;Control!$I$5,"",Control!B92)</f>
        <v/>
      </c>
      <c r="B91" s="7">
        <f ca="1">IF($A91="",B90,INDEX(Case1!$AB$3:$AB$100,MATCH(CELL("row",A91)-3,Case1!$W$3:$W$100,FALSE)))</f>
        <v>3.7871962685335054</v>
      </c>
      <c r="C91" s="7">
        <f ca="1">IF($A91="",C90,INDEX(Pi!$C$3:$C$100,MATCH(CELL("row",A91)-3,Pi!$W$3:$W$100,FALSE)))</f>
        <v>254.21038163818517</v>
      </c>
      <c r="D91" s="13">
        <f ca="1">IF($A91="",D90,INDEX(Patm!$C$3:$C$100,MATCH(CELL("row",A91)-3,Patm!$W$3:$W$100,FALSE)))</f>
        <v>254.45325073001214</v>
      </c>
      <c r="E91" s="13">
        <f ca="1">IF($A91="",E90,INDEX('Patm diff'!$C$3:$C$100,MATCH(CELL("row",Q91)-3,'Patm diff'!$W$3:$W$100,FALSE)))</f>
        <v>269.3919552435396</v>
      </c>
      <c r="F91" s="13">
        <f ca="1">IF($A91="",F90,INDEX('Patm nodiff'!$C$3:$C$100,MATCH(CELL("row",B91)-3,'Patm nodiff'!$W$3:$W$100,FALSE)))</f>
        <v>254.4209976065309</v>
      </c>
      <c r="G91" s="13">
        <f ca="1">IF($A91="",G90,INDEX(Case1!$C$3:$C$100,MATCH(CELL("row",A91)-3,Case1!$W$3:$W$100,FALSE)))</f>
        <v>268.407209667004</v>
      </c>
      <c r="H91" s="7">
        <f ca="1">IF($A91="",H90,INDEX(Case2!$C$3:$C$100,MATCH(CELL("row",A91)-3,Case2!$W$3:$W$100,FALSE)))</f>
        <v>268.65078645509044</v>
      </c>
      <c r="I91" s="7">
        <f ca="1">IF($A91="",I90,INDEX(Case3!$C$3:$C$100,MATCH(CELL("row",A91)-3,Case3!$W$3:$W$100,FALSE)))</f>
        <v>268.16658295628093</v>
      </c>
      <c r="J91" s="7">
        <f ca="1">IF($A91="",J90,INDEX(Case4!$C$3:$C$100,MATCH(CELL("row",A91)-3,Case4!$W$3:$W$100,FALSE)))</f>
        <v>269.84123506511679</v>
      </c>
      <c r="K91" s="7">
        <f ca="1">IF($A91="",K90,INDEX(Case5!$C$3:$C$100,MATCH(CELL("row",A91)-3,Case5!$W$3:$W$100,FALSE)))</f>
        <v>266.96524900622006</v>
      </c>
      <c r="L91" s="7">
        <f ca="1">IF($A91="",L90,INDEX(Case6!$C$3:$C$100,MATCH(CELL("row",A91)-3,Case6!$W$3:$W$100,FALSE)))</f>
        <v>269.81398331827847</v>
      </c>
      <c r="M91" s="7">
        <f ca="1">IF($A91="",M90,INDEX(Case7!$C$3:$C$100,MATCH(CELL("row",A91)-3,Case7!$W$3:$W$100,FALSE)))</f>
        <v>267.03224164736957</v>
      </c>
      <c r="N91" s="7">
        <f ca="1">IF($A91="",N90,INDEX(Case8!$C$3:$C$100,MATCH(CELL("row",A91)-3,Case8!$W$3:$W$100,FALSE)))</f>
        <v>261.27925622332612</v>
      </c>
      <c r="O91" s="13">
        <f ca="1">IF($A91="",O90,INDEX(Case9!$C$3:$C$100,MATCH(CELL("row",A91)-3,Case9!$W$3:$W$100,FALSE)))</f>
        <v>282.83656329343398</v>
      </c>
      <c r="P91" s="13">
        <f ca="1">IF($A91="",P90,INDEX(Case10!$C$3:$C$100,MATCH(CELL("row",A91)-3,Case10!$W$3:$W$100,FALSE)))</f>
        <v>262.08801038366607</v>
      </c>
      <c r="Q91" s="7">
        <f ca="1">IF($A91="",Q90,INDEX(Case11!$C$3:$C$100,MATCH(CELL("row",A91)-3,Case11!$W$3:$W$100,FALSE)))</f>
        <v>294.34527147722548</v>
      </c>
      <c r="R91" s="13">
        <f ca="1">IF($A91="",R90,INDEX(Pi!$Q$3:$Q$100,MATCH(CELL("row",A91)-3,Pi!$W$3:$W$100,FALSE)))</f>
        <v>36.630521808811935</v>
      </c>
      <c r="S91" s="7">
        <f ca="1">IF($A91="",S90,INDEX(Patm!$Q$3:$Q$100,MATCH(CELL("row",A91)-3,Patm!$W$3:$W$100,FALSE)))</f>
        <v>9.6454628776763991E-3</v>
      </c>
      <c r="T91" s="7">
        <f ca="1">IF($A91="",T90,INDEX('Patm diff'!$Q$3:$Q$100,MATCH(CELL("row",Q91)-3,'Patm diff'!$W$3:$W$100,FALSE)))</f>
        <v>5.5276923197166603</v>
      </c>
      <c r="U91" s="7">
        <f ca="1">IF($A91="",U90,INDEX('Patm nodiff'!$Q$3:$Q$100,MATCH(CELL("row",B91)-3,'Patm nodiff'!$W$3:$W$100,FALSE)))</f>
        <v>8.3311887262809674E-3</v>
      </c>
      <c r="V91" s="7">
        <f ca="1">IF($A91="",V90,INDEX(Case1!$Q$3:$Q$100,MATCH(CELL("row",A91)-3,Case1!$W$3:$W$100,FALSE)))</f>
        <v>0.53097338480628253</v>
      </c>
      <c r="W91" s="7">
        <f ca="1">IF($A91="",W90,INDEX(Case2!$Q$3:$Q$100,MATCH(CELL("row",A91)-3,Case2!$W$3:$W$100,FALSE)))</f>
        <v>0.50815547057036892</v>
      </c>
      <c r="X91" s="7">
        <f ca="1">IF($A91="",X90,INDEX(Case3!$Q$3:$Q$100,MATCH(CELL("row",A91)-3,Case3!$W$3:$W$100,FALSE)))</f>
        <v>0.55354937314984021</v>
      </c>
      <c r="Y91" s="7">
        <f ca="1">IF($A91="",Y90,INDEX(Case4!$Q$3:$Q$100,MATCH(CELL("row",A91)-3,Case4!$W$3:$W$100,FALSE)))</f>
        <v>0.39713955674364643</v>
      </c>
      <c r="Z91" s="7">
        <f ca="1">IF($A91="",Z90,INDEX(Case5!$Q$3:$Q$100,MATCH(CELL("row",A91)-3,Case5!$W$3:$W$100,FALSE)))</f>
        <v>0.66682562781851584</v>
      </c>
      <c r="AA91" s="7">
        <f ca="1">IF($A91="",AA90,INDEX(Case6!$Q$3:$Q1117,MATCH(CELL("row",A91)-3,Case6!$W$3:$W$100,FALSE)))</f>
        <v>0.39966906055545154</v>
      </c>
      <c r="AB91" s="7">
        <f ca="1">IF($A91="",AB90,INDEX(Case7!$Q$3:$Q$100,MATCH(CELL("row",A91)-3,Case7!$W$3:$W$100,FALSE)))</f>
        <v>0.66048441922835832</v>
      </c>
      <c r="AC91" s="7">
        <f ca="1">IF($A91="",AC90,INDEX(Case8!$Q$3:$Q$100,MATCH(CELL("row",A91)-3,Case8!$W$3:$W$100,FALSE)))</f>
        <v>0.27329479236450632</v>
      </c>
      <c r="AD91" s="7">
        <f ca="1">IF($A91="",AD90,INDEX(Case9!$Q$3:$Q$100,MATCH(CELL("row",B91)-3,Case9!$W$3:$W$100,FALSE)))</f>
        <v>1.0040143879080872</v>
      </c>
      <c r="AE91" s="7">
        <f ca="1">IF($A91="",AE90,INDEX(Case10!$Q$3:$Q$100,MATCH(CELL("row",B91)-3,Case10!$W$3:$W$100,FALSE)))</f>
        <v>0.29911893263703443</v>
      </c>
      <c r="AF91" s="7">
        <f ca="1">IF($A91="",AF90,INDEX(Case11!$Q$3:$Q$100,MATCH(CELL("row",A91)-3,Case11!$W$3:$W$100,FALSE)))</f>
        <v>1.3557838013420158</v>
      </c>
      <c r="AH91" t="str">
        <f t="shared" si="10"/>
        <v/>
      </c>
      <c r="AI91" t="str">
        <f t="shared" si="11"/>
        <v/>
      </c>
      <c r="AL91" s="7">
        <f t="shared" ca="1" si="12"/>
        <v>294.34527147722548</v>
      </c>
      <c r="AM91" s="7">
        <f t="shared" ca="1" si="13"/>
        <v>1.3557838013420158</v>
      </c>
      <c r="AN91" s="7">
        <f t="shared" ca="1" si="14"/>
        <v>254.4209976065309</v>
      </c>
      <c r="AO91" s="7">
        <f t="shared" ca="1" si="15"/>
        <v>8.3311887262809674E-3</v>
      </c>
      <c r="AQ91" s="7">
        <f t="shared" ca="1" si="16"/>
        <v>261.27925622332612</v>
      </c>
      <c r="AR91" s="7">
        <f t="shared" ca="1" si="17"/>
        <v>0.27329479236450632</v>
      </c>
    </row>
    <row r="92" spans="1:44" x14ac:dyDescent="0.2">
      <c r="A92" t="str">
        <f>IF(ROW()-3&gt;Control!$I$5,"",Control!B93)</f>
        <v/>
      </c>
      <c r="B92" s="7">
        <f ca="1">IF($A92="",B91,INDEX(Case1!$AB$3:$AB$100,MATCH(CELL("row",A92)-3,Case1!$W$3:$W$100,FALSE)))</f>
        <v>3.7871962685335054</v>
      </c>
      <c r="C92" s="7">
        <f ca="1">IF($A92="",C91,INDEX(Pi!$C$3:$C$100,MATCH(CELL("row",A92)-3,Pi!$W$3:$W$100,FALSE)))</f>
        <v>254.21038163818517</v>
      </c>
      <c r="D92" s="13">
        <f ca="1">IF($A92="",D91,INDEX(Patm!$C$3:$C$100,MATCH(CELL("row",A92)-3,Patm!$W$3:$W$100,FALSE)))</f>
        <v>254.45325073001214</v>
      </c>
      <c r="E92" s="13">
        <f ca="1">IF($A92="",E91,INDEX('Patm diff'!$C$3:$C$100,MATCH(CELL("row",Q92)-3,'Patm diff'!$W$3:$W$100,FALSE)))</f>
        <v>269.3919552435396</v>
      </c>
      <c r="F92" s="13">
        <f ca="1">IF($A92="",F91,INDEX('Patm nodiff'!$C$3:$C$100,MATCH(CELL("row",B92)-3,'Patm nodiff'!$W$3:$W$100,FALSE)))</f>
        <v>254.4209976065309</v>
      </c>
      <c r="G92" s="13">
        <f ca="1">IF($A92="",G91,INDEX(Case1!$C$3:$C$100,MATCH(CELL("row",A92)-3,Case1!$W$3:$W$100,FALSE)))</f>
        <v>268.407209667004</v>
      </c>
      <c r="H92" s="7">
        <f ca="1">IF($A92="",H91,INDEX(Case2!$C$3:$C$100,MATCH(CELL("row",A92)-3,Case2!$W$3:$W$100,FALSE)))</f>
        <v>268.65078645509044</v>
      </c>
      <c r="I92" s="7">
        <f ca="1">IF($A92="",I91,INDEX(Case3!$C$3:$C$100,MATCH(CELL("row",A92)-3,Case3!$W$3:$W$100,FALSE)))</f>
        <v>268.16658295628093</v>
      </c>
      <c r="J92" s="7">
        <f ca="1">IF($A92="",J91,INDEX(Case4!$C$3:$C$100,MATCH(CELL("row",A92)-3,Case4!$W$3:$W$100,FALSE)))</f>
        <v>269.84123506511679</v>
      </c>
      <c r="K92" s="7">
        <f ca="1">IF($A92="",K91,INDEX(Case5!$C$3:$C$100,MATCH(CELL("row",A92)-3,Case5!$W$3:$W$100,FALSE)))</f>
        <v>266.96524900622006</v>
      </c>
      <c r="L92" s="7">
        <f ca="1">IF($A92="",L91,INDEX(Case6!$C$3:$C$100,MATCH(CELL("row",A92)-3,Case6!$W$3:$W$100,FALSE)))</f>
        <v>269.81398331827847</v>
      </c>
      <c r="M92" s="7">
        <f ca="1">IF($A92="",M91,INDEX(Case7!$C$3:$C$100,MATCH(CELL("row",A92)-3,Case7!$W$3:$W$100,FALSE)))</f>
        <v>267.03224164736957</v>
      </c>
      <c r="N92" s="7">
        <f ca="1">IF($A92="",N91,INDEX(Case8!$C$3:$C$100,MATCH(CELL("row",A92)-3,Case8!$W$3:$W$100,FALSE)))</f>
        <v>261.27925622332612</v>
      </c>
      <c r="O92" s="13">
        <f ca="1">IF($A92="",O91,INDEX(Case9!$C$3:$C$100,MATCH(CELL("row",A92)-3,Case9!$W$3:$W$100,FALSE)))</f>
        <v>282.83656329343398</v>
      </c>
      <c r="P92" s="13">
        <f ca="1">IF($A92="",P91,INDEX(Case10!$C$3:$C$100,MATCH(CELL("row",A92)-3,Case10!$W$3:$W$100,FALSE)))</f>
        <v>262.08801038366607</v>
      </c>
      <c r="Q92" s="7">
        <f ca="1">IF($A92="",Q91,INDEX(Case11!$C$3:$C$100,MATCH(CELL("row",A92)-3,Case11!$W$3:$W$100,FALSE)))</f>
        <v>294.34527147722548</v>
      </c>
      <c r="R92" s="13">
        <f ca="1">IF($A92="",R91,INDEX(Pi!$Q$3:$Q$100,MATCH(CELL("row",A92)-3,Pi!$W$3:$W$100,FALSE)))</f>
        <v>36.630521808811935</v>
      </c>
      <c r="S92" s="7">
        <f ca="1">IF($A92="",S91,INDEX(Patm!$Q$3:$Q$100,MATCH(CELL("row",A92)-3,Patm!$W$3:$W$100,FALSE)))</f>
        <v>9.6454628776763991E-3</v>
      </c>
      <c r="T92" s="7">
        <f ca="1">IF($A92="",T91,INDEX('Patm diff'!$Q$3:$Q$100,MATCH(CELL("row",Q92)-3,'Patm diff'!$W$3:$W$100,FALSE)))</f>
        <v>5.5276923197166603</v>
      </c>
      <c r="U92" s="7">
        <f ca="1">IF($A92="",U91,INDEX('Patm nodiff'!$Q$3:$Q$100,MATCH(CELL("row",B92)-3,'Patm nodiff'!$W$3:$W$100,FALSE)))</f>
        <v>8.3311887262809674E-3</v>
      </c>
      <c r="V92" s="7">
        <f ca="1">IF($A92="",V91,INDEX(Case1!$Q$3:$Q$100,MATCH(CELL("row",A92)-3,Case1!$W$3:$W$100,FALSE)))</f>
        <v>0.53097338480628253</v>
      </c>
      <c r="W92" s="7">
        <f ca="1">IF($A92="",W91,INDEX(Case2!$Q$3:$Q$100,MATCH(CELL("row",A92)-3,Case2!$W$3:$W$100,FALSE)))</f>
        <v>0.50815547057036892</v>
      </c>
      <c r="X92" s="7">
        <f ca="1">IF($A92="",X91,INDEX(Case3!$Q$3:$Q$100,MATCH(CELL("row",A92)-3,Case3!$W$3:$W$100,FALSE)))</f>
        <v>0.55354937314984021</v>
      </c>
      <c r="Y92" s="7">
        <f ca="1">IF($A92="",Y91,INDEX(Case4!$Q$3:$Q$100,MATCH(CELL("row",A92)-3,Case4!$W$3:$W$100,FALSE)))</f>
        <v>0.39713955674364643</v>
      </c>
      <c r="Z92" s="7">
        <f ca="1">IF($A92="",Z91,INDEX(Case5!$Q$3:$Q$100,MATCH(CELL("row",A92)-3,Case5!$W$3:$W$100,FALSE)))</f>
        <v>0.66682562781851584</v>
      </c>
      <c r="AA92" s="7">
        <f ca="1">IF($A92="",AA91,INDEX(Case6!$Q$3:$Q1118,MATCH(CELL("row",A92)-3,Case6!$W$3:$W$100,FALSE)))</f>
        <v>0.39966906055545154</v>
      </c>
      <c r="AB92" s="7">
        <f ca="1">IF($A92="",AB91,INDEX(Case7!$Q$3:$Q$100,MATCH(CELL("row",A92)-3,Case7!$W$3:$W$100,FALSE)))</f>
        <v>0.66048441922835832</v>
      </c>
      <c r="AC92" s="7">
        <f ca="1">IF($A92="",AC91,INDEX(Case8!$Q$3:$Q$100,MATCH(CELL("row",A92)-3,Case8!$W$3:$W$100,FALSE)))</f>
        <v>0.27329479236450632</v>
      </c>
      <c r="AD92" s="7">
        <f ca="1">IF($A92="",AD91,INDEX(Case9!$Q$3:$Q$100,MATCH(CELL("row",B92)-3,Case9!$W$3:$W$100,FALSE)))</f>
        <v>1.0040143879080872</v>
      </c>
      <c r="AE92" s="7">
        <f ca="1">IF($A92="",AE91,INDEX(Case10!$Q$3:$Q$100,MATCH(CELL("row",B92)-3,Case10!$W$3:$W$100,FALSE)))</f>
        <v>0.29911893263703443</v>
      </c>
      <c r="AF92" s="7">
        <f ca="1">IF($A92="",AF91,INDEX(Case11!$Q$3:$Q$100,MATCH(CELL("row",A92)-3,Case11!$W$3:$W$100,FALSE)))</f>
        <v>1.3557838013420158</v>
      </c>
      <c r="AH92" t="str">
        <f t="shared" si="10"/>
        <v/>
      </c>
      <c r="AI92" t="str">
        <f t="shared" si="11"/>
        <v/>
      </c>
      <c r="AL92" s="7">
        <f t="shared" ca="1" si="12"/>
        <v>294.34527147722548</v>
      </c>
      <c r="AM92" s="7">
        <f t="shared" ca="1" si="13"/>
        <v>1.3557838013420158</v>
      </c>
      <c r="AN92" s="7">
        <f t="shared" ca="1" si="14"/>
        <v>254.4209976065309</v>
      </c>
      <c r="AO92" s="7">
        <f t="shared" ca="1" si="15"/>
        <v>8.3311887262809674E-3</v>
      </c>
      <c r="AQ92" s="7">
        <f t="shared" ca="1" si="16"/>
        <v>261.27925622332612</v>
      </c>
      <c r="AR92" s="7">
        <f t="shared" ca="1" si="17"/>
        <v>0.27329479236450632</v>
      </c>
    </row>
    <row r="93" spans="1:44" x14ac:dyDescent="0.2">
      <c r="A93" t="str">
        <f>IF(ROW()-3&gt;Control!$I$5,"",Control!B94)</f>
        <v/>
      </c>
      <c r="B93" s="7">
        <f ca="1">IF($A93="",B92,INDEX(Case1!$AB$3:$AB$100,MATCH(CELL("row",A93)-3,Case1!$W$3:$W$100,FALSE)))</f>
        <v>3.7871962685335054</v>
      </c>
      <c r="C93" s="7">
        <f ca="1">IF($A93="",C92,INDEX(Pi!$C$3:$C$100,MATCH(CELL("row",A93)-3,Pi!$W$3:$W$100,FALSE)))</f>
        <v>254.21038163818517</v>
      </c>
      <c r="D93" s="13">
        <f ca="1">IF($A93="",D92,INDEX(Patm!$C$3:$C$100,MATCH(CELL("row",A93)-3,Patm!$W$3:$W$100,FALSE)))</f>
        <v>254.45325073001214</v>
      </c>
      <c r="E93" s="13">
        <f ca="1">IF($A93="",E92,INDEX('Patm diff'!$C$3:$C$100,MATCH(CELL("row",Q93)-3,'Patm diff'!$W$3:$W$100,FALSE)))</f>
        <v>269.3919552435396</v>
      </c>
      <c r="F93" s="13">
        <f ca="1">IF($A93="",F92,INDEX('Patm nodiff'!$C$3:$C$100,MATCH(CELL("row",B93)-3,'Patm nodiff'!$W$3:$W$100,FALSE)))</f>
        <v>254.4209976065309</v>
      </c>
      <c r="G93" s="13">
        <f ca="1">IF($A93="",G92,INDEX(Case1!$C$3:$C$100,MATCH(CELL("row",A93)-3,Case1!$W$3:$W$100,FALSE)))</f>
        <v>268.407209667004</v>
      </c>
      <c r="H93" s="7">
        <f ca="1">IF($A93="",H92,INDEX(Case2!$C$3:$C$100,MATCH(CELL("row",A93)-3,Case2!$W$3:$W$100,FALSE)))</f>
        <v>268.65078645509044</v>
      </c>
      <c r="I93" s="7">
        <f ca="1">IF($A93="",I92,INDEX(Case3!$C$3:$C$100,MATCH(CELL("row",A93)-3,Case3!$W$3:$W$100,FALSE)))</f>
        <v>268.16658295628093</v>
      </c>
      <c r="J93" s="7">
        <f ca="1">IF($A93="",J92,INDEX(Case4!$C$3:$C$100,MATCH(CELL("row",A93)-3,Case4!$W$3:$W$100,FALSE)))</f>
        <v>269.84123506511679</v>
      </c>
      <c r="K93" s="7">
        <f ca="1">IF($A93="",K92,INDEX(Case5!$C$3:$C$100,MATCH(CELL("row",A93)-3,Case5!$W$3:$W$100,FALSE)))</f>
        <v>266.96524900622006</v>
      </c>
      <c r="L93" s="7">
        <f ca="1">IF($A93="",L92,INDEX(Case6!$C$3:$C$100,MATCH(CELL("row",A93)-3,Case6!$W$3:$W$100,FALSE)))</f>
        <v>269.81398331827847</v>
      </c>
      <c r="M93" s="7">
        <f ca="1">IF($A93="",M92,INDEX(Case7!$C$3:$C$100,MATCH(CELL("row",A93)-3,Case7!$W$3:$W$100,FALSE)))</f>
        <v>267.03224164736957</v>
      </c>
      <c r="N93" s="7">
        <f ca="1">IF($A93="",N92,INDEX(Case8!$C$3:$C$100,MATCH(CELL("row",A93)-3,Case8!$W$3:$W$100,FALSE)))</f>
        <v>261.27925622332612</v>
      </c>
      <c r="O93" s="13">
        <f ca="1">IF($A93="",O92,INDEX(Case9!$C$3:$C$100,MATCH(CELL("row",A93)-3,Case9!$W$3:$W$100,FALSE)))</f>
        <v>282.83656329343398</v>
      </c>
      <c r="P93" s="13">
        <f ca="1">IF($A93="",P92,INDEX(Case10!$C$3:$C$100,MATCH(CELL("row",A93)-3,Case10!$W$3:$W$100,FALSE)))</f>
        <v>262.08801038366607</v>
      </c>
      <c r="Q93" s="7">
        <f ca="1">IF($A93="",Q92,INDEX(Case11!$C$3:$C$100,MATCH(CELL("row",A93)-3,Case11!$W$3:$W$100,FALSE)))</f>
        <v>294.34527147722548</v>
      </c>
      <c r="R93" s="13">
        <f ca="1">IF($A93="",R92,INDEX(Pi!$Q$3:$Q$100,MATCH(CELL("row",A93)-3,Pi!$W$3:$W$100,FALSE)))</f>
        <v>36.630521808811935</v>
      </c>
      <c r="S93" s="7">
        <f ca="1">IF($A93="",S92,INDEX(Patm!$Q$3:$Q$100,MATCH(CELL("row",A93)-3,Patm!$W$3:$W$100,FALSE)))</f>
        <v>9.6454628776763991E-3</v>
      </c>
      <c r="T93" s="7">
        <f ca="1">IF($A93="",T92,INDEX('Patm diff'!$Q$3:$Q$100,MATCH(CELL("row",Q93)-3,'Patm diff'!$W$3:$W$100,FALSE)))</f>
        <v>5.5276923197166603</v>
      </c>
      <c r="U93" s="7">
        <f ca="1">IF($A93="",U92,INDEX('Patm nodiff'!$Q$3:$Q$100,MATCH(CELL("row",B93)-3,'Patm nodiff'!$W$3:$W$100,FALSE)))</f>
        <v>8.3311887262809674E-3</v>
      </c>
      <c r="V93" s="7">
        <f ca="1">IF($A93="",V92,INDEX(Case1!$Q$3:$Q$100,MATCH(CELL("row",A93)-3,Case1!$W$3:$W$100,FALSE)))</f>
        <v>0.53097338480628253</v>
      </c>
      <c r="W93" s="7">
        <f ca="1">IF($A93="",W92,INDEX(Case2!$Q$3:$Q$100,MATCH(CELL("row",A93)-3,Case2!$W$3:$W$100,FALSE)))</f>
        <v>0.50815547057036892</v>
      </c>
      <c r="X93" s="7">
        <f ca="1">IF($A93="",X92,INDEX(Case3!$Q$3:$Q$100,MATCH(CELL("row",A93)-3,Case3!$W$3:$W$100,FALSE)))</f>
        <v>0.55354937314984021</v>
      </c>
      <c r="Y93" s="7">
        <f ca="1">IF($A93="",Y92,INDEX(Case4!$Q$3:$Q$100,MATCH(CELL("row",A93)-3,Case4!$W$3:$W$100,FALSE)))</f>
        <v>0.39713955674364643</v>
      </c>
      <c r="Z93" s="7">
        <f ca="1">IF($A93="",Z92,INDEX(Case5!$Q$3:$Q$100,MATCH(CELL("row",A93)-3,Case5!$W$3:$W$100,FALSE)))</f>
        <v>0.66682562781851584</v>
      </c>
      <c r="AA93" s="7">
        <f ca="1">IF($A93="",AA92,INDEX(Case6!$Q$3:$Q1119,MATCH(CELL("row",A93)-3,Case6!$W$3:$W$100,FALSE)))</f>
        <v>0.39966906055545154</v>
      </c>
      <c r="AB93" s="7">
        <f ca="1">IF($A93="",AB92,INDEX(Case7!$Q$3:$Q$100,MATCH(CELL("row",A93)-3,Case7!$W$3:$W$100,FALSE)))</f>
        <v>0.66048441922835832</v>
      </c>
      <c r="AC93" s="7">
        <f ca="1">IF($A93="",AC92,INDEX(Case8!$Q$3:$Q$100,MATCH(CELL("row",A93)-3,Case8!$W$3:$W$100,FALSE)))</f>
        <v>0.27329479236450632</v>
      </c>
      <c r="AD93" s="7">
        <f ca="1">IF($A93="",AD92,INDEX(Case9!$Q$3:$Q$100,MATCH(CELL("row",B93)-3,Case9!$W$3:$W$100,FALSE)))</f>
        <v>1.0040143879080872</v>
      </c>
      <c r="AE93" s="7">
        <f ca="1">IF($A93="",AE92,INDEX(Case10!$Q$3:$Q$100,MATCH(CELL("row",B93)-3,Case10!$W$3:$W$100,FALSE)))</f>
        <v>0.29911893263703443</v>
      </c>
      <c r="AF93" s="7">
        <f ca="1">IF($A93="",AF92,INDEX(Case11!$Q$3:$Q$100,MATCH(CELL("row",A93)-3,Case11!$W$3:$W$100,FALSE)))</f>
        <v>1.3557838013420158</v>
      </c>
      <c r="AH93" t="str">
        <f t="shared" si="10"/>
        <v/>
      </c>
      <c r="AI93" t="str">
        <f t="shared" si="11"/>
        <v/>
      </c>
      <c r="AL93" s="7">
        <f t="shared" ca="1" si="12"/>
        <v>294.34527147722548</v>
      </c>
      <c r="AM93" s="7">
        <f t="shared" ca="1" si="13"/>
        <v>1.3557838013420158</v>
      </c>
      <c r="AN93" s="7">
        <f t="shared" ca="1" si="14"/>
        <v>254.4209976065309</v>
      </c>
      <c r="AO93" s="7">
        <f t="shared" ca="1" si="15"/>
        <v>8.3311887262809674E-3</v>
      </c>
      <c r="AQ93" s="7">
        <f t="shared" ca="1" si="16"/>
        <v>261.27925622332612</v>
      </c>
      <c r="AR93" s="7">
        <f t="shared" ca="1" si="17"/>
        <v>0.27329479236450632</v>
      </c>
    </row>
    <row r="94" spans="1:44" x14ac:dyDescent="0.2">
      <c r="A94" t="str">
        <f>IF(ROW()-3&gt;Control!$I$5,"",Control!B95)</f>
        <v/>
      </c>
      <c r="B94" s="7">
        <f ca="1">IF($A94="",B93,INDEX(Case1!$AB$3:$AB$100,MATCH(CELL("row",A94)-3,Case1!$W$3:$W$100,FALSE)))</f>
        <v>3.7871962685335054</v>
      </c>
      <c r="C94" s="7">
        <f ca="1">IF($A94="",C93,INDEX(Pi!$C$3:$C$100,MATCH(CELL("row",A94)-3,Pi!$W$3:$W$100,FALSE)))</f>
        <v>254.21038163818517</v>
      </c>
      <c r="D94" s="13">
        <f ca="1">IF($A94="",D93,INDEX(Patm!$C$3:$C$100,MATCH(CELL("row",A94)-3,Patm!$W$3:$W$100,FALSE)))</f>
        <v>254.45325073001214</v>
      </c>
      <c r="E94" s="13">
        <f ca="1">IF($A94="",E93,INDEX('Patm diff'!$C$3:$C$100,MATCH(CELL("row",Q94)-3,'Patm diff'!$W$3:$W$100,FALSE)))</f>
        <v>269.3919552435396</v>
      </c>
      <c r="F94" s="13">
        <f ca="1">IF($A94="",F93,INDEX('Patm nodiff'!$C$3:$C$100,MATCH(CELL("row",B94)-3,'Patm nodiff'!$W$3:$W$100,FALSE)))</f>
        <v>254.4209976065309</v>
      </c>
      <c r="G94" s="13">
        <f ca="1">IF($A94="",G93,INDEX(Case1!$C$3:$C$100,MATCH(CELL("row",A94)-3,Case1!$W$3:$W$100,FALSE)))</f>
        <v>268.407209667004</v>
      </c>
      <c r="H94" s="7">
        <f ca="1">IF($A94="",H93,INDEX(Case2!$C$3:$C$100,MATCH(CELL("row",A94)-3,Case2!$W$3:$W$100,FALSE)))</f>
        <v>268.65078645509044</v>
      </c>
      <c r="I94" s="7">
        <f ca="1">IF($A94="",I93,INDEX(Case3!$C$3:$C$100,MATCH(CELL("row",A94)-3,Case3!$W$3:$W$100,FALSE)))</f>
        <v>268.16658295628093</v>
      </c>
      <c r="J94" s="7">
        <f ca="1">IF($A94="",J93,INDEX(Case4!$C$3:$C$100,MATCH(CELL("row",A94)-3,Case4!$W$3:$W$100,FALSE)))</f>
        <v>269.84123506511679</v>
      </c>
      <c r="K94" s="7">
        <f ca="1">IF($A94="",K93,INDEX(Case5!$C$3:$C$100,MATCH(CELL("row",A94)-3,Case5!$W$3:$W$100,FALSE)))</f>
        <v>266.96524900622006</v>
      </c>
      <c r="L94" s="7">
        <f ca="1">IF($A94="",L93,INDEX(Case6!$C$3:$C$100,MATCH(CELL("row",A94)-3,Case6!$W$3:$W$100,FALSE)))</f>
        <v>269.81398331827847</v>
      </c>
      <c r="M94" s="7">
        <f ca="1">IF($A94="",M93,INDEX(Case7!$C$3:$C$100,MATCH(CELL("row",A94)-3,Case7!$W$3:$W$100,FALSE)))</f>
        <v>267.03224164736957</v>
      </c>
      <c r="N94" s="7">
        <f ca="1">IF($A94="",N93,INDEX(Case8!$C$3:$C$100,MATCH(CELL("row",A94)-3,Case8!$W$3:$W$100,FALSE)))</f>
        <v>261.27925622332612</v>
      </c>
      <c r="O94" s="13">
        <f ca="1">IF($A94="",O93,INDEX(Case9!$C$3:$C$100,MATCH(CELL("row",A94)-3,Case9!$W$3:$W$100,FALSE)))</f>
        <v>282.83656329343398</v>
      </c>
      <c r="P94" s="13">
        <f ca="1">IF($A94="",P93,INDEX(Case10!$C$3:$C$100,MATCH(CELL("row",A94)-3,Case10!$W$3:$W$100,FALSE)))</f>
        <v>262.08801038366607</v>
      </c>
      <c r="Q94" s="7">
        <f ca="1">IF($A94="",Q93,INDEX(Case11!$C$3:$C$100,MATCH(CELL("row",A94)-3,Case11!$W$3:$W$100,FALSE)))</f>
        <v>294.34527147722548</v>
      </c>
      <c r="R94" s="13">
        <f ca="1">IF($A94="",R93,INDEX(Pi!$Q$3:$Q$100,MATCH(CELL("row",A94)-3,Pi!$W$3:$W$100,FALSE)))</f>
        <v>36.630521808811935</v>
      </c>
      <c r="S94" s="7">
        <f ca="1">IF($A94="",S93,INDEX(Patm!$Q$3:$Q$100,MATCH(CELL("row",A94)-3,Patm!$W$3:$W$100,FALSE)))</f>
        <v>9.6454628776763991E-3</v>
      </c>
      <c r="T94" s="7">
        <f ca="1">IF($A94="",T93,INDEX('Patm diff'!$Q$3:$Q$100,MATCH(CELL("row",Q94)-3,'Patm diff'!$W$3:$W$100,FALSE)))</f>
        <v>5.5276923197166603</v>
      </c>
      <c r="U94" s="7">
        <f ca="1">IF($A94="",U93,INDEX('Patm nodiff'!$Q$3:$Q$100,MATCH(CELL("row",B94)-3,'Patm nodiff'!$W$3:$W$100,FALSE)))</f>
        <v>8.3311887262809674E-3</v>
      </c>
      <c r="V94" s="7">
        <f ca="1">IF($A94="",V93,INDEX(Case1!$Q$3:$Q$100,MATCH(CELL("row",A94)-3,Case1!$W$3:$W$100,FALSE)))</f>
        <v>0.53097338480628253</v>
      </c>
      <c r="W94" s="7">
        <f ca="1">IF($A94="",W93,INDEX(Case2!$Q$3:$Q$100,MATCH(CELL("row",A94)-3,Case2!$W$3:$W$100,FALSE)))</f>
        <v>0.50815547057036892</v>
      </c>
      <c r="X94" s="7">
        <f ca="1">IF($A94="",X93,INDEX(Case3!$Q$3:$Q$100,MATCH(CELL("row",A94)-3,Case3!$W$3:$W$100,FALSE)))</f>
        <v>0.55354937314984021</v>
      </c>
      <c r="Y94" s="7">
        <f ca="1">IF($A94="",Y93,INDEX(Case4!$Q$3:$Q$100,MATCH(CELL("row",A94)-3,Case4!$W$3:$W$100,FALSE)))</f>
        <v>0.39713955674364643</v>
      </c>
      <c r="Z94" s="7">
        <f ca="1">IF($A94="",Z93,INDEX(Case5!$Q$3:$Q$100,MATCH(CELL("row",A94)-3,Case5!$W$3:$W$100,FALSE)))</f>
        <v>0.66682562781851584</v>
      </c>
      <c r="AA94" s="7">
        <f ca="1">IF($A94="",AA93,INDEX(Case6!$Q$3:$Q1120,MATCH(CELL("row",A94)-3,Case6!$W$3:$W$100,FALSE)))</f>
        <v>0.39966906055545154</v>
      </c>
      <c r="AB94" s="7">
        <f ca="1">IF($A94="",AB93,INDEX(Case7!$Q$3:$Q$100,MATCH(CELL("row",A94)-3,Case7!$W$3:$W$100,FALSE)))</f>
        <v>0.66048441922835832</v>
      </c>
      <c r="AC94" s="7">
        <f ca="1">IF($A94="",AC93,INDEX(Case8!$Q$3:$Q$100,MATCH(CELL("row",A94)-3,Case8!$W$3:$W$100,FALSE)))</f>
        <v>0.27329479236450632</v>
      </c>
      <c r="AD94" s="7">
        <f ca="1">IF($A94="",AD93,INDEX(Case9!$Q$3:$Q$100,MATCH(CELL("row",B94)-3,Case9!$W$3:$W$100,FALSE)))</f>
        <v>1.0040143879080872</v>
      </c>
      <c r="AE94" s="7">
        <f ca="1">IF($A94="",AE93,INDEX(Case10!$Q$3:$Q$100,MATCH(CELL("row",B94)-3,Case10!$W$3:$W$100,FALSE)))</f>
        <v>0.29911893263703443</v>
      </c>
      <c r="AF94" s="7">
        <f ca="1">IF($A94="",AF93,INDEX(Case11!$Q$3:$Q$100,MATCH(CELL("row",A94)-3,Case11!$W$3:$W$100,FALSE)))</f>
        <v>1.3557838013420158</v>
      </c>
      <c r="AH94" t="str">
        <f t="shared" si="10"/>
        <v/>
      </c>
      <c r="AI94" t="str">
        <f t="shared" si="11"/>
        <v/>
      </c>
      <c r="AL94" s="7">
        <f t="shared" ca="1" si="12"/>
        <v>294.34527147722548</v>
      </c>
      <c r="AM94" s="7">
        <f t="shared" ca="1" si="13"/>
        <v>1.3557838013420158</v>
      </c>
      <c r="AN94" s="7">
        <f t="shared" ca="1" si="14"/>
        <v>254.4209976065309</v>
      </c>
      <c r="AO94" s="7">
        <f t="shared" ca="1" si="15"/>
        <v>8.3311887262809674E-3</v>
      </c>
      <c r="AQ94" s="7">
        <f t="shared" ca="1" si="16"/>
        <v>261.27925622332612</v>
      </c>
      <c r="AR94" s="7">
        <f t="shared" ca="1" si="17"/>
        <v>0.27329479236450632</v>
      </c>
    </row>
    <row r="95" spans="1:44" x14ac:dyDescent="0.2">
      <c r="A95" t="str">
        <f>IF(ROW()-3&gt;Control!$I$5,"",Control!B96)</f>
        <v/>
      </c>
      <c r="B95" s="7">
        <f ca="1">IF($A95="",B94,INDEX(Case1!$AB$3:$AB$100,MATCH(CELL("row",A95)-3,Case1!$W$3:$W$100,FALSE)))</f>
        <v>3.7871962685335054</v>
      </c>
      <c r="C95" s="7">
        <f ca="1">IF($A95="",C94,INDEX(Pi!$C$3:$C$100,MATCH(CELL("row",A95)-3,Pi!$W$3:$W$100,FALSE)))</f>
        <v>254.21038163818517</v>
      </c>
      <c r="D95" s="13">
        <f ca="1">IF($A95="",D94,INDEX(Patm!$C$3:$C$100,MATCH(CELL("row",A95)-3,Patm!$W$3:$W$100,FALSE)))</f>
        <v>254.45325073001214</v>
      </c>
      <c r="E95" s="13">
        <f ca="1">IF($A95="",E94,INDEX('Patm diff'!$C$3:$C$100,MATCH(CELL("row",Q95)-3,'Patm diff'!$W$3:$W$100,FALSE)))</f>
        <v>269.3919552435396</v>
      </c>
      <c r="F95" s="13">
        <f ca="1">IF($A95="",F94,INDEX('Patm nodiff'!$C$3:$C$100,MATCH(CELL("row",B95)-3,'Patm nodiff'!$W$3:$W$100,FALSE)))</f>
        <v>254.4209976065309</v>
      </c>
      <c r="G95" s="13">
        <f ca="1">IF($A95="",G94,INDEX(Case1!$C$3:$C$100,MATCH(CELL("row",A95)-3,Case1!$W$3:$W$100,FALSE)))</f>
        <v>268.407209667004</v>
      </c>
      <c r="H95" s="7">
        <f ca="1">IF($A95="",H94,INDEX(Case2!$C$3:$C$100,MATCH(CELL("row",A95)-3,Case2!$W$3:$W$100,FALSE)))</f>
        <v>268.65078645509044</v>
      </c>
      <c r="I95" s="7">
        <f ca="1">IF($A95="",I94,INDEX(Case3!$C$3:$C$100,MATCH(CELL("row",A95)-3,Case3!$W$3:$W$100,FALSE)))</f>
        <v>268.16658295628093</v>
      </c>
      <c r="J95" s="7">
        <f ca="1">IF($A95="",J94,INDEX(Case4!$C$3:$C$100,MATCH(CELL("row",A95)-3,Case4!$W$3:$W$100,FALSE)))</f>
        <v>269.84123506511679</v>
      </c>
      <c r="K95" s="7">
        <f ca="1">IF($A95="",K94,INDEX(Case5!$C$3:$C$100,MATCH(CELL("row",A95)-3,Case5!$W$3:$W$100,FALSE)))</f>
        <v>266.96524900622006</v>
      </c>
      <c r="L95" s="7">
        <f ca="1">IF($A95="",L94,INDEX(Case6!$C$3:$C$100,MATCH(CELL("row",A95)-3,Case6!$W$3:$W$100,FALSE)))</f>
        <v>269.81398331827847</v>
      </c>
      <c r="M95" s="7">
        <f ca="1">IF($A95="",M94,INDEX(Case7!$C$3:$C$100,MATCH(CELL("row",A95)-3,Case7!$W$3:$W$100,FALSE)))</f>
        <v>267.03224164736957</v>
      </c>
      <c r="N95" s="7">
        <f ca="1">IF($A95="",N94,INDEX(Case8!$C$3:$C$100,MATCH(CELL("row",A95)-3,Case8!$W$3:$W$100,FALSE)))</f>
        <v>261.27925622332612</v>
      </c>
      <c r="O95" s="13">
        <f ca="1">IF($A95="",O94,INDEX(Case9!$C$3:$C$100,MATCH(CELL("row",A95)-3,Case9!$W$3:$W$100,FALSE)))</f>
        <v>282.83656329343398</v>
      </c>
      <c r="P95" s="13">
        <f ca="1">IF($A95="",P94,INDEX(Case10!$C$3:$C$100,MATCH(CELL("row",A95)-3,Case10!$W$3:$W$100,FALSE)))</f>
        <v>262.08801038366607</v>
      </c>
      <c r="Q95" s="7">
        <f ca="1">IF($A95="",Q94,INDEX(Case11!$C$3:$C$100,MATCH(CELL("row",A95)-3,Case11!$W$3:$W$100,FALSE)))</f>
        <v>294.34527147722548</v>
      </c>
      <c r="R95" s="13">
        <f ca="1">IF($A95="",R94,INDEX(Pi!$Q$3:$Q$100,MATCH(CELL("row",A95)-3,Pi!$W$3:$W$100,FALSE)))</f>
        <v>36.630521808811935</v>
      </c>
      <c r="S95" s="7">
        <f ca="1">IF($A95="",S94,INDEX(Patm!$Q$3:$Q$100,MATCH(CELL("row",A95)-3,Patm!$W$3:$W$100,FALSE)))</f>
        <v>9.6454628776763991E-3</v>
      </c>
      <c r="T95" s="7">
        <f ca="1">IF($A95="",T94,INDEX('Patm diff'!$Q$3:$Q$100,MATCH(CELL("row",Q95)-3,'Patm diff'!$W$3:$W$100,FALSE)))</f>
        <v>5.5276923197166603</v>
      </c>
      <c r="U95" s="7">
        <f ca="1">IF($A95="",U94,INDEX('Patm nodiff'!$Q$3:$Q$100,MATCH(CELL("row",B95)-3,'Patm nodiff'!$W$3:$W$100,FALSE)))</f>
        <v>8.3311887262809674E-3</v>
      </c>
      <c r="V95" s="7">
        <f ca="1">IF($A95="",V94,INDEX(Case1!$Q$3:$Q$100,MATCH(CELL("row",A95)-3,Case1!$W$3:$W$100,FALSE)))</f>
        <v>0.53097338480628253</v>
      </c>
      <c r="W95" s="7">
        <f ca="1">IF($A95="",W94,INDEX(Case2!$Q$3:$Q$100,MATCH(CELL("row",A95)-3,Case2!$W$3:$W$100,FALSE)))</f>
        <v>0.50815547057036892</v>
      </c>
      <c r="X95" s="7">
        <f ca="1">IF($A95="",X94,INDEX(Case3!$Q$3:$Q$100,MATCH(CELL("row",A95)-3,Case3!$W$3:$W$100,FALSE)))</f>
        <v>0.55354937314984021</v>
      </c>
      <c r="Y95" s="7">
        <f ca="1">IF($A95="",Y94,INDEX(Case4!$Q$3:$Q$100,MATCH(CELL("row",A95)-3,Case4!$W$3:$W$100,FALSE)))</f>
        <v>0.39713955674364643</v>
      </c>
      <c r="Z95" s="7">
        <f ca="1">IF($A95="",Z94,INDEX(Case5!$Q$3:$Q$100,MATCH(CELL("row",A95)-3,Case5!$W$3:$W$100,FALSE)))</f>
        <v>0.66682562781851584</v>
      </c>
      <c r="AA95" s="7">
        <f ca="1">IF($A95="",AA94,INDEX(Case6!$Q$3:$Q1121,MATCH(CELL("row",A95)-3,Case6!$W$3:$W$100,FALSE)))</f>
        <v>0.39966906055545154</v>
      </c>
      <c r="AB95" s="7">
        <f ca="1">IF($A95="",AB94,INDEX(Case7!$Q$3:$Q$100,MATCH(CELL("row",A95)-3,Case7!$W$3:$W$100,FALSE)))</f>
        <v>0.66048441922835832</v>
      </c>
      <c r="AC95" s="7">
        <f ca="1">IF($A95="",AC94,INDEX(Case8!$Q$3:$Q$100,MATCH(CELL("row",A95)-3,Case8!$W$3:$W$100,FALSE)))</f>
        <v>0.27329479236450632</v>
      </c>
      <c r="AD95" s="7">
        <f ca="1">IF($A95="",AD94,INDEX(Case9!$Q$3:$Q$100,MATCH(CELL("row",B95)-3,Case9!$W$3:$W$100,FALSE)))</f>
        <v>1.0040143879080872</v>
      </c>
      <c r="AE95" s="7">
        <f ca="1">IF($A95="",AE94,INDEX(Case10!$Q$3:$Q$100,MATCH(CELL("row",B95)-3,Case10!$W$3:$W$100,FALSE)))</f>
        <v>0.29911893263703443</v>
      </c>
      <c r="AF95" s="7">
        <f ca="1">IF($A95="",AF94,INDEX(Case11!$Q$3:$Q$100,MATCH(CELL("row",A95)-3,Case11!$W$3:$W$100,FALSE)))</f>
        <v>1.3557838013420158</v>
      </c>
      <c r="AH95" t="str">
        <f t="shared" si="10"/>
        <v/>
      </c>
      <c r="AI95" t="str">
        <f t="shared" si="11"/>
        <v/>
      </c>
      <c r="AL95" s="7">
        <f t="shared" ca="1" si="12"/>
        <v>294.34527147722548</v>
      </c>
      <c r="AM95" s="7">
        <f t="shared" ca="1" si="13"/>
        <v>1.3557838013420158</v>
      </c>
      <c r="AN95" s="7">
        <f t="shared" ca="1" si="14"/>
        <v>254.4209976065309</v>
      </c>
      <c r="AO95" s="7">
        <f t="shared" ca="1" si="15"/>
        <v>8.3311887262809674E-3</v>
      </c>
      <c r="AQ95" s="7">
        <f t="shared" ca="1" si="16"/>
        <v>261.27925622332612</v>
      </c>
      <c r="AR95" s="7">
        <f t="shared" ca="1" si="17"/>
        <v>0.27329479236450632</v>
      </c>
    </row>
    <row r="96" spans="1:44" x14ac:dyDescent="0.2">
      <c r="A96" t="str">
        <f>IF(ROW()-3&gt;Control!$I$5,"",Control!B97)</f>
        <v/>
      </c>
      <c r="B96" s="7">
        <f ca="1">IF($A96="",B95,INDEX(Case1!$AB$3:$AB$100,MATCH(CELL("row",A96)-3,Case1!$W$3:$W$100,FALSE)))</f>
        <v>3.7871962685335054</v>
      </c>
      <c r="C96" s="7">
        <f ca="1">IF($A96="",C95,INDEX(Pi!$C$3:$C$100,MATCH(CELL("row",A96)-3,Pi!$W$3:$W$100,FALSE)))</f>
        <v>254.21038163818517</v>
      </c>
      <c r="D96" s="13">
        <f ca="1">IF($A96="",D95,INDEX(Patm!$C$3:$C$100,MATCH(CELL("row",A96)-3,Patm!$W$3:$W$100,FALSE)))</f>
        <v>254.45325073001214</v>
      </c>
      <c r="E96" s="13">
        <f ca="1">IF($A96="",E95,INDEX('Patm diff'!$C$3:$C$100,MATCH(CELL("row",Q96)-3,'Patm diff'!$W$3:$W$100,FALSE)))</f>
        <v>269.3919552435396</v>
      </c>
      <c r="F96" s="13">
        <f ca="1">IF($A96="",F95,INDEX('Patm nodiff'!$C$3:$C$100,MATCH(CELL("row",B96)-3,'Patm nodiff'!$W$3:$W$100,FALSE)))</f>
        <v>254.4209976065309</v>
      </c>
      <c r="G96" s="13">
        <f ca="1">IF($A96="",G95,INDEX(Case1!$C$3:$C$100,MATCH(CELL("row",A96)-3,Case1!$W$3:$W$100,FALSE)))</f>
        <v>268.407209667004</v>
      </c>
      <c r="H96" s="7">
        <f ca="1">IF($A96="",H95,INDEX(Case2!$C$3:$C$100,MATCH(CELL("row",A96)-3,Case2!$W$3:$W$100,FALSE)))</f>
        <v>268.65078645509044</v>
      </c>
      <c r="I96" s="7">
        <f ca="1">IF($A96="",I95,INDEX(Case3!$C$3:$C$100,MATCH(CELL("row",A96)-3,Case3!$W$3:$W$100,FALSE)))</f>
        <v>268.16658295628093</v>
      </c>
      <c r="J96" s="7">
        <f ca="1">IF($A96="",J95,INDEX(Case4!$C$3:$C$100,MATCH(CELL("row",A96)-3,Case4!$W$3:$W$100,FALSE)))</f>
        <v>269.84123506511679</v>
      </c>
      <c r="K96" s="7">
        <f ca="1">IF($A96="",K95,INDEX(Case5!$C$3:$C$100,MATCH(CELL("row",A96)-3,Case5!$W$3:$W$100,FALSE)))</f>
        <v>266.96524900622006</v>
      </c>
      <c r="L96" s="7">
        <f ca="1">IF($A96="",L95,INDEX(Case6!$C$3:$C$100,MATCH(CELL("row",A96)-3,Case6!$W$3:$W$100,FALSE)))</f>
        <v>269.81398331827847</v>
      </c>
      <c r="M96" s="7">
        <f ca="1">IF($A96="",M95,INDEX(Case7!$C$3:$C$100,MATCH(CELL("row",A96)-3,Case7!$W$3:$W$100,FALSE)))</f>
        <v>267.03224164736957</v>
      </c>
      <c r="N96" s="7">
        <f ca="1">IF($A96="",N95,INDEX(Case8!$C$3:$C$100,MATCH(CELL("row",A96)-3,Case8!$W$3:$W$100,FALSE)))</f>
        <v>261.27925622332612</v>
      </c>
      <c r="O96" s="13">
        <f ca="1">IF($A96="",O95,INDEX(Case9!$C$3:$C$100,MATCH(CELL("row",A96)-3,Case9!$W$3:$W$100,FALSE)))</f>
        <v>282.83656329343398</v>
      </c>
      <c r="P96" s="13">
        <f ca="1">IF($A96="",P95,INDEX(Case10!$C$3:$C$100,MATCH(CELL("row",A96)-3,Case10!$W$3:$W$100,FALSE)))</f>
        <v>262.08801038366607</v>
      </c>
      <c r="Q96" s="7">
        <f ca="1">IF($A96="",Q95,INDEX(Case11!$C$3:$C$100,MATCH(CELL("row",A96)-3,Case11!$W$3:$W$100,FALSE)))</f>
        <v>294.34527147722548</v>
      </c>
      <c r="R96" s="13">
        <f ca="1">IF($A96="",R95,INDEX(Pi!$Q$3:$Q$100,MATCH(CELL("row",A96)-3,Pi!$W$3:$W$100,FALSE)))</f>
        <v>36.630521808811935</v>
      </c>
      <c r="S96" s="7">
        <f ca="1">IF($A96="",S95,INDEX(Patm!$Q$3:$Q$100,MATCH(CELL("row",A96)-3,Patm!$W$3:$W$100,FALSE)))</f>
        <v>9.6454628776763991E-3</v>
      </c>
      <c r="T96" s="7">
        <f ca="1">IF($A96="",T95,INDEX('Patm diff'!$Q$3:$Q$100,MATCH(CELL("row",Q96)-3,'Patm diff'!$W$3:$W$100,FALSE)))</f>
        <v>5.5276923197166603</v>
      </c>
      <c r="U96" s="7">
        <f ca="1">IF($A96="",U95,INDEX('Patm nodiff'!$Q$3:$Q$100,MATCH(CELL("row",B96)-3,'Patm nodiff'!$W$3:$W$100,FALSE)))</f>
        <v>8.3311887262809674E-3</v>
      </c>
      <c r="V96" s="7">
        <f ca="1">IF($A96="",V95,INDEX(Case1!$Q$3:$Q$100,MATCH(CELL("row",A96)-3,Case1!$W$3:$W$100,FALSE)))</f>
        <v>0.53097338480628253</v>
      </c>
      <c r="W96" s="7">
        <f ca="1">IF($A96="",W95,INDEX(Case2!$Q$3:$Q$100,MATCH(CELL("row",A96)-3,Case2!$W$3:$W$100,FALSE)))</f>
        <v>0.50815547057036892</v>
      </c>
      <c r="X96" s="7">
        <f ca="1">IF($A96="",X95,INDEX(Case3!$Q$3:$Q$100,MATCH(CELL("row",A96)-3,Case3!$W$3:$W$100,FALSE)))</f>
        <v>0.55354937314984021</v>
      </c>
      <c r="Y96" s="7">
        <f ca="1">IF($A96="",Y95,INDEX(Case4!$Q$3:$Q$100,MATCH(CELL("row",A96)-3,Case4!$W$3:$W$100,FALSE)))</f>
        <v>0.39713955674364643</v>
      </c>
      <c r="Z96" s="7">
        <f ca="1">IF($A96="",Z95,INDEX(Case5!$Q$3:$Q$100,MATCH(CELL("row",A96)-3,Case5!$W$3:$W$100,FALSE)))</f>
        <v>0.66682562781851584</v>
      </c>
      <c r="AA96" s="7">
        <f ca="1">IF($A96="",AA95,INDEX(Case6!$Q$3:$Q1122,MATCH(CELL("row",A96)-3,Case6!$W$3:$W$100,FALSE)))</f>
        <v>0.39966906055545154</v>
      </c>
      <c r="AB96" s="7">
        <f ca="1">IF($A96="",AB95,INDEX(Case7!$Q$3:$Q$100,MATCH(CELL("row",A96)-3,Case7!$W$3:$W$100,FALSE)))</f>
        <v>0.66048441922835832</v>
      </c>
      <c r="AC96" s="7">
        <f ca="1">IF($A96="",AC95,INDEX(Case8!$Q$3:$Q$100,MATCH(CELL("row",A96)-3,Case8!$W$3:$W$100,FALSE)))</f>
        <v>0.27329479236450632</v>
      </c>
      <c r="AD96" s="7">
        <f ca="1">IF($A96="",AD95,INDEX(Case9!$Q$3:$Q$100,MATCH(CELL("row",B96)-3,Case9!$W$3:$W$100,FALSE)))</f>
        <v>1.0040143879080872</v>
      </c>
      <c r="AE96" s="7">
        <f ca="1">IF($A96="",AE95,INDEX(Case10!$Q$3:$Q$100,MATCH(CELL("row",B96)-3,Case10!$W$3:$W$100,FALSE)))</f>
        <v>0.29911893263703443</v>
      </c>
      <c r="AF96" s="7">
        <f ca="1">IF($A96="",AF95,INDEX(Case11!$Q$3:$Q$100,MATCH(CELL("row",A96)-3,Case11!$W$3:$W$100,FALSE)))</f>
        <v>1.3557838013420158</v>
      </c>
      <c r="AH96" t="str">
        <f>IF($A96="","",MATCH(MAX(S96:AF96),S96:AF96,0))</f>
        <v/>
      </c>
      <c r="AI96" t="str">
        <f>IF($A96="","",MATCH(MIN(S96:AF96),S96:AF96,0))</f>
        <v/>
      </c>
      <c r="AL96" s="7">
        <f t="shared" ca="1" si="12"/>
        <v>294.34527147722548</v>
      </c>
      <c r="AM96" s="7">
        <f t="shared" ca="1" si="13"/>
        <v>1.3557838013420158</v>
      </c>
      <c r="AN96" s="7">
        <f t="shared" ca="1" si="14"/>
        <v>254.4209976065309</v>
      </c>
      <c r="AO96" s="7">
        <f t="shared" ca="1" si="15"/>
        <v>8.3311887262809674E-3</v>
      </c>
      <c r="AQ96" s="7">
        <f t="shared" ca="1" si="16"/>
        <v>261.27925622332612</v>
      </c>
      <c r="AR96" s="7">
        <f t="shared" ca="1" si="17"/>
        <v>0.27329479236450632</v>
      </c>
    </row>
    <row r="97" spans="1:44" x14ac:dyDescent="0.2">
      <c r="A97" t="str">
        <f>IF(ROW()-3&gt;Control!$I$5,"",Control!B98)</f>
        <v/>
      </c>
      <c r="B97" s="7">
        <f ca="1">IF($A97="",B96,INDEX(Case1!$AB$3:$AB$100,MATCH(CELL("row",A97)-3,Case1!$W$3:$W$100,FALSE)))</f>
        <v>3.7871962685335054</v>
      </c>
      <c r="C97" s="7">
        <f ca="1">IF($A97="",C96,INDEX(Pi!$C$3:$C$100,MATCH(CELL("row",A97)-3,Pi!$W$3:$W$100,FALSE)))</f>
        <v>254.21038163818517</v>
      </c>
      <c r="D97" s="13">
        <f ca="1">IF($A97="",D96,INDEX(Patm!$C$3:$C$100,MATCH(CELL("row",A97)-3,Patm!$W$3:$W$100,FALSE)))</f>
        <v>254.45325073001214</v>
      </c>
      <c r="E97" s="13">
        <f ca="1">IF($A97="",E96,INDEX('Patm diff'!$C$3:$C$100,MATCH(CELL("row",Q97)-3,'Patm diff'!$W$3:$W$100,FALSE)))</f>
        <v>269.3919552435396</v>
      </c>
      <c r="F97" s="13">
        <f ca="1">IF($A97="",F96,INDEX('Patm nodiff'!$C$3:$C$100,MATCH(CELL("row",B97)-3,'Patm nodiff'!$W$3:$W$100,FALSE)))</f>
        <v>254.4209976065309</v>
      </c>
      <c r="G97" s="13">
        <f ca="1">IF($A97="",G96,INDEX(Case1!$C$3:$C$100,MATCH(CELL("row",A97)-3,Case1!$W$3:$W$100,FALSE)))</f>
        <v>268.407209667004</v>
      </c>
      <c r="H97" s="7">
        <f ca="1">IF($A97="",H96,INDEX(Case2!$C$3:$C$100,MATCH(CELL("row",A97)-3,Case2!$W$3:$W$100,FALSE)))</f>
        <v>268.65078645509044</v>
      </c>
      <c r="I97" s="7">
        <f ca="1">IF($A97="",I96,INDEX(Case3!$C$3:$C$100,MATCH(CELL("row",A97)-3,Case3!$W$3:$W$100,FALSE)))</f>
        <v>268.16658295628093</v>
      </c>
      <c r="J97" s="7">
        <f ca="1">IF($A97="",J96,INDEX(Case4!$C$3:$C$100,MATCH(CELL("row",A97)-3,Case4!$W$3:$W$100,FALSE)))</f>
        <v>269.84123506511679</v>
      </c>
      <c r="K97" s="7">
        <f ca="1">IF($A97="",K96,INDEX(Case5!$C$3:$C$100,MATCH(CELL("row",A97)-3,Case5!$W$3:$W$100,FALSE)))</f>
        <v>266.96524900622006</v>
      </c>
      <c r="L97" s="7">
        <f ca="1">IF($A97="",L96,INDEX(Case6!$C$3:$C$100,MATCH(CELL("row",A97)-3,Case6!$W$3:$W$100,FALSE)))</f>
        <v>269.81398331827847</v>
      </c>
      <c r="M97" s="7">
        <f ca="1">IF($A97="",M96,INDEX(Case7!$C$3:$C$100,MATCH(CELL("row",A97)-3,Case7!$W$3:$W$100,FALSE)))</f>
        <v>267.03224164736957</v>
      </c>
      <c r="N97" s="7">
        <f ca="1">IF($A97="",N96,INDEX(Case8!$C$3:$C$100,MATCH(CELL("row",A97)-3,Case8!$W$3:$W$100,FALSE)))</f>
        <v>261.27925622332612</v>
      </c>
      <c r="O97" s="13">
        <f ca="1">IF($A97="",O96,INDEX(Case9!$C$3:$C$100,MATCH(CELL("row",A97)-3,Case9!$W$3:$W$100,FALSE)))</f>
        <v>282.83656329343398</v>
      </c>
      <c r="P97" s="13">
        <f ca="1">IF($A97="",P96,INDEX(Case10!$C$3:$C$100,MATCH(CELL("row",A97)-3,Case10!$W$3:$W$100,FALSE)))</f>
        <v>262.08801038366607</v>
      </c>
      <c r="Q97" s="7">
        <f ca="1">IF($A97="",Q96,INDEX(Case11!$C$3:$C$100,MATCH(CELL("row",A97)-3,Case11!$W$3:$W$100,FALSE)))</f>
        <v>294.34527147722548</v>
      </c>
      <c r="R97" s="13">
        <f ca="1">IF($A97="",R96,INDEX(Pi!$Q$3:$Q$100,MATCH(CELL("row",A97)-3,Pi!$W$3:$W$100,FALSE)))</f>
        <v>36.630521808811935</v>
      </c>
      <c r="S97" s="7">
        <f ca="1">IF($A97="",S96,INDEX(Patm!$Q$3:$Q$100,MATCH(CELL("row",A97)-3,Patm!$W$3:$W$100,FALSE)))</f>
        <v>9.6454628776763991E-3</v>
      </c>
      <c r="T97" s="7">
        <f ca="1">IF($A97="",T96,INDEX('Patm diff'!$Q$3:$Q$100,MATCH(CELL("row",Q97)-3,'Patm diff'!$W$3:$W$100,FALSE)))</f>
        <v>5.5276923197166603</v>
      </c>
      <c r="U97" s="7">
        <f ca="1">IF($A97="",U96,INDEX('Patm nodiff'!$Q$3:$Q$100,MATCH(CELL("row",B97)-3,'Patm nodiff'!$W$3:$W$100,FALSE)))</f>
        <v>8.3311887262809674E-3</v>
      </c>
      <c r="V97" s="7">
        <f ca="1">IF($A97="",V96,INDEX(Case1!$Q$3:$Q$100,MATCH(CELL("row",A97)-3,Case1!$W$3:$W$100,FALSE)))</f>
        <v>0.53097338480628253</v>
      </c>
      <c r="W97" s="7">
        <f ca="1">IF($A97="",W96,INDEX(Case2!$Q$3:$Q$100,MATCH(CELL("row",A97)-3,Case2!$W$3:$W$100,FALSE)))</f>
        <v>0.50815547057036892</v>
      </c>
      <c r="X97" s="7">
        <f ca="1">IF($A97="",X96,INDEX(Case3!$Q$3:$Q$100,MATCH(CELL("row",A97)-3,Case3!$W$3:$W$100,FALSE)))</f>
        <v>0.55354937314984021</v>
      </c>
      <c r="Y97" s="7">
        <f ca="1">IF($A97="",Y96,INDEX(Case4!$Q$3:$Q$100,MATCH(CELL("row",A97)-3,Case4!$W$3:$W$100,FALSE)))</f>
        <v>0.39713955674364643</v>
      </c>
      <c r="Z97" s="7">
        <f ca="1">IF($A97="",Z96,INDEX(Case5!$Q$3:$Q$100,MATCH(CELL("row",A97)-3,Case5!$W$3:$W$100,FALSE)))</f>
        <v>0.66682562781851584</v>
      </c>
      <c r="AA97" s="7">
        <f ca="1">IF($A97="",AA96,INDEX(Case6!$Q$3:$Q1123,MATCH(CELL("row",A97)-3,Case6!$W$3:$W$100,FALSE)))</f>
        <v>0.39966906055545154</v>
      </c>
      <c r="AB97" s="7">
        <f ca="1">IF($A97="",AB96,INDEX(Case7!$Q$3:$Q$100,MATCH(CELL("row",A97)-3,Case7!$W$3:$W$100,FALSE)))</f>
        <v>0.66048441922835832</v>
      </c>
      <c r="AC97" s="7">
        <f ca="1">IF($A97="",AC96,INDEX(Case8!$Q$3:$Q$100,MATCH(CELL("row",A97)-3,Case8!$W$3:$W$100,FALSE)))</f>
        <v>0.27329479236450632</v>
      </c>
      <c r="AD97" s="7">
        <f ca="1">IF($A97="",AD96,INDEX(Case9!$Q$3:$Q$100,MATCH(CELL("row",B97)-3,Case9!$W$3:$W$100,FALSE)))</f>
        <v>1.0040143879080872</v>
      </c>
      <c r="AE97" s="7">
        <f ca="1">IF($A97="",AE96,INDEX(Case10!$Q$3:$Q$100,MATCH(CELL("row",B97)-3,Case10!$W$3:$W$100,FALSE)))</f>
        <v>0.29911893263703443</v>
      </c>
      <c r="AF97" s="7">
        <f ca="1">IF($A97="",AF96,INDEX(Case11!$Q$3:$Q$100,MATCH(CELL("row",A97)-3,Case11!$W$3:$W$100,FALSE)))</f>
        <v>1.3557838013420158</v>
      </c>
      <c r="AH97" t="str">
        <f>IF($A97="","",MATCH(MAX(S97:AF97),S97:AF97,0))</f>
        <v/>
      </c>
      <c r="AI97" t="str">
        <f>IF($A97="","",MATCH(MIN(S97:AF97),S97:AF97,0))</f>
        <v/>
      </c>
      <c r="AL97" s="7">
        <f ca="1">IF($A97="",AL96,INDEX($D97:$Q97,1,$AH$3))</f>
        <v>294.34527147722548</v>
      </c>
      <c r="AM97" s="7">
        <f ca="1">IF($A97="",AM96,INDEX($S97:$AF97,1,$AH$3))</f>
        <v>1.3557838013420158</v>
      </c>
      <c r="AN97" s="7">
        <f ca="1">IF($A97="",AN96,INDEX($D97:$Q97,1,$AI$3))</f>
        <v>254.4209976065309</v>
      </c>
      <c r="AO97" s="7">
        <f ca="1">IF($A97="",AO96,INDEX($S97:$AF97,1,$AI$3))</f>
        <v>8.3311887262809674E-3</v>
      </c>
      <c r="AQ97" s="7">
        <f t="shared" ca="1" si="16"/>
        <v>261.27925622332612</v>
      </c>
      <c r="AR97" s="7">
        <f t="shared" ca="1" si="17"/>
        <v>0.27329479236450632</v>
      </c>
    </row>
    <row r="98" spans="1:44" x14ac:dyDescent="0.2">
      <c r="A98" t="str">
        <f>IF(ROW()-3&gt;Control!$I$5,"",Control!B99)</f>
        <v/>
      </c>
      <c r="B98" s="7">
        <f ca="1">IF($A98="",B97,INDEX(Case1!$AB$3:$AB$100,MATCH(CELL("row",A98)-3,Case1!$W$3:$W$100,FALSE)))</f>
        <v>3.7871962685335054</v>
      </c>
      <c r="C98" s="7">
        <f ca="1">IF($A98="",C97,INDEX(Pi!$C$3:$C$100,MATCH(CELL("row",A98)-3,Pi!$W$3:$W$100,FALSE)))</f>
        <v>254.21038163818517</v>
      </c>
      <c r="D98" s="13">
        <f ca="1">IF($A98="",D97,INDEX(Patm!$C$3:$C$100,MATCH(CELL("row",A98)-3,Patm!$W$3:$W$100,FALSE)))</f>
        <v>254.45325073001214</v>
      </c>
      <c r="E98" s="13">
        <f ca="1">IF($A98="",E97,INDEX('Patm diff'!$C$3:$C$100,MATCH(CELL("row",Q98)-3,'Patm diff'!$W$3:$W$100,FALSE)))</f>
        <v>269.3919552435396</v>
      </c>
      <c r="F98" s="13">
        <f ca="1">IF($A98="",F97,INDEX('Patm nodiff'!$C$3:$C$100,MATCH(CELL("row",B98)-3,'Patm nodiff'!$W$3:$W$100,FALSE)))</f>
        <v>254.4209976065309</v>
      </c>
      <c r="G98" s="13">
        <f ca="1">IF($A98="",G97,INDEX(Case1!$C$3:$C$100,MATCH(CELL("row",A98)-3,Case1!$W$3:$W$100,FALSE)))</f>
        <v>268.407209667004</v>
      </c>
      <c r="H98" s="7">
        <f ca="1">IF($A98="",H97,INDEX(Case2!$C$3:$C$100,MATCH(CELL("row",A98)-3,Case2!$W$3:$W$100,FALSE)))</f>
        <v>268.65078645509044</v>
      </c>
      <c r="I98" s="7">
        <f ca="1">IF($A98="",I97,INDEX(Case3!$C$3:$C$100,MATCH(CELL("row",A98)-3,Case3!$W$3:$W$100,FALSE)))</f>
        <v>268.16658295628093</v>
      </c>
      <c r="J98" s="7">
        <f ca="1">IF($A98="",J97,INDEX(Case4!$C$3:$C$100,MATCH(CELL("row",A98)-3,Case4!$W$3:$W$100,FALSE)))</f>
        <v>269.84123506511679</v>
      </c>
      <c r="K98" s="7">
        <f ca="1">IF($A98="",K97,INDEX(Case5!$C$3:$C$100,MATCH(CELL("row",A98)-3,Case5!$W$3:$W$100,FALSE)))</f>
        <v>266.96524900622006</v>
      </c>
      <c r="L98" s="7">
        <f ca="1">IF($A98="",L97,INDEX(Case6!$C$3:$C$100,MATCH(CELL("row",A98)-3,Case6!$W$3:$W$100,FALSE)))</f>
        <v>269.81398331827847</v>
      </c>
      <c r="M98" s="7">
        <f ca="1">IF($A98="",M97,INDEX(Case7!$C$3:$C$100,MATCH(CELL("row",A98)-3,Case7!$W$3:$W$100,FALSE)))</f>
        <v>267.03224164736957</v>
      </c>
      <c r="N98" s="7">
        <f ca="1">IF($A98="",N97,INDEX(Case8!$C$3:$C$100,MATCH(CELL("row",A98)-3,Case8!$W$3:$W$100,FALSE)))</f>
        <v>261.27925622332612</v>
      </c>
      <c r="O98" s="13">
        <f ca="1">IF($A98="",O97,INDEX(Case9!$C$3:$C$100,MATCH(CELL("row",A98)-3,Case9!$W$3:$W$100,FALSE)))</f>
        <v>282.83656329343398</v>
      </c>
      <c r="P98" s="13">
        <f ca="1">IF($A98="",P97,INDEX(Case10!$C$3:$C$100,MATCH(CELL("row",A98)-3,Case10!$W$3:$W$100,FALSE)))</f>
        <v>262.08801038366607</v>
      </c>
      <c r="Q98" s="7">
        <f ca="1">IF($A98="",Q97,INDEX(Case11!$C$3:$C$100,MATCH(CELL("row",A98)-3,Case11!$W$3:$W$100,FALSE)))</f>
        <v>294.34527147722548</v>
      </c>
      <c r="R98" s="13">
        <f ca="1">IF($A98="",R97,INDEX(Pi!$Q$3:$Q$100,MATCH(CELL("row",A98)-3,Pi!$W$3:$W$100,FALSE)))</f>
        <v>36.630521808811935</v>
      </c>
      <c r="S98" s="7">
        <f ca="1">IF($A98="",S97,INDEX(Patm!$Q$3:$Q$100,MATCH(CELL("row",A98)-3,Patm!$W$3:$W$100,FALSE)))</f>
        <v>9.6454628776763991E-3</v>
      </c>
      <c r="T98" s="7">
        <f ca="1">IF($A98="",T97,INDEX('Patm diff'!$Q$3:$Q$100,MATCH(CELL("row",Q98)-3,'Patm diff'!$W$3:$W$100,FALSE)))</f>
        <v>5.5276923197166603</v>
      </c>
      <c r="U98" s="7">
        <f ca="1">IF($A98="",U97,INDEX('Patm nodiff'!$Q$3:$Q$100,MATCH(CELL("row",B98)-3,'Patm nodiff'!$W$3:$W$100,FALSE)))</f>
        <v>8.3311887262809674E-3</v>
      </c>
      <c r="V98" s="7">
        <f ca="1">IF($A98="",V97,INDEX(Case1!$Q$3:$Q$100,MATCH(CELL("row",A98)-3,Case1!$W$3:$W$100,FALSE)))</f>
        <v>0.53097338480628253</v>
      </c>
      <c r="W98" s="7">
        <f ca="1">IF($A98="",W97,INDEX(Case2!$Q$3:$Q$100,MATCH(CELL("row",A98)-3,Case2!$W$3:$W$100,FALSE)))</f>
        <v>0.50815547057036892</v>
      </c>
      <c r="X98" s="7">
        <f ca="1">IF($A98="",X97,INDEX(Case3!$Q$3:$Q$100,MATCH(CELL("row",A98)-3,Case3!$W$3:$W$100,FALSE)))</f>
        <v>0.55354937314984021</v>
      </c>
      <c r="Y98" s="7">
        <f ca="1">IF($A98="",Y97,INDEX(Case4!$Q$3:$Q$100,MATCH(CELL("row",A98)-3,Case4!$W$3:$W$100,FALSE)))</f>
        <v>0.39713955674364643</v>
      </c>
      <c r="Z98" s="7">
        <f ca="1">IF($A98="",Z97,INDEX(Case5!$Q$3:$Q$100,MATCH(CELL("row",A98)-3,Case5!$W$3:$W$100,FALSE)))</f>
        <v>0.66682562781851584</v>
      </c>
      <c r="AA98" s="7">
        <f ca="1">IF($A98="",AA97,INDEX(Case6!$Q$3:$Q1124,MATCH(CELL("row",A98)-3,Case6!$W$3:$W$100,FALSE)))</f>
        <v>0.39966906055545154</v>
      </c>
      <c r="AB98" s="7">
        <f ca="1">IF($A98="",AB97,INDEX(Case7!$Q$3:$Q$100,MATCH(CELL("row",A98)-3,Case7!$W$3:$W$100,FALSE)))</f>
        <v>0.66048441922835832</v>
      </c>
      <c r="AC98" s="7">
        <f ca="1">IF($A98="",AC97,INDEX(Case8!$Q$3:$Q$100,MATCH(CELL("row",A98)-3,Case8!$W$3:$W$100,FALSE)))</f>
        <v>0.27329479236450632</v>
      </c>
      <c r="AD98" s="7">
        <f ca="1">IF($A98="",AD97,INDEX(Case9!$Q$3:$Q$100,MATCH(CELL("row",B98)-3,Case9!$W$3:$W$100,FALSE)))</f>
        <v>1.0040143879080872</v>
      </c>
      <c r="AE98" s="7">
        <f ca="1">IF($A98="",AE97,INDEX(Case10!$Q$3:$Q$100,MATCH(CELL("row",B98)-3,Case10!$W$3:$W$100,FALSE)))</f>
        <v>0.29911893263703443</v>
      </c>
      <c r="AF98" s="7">
        <f ca="1">IF($A98="",AF97,INDEX(Case11!$Q$3:$Q$100,MATCH(CELL("row",A98)-3,Case11!$W$3:$W$100,FALSE)))</f>
        <v>1.3557838013420158</v>
      </c>
      <c r="AH98" t="str">
        <f>IF($A98="","",MATCH(MAX(S98:AF98),S98:AF98,0))</f>
        <v/>
      </c>
      <c r="AI98" t="str">
        <f>IF($A98="","",MATCH(MIN(S98:AF98),S98:AF98,0))</f>
        <v/>
      </c>
      <c r="AL98" s="7">
        <f ca="1">IF($A98="",AL97,INDEX($D98:$Q98,1,$AH$3))</f>
        <v>294.34527147722548</v>
      </c>
      <c r="AM98" s="7">
        <f ca="1">IF($A98="",AM97,INDEX($S98:$AF98,1,$AH$3))</f>
        <v>1.3557838013420158</v>
      </c>
      <c r="AN98" s="7">
        <f ca="1">IF($A98="",AN97,INDEX($D98:$Q98,1,$AI$3))</f>
        <v>254.4209976065309</v>
      </c>
      <c r="AO98" s="7">
        <f ca="1">IF($A98="",AO97,INDEX($S98:$AF98,1,$AI$3))</f>
        <v>8.3311887262809674E-3</v>
      </c>
      <c r="AQ98" s="7">
        <f t="shared" ca="1" si="16"/>
        <v>261.27925622332612</v>
      </c>
      <c r="AR98" s="7">
        <f t="shared" ca="1" si="17"/>
        <v>0.27329479236450632</v>
      </c>
    </row>
    <row r="99" spans="1:44" x14ac:dyDescent="0.2">
      <c r="A99" t="str">
        <f>IF(ROW()-3&gt;Control!$I$5,"",Control!B100)</f>
        <v/>
      </c>
      <c r="B99" s="7">
        <f ca="1">IF($A99="",B98,INDEX(Case1!$AB$3:$AB$100,MATCH(CELL("row",A99)-3,Case1!$W$3:$W$100,FALSE)))</f>
        <v>3.7871962685335054</v>
      </c>
      <c r="C99" s="7">
        <f ca="1">IF($A99="",C98,INDEX(Pi!$C$3:$C$100,MATCH(CELL("row",A99)-3,Pi!$W$3:$W$100,FALSE)))</f>
        <v>254.21038163818517</v>
      </c>
      <c r="D99" s="13">
        <f ca="1">IF($A99="",D98,INDEX(Patm!$C$3:$C$100,MATCH(CELL("row",A99)-3,Patm!$W$3:$W$100,FALSE)))</f>
        <v>254.45325073001214</v>
      </c>
      <c r="E99" s="13">
        <f ca="1">IF($A99="",E98,INDEX('Patm diff'!$C$3:$C$100,MATCH(CELL("row",Q99)-3,'Patm diff'!$W$3:$W$100,FALSE)))</f>
        <v>269.3919552435396</v>
      </c>
      <c r="F99" s="13">
        <f ca="1">IF($A99="",F98,INDEX('Patm nodiff'!$C$3:$C$100,MATCH(CELL("row",B99)-3,'Patm nodiff'!$W$3:$W$100,FALSE)))</f>
        <v>254.4209976065309</v>
      </c>
      <c r="G99" s="13">
        <f ca="1">IF($A99="",G98,INDEX(Case1!$C$3:$C$100,MATCH(CELL("row",A99)-3,Case1!$W$3:$W$100,FALSE)))</f>
        <v>268.407209667004</v>
      </c>
      <c r="H99" s="7">
        <f ca="1">IF($A99="",H98,INDEX(Case2!$C$3:$C$100,MATCH(CELL("row",A99)-3,Case2!$W$3:$W$100,FALSE)))</f>
        <v>268.65078645509044</v>
      </c>
      <c r="I99" s="7">
        <f ca="1">IF($A99="",I98,INDEX(Case3!$C$3:$C$100,MATCH(CELL("row",A99)-3,Case3!$W$3:$W$100,FALSE)))</f>
        <v>268.16658295628093</v>
      </c>
      <c r="J99" s="7">
        <f ca="1">IF($A99="",J98,INDEX(Case4!$C$3:$C$100,MATCH(CELL("row",A99)-3,Case4!$W$3:$W$100,FALSE)))</f>
        <v>269.84123506511679</v>
      </c>
      <c r="K99" s="7">
        <f ca="1">IF($A99="",K98,INDEX(Case5!$C$3:$C$100,MATCH(CELL("row",A99)-3,Case5!$W$3:$W$100,FALSE)))</f>
        <v>266.96524900622006</v>
      </c>
      <c r="L99" s="7">
        <f ca="1">IF($A99="",L98,INDEX(Case6!$C$3:$C$100,MATCH(CELL("row",A99)-3,Case6!$W$3:$W$100,FALSE)))</f>
        <v>269.81398331827847</v>
      </c>
      <c r="M99" s="7">
        <f ca="1">IF($A99="",M98,INDEX(Case7!$C$3:$C$100,MATCH(CELL("row",A99)-3,Case7!$W$3:$W$100,FALSE)))</f>
        <v>267.03224164736957</v>
      </c>
      <c r="N99" s="7">
        <f ca="1">IF($A99="",N98,INDEX(Case8!$C$3:$C$100,MATCH(CELL("row",A99)-3,Case8!$W$3:$W$100,FALSE)))</f>
        <v>261.27925622332612</v>
      </c>
      <c r="O99" s="13">
        <f ca="1">IF($A99="",O98,INDEX(Case9!$C$3:$C$100,MATCH(CELL("row",A99)-3,Case9!$W$3:$W$100,FALSE)))</f>
        <v>282.83656329343398</v>
      </c>
      <c r="P99" s="13">
        <f ca="1">IF($A99="",P98,INDEX(Case10!$C$3:$C$100,MATCH(CELL("row",A99)-3,Case10!$W$3:$W$100,FALSE)))</f>
        <v>262.08801038366607</v>
      </c>
      <c r="Q99" s="7">
        <f ca="1">IF($A99="",Q98,INDEX(Case11!$C$3:$C$100,MATCH(CELL("row",A99)-3,Case11!$W$3:$W$100,FALSE)))</f>
        <v>294.34527147722548</v>
      </c>
      <c r="R99" s="13">
        <f ca="1">IF($A99="",R98,INDEX(Pi!$Q$3:$Q$100,MATCH(CELL("row",A99)-3,Pi!$W$3:$W$100,FALSE)))</f>
        <v>36.630521808811935</v>
      </c>
      <c r="S99" s="7">
        <f ca="1">IF($A99="",S98,INDEX(Patm!$Q$3:$Q$100,MATCH(CELL("row",A99)-3,Patm!$W$3:$W$100,FALSE)))</f>
        <v>9.6454628776763991E-3</v>
      </c>
      <c r="T99" s="7">
        <f ca="1">IF($A99="",T98,INDEX('Patm diff'!$Q$3:$Q$100,MATCH(CELL("row",Q99)-3,'Patm diff'!$W$3:$W$100,FALSE)))</f>
        <v>5.5276923197166603</v>
      </c>
      <c r="U99" s="7">
        <f ca="1">IF($A99="",U98,INDEX('Patm nodiff'!$Q$3:$Q$100,MATCH(CELL("row",B99)-3,'Patm nodiff'!$W$3:$W$100,FALSE)))</f>
        <v>8.3311887262809674E-3</v>
      </c>
      <c r="V99" s="7">
        <f ca="1">IF($A99="",V98,INDEX(Case1!$Q$3:$Q$100,MATCH(CELL("row",A99)-3,Case1!$W$3:$W$100,FALSE)))</f>
        <v>0.53097338480628253</v>
      </c>
      <c r="W99" s="7">
        <f ca="1">IF($A99="",W98,INDEX(Case2!$Q$3:$Q$100,MATCH(CELL("row",A99)-3,Case2!$W$3:$W$100,FALSE)))</f>
        <v>0.50815547057036892</v>
      </c>
      <c r="X99" s="7">
        <f ca="1">IF($A99="",X98,INDEX(Case3!$Q$3:$Q$100,MATCH(CELL("row",A99)-3,Case3!$W$3:$W$100,FALSE)))</f>
        <v>0.55354937314984021</v>
      </c>
      <c r="Y99" s="7">
        <f ca="1">IF($A99="",Y98,INDEX(Case4!$Q$3:$Q$100,MATCH(CELL("row",A99)-3,Case4!$W$3:$W$100,FALSE)))</f>
        <v>0.39713955674364643</v>
      </c>
      <c r="Z99" s="7">
        <f ca="1">IF($A99="",Z98,INDEX(Case5!$Q$3:$Q$100,MATCH(CELL("row",A99)-3,Case5!$W$3:$W$100,FALSE)))</f>
        <v>0.66682562781851584</v>
      </c>
      <c r="AA99" s="7">
        <f ca="1">IF($A99="",AA98,INDEX(Case6!$Q$3:$Q1125,MATCH(CELL("row",A99)-3,Case6!$W$3:$W$100,FALSE)))</f>
        <v>0.39966906055545154</v>
      </c>
      <c r="AB99" s="7">
        <f ca="1">IF($A99="",AB98,INDEX(Case7!$Q$3:$Q$100,MATCH(CELL("row",A99)-3,Case7!$W$3:$W$100,FALSE)))</f>
        <v>0.66048441922835832</v>
      </c>
      <c r="AC99" s="7">
        <f ca="1">IF($A99="",AC98,INDEX(Case8!$Q$3:$Q$100,MATCH(CELL("row",A99)-3,Case8!$W$3:$W$100,FALSE)))</f>
        <v>0.27329479236450632</v>
      </c>
      <c r="AD99" s="7">
        <f ca="1">IF($A99="",AD98,INDEX(Case9!$Q$3:$Q$100,MATCH(CELL("row",B99)-3,Case9!$W$3:$W$100,FALSE)))</f>
        <v>1.0040143879080872</v>
      </c>
      <c r="AE99" s="7">
        <f ca="1">IF($A99="",AE98,INDEX(Case10!$Q$3:$Q$100,MATCH(CELL("row",B99)-3,Case10!$W$3:$W$100,FALSE)))</f>
        <v>0.29911893263703443</v>
      </c>
      <c r="AF99" s="7">
        <f ca="1">IF($A99="",AF98,INDEX(Case11!$Q$3:$Q$100,MATCH(CELL("row",A99)-3,Case11!$W$3:$W$100,FALSE)))</f>
        <v>1.3557838013420158</v>
      </c>
      <c r="AH99" t="str">
        <f>IF($A99="","",MATCH(MAX(S99:AF99),S99:AF99,0))</f>
        <v/>
      </c>
      <c r="AI99" t="str">
        <f>IF($A99="","",MATCH(MIN(S99:AF99),S99:AF99,0))</f>
        <v/>
      </c>
      <c r="AL99" s="7">
        <f ca="1">IF($A99="",AL98,INDEX($D99:$Q99,1,$AH$3))</f>
        <v>294.34527147722548</v>
      </c>
      <c r="AM99" s="7">
        <f ca="1">IF($A99="",AM98,INDEX($S99:$AF99,1,$AH$3))</f>
        <v>1.3557838013420158</v>
      </c>
      <c r="AN99" s="7">
        <f ca="1">IF($A99="",AN98,INDEX($D99:$Q99,1,$AI$3))</f>
        <v>254.4209976065309</v>
      </c>
      <c r="AO99" s="7">
        <f ca="1">IF($A99="",AO98,INDEX($S99:$AF99,1,$AI$3))</f>
        <v>8.3311887262809674E-3</v>
      </c>
      <c r="AQ99" s="7">
        <f t="shared" ca="1" si="16"/>
        <v>261.27925622332612</v>
      </c>
      <c r="AR99" s="7">
        <f t="shared" ca="1" si="17"/>
        <v>0.27329479236450632</v>
      </c>
    </row>
    <row r="100" spans="1:44" x14ac:dyDescent="0.2">
      <c r="A100" t="str">
        <f>IF(ROW()-3&gt;Control!$I$5,"",Control!B101)</f>
        <v/>
      </c>
      <c r="B100" s="7">
        <f ca="1">IF($A100="",B99,INDEX(Case1!$AB$3:$AB$100,MATCH(CELL("row",A100)-3,Case1!$W$3:$W$100,FALSE)))</f>
        <v>3.7871962685335054</v>
      </c>
      <c r="C100" s="7">
        <f ca="1">IF($A100="",C99,INDEX(Pi!$C$3:$C$100,MATCH(CELL("row",A100)-3,Pi!$W$3:$W$100,FALSE)))</f>
        <v>254.21038163818517</v>
      </c>
      <c r="D100" s="13">
        <f ca="1">IF($A100="",D99,INDEX(Patm!$C$3:$C$100,MATCH(CELL("row",A100)-3,Patm!$W$3:$W$100,FALSE)))</f>
        <v>254.45325073001214</v>
      </c>
      <c r="E100" s="13">
        <f ca="1">IF($A100="",E99,INDEX('Patm diff'!$C$3:$C$100,MATCH(CELL("row",Q100)-3,'Patm diff'!$W$3:$W$100,FALSE)))</f>
        <v>269.3919552435396</v>
      </c>
      <c r="F100" s="13">
        <f ca="1">IF($A100="",F99,INDEX('Patm nodiff'!$C$3:$C$100,MATCH(CELL("row",B100)-3,'Patm nodiff'!$W$3:$W$100,FALSE)))</f>
        <v>254.4209976065309</v>
      </c>
      <c r="G100" s="13">
        <f ca="1">IF($A100="",G99,INDEX(Case1!$C$3:$C$100,MATCH(CELL("row",A100)-3,Case1!$W$3:$W$100,FALSE)))</f>
        <v>268.407209667004</v>
      </c>
      <c r="H100" s="7">
        <f ca="1">IF($A100="",H99,INDEX(Case2!$C$3:$C$100,MATCH(CELL("row",A100)-3,Case2!$W$3:$W$100,FALSE)))</f>
        <v>268.65078645509044</v>
      </c>
      <c r="I100" s="7">
        <f ca="1">IF($A100="",I99,INDEX(Case3!$C$3:$C$100,MATCH(CELL("row",A100)-3,Case3!$W$3:$W$100,FALSE)))</f>
        <v>268.16658295628093</v>
      </c>
      <c r="J100" s="7">
        <f ca="1">IF($A100="",J99,INDEX(Case4!$C$3:$C$100,MATCH(CELL("row",A100)-3,Case4!$W$3:$W$100,FALSE)))</f>
        <v>269.84123506511679</v>
      </c>
      <c r="K100" s="7">
        <f ca="1">IF($A100="",K99,INDEX(Case5!$C$3:$C$100,MATCH(CELL("row",A100)-3,Case5!$W$3:$W$100,FALSE)))</f>
        <v>266.96524900622006</v>
      </c>
      <c r="L100" s="7">
        <f ca="1">IF($A100="",L99,INDEX(Case6!$C$3:$C$100,MATCH(CELL("row",A100)-3,Case6!$W$3:$W$100,FALSE)))</f>
        <v>269.81398331827847</v>
      </c>
      <c r="M100" s="7">
        <f ca="1">IF($A100="",M99,INDEX(Case7!$C$3:$C$100,MATCH(CELL("row",A100)-3,Case7!$W$3:$W$100,FALSE)))</f>
        <v>267.03224164736957</v>
      </c>
      <c r="N100" s="7">
        <f ca="1">IF($A100="",N99,INDEX(Case8!$C$3:$C$100,MATCH(CELL("row",A100)-3,Case8!$W$3:$W$100,FALSE)))</f>
        <v>261.27925622332612</v>
      </c>
      <c r="O100" s="13">
        <f ca="1">IF($A100="",O99,INDEX(Case9!$C$3:$C$100,MATCH(CELL("row",A100)-3,Case9!$W$3:$W$100,FALSE)))</f>
        <v>282.83656329343398</v>
      </c>
      <c r="P100" s="13">
        <f ca="1">IF($A100="",P99,INDEX(Case10!$C$3:$C$100,MATCH(CELL("row",A100)-3,Case10!$W$3:$W$100,FALSE)))</f>
        <v>262.08801038366607</v>
      </c>
      <c r="Q100" s="7">
        <f ca="1">IF($A100="",Q99,INDEX(Case11!$C$3:$C$100,MATCH(CELL("row",A100)-3,Case11!$W$3:$W$100,FALSE)))</f>
        <v>294.34527147722548</v>
      </c>
      <c r="R100" s="13">
        <f ca="1">IF($A100="",R99,INDEX(Pi!$Q$3:$Q$100,MATCH(CELL("row",A100)-3,Pi!$W$3:$W$100,FALSE)))</f>
        <v>36.630521808811935</v>
      </c>
      <c r="S100" s="7">
        <f ca="1">IF($A100="",S99,INDEX(Patm!$Q$3:$Q$100,MATCH(CELL("row",A100)-3,Patm!$W$3:$W$100,FALSE)))</f>
        <v>9.6454628776763991E-3</v>
      </c>
      <c r="T100" s="7">
        <f ca="1">IF($A100="",T99,INDEX('Patm diff'!$Q$3:$Q$100,MATCH(CELL("row",Q100)-3,'Patm diff'!$W$3:$W$100,FALSE)))</f>
        <v>5.5276923197166603</v>
      </c>
      <c r="U100" s="7">
        <f ca="1">IF($A100="",U99,INDEX('Patm nodiff'!$Q$3:$Q$100,MATCH(CELL("row",B100)-3,'Patm nodiff'!$W$3:$W$100,FALSE)))</f>
        <v>8.3311887262809674E-3</v>
      </c>
      <c r="V100" s="7">
        <f ca="1">IF($A100="",V99,INDEX(Case1!$Q$3:$Q$100,MATCH(CELL("row",A100)-3,Case1!$W$3:$W$100,FALSE)))</f>
        <v>0.53097338480628253</v>
      </c>
      <c r="W100" s="7">
        <f ca="1">IF($A100="",W99,INDEX(Case2!$Q$3:$Q$100,MATCH(CELL("row",A100)-3,Case2!$W$3:$W$100,FALSE)))</f>
        <v>0.50815547057036892</v>
      </c>
      <c r="X100" s="7">
        <f ca="1">IF($A100="",X99,INDEX(Case3!$Q$3:$Q$100,MATCH(CELL("row",A100)-3,Case3!$W$3:$W$100,FALSE)))</f>
        <v>0.55354937314984021</v>
      </c>
      <c r="Y100" s="7">
        <f ca="1">IF($A100="",Y99,INDEX(Case4!$Q$3:$Q$100,MATCH(CELL("row",A100)-3,Case4!$W$3:$W$100,FALSE)))</f>
        <v>0.39713955674364643</v>
      </c>
      <c r="Z100" s="7">
        <f ca="1">IF($A100="",Z99,INDEX(Case5!$Q$3:$Q$100,MATCH(CELL("row",A100)-3,Case5!$W$3:$W$100,FALSE)))</f>
        <v>0.66682562781851584</v>
      </c>
      <c r="AA100" s="7">
        <f ca="1">IF($A100="",AA99,INDEX(Case6!$Q$3:$Q1126,MATCH(CELL("row",A100)-3,Case6!$W$3:$W$100,FALSE)))</f>
        <v>0.39966906055545154</v>
      </c>
      <c r="AB100" s="7">
        <f ca="1">IF($A100="",AB99,INDEX(Case7!$Q$3:$Q$100,MATCH(CELL("row",A100)-3,Case7!$W$3:$W$100,FALSE)))</f>
        <v>0.66048441922835832</v>
      </c>
      <c r="AC100" s="7">
        <f ca="1">IF($A100="",AC99,INDEX(Case8!$Q$3:$Q$100,MATCH(CELL("row",A100)-3,Case8!$W$3:$W$100,FALSE)))</f>
        <v>0.27329479236450632</v>
      </c>
      <c r="AD100" s="7">
        <f ca="1">IF($A100="",AD99,INDEX(Case9!$Q$3:$Q$100,MATCH(CELL("row",B100)-3,Case9!$W$3:$W$100,FALSE)))</f>
        <v>1.0040143879080872</v>
      </c>
      <c r="AE100" s="7">
        <f ca="1">IF($A100="",AE99,INDEX(Case10!$Q$3:$Q$100,MATCH(CELL("row",B100)-3,Case10!$W$3:$W$100,FALSE)))</f>
        <v>0.29911893263703443</v>
      </c>
      <c r="AF100" s="7">
        <f ca="1">IF($A100="",AF99,INDEX(Case11!$Q$3:$Q$100,MATCH(CELL("row",A100)-3,Case11!$W$3:$W$100,FALSE)))</f>
        <v>1.3557838013420158</v>
      </c>
      <c r="AH100" t="str">
        <f>IF($A100="","",MATCH(MAX(S100:AF100),S100:AF100,0))</f>
        <v/>
      </c>
      <c r="AI100" t="str">
        <f>IF($A100="","",MATCH(MIN(S100:AF100),S100:AF100,0))</f>
        <v/>
      </c>
      <c r="AL100" s="7">
        <f ca="1">IF($A100="",AL99,INDEX($D100:$Q100,1,$AH$3))</f>
        <v>294.34527147722548</v>
      </c>
      <c r="AM100" s="7">
        <f ca="1">IF($A100="",AM99,INDEX($S100:$AF100,1,$AH$3))</f>
        <v>1.3557838013420158</v>
      </c>
      <c r="AN100" s="7">
        <f ca="1">IF($A100="",AN99,INDEX($D100:$Q100,1,$AI$3))</f>
        <v>254.4209976065309</v>
      </c>
      <c r="AO100" s="7">
        <f ca="1">IF($A100="",AO99,INDEX($S100:$AF100,1,$AI$3))</f>
        <v>8.3311887262809674E-3</v>
      </c>
      <c r="AQ100" s="7">
        <f t="shared" ca="1" si="16"/>
        <v>261.27925622332612</v>
      </c>
      <c r="AR100" s="7">
        <f t="shared" ca="1" si="17"/>
        <v>0.27329479236450632</v>
      </c>
    </row>
    <row r="101" spans="1:44" x14ac:dyDescent="0.2">
      <c r="D101" s="13"/>
      <c r="E101" s="13"/>
      <c r="F101" s="13"/>
      <c r="G101" s="13"/>
      <c r="O101" s="13"/>
      <c r="P101" s="13"/>
      <c r="R101" s="13"/>
    </row>
    <row r="102" spans="1:44" x14ac:dyDescent="0.2">
      <c r="D102" s="13"/>
      <c r="E102" s="13"/>
      <c r="F102" s="13"/>
      <c r="G102" s="13"/>
      <c r="O102" s="13"/>
      <c r="P102" s="13"/>
      <c r="R102" s="13"/>
    </row>
    <row r="103" spans="1:44" x14ac:dyDescent="0.2">
      <c r="D103" s="13"/>
      <c r="E103" s="13"/>
      <c r="F103" s="13"/>
      <c r="G103" s="13"/>
      <c r="O103" s="13"/>
      <c r="P103" s="13"/>
      <c r="R103" s="13"/>
    </row>
    <row r="104" spans="1:44" x14ac:dyDescent="0.2">
      <c r="D104" s="13"/>
      <c r="E104" s="13"/>
      <c r="F104" s="13"/>
      <c r="G104" s="13"/>
      <c r="O104" s="13"/>
      <c r="P104" s="13"/>
      <c r="R104" s="13"/>
    </row>
    <row r="105" spans="1:44" x14ac:dyDescent="0.2">
      <c r="D105" s="13"/>
      <c r="E105" s="13"/>
      <c r="F105" s="13"/>
      <c r="G105" s="13"/>
      <c r="O105" s="13"/>
      <c r="P105" s="13"/>
      <c r="R105" s="13"/>
    </row>
    <row r="106" spans="1:44" x14ac:dyDescent="0.2">
      <c r="D106" s="13"/>
      <c r="E106" s="13"/>
      <c r="F106" s="13"/>
      <c r="G106" s="13"/>
      <c r="O106" s="13"/>
      <c r="P106" s="13"/>
      <c r="R106" s="13"/>
    </row>
    <row r="107" spans="1:44" x14ac:dyDescent="0.2">
      <c r="D107" s="13"/>
      <c r="E107" s="13"/>
      <c r="F107" s="13"/>
      <c r="G107" s="13"/>
      <c r="O107" s="13"/>
      <c r="P107" s="13"/>
      <c r="R107" s="13"/>
    </row>
    <row r="108" spans="1:44" x14ac:dyDescent="0.2">
      <c r="D108" s="13"/>
      <c r="E108" s="13"/>
      <c r="F108" s="13"/>
      <c r="G108" s="13"/>
      <c r="O108" s="13"/>
      <c r="P108" s="13"/>
      <c r="R108" s="13"/>
    </row>
    <row r="109" spans="1:44" x14ac:dyDescent="0.2">
      <c r="D109" s="13"/>
      <c r="E109" s="13"/>
      <c r="F109" s="13"/>
      <c r="G109" s="13"/>
      <c r="O109" s="13"/>
      <c r="P109" s="13"/>
      <c r="R109" s="13"/>
    </row>
    <row r="110" spans="1:44" x14ac:dyDescent="0.2">
      <c r="D110" s="13"/>
      <c r="E110" s="13"/>
      <c r="F110" s="13"/>
      <c r="G110" s="13"/>
      <c r="O110" s="13"/>
      <c r="P110" s="13"/>
      <c r="R110" s="13"/>
    </row>
    <row r="111" spans="1:44" x14ac:dyDescent="0.2">
      <c r="D111" s="13"/>
      <c r="E111" s="13"/>
      <c r="F111" s="13"/>
      <c r="G111" s="13"/>
      <c r="O111" s="13"/>
      <c r="P111" s="13"/>
      <c r="R111" s="13"/>
    </row>
    <row r="112" spans="1:44" x14ac:dyDescent="0.2">
      <c r="D112" s="13"/>
      <c r="E112" s="13"/>
      <c r="F112" s="13"/>
      <c r="G112" s="13"/>
      <c r="O112" s="13"/>
      <c r="P112" s="13"/>
      <c r="R112" s="13"/>
    </row>
    <row r="113" spans="4:18" x14ac:dyDescent="0.2">
      <c r="D113" s="13"/>
      <c r="E113" s="13"/>
      <c r="F113" s="13"/>
      <c r="G113" s="13"/>
      <c r="O113" s="13"/>
      <c r="P113" s="13"/>
      <c r="R113" s="13"/>
    </row>
    <row r="114" spans="4:18" x14ac:dyDescent="0.2">
      <c r="D114" s="13"/>
      <c r="E114" s="13"/>
      <c r="F114" s="13"/>
      <c r="G114" s="13"/>
      <c r="O114" s="13"/>
      <c r="P114" s="13"/>
      <c r="R114" s="13"/>
    </row>
    <row r="115" spans="4:18" x14ac:dyDescent="0.2">
      <c r="D115" s="13"/>
      <c r="E115" s="13"/>
      <c r="F115" s="13"/>
      <c r="G115" s="13"/>
      <c r="O115" s="13"/>
      <c r="P115" s="13"/>
      <c r="R115" s="13"/>
    </row>
    <row r="116" spans="4:18" x14ac:dyDescent="0.2">
      <c r="D116" s="13"/>
      <c r="E116" s="13"/>
      <c r="F116" s="13"/>
      <c r="G116" s="13"/>
      <c r="O116" s="13"/>
      <c r="P116" s="13"/>
      <c r="R116" s="13"/>
    </row>
    <row r="117" spans="4:18" x14ac:dyDescent="0.2">
      <c r="D117" s="13"/>
      <c r="E117" s="13"/>
      <c r="F117" s="13"/>
      <c r="G117" s="13"/>
      <c r="O117" s="13"/>
      <c r="P117" s="13"/>
      <c r="R117" s="13"/>
    </row>
    <row r="118" spans="4:18" x14ac:dyDescent="0.2">
      <c r="D118" s="13"/>
      <c r="E118" s="13"/>
      <c r="F118" s="13"/>
      <c r="G118" s="13"/>
      <c r="O118" s="13"/>
      <c r="P118" s="13"/>
      <c r="R118" s="13"/>
    </row>
    <row r="119" spans="4:18" x14ac:dyDescent="0.2">
      <c r="D119" s="13"/>
      <c r="E119" s="13"/>
      <c r="F119" s="13"/>
      <c r="G119" s="13"/>
      <c r="O119" s="13"/>
      <c r="P119" s="13"/>
      <c r="R119" s="13"/>
    </row>
    <row r="120" spans="4:18" x14ac:dyDescent="0.2">
      <c r="D120" s="13"/>
      <c r="E120" s="13"/>
      <c r="F120" s="13"/>
      <c r="G120" s="13"/>
      <c r="O120" s="13"/>
      <c r="P120" s="13"/>
      <c r="R120" s="13"/>
    </row>
    <row r="121" spans="4:18" x14ac:dyDescent="0.2">
      <c r="D121" s="13"/>
      <c r="E121" s="13"/>
      <c r="F121" s="13"/>
      <c r="G121" s="13"/>
      <c r="O121" s="13"/>
      <c r="P121" s="13"/>
      <c r="R121" s="13"/>
    </row>
    <row r="122" spans="4:18" x14ac:dyDescent="0.2">
      <c r="D122" s="13"/>
      <c r="E122" s="13"/>
      <c r="F122" s="13"/>
      <c r="G122" s="13"/>
      <c r="O122" s="13"/>
      <c r="P122" s="13"/>
      <c r="R122" s="13"/>
    </row>
    <row r="123" spans="4:18" x14ac:dyDescent="0.2">
      <c r="D123" s="13"/>
      <c r="E123" s="13"/>
      <c r="F123" s="13"/>
      <c r="G123" s="13"/>
      <c r="O123" s="13"/>
      <c r="P123" s="13"/>
      <c r="R123" s="13"/>
    </row>
    <row r="124" spans="4:18" x14ac:dyDescent="0.2">
      <c r="D124" s="13"/>
      <c r="E124" s="13"/>
      <c r="F124" s="13"/>
      <c r="G124" s="13"/>
      <c r="O124" s="13"/>
      <c r="P124" s="13"/>
      <c r="R124" s="13"/>
    </row>
    <row r="125" spans="4:18" x14ac:dyDescent="0.2">
      <c r="D125" s="13"/>
      <c r="E125" s="13"/>
      <c r="F125" s="13"/>
      <c r="G125" s="13"/>
      <c r="O125" s="13"/>
      <c r="P125" s="13"/>
      <c r="R125" s="13"/>
    </row>
    <row r="126" spans="4:18" x14ac:dyDescent="0.2">
      <c r="D126" s="13"/>
      <c r="E126" s="13"/>
      <c r="F126" s="13"/>
      <c r="G126" s="13"/>
      <c r="O126" s="13"/>
      <c r="P126" s="13"/>
      <c r="R126" s="13"/>
    </row>
    <row r="127" spans="4:18" x14ac:dyDescent="0.2">
      <c r="D127" s="13"/>
      <c r="E127" s="13"/>
      <c r="F127" s="13"/>
      <c r="G127" s="13"/>
      <c r="O127" s="13"/>
      <c r="P127" s="13"/>
      <c r="R127" s="13"/>
    </row>
    <row r="128" spans="4:18" x14ac:dyDescent="0.2">
      <c r="D128" s="13"/>
      <c r="E128" s="13"/>
      <c r="F128" s="13"/>
      <c r="G128" s="13"/>
      <c r="O128" s="13"/>
      <c r="P128" s="13"/>
      <c r="R128" s="13"/>
    </row>
    <row r="129" spans="4:18" x14ac:dyDescent="0.2">
      <c r="D129" s="13"/>
      <c r="E129" s="13"/>
      <c r="F129" s="13"/>
      <c r="G129" s="13"/>
      <c r="O129" s="13"/>
      <c r="P129" s="13"/>
      <c r="R129" s="13"/>
    </row>
    <row r="130" spans="4:18" x14ac:dyDescent="0.2">
      <c r="D130" s="13"/>
      <c r="E130" s="13"/>
      <c r="F130" s="13"/>
      <c r="G130" s="13"/>
      <c r="O130" s="13"/>
      <c r="P130" s="13"/>
      <c r="R130" s="13"/>
    </row>
    <row r="131" spans="4:18" x14ac:dyDescent="0.2">
      <c r="D131" s="13"/>
      <c r="E131" s="13"/>
      <c r="F131" s="13"/>
      <c r="G131" s="13"/>
      <c r="O131" s="13"/>
      <c r="P131" s="13"/>
      <c r="R131" s="13"/>
    </row>
    <row r="132" spans="4:18" x14ac:dyDescent="0.2">
      <c r="D132" s="13"/>
      <c r="E132" s="13"/>
      <c r="F132" s="13"/>
      <c r="G132" s="13"/>
      <c r="O132" s="13"/>
      <c r="P132" s="13"/>
      <c r="R132" s="13"/>
    </row>
    <row r="133" spans="4:18" x14ac:dyDescent="0.2">
      <c r="D133" s="13"/>
      <c r="E133" s="13"/>
      <c r="F133" s="13"/>
      <c r="G133" s="13"/>
      <c r="O133" s="13"/>
      <c r="P133" s="13"/>
      <c r="R133" s="13"/>
    </row>
    <row r="134" spans="4:18" x14ac:dyDescent="0.2">
      <c r="D134" s="13"/>
      <c r="E134" s="13"/>
      <c r="F134" s="13"/>
      <c r="G134" s="13"/>
      <c r="O134" s="13"/>
      <c r="P134" s="13"/>
      <c r="R134" s="13"/>
    </row>
    <row r="135" spans="4:18" x14ac:dyDescent="0.2">
      <c r="D135" s="13"/>
      <c r="E135" s="13"/>
      <c r="F135" s="13"/>
      <c r="G135" s="13"/>
      <c r="O135" s="13"/>
      <c r="P135" s="13"/>
      <c r="R135" s="13"/>
    </row>
    <row r="136" spans="4:18" x14ac:dyDescent="0.2">
      <c r="D136" s="13"/>
      <c r="E136" s="13"/>
      <c r="F136" s="13"/>
      <c r="G136" s="13"/>
      <c r="O136" s="13"/>
      <c r="P136" s="13"/>
      <c r="R136" s="13"/>
    </row>
    <row r="137" spans="4:18" x14ac:dyDescent="0.2">
      <c r="D137" s="13"/>
      <c r="E137" s="13"/>
      <c r="F137" s="13"/>
      <c r="G137" s="13"/>
      <c r="O137" s="13"/>
      <c r="P137" s="13"/>
      <c r="R137" s="13"/>
    </row>
    <row r="138" spans="4:18" x14ac:dyDescent="0.2">
      <c r="D138" s="13"/>
      <c r="E138" s="13"/>
      <c r="F138" s="13"/>
      <c r="G138" s="13"/>
      <c r="O138" s="13"/>
      <c r="P138" s="13"/>
      <c r="R138" s="13"/>
    </row>
    <row r="139" spans="4:18" x14ac:dyDescent="0.2">
      <c r="D139" s="13"/>
      <c r="E139" s="13"/>
      <c r="F139" s="13"/>
      <c r="G139" s="13"/>
      <c r="O139" s="13"/>
      <c r="P139" s="13"/>
      <c r="R139" s="13"/>
    </row>
    <row r="140" spans="4:18" x14ac:dyDescent="0.2">
      <c r="D140" s="13"/>
      <c r="E140" s="13"/>
      <c r="F140" s="13"/>
      <c r="G140" s="13"/>
      <c r="O140" s="13"/>
      <c r="P140" s="13"/>
      <c r="R140" s="13"/>
    </row>
    <row r="141" spans="4:18" x14ac:dyDescent="0.2">
      <c r="D141" s="13"/>
      <c r="E141" s="13"/>
      <c r="F141" s="13"/>
      <c r="G141" s="13"/>
      <c r="O141" s="13"/>
      <c r="P141" s="13"/>
      <c r="R141" s="13"/>
    </row>
    <row r="142" spans="4:18" x14ac:dyDescent="0.2">
      <c r="D142" s="13"/>
      <c r="E142" s="13"/>
      <c r="F142" s="13"/>
      <c r="G142" s="13"/>
      <c r="O142" s="13"/>
      <c r="P142" s="13"/>
      <c r="R142" s="13"/>
    </row>
    <row r="143" spans="4:18" x14ac:dyDescent="0.2">
      <c r="D143" s="13"/>
      <c r="E143" s="13"/>
      <c r="F143" s="13"/>
      <c r="G143" s="13"/>
      <c r="O143" s="13"/>
      <c r="P143" s="13"/>
      <c r="R143" s="13"/>
    </row>
    <row r="144" spans="4:18" x14ac:dyDescent="0.2">
      <c r="D144" s="13"/>
      <c r="E144" s="13"/>
      <c r="F144" s="13"/>
      <c r="G144" s="13"/>
      <c r="O144" s="13"/>
      <c r="P144" s="13"/>
      <c r="R144" s="13"/>
    </row>
    <row r="145" spans="4:18" x14ac:dyDescent="0.2">
      <c r="D145" s="13"/>
      <c r="E145" s="13"/>
      <c r="F145" s="13"/>
      <c r="G145" s="13"/>
      <c r="O145" s="13"/>
      <c r="P145" s="13"/>
      <c r="R145" s="13"/>
    </row>
    <row r="146" spans="4:18" x14ac:dyDescent="0.2">
      <c r="D146" s="13"/>
      <c r="E146" s="13"/>
      <c r="F146" s="13"/>
      <c r="G146" s="13"/>
      <c r="O146" s="13"/>
      <c r="P146" s="13"/>
      <c r="R146" s="13"/>
    </row>
    <row r="147" spans="4:18" x14ac:dyDescent="0.2">
      <c r="D147" s="13"/>
      <c r="E147" s="13"/>
      <c r="F147" s="13"/>
      <c r="G147" s="13"/>
      <c r="O147" s="13"/>
      <c r="P147" s="13"/>
      <c r="R147" s="13"/>
    </row>
    <row r="148" spans="4:18" x14ac:dyDescent="0.2">
      <c r="D148" s="13"/>
      <c r="E148" s="13"/>
      <c r="F148" s="13"/>
      <c r="G148" s="13"/>
      <c r="O148" s="13"/>
      <c r="P148" s="13"/>
      <c r="R148" s="13"/>
    </row>
    <row r="149" spans="4:18" x14ac:dyDescent="0.2">
      <c r="D149" s="13"/>
      <c r="E149" s="13"/>
      <c r="F149" s="13"/>
      <c r="G149" s="13"/>
      <c r="O149" s="13"/>
      <c r="P149" s="13"/>
      <c r="R149" s="13"/>
    </row>
    <row r="150" spans="4:18" x14ac:dyDescent="0.2">
      <c r="D150" s="13"/>
      <c r="E150" s="13"/>
      <c r="F150" s="13"/>
      <c r="G150" s="13"/>
      <c r="O150" s="13"/>
      <c r="P150" s="13"/>
      <c r="R150" s="13"/>
    </row>
    <row r="151" spans="4:18" x14ac:dyDescent="0.2">
      <c r="D151" s="13"/>
      <c r="E151" s="13"/>
      <c r="F151" s="13"/>
      <c r="G151" s="13"/>
      <c r="O151" s="13"/>
      <c r="P151" s="13"/>
      <c r="R151" s="13"/>
    </row>
    <row r="152" spans="4:18" x14ac:dyDescent="0.2">
      <c r="D152" s="13"/>
      <c r="E152" s="13"/>
      <c r="F152" s="13"/>
      <c r="G152" s="13"/>
      <c r="O152" s="13"/>
      <c r="P152" s="13"/>
      <c r="R152" s="13"/>
    </row>
    <row r="153" spans="4:18" x14ac:dyDescent="0.2">
      <c r="D153" s="13"/>
      <c r="E153" s="13"/>
      <c r="F153" s="13"/>
      <c r="G153" s="13"/>
      <c r="O153" s="13"/>
      <c r="P153" s="13"/>
      <c r="R153" s="13"/>
    </row>
    <row r="154" spans="4:18" x14ac:dyDescent="0.2">
      <c r="D154" s="13"/>
      <c r="E154" s="13"/>
      <c r="F154" s="13"/>
      <c r="G154" s="13"/>
      <c r="O154" s="13"/>
      <c r="P154" s="13"/>
      <c r="R154" s="13"/>
    </row>
    <row r="155" spans="4:18" x14ac:dyDescent="0.2">
      <c r="D155" s="13"/>
      <c r="E155" s="13"/>
      <c r="F155" s="13"/>
      <c r="G155" s="13"/>
      <c r="O155" s="13"/>
      <c r="P155" s="13"/>
      <c r="R155" s="13"/>
    </row>
    <row r="156" spans="4:18" x14ac:dyDescent="0.2">
      <c r="D156" s="13"/>
      <c r="E156" s="13"/>
      <c r="F156" s="13"/>
      <c r="G156" s="13"/>
      <c r="O156" s="13"/>
      <c r="P156" s="13"/>
      <c r="R156" s="13"/>
    </row>
    <row r="157" spans="4:18" x14ac:dyDescent="0.2">
      <c r="D157" s="13"/>
      <c r="E157" s="13"/>
      <c r="F157" s="13"/>
      <c r="G157" s="13"/>
      <c r="O157" s="13"/>
      <c r="P157" s="13"/>
      <c r="R157" s="13"/>
    </row>
    <row r="158" spans="4:18" x14ac:dyDescent="0.2">
      <c r="D158" s="13"/>
      <c r="E158" s="13"/>
      <c r="F158" s="13"/>
      <c r="G158" s="13"/>
      <c r="O158" s="13"/>
      <c r="P158" s="13"/>
      <c r="R158" s="13"/>
    </row>
    <row r="159" spans="4:18" x14ac:dyDescent="0.2">
      <c r="D159" s="13"/>
      <c r="E159" s="13"/>
      <c r="F159" s="13"/>
      <c r="G159" s="13"/>
      <c r="O159" s="13"/>
      <c r="P159" s="13"/>
      <c r="R159" s="13"/>
    </row>
    <row r="160" spans="4:18" x14ac:dyDescent="0.2">
      <c r="D160" s="13"/>
      <c r="E160" s="13"/>
      <c r="F160" s="13"/>
      <c r="G160" s="13"/>
      <c r="O160" s="13"/>
      <c r="P160" s="13"/>
      <c r="R160" s="13"/>
    </row>
    <row r="161" spans="4:18" x14ac:dyDescent="0.2">
      <c r="D161" s="13"/>
      <c r="E161" s="13"/>
      <c r="F161" s="13"/>
      <c r="G161" s="13"/>
      <c r="O161" s="13"/>
      <c r="P161" s="13"/>
      <c r="R161" s="13"/>
    </row>
    <row r="162" spans="4:18" x14ac:dyDescent="0.2">
      <c r="D162" s="13"/>
      <c r="E162" s="13"/>
      <c r="F162" s="13"/>
      <c r="G162" s="13"/>
      <c r="O162" s="13"/>
      <c r="P162" s="13"/>
      <c r="R162" s="13"/>
    </row>
    <row r="163" spans="4:18" x14ac:dyDescent="0.2">
      <c r="D163" s="13"/>
      <c r="E163" s="13"/>
      <c r="F163" s="13"/>
      <c r="G163" s="13"/>
      <c r="O163" s="13"/>
      <c r="P163" s="13"/>
      <c r="R163" s="13"/>
    </row>
    <row r="164" spans="4:18" x14ac:dyDescent="0.2">
      <c r="D164" s="13"/>
      <c r="E164" s="13"/>
      <c r="F164" s="13"/>
      <c r="G164" s="13"/>
      <c r="O164" s="13"/>
      <c r="P164" s="13"/>
      <c r="R164" s="13"/>
    </row>
    <row r="165" spans="4:18" x14ac:dyDescent="0.2">
      <c r="D165" s="13"/>
      <c r="E165" s="13"/>
      <c r="F165" s="13"/>
      <c r="G165" s="13"/>
      <c r="O165" s="13"/>
      <c r="P165" s="13"/>
      <c r="R165" s="13"/>
    </row>
    <row r="166" spans="4:18" x14ac:dyDescent="0.2">
      <c r="D166" s="13"/>
      <c r="E166" s="13"/>
      <c r="F166" s="13"/>
      <c r="G166" s="13"/>
      <c r="O166" s="13"/>
      <c r="P166" s="13"/>
      <c r="R166" s="13"/>
    </row>
    <row r="167" spans="4:18" x14ac:dyDescent="0.2">
      <c r="D167" s="13"/>
      <c r="E167" s="13"/>
      <c r="F167" s="13"/>
      <c r="G167" s="13"/>
      <c r="O167" s="13"/>
      <c r="P167" s="13"/>
      <c r="R167" s="13"/>
    </row>
    <row r="168" spans="4:18" x14ac:dyDescent="0.2">
      <c r="D168" s="13"/>
      <c r="E168" s="13"/>
      <c r="F168" s="13"/>
      <c r="G168" s="13"/>
      <c r="O168" s="13"/>
      <c r="P168" s="13"/>
      <c r="R168" s="13"/>
    </row>
    <row r="169" spans="4:18" x14ac:dyDescent="0.2">
      <c r="D169" s="13"/>
      <c r="E169" s="13"/>
      <c r="F169" s="13"/>
      <c r="G169" s="13"/>
      <c r="O169" s="13"/>
      <c r="P169" s="13"/>
      <c r="R169" s="13"/>
    </row>
    <row r="170" spans="4:18" x14ac:dyDescent="0.2">
      <c r="D170" s="13"/>
      <c r="E170" s="13"/>
      <c r="F170" s="13"/>
      <c r="G170" s="13"/>
      <c r="O170" s="13"/>
      <c r="P170" s="13"/>
      <c r="R170" s="13"/>
    </row>
    <row r="171" spans="4:18" x14ac:dyDescent="0.2">
      <c r="D171" s="13"/>
      <c r="E171" s="13"/>
      <c r="F171" s="13"/>
      <c r="G171" s="13"/>
      <c r="O171" s="13"/>
      <c r="P171" s="13"/>
      <c r="R171" s="13"/>
    </row>
    <row r="172" spans="4:18" x14ac:dyDescent="0.2">
      <c r="D172" s="13"/>
      <c r="E172" s="13"/>
      <c r="F172" s="13"/>
      <c r="G172" s="13"/>
      <c r="O172" s="13"/>
      <c r="P172" s="13"/>
      <c r="R172" s="13"/>
    </row>
    <row r="173" spans="4:18" x14ac:dyDescent="0.2">
      <c r="D173" s="13"/>
      <c r="E173" s="13"/>
      <c r="F173" s="13"/>
      <c r="G173" s="13"/>
      <c r="O173" s="13"/>
      <c r="P173" s="13"/>
      <c r="R173" s="13"/>
    </row>
    <row r="174" spans="4:18" x14ac:dyDescent="0.2">
      <c r="D174" s="13"/>
      <c r="E174" s="13"/>
      <c r="F174" s="13"/>
      <c r="G174" s="13"/>
      <c r="O174" s="13"/>
      <c r="P174" s="13"/>
      <c r="R174" s="13"/>
    </row>
    <row r="175" spans="4:18" x14ac:dyDescent="0.2">
      <c r="D175" s="13"/>
      <c r="E175" s="13"/>
      <c r="F175" s="13"/>
      <c r="G175" s="13"/>
      <c r="O175" s="13"/>
      <c r="P175" s="13"/>
      <c r="R175" s="13"/>
    </row>
    <row r="176" spans="4:18" x14ac:dyDescent="0.2">
      <c r="D176" s="13"/>
      <c r="E176" s="13"/>
      <c r="F176" s="13"/>
      <c r="G176" s="13"/>
      <c r="O176" s="13"/>
      <c r="P176" s="13"/>
      <c r="R176" s="13"/>
    </row>
    <row r="177" spans="4:18" x14ac:dyDescent="0.2">
      <c r="D177" s="13"/>
      <c r="E177" s="13"/>
      <c r="F177" s="13"/>
      <c r="G177" s="13"/>
      <c r="O177" s="13"/>
      <c r="P177" s="13"/>
      <c r="R177" s="13"/>
    </row>
    <row r="178" spans="4:18" x14ac:dyDescent="0.2">
      <c r="D178" s="13"/>
      <c r="E178" s="13"/>
      <c r="F178" s="13"/>
      <c r="G178" s="13"/>
      <c r="O178" s="13"/>
      <c r="P178" s="13"/>
      <c r="R178" s="13"/>
    </row>
    <row r="179" spans="4:18" x14ac:dyDescent="0.2">
      <c r="D179" s="13"/>
      <c r="E179" s="13"/>
      <c r="F179" s="13"/>
      <c r="G179" s="13"/>
      <c r="O179" s="13"/>
      <c r="P179" s="13"/>
      <c r="R179" s="13"/>
    </row>
    <row r="180" spans="4:18" x14ac:dyDescent="0.2">
      <c r="D180" s="13"/>
      <c r="E180" s="13"/>
      <c r="F180" s="13"/>
      <c r="G180" s="13"/>
      <c r="O180" s="13"/>
      <c r="P180" s="13"/>
      <c r="R180" s="13"/>
    </row>
    <row r="181" spans="4:18" x14ac:dyDescent="0.2">
      <c r="D181" s="13"/>
      <c r="E181" s="13"/>
      <c r="F181" s="13"/>
      <c r="G181" s="13"/>
      <c r="O181" s="13"/>
      <c r="P181" s="13"/>
      <c r="R181" s="13"/>
    </row>
    <row r="182" spans="4:18" x14ac:dyDescent="0.2">
      <c r="D182" s="13"/>
      <c r="E182" s="13"/>
      <c r="F182" s="13"/>
      <c r="G182" s="13"/>
      <c r="O182" s="13"/>
      <c r="P182" s="13"/>
      <c r="R182" s="13"/>
    </row>
    <row r="183" spans="4:18" x14ac:dyDescent="0.2">
      <c r="D183" s="13"/>
      <c r="E183" s="13"/>
      <c r="F183" s="13"/>
      <c r="G183" s="13"/>
      <c r="O183" s="13"/>
      <c r="P183" s="13"/>
      <c r="R183" s="13"/>
    </row>
    <row r="184" spans="4:18" x14ac:dyDescent="0.2">
      <c r="D184" s="13"/>
      <c r="E184" s="13"/>
      <c r="F184" s="13"/>
      <c r="G184" s="13"/>
      <c r="O184" s="13"/>
      <c r="P184" s="13"/>
      <c r="R184" s="13"/>
    </row>
    <row r="185" spans="4:18" x14ac:dyDescent="0.2">
      <c r="D185" s="13"/>
      <c r="E185" s="13"/>
      <c r="F185" s="13"/>
      <c r="G185" s="13"/>
      <c r="O185" s="13"/>
      <c r="P185" s="13"/>
      <c r="R185" s="13"/>
    </row>
    <row r="186" spans="4:18" x14ac:dyDescent="0.2">
      <c r="D186" s="13"/>
      <c r="E186" s="13"/>
      <c r="F186" s="13"/>
      <c r="G186" s="13"/>
      <c r="O186" s="13"/>
      <c r="P186" s="13"/>
      <c r="R186" s="13"/>
    </row>
    <row r="187" spans="4:18" x14ac:dyDescent="0.2">
      <c r="D187" s="13"/>
      <c r="E187" s="13"/>
      <c r="F187" s="13"/>
      <c r="G187" s="13"/>
      <c r="O187" s="13"/>
      <c r="P187" s="13"/>
      <c r="R187" s="13"/>
    </row>
    <row r="188" spans="4:18" x14ac:dyDescent="0.2">
      <c r="D188" s="13"/>
      <c r="E188" s="13"/>
      <c r="F188" s="13"/>
      <c r="G188" s="13"/>
      <c r="O188" s="13"/>
      <c r="P188" s="13"/>
      <c r="R188" s="13"/>
    </row>
    <row r="189" spans="4:18" x14ac:dyDescent="0.2">
      <c r="D189" s="13"/>
      <c r="E189" s="13"/>
      <c r="F189" s="13"/>
      <c r="G189" s="13"/>
      <c r="O189" s="13"/>
      <c r="P189" s="13"/>
      <c r="R189" s="13"/>
    </row>
    <row r="190" spans="4:18" x14ac:dyDescent="0.2">
      <c r="D190" s="13"/>
      <c r="E190" s="13"/>
      <c r="F190" s="13"/>
      <c r="G190" s="13"/>
      <c r="O190" s="13"/>
      <c r="P190" s="13"/>
      <c r="R190" s="13"/>
    </row>
    <row r="191" spans="4:18" x14ac:dyDescent="0.2">
      <c r="D191" s="13"/>
      <c r="E191" s="13"/>
      <c r="F191" s="13"/>
      <c r="G191" s="13"/>
      <c r="O191" s="13"/>
      <c r="P191" s="13"/>
      <c r="R191" s="13"/>
    </row>
    <row r="192" spans="4:18" x14ac:dyDescent="0.2">
      <c r="D192" s="13"/>
      <c r="E192" s="13"/>
      <c r="F192" s="13"/>
      <c r="G192" s="13"/>
      <c r="O192" s="13"/>
      <c r="P192" s="13"/>
      <c r="R192" s="13"/>
    </row>
    <row r="193" spans="4:18" x14ac:dyDescent="0.2">
      <c r="D193" s="13"/>
      <c r="E193" s="13"/>
      <c r="F193" s="13"/>
      <c r="G193" s="13"/>
      <c r="O193" s="13"/>
      <c r="P193" s="13"/>
      <c r="R193" s="13"/>
    </row>
    <row r="194" spans="4:18" x14ac:dyDescent="0.2">
      <c r="D194" s="13"/>
      <c r="E194" s="13"/>
      <c r="F194" s="13"/>
      <c r="G194" s="13"/>
      <c r="O194" s="13"/>
      <c r="P194" s="13"/>
      <c r="R194" s="13"/>
    </row>
    <row r="195" spans="4:18" x14ac:dyDescent="0.2">
      <c r="D195" s="13"/>
      <c r="E195" s="13"/>
      <c r="F195" s="13"/>
      <c r="G195" s="13"/>
      <c r="O195" s="13"/>
      <c r="P195" s="13"/>
      <c r="R195" s="13"/>
    </row>
    <row r="196" spans="4:18" x14ac:dyDescent="0.2">
      <c r="D196" s="13"/>
      <c r="E196" s="13"/>
      <c r="F196" s="13"/>
      <c r="G196" s="13"/>
      <c r="O196" s="13"/>
      <c r="P196" s="13"/>
      <c r="R196" s="13"/>
    </row>
    <row r="197" spans="4:18" x14ac:dyDescent="0.2">
      <c r="D197" s="13"/>
      <c r="E197" s="13"/>
      <c r="F197" s="13"/>
      <c r="G197" s="13"/>
      <c r="O197" s="13"/>
      <c r="P197" s="13"/>
      <c r="R197" s="13"/>
    </row>
    <row r="198" spans="4:18" x14ac:dyDescent="0.2">
      <c r="D198" s="13"/>
      <c r="E198" s="13"/>
      <c r="F198" s="13"/>
      <c r="G198" s="13"/>
      <c r="O198" s="13"/>
      <c r="P198" s="13"/>
      <c r="R198" s="13"/>
    </row>
    <row r="199" spans="4:18" x14ac:dyDescent="0.2">
      <c r="D199" s="13"/>
      <c r="E199" s="13"/>
      <c r="F199" s="13"/>
      <c r="G199" s="13"/>
      <c r="O199" s="13"/>
      <c r="P199" s="13"/>
      <c r="R199" s="13"/>
    </row>
    <row r="200" spans="4:18" x14ac:dyDescent="0.2">
      <c r="D200" s="13"/>
      <c r="E200" s="13"/>
      <c r="F200" s="13"/>
      <c r="G200" s="13"/>
      <c r="O200" s="13"/>
      <c r="P200" s="13"/>
      <c r="R200" s="13"/>
    </row>
    <row r="201" spans="4:18" x14ac:dyDescent="0.2">
      <c r="D201" s="13"/>
      <c r="E201" s="13"/>
      <c r="F201" s="13"/>
      <c r="G201" s="13"/>
      <c r="O201" s="13"/>
      <c r="P201" s="13"/>
      <c r="R201" s="13"/>
    </row>
    <row r="202" spans="4:18" x14ac:dyDescent="0.2">
      <c r="D202" s="13"/>
      <c r="E202" s="13"/>
      <c r="F202" s="13"/>
      <c r="G202" s="13"/>
      <c r="O202" s="13"/>
      <c r="P202" s="13"/>
      <c r="R202" s="13"/>
    </row>
    <row r="203" spans="4:18" x14ac:dyDescent="0.2">
      <c r="D203" s="13"/>
      <c r="E203" s="13"/>
      <c r="F203" s="13"/>
      <c r="G203" s="13"/>
      <c r="O203" s="13"/>
      <c r="P203" s="13"/>
      <c r="R203" s="13"/>
    </row>
    <row r="204" spans="4:18" x14ac:dyDescent="0.2">
      <c r="D204" s="13"/>
      <c r="E204" s="13"/>
      <c r="F204" s="13"/>
      <c r="G204" s="13"/>
      <c r="O204" s="13"/>
      <c r="P204" s="13"/>
      <c r="R204" s="13"/>
    </row>
    <row r="205" spans="4:18" x14ac:dyDescent="0.2">
      <c r="D205" s="13"/>
      <c r="E205" s="13"/>
      <c r="F205" s="13"/>
      <c r="G205" s="13"/>
      <c r="O205" s="13"/>
      <c r="P205" s="13"/>
      <c r="R205" s="13"/>
    </row>
    <row r="206" spans="4:18" x14ac:dyDescent="0.2">
      <c r="D206" s="13"/>
      <c r="E206" s="13"/>
      <c r="F206" s="13"/>
      <c r="G206" s="13"/>
      <c r="O206" s="13"/>
      <c r="P206" s="13"/>
      <c r="R206" s="13"/>
    </row>
    <row r="207" spans="4:18" x14ac:dyDescent="0.2">
      <c r="D207" s="13"/>
      <c r="E207" s="13"/>
      <c r="F207" s="13"/>
      <c r="G207" s="13"/>
      <c r="O207" s="13"/>
      <c r="P207" s="13"/>
      <c r="R207" s="13"/>
    </row>
    <row r="208" spans="4:18" x14ac:dyDescent="0.2">
      <c r="D208" s="13"/>
      <c r="E208" s="13"/>
      <c r="F208" s="13"/>
      <c r="G208" s="13"/>
      <c r="O208" s="13"/>
      <c r="P208" s="13"/>
      <c r="R208" s="13"/>
    </row>
    <row r="209" spans="4:18" x14ac:dyDescent="0.2">
      <c r="D209" s="13"/>
      <c r="E209" s="13"/>
      <c r="F209" s="13"/>
      <c r="G209" s="13"/>
      <c r="O209" s="13"/>
      <c r="P209" s="13"/>
      <c r="R209" s="13"/>
    </row>
    <row r="210" spans="4:18" x14ac:dyDescent="0.2">
      <c r="D210" s="13"/>
      <c r="E210" s="13"/>
      <c r="F210" s="13"/>
      <c r="G210" s="13"/>
      <c r="O210" s="13"/>
      <c r="P210" s="13"/>
      <c r="R210" s="13"/>
    </row>
    <row r="211" spans="4:18" x14ac:dyDescent="0.2">
      <c r="D211" s="13"/>
      <c r="E211" s="13"/>
      <c r="F211" s="13"/>
      <c r="G211" s="13"/>
      <c r="O211" s="13"/>
      <c r="P211" s="13"/>
      <c r="R211" s="13"/>
    </row>
    <row r="212" spans="4:18" x14ac:dyDescent="0.2">
      <c r="D212" s="13"/>
      <c r="E212" s="13"/>
      <c r="F212" s="13"/>
      <c r="G212" s="13"/>
      <c r="O212" s="13"/>
      <c r="P212" s="13"/>
      <c r="R212" s="13"/>
    </row>
    <row r="213" spans="4:18" x14ac:dyDescent="0.2">
      <c r="D213" s="13"/>
      <c r="E213" s="13"/>
      <c r="F213" s="13"/>
      <c r="G213" s="13"/>
      <c r="O213" s="13"/>
      <c r="P213" s="13"/>
      <c r="R213" s="13"/>
    </row>
    <row r="214" spans="4:18" x14ac:dyDescent="0.2">
      <c r="D214" s="13"/>
      <c r="E214" s="13"/>
      <c r="F214" s="13"/>
      <c r="G214" s="13"/>
      <c r="O214" s="13"/>
      <c r="P214" s="13"/>
      <c r="R214" s="13"/>
    </row>
    <row r="215" spans="4:18" x14ac:dyDescent="0.2">
      <c r="D215" s="13"/>
      <c r="E215" s="13"/>
      <c r="F215" s="13"/>
      <c r="G215" s="13"/>
      <c r="O215" s="13"/>
      <c r="P215" s="13"/>
      <c r="R215" s="13"/>
    </row>
    <row r="216" spans="4:18" x14ac:dyDescent="0.2">
      <c r="D216" s="13"/>
      <c r="E216" s="13"/>
      <c r="F216" s="13"/>
      <c r="G216" s="13"/>
      <c r="O216" s="13"/>
      <c r="P216" s="13"/>
      <c r="R216" s="13"/>
    </row>
    <row r="217" spans="4:18" x14ac:dyDescent="0.2">
      <c r="D217" s="13"/>
      <c r="E217" s="13"/>
      <c r="F217" s="13"/>
      <c r="G217" s="13"/>
      <c r="O217" s="13"/>
      <c r="P217" s="13"/>
      <c r="R217" s="13"/>
    </row>
    <row r="218" spans="4:18" x14ac:dyDescent="0.2">
      <c r="D218" s="13"/>
      <c r="E218" s="13"/>
      <c r="F218" s="13"/>
      <c r="G218" s="13"/>
      <c r="O218" s="13"/>
      <c r="P218" s="13"/>
      <c r="R218" s="13"/>
    </row>
    <row r="219" spans="4:18" x14ac:dyDescent="0.2">
      <c r="D219" s="13"/>
      <c r="E219" s="13"/>
      <c r="F219" s="13"/>
      <c r="G219" s="13"/>
      <c r="O219" s="13"/>
      <c r="P219" s="13"/>
      <c r="R219" s="13"/>
    </row>
    <row r="220" spans="4:18" x14ac:dyDescent="0.2">
      <c r="D220" s="13"/>
      <c r="E220" s="13"/>
      <c r="F220" s="13"/>
      <c r="G220" s="13"/>
      <c r="O220" s="13"/>
      <c r="P220" s="13"/>
      <c r="R220" s="13"/>
    </row>
    <row r="221" spans="4:18" x14ac:dyDescent="0.2">
      <c r="D221" s="13"/>
      <c r="E221" s="13"/>
      <c r="F221" s="13"/>
      <c r="G221" s="13"/>
      <c r="O221" s="13"/>
      <c r="P221" s="13"/>
      <c r="R221" s="13"/>
    </row>
    <row r="222" spans="4:18" x14ac:dyDescent="0.2">
      <c r="D222" s="13"/>
      <c r="E222" s="13"/>
      <c r="F222" s="13"/>
      <c r="G222" s="13"/>
      <c r="O222" s="13"/>
      <c r="P222" s="13"/>
      <c r="R222" s="13"/>
    </row>
    <row r="223" spans="4:18" x14ac:dyDescent="0.2">
      <c r="D223" s="13"/>
      <c r="E223" s="13"/>
      <c r="F223" s="13"/>
      <c r="G223" s="13"/>
      <c r="O223" s="13"/>
      <c r="P223" s="13"/>
      <c r="R223" s="13"/>
    </row>
    <row r="224" spans="4:18" x14ac:dyDescent="0.2">
      <c r="D224" s="13"/>
      <c r="E224" s="13"/>
      <c r="F224" s="13"/>
      <c r="G224" s="13"/>
      <c r="O224" s="13"/>
      <c r="P224" s="13"/>
      <c r="R224" s="13"/>
    </row>
    <row r="225" spans="4:18" x14ac:dyDescent="0.2">
      <c r="D225" s="13"/>
      <c r="E225" s="13"/>
      <c r="F225" s="13"/>
      <c r="G225" s="13"/>
      <c r="O225" s="13"/>
      <c r="P225" s="13"/>
      <c r="R225" s="13"/>
    </row>
    <row r="226" spans="4:18" x14ac:dyDescent="0.2">
      <c r="D226" s="13"/>
      <c r="E226" s="13"/>
      <c r="F226" s="13"/>
      <c r="G226" s="13"/>
      <c r="O226" s="13"/>
      <c r="P226" s="13"/>
      <c r="R226" s="13"/>
    </row>
    <row r="227" spans="4:18" x14ac:dyDescent="0.2">
      <c r="D227" s="13"/>
      <c r="E227" s="13"/>
      <c r="F227" s="13"/>
      <c r="G227" s="13"/>
      <c r="O227" s="13"/>
      <c r="P227" s="13"/>
      <c r="R227" s="13"/>
    </row>
    <row r="228" spans="4:18" x14ac:dyDescent="0.2">
      <c r="D228" s="13"/>
      <c r="E228" s="13"/>
      <c r="F228" s="13"/>
      <c r="G228" s="13"/>
      <c r="O228" s="13"/>
      <c r="P228" s="13"/>
      <c r="R228" s="13"/>
    </row>
    <row r="229" spans="4:18" x14ac:dyDescent="0.2">
      <c r="D229" s="13"/>
      <c r="E229" s="13"/>
      <c r="F229" s="13"/>
      <c r="G229" s="13"/>
      <c r="O229" s="13"/>
      <c r="P229" s="13"/>
      <c r="R229" s="13"/>
    </row>
    <row r="230" spans="4:18" x14ac:dyDescent="0.2">
      <c r="D230" s="13"/>
      <c r="E230" s="13"/>
      <c r="F230" s="13"/>
      <c r="G230" s="13"/>
      <c r="O230" s="13"/>
      <c r="P230" s="13"/>
      <c r="R230" s="13"/>
    </row>
    <row r="231" spans="4:18" x14ac:dyDescent="0.2">
      <c r="D231" s="13"/>
      <c r="E231" s="13"/>
      <c r="F231" s="13"/>
      <c r="G231" s="13"/>
      <c r="O231" s="13"/>
      <c r="P231" s="13"/>
      <c r="R231" s="13"/>
    </row>
    <row r="232" spans="4:18" x14ac:dyDescent="0.2">
      <c r="D232" s="13"/>
      <c r="E232" s="13"/>
      <c r="F232" s="13"/>
      <c r="G232" s="13"/>
      <c r="O232" s="13"/>
      <c r="P232" s="13"/>
      <c r="R232" s="13"/>
    </row>
    <row r="233" spans="4:18" x14ac:dyDescent="0.2">
      <c r="D233" s="13"/>
      <c r="E233" s="13"/>
      <c r="F233" s="13"/>
      <c r="G233" s="13"/>
      <c r="O233" s="13"/>
      <c r="P233" s="13"/>
      <c r="R233" s="13"/>
    </row>
    <row r="234" spans="4:18" x14ac:dyDescent="0.2">
      <c r="D234" s="13"/>
      <c r="E234" s="13"/>
      <c r="F234" s="13"/>
      <c r="G234" s="13"/>
      <c r="O234" s="13"/>
      <c r="P234" s="13"/>
      <c r="R234" s="13"/>
    </row>
    <row r="235" spans="4:18" x14ac:dyDescent="0.2">
      <c r="D235" s="13"/>
      <c r="E235" s="13"/>
      <c r="F235" s="13"/>
      <c r="G235" s="13"/>
      <c r="O235" s="13"/>
      <c r="P235" s="13"/>
      <c r="R235" s="13"/>
    </row>
    <row r="236" spans="4:18" x14ac:dyDescent="0.2">
      <c r="D236" s="13"/>
      <c r="E236" s="13"/>
      <c r="F236" s="13"/>
      <c r="G236" s="13"/>
      <c r="O236" s="13"/>
      <c r="P236" s="13"/>
      <c r="R236" s="13"/>
    </row>
    <row r="237" spans="4:18" x14ac:dyDescent="0.2">
      <c r="D237" s="13"/>
      <c r="E237" s="13"/>
      <c r="F237" s="13"/>
      <c r="G237" s="13"/>
      <c r="O237" s="13"/>
      <c r="P237" s="13"/>
      <c r="R237" s="13"/>
    </row>
    <row r="238" spans="4:18" x14ac:dyDescent="0.2">
      <c r="D238" s="13"/>
      <c r="E238" s="13"/>
      <c r="F238" s="13"/>
      <c r="G238" s="13"/>
      <c r="O238" s="13"/>
      <c r="P238" s="13"/>
      <c r="R238" s="13"/>
    </row>
    <row r="239" spans="4:18" x14ac:dyDescent="0.2">
      <c r="D239" s="13"/>
      <c r="E239" s="13"/>
      <c r="F239" s="13"/>
      <c r="G239" s="13"/>
      <c r="O239" s="13"/>
      <c r="P239" s="13"/>
      <c r="R239" s="13"/>
    </row>
    <row r="240" spans="4:18" x14ac:dyDescent="0.2">
      <c r="D240" s="13"/>
      <c r="E240" s="13"/>
      <c r="F240" s="13"/>
      <c r="G240" s="13"/>
      <c r="O240" s="13"/>
      <c r="P240" s="13"/>
      <c r="R240" s="13"/>
    </row>
    <row r="241" spans="4:18" x14ac:dyDescent="0.2">
      <c r="D241" s="13"/>
      <c r="E241" s="13"/>
      <c r="F241" s="13"/>
      <c r="G241" s="13"/>
      <c r="O241" s="13"/>
      <c r="P241" s="13"/>
      <c r="R241" s="13"/>
    </row>
    <row r="242" spans="4:18" x14ac:dyDescent="0.2">
      <c r="D242" s="13"/>
      <c r="E242" s="13"/>
      <c r="F242" s="13"/>
      <c r="G242" s="13"/>
      <c r="O242" s="13"/>
      <c r="P242" s="13"/>
      <c r="R242" s="13"/>
    </row>
    <row r="243" spans="4:18" x14ac:dyDescent="0.2">
      <c r="D243" s="13"/>
      <c r="E243" s="13"/>
      <c r="F243" s="13"/>
      <c r="G243" s="13"/>
      <c r="O243" s="13"/>
      <c r="P243" s="13"/>
      <c r="R243" s="13"/>
    </row>
    <row r="244" spans="4:18" x14ac:dyDescent="0.2">
      <c r="D244" s="13"/>
      <c r="E244" s="13"/>
      <c r="F244" s="13"/>
      <c r="G244" s="13"/>
      <c r="O244" s="13"/>
      <c r="P244" s="13"/>
      <c r="R244" s="13"/>
    </row>
    <row r="245" spans="4:18" x14ac:dyDescent="0.2">
      <c r="D245" s="13"/>
      <c r="E245" s="13"/>
      <c r="F245" s="13"/>
      <c r="G245" s="13"/>
      <c r="O245" s="13"/>
      <c r="P245" s="13"/>
      <c r="R245" s="13"/>
    </row>
    <row r="246" spans="4:18" x14ac:dyDescent="0.2">
      <c r="D246" s="13"/>
      <c r="E246" s="13"/>
      <c r="F246" s="13"/>
      <c r="G246" s="13"/>
      <c r="O246" s="13"/>
      <c r="P246" s="13"/>
      <c r="R246" s="13"/>
    </row>
    <row r="247" spans="4:18" x14ac:dyDescent="0.2">
      <c r="D247" s="13"/>
      <c r="E247" s="13"/>
      <c r="F247" s="13"/>
      <c r="G247" s="13"/>
      <c r="O247" s="13"/>
      <c r="P247" s="13"/>
      <c r="R247" s="13"/>
    </row>
    <row r="248" spans="4:18" x14ac:dyDescent="0.2">
      <c r="D248" s="13"/>
      <c r="E248" s="13"/>
      <c r="F248" s="13"/>
      <c r="G248" s="13"/>
      <c r="O248" s="13"/>
      <c r="P248" s="13"/>
      <c r="R248" s="13"/>
    </row>
    <row r="249" spans="4:18" x14ac:dyDescent="0.2">
      <c r="D249" s="13"/>
      <c r="E249" s="13"/>
      <c r="F249" s="13"/>
      <c r="G249" s="13"/>
      <c r="O249" s="13"/>
      <c r="P249" s="13"/>
      <c r="R249" s="13"/>
    </row>
    <row r="250" spans="4:18" x14ac:dyDescent="0.2">
      <c r="D250" s="13"/>
      <c r="E250" s="13"/>
      <c r="F250" s="13"/>
      <c r="G250" s="13"/>
      <c r="O250" s="13"/>
      <c r="P250" s="13"/>
      <c r="R250" s="13"/>
    </row>
    <row r="251" spans="4:18" x14ac:dyDescent="0.2">
      <c r="D251" s="13"/>
      <c r="E251" s="13"/>
      <c r="F251" s="13"/>
      <c r="G251" s="13"/>
      <c r="O251" s="13"/>
      <c r="P251" s="13"/>
      <c r="R251" s="13"/>
    </row>
    <row r="252" spans="4:18" x14ac:dyDescent="0.2">
      <c r="D252" s="13"/>
      <c r="E252" s="13"/>
      <c r="F252" s="13"/>
      <c r="G252" s="13"/>
      <c r="O252" s="13"/>
      <c r="P252" s="13"/>
      <c r="R252" s="13"/>
    </row>
    <row r="253" spans="4:18" x14ac:dyDescent="0.2">
      <c r="D253" s="13"/>
      <c r="E253" s="13"/>
      <c r="F253" s="13"/>
      <c r="G253" s="13"/>
      <c r="O253" s="13"/>
      <c r="P253" s="13"/>
      <c r="R253" s="13"/>
    </row>
    <row r="254" spans="4:18" x14ac:dyDescent="0.2">
      <c r="D254" s="13"/>
      <c r="E254" s="13"/>
      <c r="F254" s="13"/>
      <c r="G254" s="13"/>
      <c r="O254" s="13"/>
      <c r="P254" s="13"/>
      <c r="R254" s="13"/>
    </row>
    <row r="255" spans="4:18" x14ac:dyDescent="0.2">
      <c r="D255" s="13"/>
      <c r="E255" s="13"/>
      <c r="F255" s="13"/>
      <c r="G255" s="13"/>
      <c r="O255" s="13"/>
      <c r="P255" s="13"/>
      <c r="R255" s="13"/>
    </row>
    <row r="256" spans="4:18" x14ac:dyDescent="0.2">
      <c r="D256" s="13"/>
      <c r="E256" s="13"/>
      <c r="F256" s="13"/>
      <c r="G256" s="13"/>
      <c r="O256" s="13"/>
      <c r="P256" s="13"/>
      <c r="R256" s="13"/>
    </row>
    <row r="257" spans="4:18" x14ac:dyDescent="0.2">
      <c r="D257" s="13"/>
      <c r="E257" s="13"/>
      <c r="F257" s="13"/>
      <c r="G257" s="13"/>
      <c r="O257" s="13"/>
      <c r="P257" s="13"/>
      <c r="R257" s="13"/>
    </row>
    <row r="258" spans="4:18" x14ac:dyDescent="0.2">
      <c r="D258" s="13"/>
      <c r="E258" s="13"/>
      <c r="F258" s="13"/>
      <c r="G258" s="13"/>
      <c r="O258" s="13"/>
      <c r="P258" s="13"/>
      <c r="R258" s="13"/>
    </row>
    <row r="259" spans="4:18" x14ac:dyDescent="0.2">
      <c r="D259" s="13"/>
      <c r="E259" s="13"/>
      <c r="F259" s="13"/>
      <c r="G259" s="13"/>
      <c r="O259" s="13"/>
      <c r="P259" s="13"/>
      <c r="R259" s="13"/>
    </row>
    <row r="260" spans="4:18" x14ac:dyDescent="0.2">
      <c r="D260" s="13"/>
      <c r="E260" s="13"/>
      <c r="F260" s="13"/>
      <c r="G260" s="13"/>
      <c r="O260" s="13"/>
      <c r="P260" s="13"/>
      <c r="R260" s="13"/>
    </row>
    <row r="261" spans="4:18" x14ac:dyDescent="0.2">
      <c r="D261" s="13"/>
      <c r="E261" s="13"/>
      <c r="F261" s="13"/>
      <c r="G261" s="13"/>
      <c r="O261" s="13"/>
      <c r="P261" s="13"/>
      <c r="R261" s="13"/>
    </row>
    <row r="262" spans="4:18" x14ac:dyDescent="0.2">
      <c r="D262" s="13"/>
      <c r="E262" s="13"/>
      <c r="F262" s="13"/>
      <c r="G262" s="13"/>
      <c r="O262" s="13"/>
      <c r="P262" s="13"/>
      <c r="R262" s="13"/>
    </row>
    <row r="263" spans="4:18" x14ac:dyDescent="0.2">
      <c r="D263" s="13"/>
      <c r="E263" s="13"/>
      <c r="F263" s="13"/>
      <c r="G263" s="13"/>
      <c r="O263" s="13"/>
      <c r="P263" s="13"/>
      <c r="R263" s="13"/>
    </row>
    <row r="264" spans="4:18" x14ac:dyDescent="0.2">
      <c r="D264" s="13"/>
      <c r="E264" s="13"/>
      <c r="F264" s="13"/>
      <c r="G264" s="13"/>
      <c r="O264" s="13"/>
      <c r="P264" s="13"/>
      <c r="R264" s="13"/>
    </row>
    <row r="265" spans="4:18" x14ac:dyDescent="0.2">
      <c r="D265" s="13"/>
      <c r="E265" s="13"/>
      <c r="F265" s="13"/>
      <c r="G265" s="13"/>
      <c r="O265" s="13"/>
      <c r="P265" s="13"/>
      <c r="R265" s="13"/>
    </row>
    <row r="266" spans="4:18" x14ac:dyDescent="0.2">
      <c r="D266" s="13"/>
      <c r="E266" s="13"/>
      <c r="F266" s="13"/>
      <c r="G266" s="13"/>
      <c r="O266" s="13"/>
      <c r="P266" s="13"/>
      <c r="R266" s="13"/>
    </row>
    <row r="267" spans="4:18" x14ac:dyDescent="0.2">
      <c r="D267" s="13"/>
      <c r="E267" s="13"/>
      <c r="F267" s="13"/>
      <c r="G267" s="13"/>
      <c r="O267" s="13"/>
      <c r="P267" s="13"/>
      <c r="R267" s="13"/>
    </row>
    <row r="268" spans="4:18" x14ac:dyDescent="0.2">
      <c r="D268" s="13"/>
      <c r="E268" s="13"/>
      <c r="F268" s="13"/>
      <c r="G268" s="13"/>
      <c r="O268" s="13"/>
      <c r="P268" s="13"/>
      <c r="R268" s="13"/>
    </row>
    <row r="269" spans="4:18" x14ac:dyDescent="0.2">
      <c r="D269" s="13"/>
      <c r="E269" s="13"/>
      <c r="F269" s="13"/>
      <c r="G269" s="13"/>
      <c r="O269" s="13"/>
      <c r="P269" s="13"/>
      <c r="R269" s="13"/>
    </row>
    <row r="270" spans="4:18" x14ac:dyDescent="0.2">
      <c r="D270" s="13"/>
      <c r="E270" s="13"/>
      <c r="F270" s="13"/>
      <c r="G270" s="13"/>
      <c r="O270" s="13"/>
      <c r="P270" s="13"/>
      <c r="R270" s="13"/>
    </row>
    <row r="271" spans="4:18" x14ac:dyDescent="0.2">
      <c r="D271" s="13"/>
      <c r="E271" s="13"/>
      <c r="F271" s="13"/>
      <c r="G271" s="13"/>
      <c r="O271" s="13"/>
      <c r="P271" s="13"/>
      <c r="R271" s="13"/>
    </row>
    <row r="272" spans="4:18" x14ac:dyDescent="0.2">
      <c r="D272" s="13"/>
      <c r="E272" s="13"/>
      <c r="F272" s="13"/>
      <c r="G272" s="13"/>
      <c r="O272" s="13"/>
      <c r="P272" s="13"/>
      <c r="R272" s="13"/>
    </row>
    <row r="273" spans="4:18" x14ac:dyDescent="0.2">
      <c r="D273" s="13"/>
      <c r="E273" s="13"/>
      <c r="F273" s="13"/>
      <c r="G273" s="13"/>
      <c r="O273" s="13"/>
      <c r="P273" s="13"/>
      <c r="R273" s="13"/>
    </row>
    <row r="274" spans="4:18" x14ac:dyDescent="0.2">
      <c r="D274" s="13"/>
      <c r="E274" s="13"/>
      <c r="F274" s="13"/>
      <c r="G274" s="13"/>
      <c r="O274" s="13"/>
      <c r="P274" s="13"/>
      <c r="R274" s="13"/>
    </row>
    <row r="275" spans="4:18" x14ac:dyDescent="0.2">
      <c r="D275" s="13"/>
      <c r="E275" s="13"/>
      <c r="F275" s="13"/>
      <c r="G275" s="13"/>
      <c r="O275" s="13"/>
      <c r="P275" s="13"/>
      <c r="R275" s="13"/>
    </row>
    <row r="276" spans="4:18" x14ac:dyDescent="0.2">
      <c r="D276" s="13"/>
      <c r="E276" s="13"/>
      <c r="F276" s="13"/>
      <c r="G276" s="13"/>
      <c r="O276" s="13"/>
      <c r="P276" s="13"/>
      <c r="R276" s="13"/>
    </row>
    <row r="277" spans="4:18" x14ac:dyDescent="0.2">
      <c r="D277" s="13"/>
      <c r="E277" s="13"/>
      <c r="F277" s="13"/>
      <c r="G277" s="13"/>
      <c r="O277" s="13"/>
      <c r="P277" s="13"/>
      <c r="R277" s="13"/>
    </row>
    <row r="278" spans="4:18" x14ac:dyDescent="0.2">
      <c r="D278" s="13"/>
      <c r="E278" s="13"/>
      <c r="F278" s="13"/>
      <c r="G278" s="13"/>
      <c r="O278" s="13"/>
      <c r="P278" s="13"/>
      <c r="R278" s="13"/>
    </row>
    <row r="279" spans="4:18" x14ac:dyDescent="0.2">
      <c r="D279" s="13"/>
      <c r="E279" s="13"/>
      <c r="F279" s="13"/>
      <c r="G279" s="13"/>
      <c r="O279" s="13"/>
      <c r="P279" s="13"/>
      <c r="R279" s="13"/>
    </row>
    <row r="280" spans="4:18" x14ac:dyDescent="0.2">
      <c r="D280" s="13"/>
      <c r="E280" s="13"/>
      <c r="F280" s="13"/>
      <c r="G280" s="13"/>
      <c r="O280" s="13"/>
      <c r="P280" s="13"/>
      <c r="R280" s="13"/>
    </row>
    <row r="281" spans="4:18" x14ac:dyDescent="0.2">
      <c r="D281" s="13"/>
      <c r="E281" s="13"/>
      <c r="F281" s="13"/>
      <c r="G281" s="13"/>
      <c r="O281" s="13"/>
      <c r="P281" s="13"/>
      <c r="R281" s="13"/>
    </row>
    <row r="282" spans="4:18" x14ac:dyDescent="0.2">
      <c r="D282" s="13"/>
      <c r="E282" s="13"/>
      <c r="F282" s="13"/>
      <c r="G282" s="13"/>
      <c r="O282" s="13"/>
      <c r="P282" s="13"/>
      <c r="R282" s="13"/>
    </row>
    <row r="283" spans="4:18" x14ac:dyDescent="0.2">
      <c r="D283" s="13"/>
      <c r="E283" s="13"/>
      <c r="F283" s="13"/>
      <c r="G283" s="13"/>
      <c r="O283" s="13"/>
      <c r="P283" s="13"/>
      <c r="R283" s="13"/>
    </row>
    <row r="284" spans="4:18" x14ac:dyDescent="0.2">
      <c r="D284" s="13"/>
      <c r="E284" s="13"/>
      <c r="F284" s="13"/>
      <c r="G284" s="13"/>
      <c r="O284" s="13"/>
      <c r="P284" s="13"/>
      <c r="R284" s="13"/>
    </row>
    <row r="285" spans="4:18" x14ac:dyDescent="0.2">
      <c r="D285" s="13"/>
      <c r="E285" s="13"/>
      <c r="F285" s="13"/>
      <c r="G285" s="13"/>
      <c r="O285" s="13"/>
      <c r="P285" s="13"/>
      <c r="R285" s="13"/>
    </row>
    <row r="286" spans="4:18" x14ac:dyDescent="0.2">
      <c r="D286" s="13"/>
      <c r="E286" s="13"/>
      <c r="F286" s="13"/>
      <c r="G286" s="13"/>
      <c r="O286" s="13"/>
      <c r="P286" s="13"/>
      <c r="R286" s="13"/>
    </row>
    <row r="287" spans="4:18" x14ac:dyDescent="0.2">
      <c r="D287" s="13"/>
      <c r="E287" s="13"/>
      <c r="F287" s="13"/>
      <c r="G287" s="13"/>
      <c r="O287" s="13"/>
      <c r="P287" s="13"/>
      <c r="R287" s="13"/>
    </row>
    <row r="288" spans="4:18" x14ac:dyDescent="0.2">
      <c r="D288" s="13"/>
      <c r="E288" s="13"/>
      <c r="F288" s="13"/>
      <c r="G288" s="13"/>
      <c r="O288" s="13"/>
      <c r="P288" s="13"/>
      <c r="R288" s="13"/>
    </row>
    <row r="289" spans="4:18" x14ac:dyDescent="0.2">
      <c r="D289" s="13"/>
      <c r="E289" s="13"/>
      <c r="F289" s="13"/>
      <c r="G289" s="13"/>
      <c r="O289" s="13"/>
      <c r="P289" s="13"/>
      <c r="R289" s="13"/>
    </row>
    <row r="290" spans="4:18" x14ac:dyDescent="0.2">
      <c r="D290" s="13"/>
      <c r="E290" s="13"/>
      <c r="F290" s="13"/>
      <c r="G290" s="13"/>
      <c r="O290" s="13"/>
      <c r="P290" s="13"/>
      <c r="R290" s="13"/>
    </row>
    <row r="291" spans="4:18" x14ac:dyDescent="0.2">
      <c r="D291" s="13"/>
      <c r="E291" s="13"/>
      <c r="F291" s="13"/>
      <c r="G291" s="13"/>
      <c r="O291" s="13"/>
      <c r="P291" s="13"/>
      <c r="R291" s="13"/>
    </row>
    <row r="292" spans="4:18" x14ac:dyDescent="0.2">
      <c r="D292" s="13"/>
      <c r="E292" s="13"/>
      <c r="F292" s="13"/>
      <c r="G292" s="13"/>
      <c r="O292" s="13"/>
      <c r="P292" s="13"/>
      <c r="R292" s="13"/>
    </row>
    <row r="293" spans="4:18" x14ac:dyDescent="0.2">
      <c r="D293" s="13"/>
      <c r="E293" s="13"/>
      <c r="F293" s="13"/>
      <c r="G293" s="13"/>
      <c r="O293" s="13"/>
      <c r="P293" s="13"/>
      <c r="R293" s="13"/>
    </row>
    <row r="294" spans="4:18" x14ac:dyDescent="0.2">
      <c r="D294" s="13"/>
      <c r="E294" s="13"/>
      <c r="F294" s="13"/>
      <c r="G294" s="13"/>
      <c r="O294" s="13"/>
      <c r="P294" s="13"/>
      <c r="R294" s="13"/>
    </row>
    <row r="295" spans="4:18" x14ac:dyDescent="0.2">
      <c r="D295" s="13"/>
      <c r="E295" s="13"/>
      <c r="F295" s="13"/>
      <c r="G295" s="13"/>
      <c r="O295" s="13"/>
      <c r="P295" s="13"/>
      <c r="R295" s="13"/>
    </row>
    <row r="296" spans="4:18" x14ac:dyDescent="0.2">
      <c r="D296" s="13"/>
      <c r="E296" s="13"/>
      <c r="F296" s="13"/>
      <c r="G296" s="13"/>
      <c r="O296" s="13"/>
      <c r="P296" s="13"/>
      <c r="R296" s="13"/>
    </row>
    <row r="297" spans="4:18" x14ac:dyDescent="0.2">
      <c r="D297" s="13"/>
      <c r="E297" s="13"/>
      <c r="F297" s="13"/>
      <c r="G297" s="13"/>
      <c r="O297" s="13"/>
      <c r="P297" s="13"/>
      <c r="R297" s="13"/>
    </row>
    <row r="298" spans="4:18" x14ac:dyDescent="0.2">
      <c r="D298" s="13"/>
      <c r="E298" s="13"/>
      <c r="F298" s="13"/>
      <c r="G298" s="13"/>
      <c r="O298" s="13"/>
      <c r="P298" s="13"/>
      <c r="R298" s="13"/>
    </row>
    <row r="299" spans="4:18" x14ac:dyDescent="0.2">
      <c r="D299" s="13"/>
      <c r="E299" s="13"/>
      <c r="F299" s="13"/>
      <c r="G299" s="13"/>
      <c r="O299" s="13"/>
      <c r="P299" s="13"/>
      <c r="R299" s="13"/>
    </row>
    <row r="300" spans="4:18" x14ac:dyDescent="0.2">
      <c r="D300" s="13"/>
      <c r="E300" s="13"/>
      <c r="F300" s="13"/>
      <c r="G300" s="13"/>
      <c r="O300" s="13"/>
      <c r="P300" s="13"/>
      <c r="R300" s="13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" style="1" customWidth="1"/>
    <col min="5" max="5" width="10.140625" style="1" customWidth="1"/>
    <col min="6" max="6" width="8.28515625" style="1" customWidth="1"/>
    <col min="7" max="7" width="9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.28515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2287.8399691798923</v>
      </c>
      <c r="AH1" s="31" t="s">
        <v>96</v>
      </c>
      <c r="AI1">
        <f ca="1">MAX(AD3:OFFSET(AD3,Control!$I$5-1,0))</f>
        <v>17.692703509982699</v>
      </c>
      <c r="AS1" s="4"/>
      <c r="AX1" s="4"/>
      <c r="BC1" s="4"/>
    </row>
    <row r="2" spans="1:60" x14ac:dyDescent="0.2">
      <c r="B2" s="1" t="str">
        <f>K1</f>
        <v>wtH2Oq</v>
      </c>
      <c r="C2" s="2" t="s">
        <v>9</v>
      </c>
      <c r="D2" s="96">
        <f ca="1">SUM(D3:OFFSET(D3,Control!$I$5-1,0))</f>
        <v>2.2426205852729697E-5</v>
      </c>
      <c r="E2" s="18" t="s">
        <v>29</v>
      </c>
      <c r="F2" s="3">
        <f>Control!Q13</f>
        <v>0</v>
      </c>
      <c r="H2" s="3" t="s">
        <v>33</v>
      </c>
      <c r="I2" s="4">
        <v>0.1</v>
      </c>
      <c r="J2" s="4">
        <f>Control!S13</f>
        <v>0</v>
      </c>
      <c r="K2" s="4" t="s">
        <v>49</v>
      </c>
      <c r="N2" s="4" t="s">
        <v>34</v>
      </c>
      <c r="O2" s="4">
        <f>Control!R13</f>
        <v>0</v>
      </c>
      <c r="P2" s="18">
        <f>Control!P13</f>
        <v>0</v>
      </c>
      <c r="Q2" s="34" t="s">
        <v>35</v>
      </c>
      <c r="R2" s="14" t="s">
        <v>38</v>
      </c>
      <c r="S2" s="8">
        <f ca="1">100*MAX(S3:OFFSET(S3,Control!$I$5-1,0))</f>
        <v>12.30779676055521</v>
      </c>
      <c r="T2" s="8">
        <f ca="1">S2*(1+AG3/100)</f>
        <v>12.30779676055521</v>
      </c>
      <c r="U2" s="2"/>
      <c r="V2" t="s">
        <v>44</v>
      </c>
      <c r="W2">
        <f>O2/(1+P2-F2)</f>
        <v>0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K3*100</f>
        <v>2.8561438959384349</v>
      </c>
      <c r="C3" s="20">
        <v>65.205047428740997</v>
      </c>
      <c r="D3" s="9">
        <f>ABS(B3-((354.94*SQRT(C3)+9.623*C3-1.5223*POWER(C3,1.5))/($AA$1+273)+0.0012439*POWER(C3,1.5)))</f>
        <v>3.3756392348038844E-8</v>
      </c>
      <c r="E3">
        <f>Control!C5/100</f>
        <v>0.38965236339525339</v>
      </c>
      <c r="F3">
        <f>$F$2*N3</f>
        <v>0</v>
      </c>
      <c r="G3">
        <f t="shared" ref="G3:G30" si="0">0.018*C3*1000000/8.3144/($AA$1+273.15)</f>
        <v>115.40990573913085</v>
      </c>
      <c r="H3" s="21">
        <f t="shared" ref="H3:H30" si="1">2*0.0000000000000000001*(E3*100)^3.5</f>
        <v>7.3858519390570924E-14</v>
      </c>
      <c r="I3" s="7">
        <f>C3</f>
        <v>65.205047428740997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2.7729235468811477E-2</v>
      </c>
      <c r="M3" s="10">
        <f t="shared" ref="M3:M30" si="3">0.018*I3*1000000/8.3144/($AA$1+273.15)</f>
        <v>115.40990573913085</v>
      </c>
      <c r="N3">
        <f>1/((1+$P$2)*(1+(1-E3)/E3*$AA$2/M3)-$O$2)</f>
        <v>2.9137309634724679E-2</v>
      </c>
      <c r="O3">
        <f>$O$2*N3</f>
        <v>0</v>
      </c>
      <c r="P3" s="25">
        <f>S3*($P$2-$F$2)</f>
        <v>0</v>
      </c>
      <c r="Q3" s="17">
        <f>100/(1+G3/$AA$2*(1/S3-1))</f>
        <v>38.965236339525333</v>
      </c>
      <c r="R3">
        <f>Q3/100*G3+(100-Q3)/100*$AA$2</f>
        <v>1543.3731903951289</v>
      </c>
      <c r="S3" s="25">
        <f>($O$2/(1+$P$2-$F$2)+1)*N3</f>
        <v>2.9137309634724679E-2</v>
      </c>
      <c r="T3" s="25">
        <f>L3+F3+P3</f>
        <v>2.7729235468811477E-2</v>
      </c>
      <c r="U3" s="10">
        <f ca="1">RANK(C3,$C$3:OFFSET($C$3,Control!$I$5-1,0),1)</f>
        <v>20</v>
      </c>
      <c r="V3" s="10">
        <f ca="1">IF(U3=U2,U2+1,U3)</f>
        <v>20</v>
      </c>
      <c r="W3" s="10">
        <f ca="1">IF(V3=V2,V2+1,V3)</f>
        <v>20</v>
      </c>
      <c r="X3" s="7">
        <f>(N3+L3)*100</f>
        <v>5.6866545103536152</v>
      </c>
      <c r="Y3" s="7">
        <f t="shared" ref="Y3:Y16" ca="1" si="4">ABS(C3-V3)</f>
        <v>45.205047428740997</v>
      </c>
      <c r="Z3">
        <v>1</v>
      </c>
      <c r="AA3">
        <v>2</v>
      </c>
      <c r="AB3" s="11">
        <f>100*8.3144*$AA$2*($AA$1+273)*($AE$1/100-B3/100)/(0.018*1000000*C3+8.3144*$AA$2*($AA$1+273)*($AE$1/100-B3/100))</f>
        <v>50.354195967873807</v>
      </c>
      <c r="AC3" s="11"/>
      <c r="AD3" s="7">
        <f>B3+S3*100</f>
        <v>5.7698748594109031</v>
      </c>
      <c r="AE3">
        <f>($AE$1/100-K3)/(1-K3)/N3-1-$P$2</f>
        <v>0.6847411424702603</v>
      </c>
      <c r="AF3" s="25">
        <f>S3+P3+F3</f>
        <v>2.9137309634724679E-2</v>
      </c>
      <c r="AG3">
        <f>100*(U2*(1+P2-F2)-O2)/(1+U2-F2)</f>
        <v>0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K4*100</f>
        <v>3.4624521969769839</v>
      </c>
      <c r="C4" s="20">
        <v>90.074750307923651</v>
      </c>
      <c r="D4" s="9">
        <f t="shared" ref="D4:D30" si="6">ABS(B4-((354.94*SQRT(C4)+9.623*C4-1.5223*POWER(C4,1.5))/($AA$1+273)+0.0012439*POWER(C4,1.5)))</f>
        <v>9.4977634423898394E-7</v>
      </c>
      <c r="E4">
        <f>Control!C6/100</f>
        <v>0.34971299583991844</v>
      </c>
      <c r="F4">
        <f t="shared" ref="F4:F30" si="7">$F$2*N4</f>
        <v>0</v>
      </c>
      <c r="G4">
        <f t="shared" si="0"/>
        <v>159.42812485297102</v>
      </c>
      <c r="H4" s="21">
        <f t="shared" si="1"/>
        <v>5.0584935006422582E-14</v>
      </c>
      <c r="I4" s="7">
        <f t="shared" ref="I4:I30" si="8">C4</f>
        <v>90.074750307923651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3.3456111080462904E-2</v>
      </c>
      <c r="M4" s="10">
        <f t="shared" si="3"/>
        <v>159.42812485297102</v>
      </c>
      <c r="N4">
        <f t="shared" ref="N4:N30" si="10">1/((1+$P$2)*(1+(1-E4)/E4*$AA$2/M4)-$O$2)</f>
        <v>3.3745184708313315E-2</v>
      </c>
      <c r="O4">
        <f t="shared" ref="O4:O30" si="11">$O$2*N4</f>
        <v>0</v>
      </c>
      <c r="P4" s="25">
        <f t="shared" ref="P4:P30" si="12">S4*($P$2-$F$2)</f>
        <v>0</v>
      </c>
      <c r="Q4" s="17">
        <f t="shared" ref="Q4:Q30" si="13">100/(1+G4/$AA$2*(1/S4-1))</f>
        <v>34.971299583991851</v>
      </c>
      <c r="R4">
        <f t="shared" ref="R4:R9" si="14">Q4/100*G4+(100-Q4)/100*$AA$2</f>
        <v>1652.208682376473</v>
      </c>
      <c r="S4" s="25">
        <f t="shared" ref="S4:S30" si="15">($O$2/(1+$P$2-$F$2)+1)*N4</f>
        <v>3.3745184708313315E-2</v>
      </c>
      <c r="T4" s="25">
        <f t="shared" ref="T4:T30" si="16">L4+F4+P4</f>
        <v>3.3456111080462904E-2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30" si="18">(N4+L4)*100</f>
        <v>6.7201295788776223</v>
      </c>
      <c r="Y4" s="7">
        <f t="shared" ca="1" si="4"/>
        <v>54.074750307923651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39.056937617659933</v>
      </c>
      <c r="AC4" s="11"/>
      <c r="AD4" s="7">
        <f t="shared" ref="AD4:AD30" si="20">B4+S4*100</f>
        <v>6.8369706678083153</v>
      </c>
      <c r="AE4">
        <f t="shared" ref="AE4:AE30" si="21">($AE$1/100-K4)/(1-K4)/N4-1-$P$2</f>
        <v>0.2777107421352496</v>
      </c>
      <c r="AF4" s="25">
        <f t="shared" ref="AF4:AF30" si="22">S4+P4+F4</f>
        <v>3.3745184708313315E-2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4.4336719574517085</v>
      </c>
      <c r="C5" s="20">
        <v>135.0334139812534</v>
      </c>
      <c r="D5" s="9">
        <f t="shared" si="6"/>
        <v>7.3791512011922578E-7</v>
      </c>
      <c r="E5">
        <f>Control!C7/100</f>
        <v>0.47585625936456422</v>
      </c>
      <c r="F5">
        <f t="shared" si="7"/>
        <v>0</v>
      </c>
      <c r="G5">
        <f t="shared" si="0"/>
        <v>239.00287161420431</v>
      </c>
      <c r="H5" s="21">
        <f t="shared" si="1"/>
        <v>1.4866038318152935E-13</v>
      </c>
      <c r="I5" s="7">
        <f t="shared" si="8"/>
        <v>135.0334139812534</v>
      </c>
      <c r="J5">
        <f t="shared" si="2"/>
        <v>3.3362720595612694</v>
      </c>
      <c r="K5">
        <f>Control!F7/100</f>
        <v>4.4336719574517083E-2</v>
      </c>
      <c r="L5" s="25">
        <f t="shared" si="9"/>
        <v>4.073625832487212E-2</v>
      </c>
      <c r="M5" s="10">
        <f t="shared" si="3"/>
        <v>239.00287161420431</v>
      </c>
      <c r="N5">
        <f t="shared" si="10"/>
        <v>8.1207208927436228E-2</v>
      </c>
      <c r="O5">
        <f t="shared" si="11"/>
        <v>0</v>
      </c>
      <c r="P5" s="25">
        <f t="shared" si="12"/>
        <v>0</v>
      </c>
      <c r="Q5" s="17">
        <f t="shared" si="13"/>
        <v>47.585625936456417</v>
      </c>
      <c r="R5">
        <f t="shared" si="14"/>
        <v>1400.5038957237193</v>
      </c>
      <c r="S5" s="25">
        <f t="shared" si="15"/>
        <v>8.1207208927436228E-2</v>
      </c>
      <c r="T5" s="25">
        <f t="shared" si="16"/>
        <v>4.073625832487212E-2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12.194346725230835</v>
      </c>
      <c r="Y5" s="7">
        <f t="shared" ca="1" si="4"/>
        <v>94.033413981253403</v>
      </c>
      <c r="Z5">
        <v>1</v>
      </c>
      <c r="AA5">
        <v>2</v>
      </c>
      <c r="AB5" s="11">
        <f t="shared" si="19"/>
        <v>24.684598942867154</v>
      </c>
      <c r="AC5" s="11"/>
      <c r="AD5" s="7">
        <f t="shared" si="20"/>
        <v>12.554392850195331</v>
      </c>
      <c r="AE5">
        <f t="shared" si="21"/>
        <v>-0.58880513353815389</v>
      </c>
      <c r="AF5" s="25">
        <f t="shared" si="22"/>
        <v>8.1207208927436228E-2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3.4219470549529252</v>
      </c>
      <c r="C6" s="20">
        <v>88.330342806258955</v>
      </c>
      <c r="D6" s="9">
        <f t="shared" si="6"/>
        <v>8.5401362426296146E-7</v>
      </c>
      <c r="E6">
        <f>Control!C8/100</f>
        <v>0.41488618091288926</v>
      </c>
      <c r="F6">
        <f t="shared" si="7"/>
        <v>0</v>
      </c>
      <c r="G6">
        <f t="shared" si="0"/>
        <v>156.34060458764537</v>
      </c>
      <c r="H6" s="21">
        <f t="shared" si="1"/>
        <v>9.1998636127769117E-14</v>
      </c>
      <c r="I6" s="7">
        <f t="shared" si="8"/>
        <v>88.330342806258955</v>
      </c>
      <c r="J6">
        <f t="shared" si="2"/>
        <v>3.811861999431422</v>
      </c>
      <c r="K6">
        <f>Control!F8/100</f>
        <v>3.421947054952925E-2</v>
      </c>
      <c r="L6" s="25">
        <f t="shared" si="9"/>
        <v>3.2741038543216409E-2</v>
      </c>
      <c r="M6" s="10">
        <f t="shared" si="3"/>
        <v>156.34060458764537</v>
      </c>
      <c r="N6">
        <f t="shared" si="10"/>
        <v>4.3204409143997577E-2</v>
      </c>
      <c r="O6">
        <f t="shared" si="11"/>
        <v>0</v>
      </c>
      <c r="P6" s="25">
        <f t="shared" si="12"/>
        <v>0</v>
      </c>
      <c r="Q6" s="17">
        <f t="shared" si="13"/>
        <v>41.48861809128892</v>
      </c>
      <c r="R6">
        <f t="shared" si="14"/>
        <v>1501.3179822178374</v>
      </c>
      <c r="S6" s="25">
        <f t="shared" si="15"/>
        <v>4.3204409143997577E-2</v>
      </c>
      <c r="T6" s="25">
        <f t="shared" si="16"/>
        <v>3.2741038543216409E-2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7.5945447687213976</v>
      </c>
      <c r="Y6" s="7">
        <f t="shared" ca="1" si="4"/>
        <v>53.330342806258955</v>
      </c>
      <c r="Z6">
        <v>1</v>
      </c>
      <c r="AA6">
        <v>2</v>
      </c>
      <c r="AB6" s="11">
        <f t="shared" si="19"/>
        <v>39.755117047767257</v>
      </c>
      <c r="AC6" s="11"/>
      <c r="AD6" s="7">
        <f t="shared" si="20"/>
        <v>7.7423879693526825</v>
      </c>
      <c r="AE6">
        <f t="shared" si="21"/>
        <v>7.2561065307494843E-3</v>
      </c>
      <c r="AF6" s="25">
        <f t="shared" si="22"/>
        <v>4.3204409143997577E-2</v>
      </c>
      <c r="AG6" s="7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2.838365798264018</v>
      </c>
      <c r="C7" s="20">
        <v>64.518007360271326</v>
      </c>
      <c r="D7" s="9">
        <f t="shared" si="6"/>
        <v>2.7965545434938122E-8</v>
      </c>
      <c r="E7">
        <f>Control!C9/100</f>
        <v>0.37570882029801977</v>
      </c>
      <c r="F7">
        <f t="shared" si="7"/>
        <v>0</v>
      </c>
      <c r="G7">
        <f t="shared" si="0"/>
        <v>114.19387672500055</v>
      </c>
      <c r="H7" s="21">
        <f t="shared" si="1"/>
        <v>6.5014445623695072E-14</v>
      </c>
      <c r="I7" s="7">
        <f t="shared" si="8"/>
        <v>64.518007360271326</v>
      </c>
      <c r="J7">
        <f t="shared" si="2"/>
        <v>4.1989194986597598</v>
      </c>
      <c r="K7">
        <f>Control!F9/100</f>
        <v>2.8383657982640181E-2</v>
      </c>
      <c r="L7" s="25">
        <f t="shared" si="9"/>
        <v>2.7610739745530601E-2</v>
      </c>
      <c r="M7" s="10">
        <f t="shared" si="3"/>
        <v>114.19387672500055</v>
      </c>
      <c r="N7">
        <f t="shared" si="10"/>
        <v>2.7231100289550655E-2</v>
      </c>
      <c r="O7">
        <f t="shared" si="11"/>
        <v>0</v>
      </c>
      <c r="P7" s="25">
        <f t="shared" si="12"/>
        <v>0</v>
      </c>
      <c r="Q7" s="17">
        <f t="shared" si="13"/>
        <v>37.570882029801979</v>
      </c>
      <c r="R7">
        <f t="shared" si="14"/>
        <v>1575.538492877969</v>
      </c>
      <c r="S7" s="25">
        <f t="shared" si="15"/>
        <v>2.7231100289550655E-2</v>
      </c>
      <c r="T7" s="25">
        <f t="shared" si="16"/>
        <v>2.7610739745530601E-2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5.4841840035081262</v>
      </c>
      <c r="Y7" s="7">
        <f t="shared" ca="1" si="4"/>
        <v>45.518007360271326</v>
      </c>
      <c r="Z7">
        <v>1</v>
      </c>
      <c r="AA7">
        <v>2</v>
      </c>
      <c r="AB7" s="11">
        <f t="shared" si="19"/>
        <v>50.711995702473985</v>
      </c>
      <c r="AC7" s="11"/>
      <c r="AD7" s="7">
        <f t="shared" si="20"/>
        <v>5.5614758272190841</v>
      </c>
      <c r="AE7">
        <f t="shared" si="21"/>
        <v>0.80906449826806615</v>
      </c>
      <c r="AF7" s="25">
        <f t="shared" si="22"/>
        <v>2.7231100289550655E-2</v>
      </c>
      <c r="AG7" s="7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5"/>
        <v>2.4445166204340043</v>
      </c>
      <c r="C8" s="20">
        <v>49.972526249695072</v>
      </c>
      <c r="D8" s="9">
        <f t="shared" si="6"/>
        <v>5.6887844213093786E-8</v>
      </c>
      <c r="E8">
        <f>Control!C10/100</f>
        <v>0.37194525477625634</v>
      </c>
      <c r="F8">
        <f t="shared" si="7"/>
        <v>0</v>
      </c>
      <c r="G8">
        <f t="shared" si="0"/>
        <v>88.449050670906118</v>
      </c>
      <c r="H8" s="21">
        <f t="shared" si="1"/>
        <v>6.2763416198960356E-14</v>
      </c>
      <c r="I8" s="7">
        <f t="shared" si="8"/>
        <v>49.972526249695072</v>
      </c>
      <c r="J8">
        <f t="shared" si="2"/>
        <v>4.2403948186096949</v>
      </c>
      <c r="K8">
        <f>Control!F10/100</f>
        <v>2.4445166204340042E-2</v>
      </c>
      <c r="L8" s="25">
        <f t="shared" si="9"/>
        <v>2.3934487977378429E-2</v>
      </c>
      <c r="M8" s="10">
        <f t="shared" si="3"/>
        <v>88.449050670906118</v>
      </c>
      <c r="N8">
        <f t="shared" si="10"/>
        <v>2.0890765180027498E-2</v>
      </c>
      <c r="O8">
        <f t="shared" si="11"/>
        <v>0</v>
      </c>
      <c r="P8" s="25">
        <f t="shared" si="12"/>
        <v>0</v>
      </c>
      <c r="Q8" s="17">
        <f t="shared" si="13"/>
        <v>37.194525477625632</v>
      </c>
      <c r="R8">
        <f t="shared" si="14"/>
        <v>1574.772604210799</v>
      </c>
      <c r="S8" s="25">
        <f t="shared" si="15"/>
        <v>2.0890765180027498E-2</v>
      </c>
      <c r="T8" s="25">
        <f t="shared" si="16"/>
        <v>2.3934487977378429E-2</v>
      </c>
      <c r="U8" s="10">
        <f ca="1">RANK(C8,$C$3:OFFSET($C$3,Control!$I$5-1,0),1)</f>
        <v>9</v>
      </c>
      <c r="V8" s="10">
        <f t="shared" ca="1" si="17"/>
        <v>9</v>
      </c>
      <c r="W8" s="10">
        <f t="shared" ca="1" si="17"/>
        <v>9</v>
      </c>
      <c r="X8" s="7">
        <f t="shared" si="18"/>
        <v>4.4825253157405935</v>
      </c>
      <c r="Y8" s="7">
        <f t="shared" ca="1" si="4"/>
        <v>40.972526249695072</v>
      </c>
      <c r="Z8">
        <v>1</v>
      </c>
      <c r="AA8">
        <v>2</v>
      </c>
      <c r="AB8" s="11">
        <f t="shared" si="19"/>
        <v>58.977285491529287</v>
      </c>
      <c r="AC8" s="11"/>
      <c r="AD8" s="7">
        <f t="shared" si="20"/>
        <v>4.5335931384367543</v>
      </c>
      <c r="AE8">
        <f t="shared" si="21"/>
        <v>1.5418463492027246</v>
      </c>
      <c r="AF8" s="25">
        <f t="shared" si="22"/>
        <v>2.0890765180027498E-2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5"/>
        <v>4.6693212964058421</v>
      </c>
      <c r="C9" s="20">
        <v>146.76828488884615</v>
      </c>
      <c r="D9" s="9">
        <f t="shared" si="6"/>
        <v>4.994374220856912E-7</v>
      </c>
      <c r="E9">
        <f>Control!C11/100</f>
        <v>0.32658415960627202</v>
      </c>
      <c r="F9">
        <f t="shared" si="7"/>
        <v>0</v>
      </c>
      <c r="G9">
        <f t="shared" si="0"/>
        <v>259.77304813752039</v>
      </c>
      <c r="H9" s="21">
        <f t="shared" si="1"/>
        <v>3.9811899806603815E-14</v>
      </c>
      <c r="I9" s="7">
        <f t="shared" si="8"/>
        <v>146.76828488884615</v>
      </c>
      <c r="J9">
        <f t="shared" si="2"/>
        <v>4.8154772162559407</v>
      </c>
      <c r="K9">
        <f>Control!F11/100</f>
        <v>4.6693212964058421E-2</v>
      </c>
      <c r="L9" s="25">
        <f t="shared" si="9"/>
        <v>4.4414053093378467E-2</v>
      </c>
      <c r="M9" s="10">
        <f t="shared" si="3"/>
        <v>259.77304813752039</v>
      </c>
      <c r="N9">
        <f t="shared" si="10"/>
        <v>4.8811373773621332E-2</v>
      </c>
      <c r="O9">
        <f t="shared" si="11"/>
        <v>0</v>
      </c>
      <c r="P9" s="25">
        <f t="shared" si="12"/>
        <v>0</v>
      </c>
      <c r="Q9" s="17">
        <f t="shared" si="13"/>
        <v>32.658415960627202</v>
      </c>
      <c r="R9">
        <f t="shared" si="14"/>
        <v>1738.073650780954</v>
      </c>
      <c r="S9" s="25">
        <f t="shared" si="15"/>
        <v>4.8811373773621332E-2</v>
      </c>
      <c r="T9" s="25">
        <f t="shared" si="16"/>
        <v>4.4414053093378467E-2</v>
      </c>
      <c r="U9" s="10">
        <f ca="1">RANK(C9,$C$3:OFFSET($C$3,Control!$I$5-1,0),1)</f>
        <v>43</v>
      </c>
      <c r="V9" s="10">
        <f t="shared" ca="1" si="17"/>
        <v>43</v>
      </c>
      <c r="W9" s="10">
        <f t="shared" ca="1" si="17"/>
        <v>43</v>
      </c>
      <c r="X9" s="7">
        <f t="shared" si="18"/>
        <v>9.3225426866999808</v>
      </c>
      <c r="Y9" s="7">
        <f t="shared" ca="1" si="4"/>
        <v>103.76828488884615</v>
      </c>
      <c r="Z9">
        <v>1</v>
      </c>
      <c r="AA9">
        <v>2</v>
      </c>
      <c r="AB9" s="11">
        <f t="shared" si="19"/>
        <v>21.830845799951444</v>
      </c>
      <c r="AC9" s="11"/>
      <c r="AD9" s="7">
        <f t="shared" si="20"/>
        <v>9.5504586737679755</v>
      </c>
      <c r="AE9">
        <f t="shared" si="21"/>
        <v>-0.36484855588403442</v>
      </c>
      <c r="AF9" s="25">
        <f t="shared" si="22"/>
        <v>4.8811373773621332E-2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5"/>
        <v>2.557676579803474</v>
      </c>
      <c r="C10" s="20">
        <v>54.015772187554255</v>
      </c>
      <c r="D10" s="9">
        <f t="shared" si="6"/>
        <v>6.4306532676638994E-7</v>
      </c>
      <c r="E10">
        <f>Control!C12/100</f>
        <v>0.35834599538701023</v>
      </c>
      <c r="F10">
        <f t="shared" si="7"/>
        <v>0</v>
      </c>
      <c r="G10">
        <f t="shared" si="0"/>
        <v>95.605408207159854</v>
      </c>
      <c r="H10" s="21">
        <f t="shared" si="1"/>
        <v>5.5092050870068707E-14</v>
      </c>
      <c r="I10" s="7">
        <f t="shared" si="8"/>
        <v>54.015772187554255</v>
      </c>
      <c r="J10">
        <f t="shared" si="2"/>
        <v>4.397523099258966</v>
      </c>
      <c r="K10">
        <f>Control!F12/100</f>
        <v>2.557676579803474E-2</v>
      </c>
      <c r="L10" s="25">
        <f t="shared" si="9"/>
        <v>2.5032345689563515E-2</v>
      </c>
      <c r="M10" s="10">
        <f t="shared" si="3"/>
        <v>95.605408207159854</v>
      </c>
      <c r="N10">
        <f t="shared" si="10"/>
        <v>2.1285729117207542E-2</v>
      </c>
      <c r="O10">
        <f t="shared" si="11"/>
        <v>0</v>
      </c>
      <c r="P10" s="25">
        <f t="shared" si="12"/>
        <v>0</v>
      </c>
      <c r="Q10" s="17">
        <f t="shared" si="13"/>
        <v>35.834599538701028</v>
      </c>
      <c r="R10">
        <f t="shared" ref="R10:R30" si="23">Q10/100*G10+(100-Q10)/100*2450</f>
        <v>1606.3121264702011</v>
      </c>
      <c r="S10" s="25">
        <f t="shared" si="15"/>
        <v>2.1285729117207542E-2</v>
      </c>
      <c r="T10" s="25">
        <f t="shared" si="16"/>
        <v>2.5032345689563515E-2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4.6318074806771055</v>
      </c>
      <c r="Y10" s="7">
        <f t="shared" ca="1" si="4"/>
        <v>43.015772187554255</v>
      </c>
      <c r="Z10">
        <v>1</v>
      </c>
      <c r="AA10">
        <v>2</v>
      </c>
      <c r="AB10" s="11">
        <f t="shared" si="19"/>
        <v>56.540736885553251</v>
      </c>
      <c r="AC10" s="11"/>
      <c r="AD10" s="7">
        <f t="shared" si="20"/>
        <v>4.6862494915242277</v>
      </c>
      <c r="AE10">
        <f t="shared" si="21"/>
        <v>1.4430208335957437</v>
      </c>
      <c r="AF10" s="25">
        <f t="shared" si="22"/>
        <v>2.1285729117207542E-2</v>
      </c>
      <c r="AG10" s="7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5"/>
        <v>6.6241426698370551</v>
      </c>
      <c r="C11" s="20">
        <v>254.21038163818517</v>
      </c>
      <c r="D11" s="9">
        <f t="shared" si="6"/>
        <v>8.9223635590940376E-8</v>
      </c>
      <c r="E11">
        <f>Control!C13/100</f>
        <v>0.36630521808811933</v>
      </c>
      <c r="F11">
        <f t="shared" si="7"/>
        <v>0</v>
      </c>
      <c r="G11">
        <f t="shared" si="0"/>
        <v>449.94056962896542</v>
      </c>
      <c r="H11" s="21">
        <f t="shared" si="1"/>
        <v>5.9495054168490207E-14</v>
      </c>
      <c r="I11" s="7">
        <f t="shared" si="8"/>
        <v>254.21038163818517</v>
      </c>
      <c r="J11">
        <f t="shared" si="2"/>
        <v>4.3041448611977877</v>
      </c>
      <c r="K11">
        <f>Control!F13/100</f>
        <v>6.6241426698370548E-2</v>
      </c>
      <c r="L11" s="25">
        <f t="shared" si="9"/>
        <v>5.9895952171911813E-2</v>
      </c>
      <c r="M11" s="10">
        <f t="shared" si="3"/>
        <v>449.94056962896542</v>
      </c>
      <c r="N11">
        <f t="shared" si="10"/>
        <v>9.579314399964188E-2</v>
      </c>
      <c r="O11">
        <f t="shared" si="11"/>
        <v>0</v>
      </c>
      <c r="P11" s="25">
        <f t="shared" si="12"/>
        <v>0</v>
      </c>
      <c r="Q11" s="17">
        <f t="shared" si="13"/>
        <v>36.630521808811935</v>
      </c>
      <c r="R11">
        <f t="shared" si="23"/>
        <v>1717.3677941687383</v>
      </c>
      <c r="S11" s="25">
        <f t="shared" si="15"/>
        <v>9.579314399964188E-2</v>
      </c>
      <c r="T11" s="25">
        <f t="shared" si="16"/>
        <v>5.9895952171911813E-2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15.568909617155368</v>
      </c>
      <c r="Y11" s="7">
        <f t="shared" ca="1" si="4"/>
        <v>206.21038163818517</v>
      </c>
      <c r="Z11">
        <v>1</v>
      </c>
      <c r="AA11">
        <v>2</v>
      </c>
      <c r="AB11" s="11">
        <f t="shared" si="19"/>
        <v>5.1766988222321038</v>
      </c>
      <c r="AC11" s="11"/>
      <c r="AD11" s="7">
        <f t="shared" si="20"/>
        <v>16.203457069801242</v>
      </c>
      <c r="AE11">
        <f t="shared" si="21"/>
        <v>-0.88812688823542585</v>
      </c>
      <c r="AF11" s="25">
        <f t="shared" si="22"/>
        <v>9.579314399964188E-2</v>
      </c>
      <c r="AG11" s="7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5"/>
        <v>6.4913099317022844</v>
      </c>
      <c r="C12" s="20">
        <v>246.40630468007694</v>
      </c>
      <c r="D12" s="9">
        <f t="shared" si="6"/>
        <v>7.8143400195074264E-8</v>
      </c>
      <c r="E12">
        <f>Control!C14/100</f>
        <v>0.28570778195564522</v>
      </c>
      <c r="F12">
        <f t="shared" si="7"/>
        <v>0</v>
      </c>
      <c r="G12">
        <f t="shared" si="0"/>
        <v>436.12771584490088</v>
      </c>
      <c r="H12" s="21">
        <f t="shared" si="1"/>
        <v>2.4932006953823673E-14</v>
      </c>
      <c r="I12" s="7">
        <f t="shared" si="8"/>
        <v>246.40630468007694</v>
      </c>
      <c r="J12">
        <f t="shared" si="2"/>
        <v>5.4901231499320167</v>
      </c>
      <c r="K12">
        <f>Control!F14/100</f>
        <v>6.491309931702284E-2</v>
      </c>
      <c r="L12" s="25">
        <f t="shared" si="9"/>
        <v>6.060656408069913E-2</v>
      </c>
      <c r="M12" s="10">
        <f t="shared" si="3"/>
        <v>436.12771584490088</v>
      </c>
      <c r="N12">
        <f t="shared" si="10"/>
        <v>6.6343084548951201E-2</v>
      </c>
      <c r="O12">
        <f t="shared" si="11"/>
        <v>0</v>
      </c>
      <c r="P12" s="25">
        <f t="shared" si="12"/>
        <v>0</v>
      </c>
      <c r="Q12" s="17">
        <f t="shared" si="13"/>
        <v>28.570778195564525</v>
      </c>
      <c r="R12">
        <f t="shared" si="23"/>
        <v>1874.6210165520977</v>
      </c>
      <c r="S12" s="25">
        <f t="shared" si="15"/>
        <v>6.6343084548951201E-2</v>
      </c>
      <c r="T12" s="25">
        <f t="shared" si="16"/>
        <v>6.060656408069913E-2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12.694964862965033</v>
      </c>
      <c r="Y12" s="7">
        <f t="shared" ca="1" si="4"/>
        <v>199.40630468007694</v>
      </c>
      <c r="Z12">
        <v>1</v>
      </c>
      <c r="AA12">
        <v>2</v>
      </c>
      <c r="AB12" s="11">
        <f t="shared" si="19"/>
        <v>5.9972362525316765</v>
      </c>
      <c r="AC12" s="11"/>
      <c r="AD12" s="7">
        <f t="shared" si="20"/>
        <v>13.125618386597404</v>
      </c>
      <c r="AE12">
        <f t="shared" si="21"/>
        <v>-0.81728325267932722</v>
      </c>
      <c r="AF12" s="25">
        <f t="shared" si="22"/>
        <v>6.6343084548951201E-2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4.6622419420497865</v>
      </c>
      <c r="C13" s="20">
        <v>146.41138350558828</v>
      </c>
      <c r="D13" s="9">
        <f t="shared" si="6"/>
        <v>5.6692702354865787E-7</v>
      </c>
      <c r="E13">
        <f>Control!C15/100</f>
        <v>0.39239929120214517</v>
      </c>
      <c r="F13">
        <f t="shared" si="7"/>
        <v>0</v>
      </c>
      <c r="G13">
        <f t="shared" si="0"/>
        <v>259.14134926413226</v>
      </c>
      <c r="H13" s="21">
        <f t="shared" si="1"/>
        <v>7.5697013502661762E-14</v>
      </c>
      <c r="I13" s="7">
        <f t="shared" si="8"/>
        <v>146.41138350558828</v>
      </c>
      <c r="J13">
        <f t="shared" si="2"/>
        <v>4.0245744332630231</v>
      </c>
      <c r="K13">
        <f>Control!F15/100</f>
        <v>4.6622419420497864E-2</v>
      </c>
      <c r="L13" s="25">
        <f t="shared" si="9"/>
        <v>4.364699123275767E-2</v>
      </c>
      <c r="M13" s="10">
        <f t="shared" si="3"/>
        <v>259.14134926413226</v>
      </c>
      <c r="N13">
        <f t="shared" si="10"/>
        <v>6.3819686423910102E-2</v>
      </c>
      <c r="O13">
        <f t="shared" si="11"/>
        <v>0</v>
      </c>
      <c r="P13" s="25">
        <f t="shared" si="12"/>
        <v>0</v>
      </c>
      <c r="Q13" s="17">
        <f t="shared" si="13"/>
        <v>39.239929120214519</v>
      </c>
      <c r="R13">
        <f t="shared" si="23"/>
        <v>1590.3086183271573</v>
      </c>
      <c r="S13" s="25">
        <f t="shared" si="15"/>
        <v>6.3819686423910102E-2</v>
      </c>
      <c r="T13" s="25">
        <f t="shared" si="16"/>
        <v>4.364699123275767E-2</v>
      </c>
      <c r="U13" s="10">
        <f ca="1">RANK(C13,$C$3:OFFSET($C$3,Control!$I$5-1,0),1)</f>
        <v>42</v>
      </c>
      <c r="V13" s="10">
        <f t="shared" ca="1" si="17"/>
        <v>42</v>
      </c>
      <c r="W13" s="10">
        <f t="shared" ca="1" si="17"/>
        <v>42</v>
      </c>
      <c r="X13" s="7">
        <f t="shared" si="18"/>
        <v>10.746667765666777</v>
      </c>
      <c r="Y13" s="7">
        <f t="shared" ca="1" si="4"/>
        <v>104.41138350558828</v>
      </c>
      <c r="Z13">
        <v>1</v>
      </c>
      <c r="AA13">
        <v>2</v>
      </c>
      <c r="AB13" s="11">
        <f t="shared" si="19"/>
        <v>21.913332989778311</v>
      </c>
      <c r="AC13" s="11"/>
      <c r="AD13" s="7">
        <f t="shared" si="20"/>
        <v>11.044210584440798</v>
      </c>
      <c r="AE13">
        <f t="shared" si="21"/>
        <v>-0.5130880503640487</v>
      </c>
      <c r="AF13" s="25">
        <f t="shared" si="22"/>
        <v>6.3819686423910102E-2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5"/>
        <v>4.3052770841903838</v>
      </c>
      <c r="C14" s="20">
        <v>128.76712638708011</v>
      </c>
      <c r="D14" s="9">
        <f t="shared" si="6"/>
        <v>8.025122335553192E-7</v>
      </c>
      <c r="E14">
        <f>Control!C16/100</f>
        <v>0.32913687353920051</v>
      </c>
      <c r="F14">
        <f t="shared" si="7"/>
        <v>0</v>
      </c>
      <c r="G14" s="10">
        <f t="shared" si="0"/>
        <v>227.91183358730677</v>
      </c>
      <c r="H14" s="21">
        <f t="shared" si="1"/>
        <v>4.0911733700943603E-14</v>
      </c>
      <c r="I14" s="7">
        <f t="shared" si="8"/>
        <v>128.76712638708011</v>
      </c>
      <c r="J14">
        <f t="shared" si="2"/>
        <v>4.7789050084276692</v>
      </c>
      <c r="K14">
        <f>Control!F16/100</f>
        <v>4.3052770841903835E-2</v>
      </c>
      <c r="L14" s="25">
        <f t="shared" si="9"/>
        <v>4.1177277092153172E-2</v>
      </c>
      <c r="M14" s="10">
        <f t="shared" si="3"/>
        <v>227.91183358730677</v>
      </c>
      <c r="N14">
        <f t="shared" si="10"/>
        <v>4.3562672345474701E-2</v>
      </c>
      <c r="O14">
        <f t="shared" si="11"/>
        <v>0</v>
      </c>
      <c r="P14" s="25">
        <f t="shared" si="12"/>
        <v>0</v>
      </c>
      <c r="Q14" s="17">
        <f t="shared" si="13"/>
        <v>32.913687353920047</v>
      </c>
      <c r="R14">
        <f t="shared" si="23"/>
        <v>1718.6288481784718</v>
      </c>
      <c r="S14" s="25">
        <f t="shared" si="15"/>
        <v>4.3562672345474701E-2</v>
      </c>
      <c r="T14" s="25">
        <f t="shared" si="16"/>
        <v>4.1177277092153172E-2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8.4739949437627882</v>
      </c>
      <c r="Y14" s="13">
        <f t="shared" ca="1" si="4"/>
        <v>88.767126387080111</v>
      </c>
      <c r="Z14" s="10">
        <v>1</v>
      </c>
      <c r="AA14" s="10">
        <v>2</v>
      </c>
      <c r="AB14" s="11">
        <f t="shared" si="19"/>
        <v>26.336685139528583</v>
      </c>
      <c r="AC14" s="11"/>
      <c r="AD14" s="7">
        <f t="shared" si="20"/>
        <v>8.6615443187378531</v>
      </c>
      <c r="AE14">
        <f t="shared" si="21"/>
        <v>-0.20370132739264435</v>
      </c>
      <c r="AF14" s="25">
        <f t="shared" si="22"/>
        <v>4.3562672345474701E-2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5"/>
        <v>2.3558193079259309</v>
      </c>
      <c r="C15" s="20">
        <v>46.883579077400647</v>
      </c>
      <c r="D15" s="9">
        <f t="shared" si="6"/>
        <v>1.89300302988471E-7</v>
      </c>
      <c r="E15">
        <f>Control!C17/100</f>
        <v>0.35096976092195603</v>
      </c>
      <c r="F15">
        <f t="shared" si="7"/>
        <v>0</v>
      </c>
      <c r="G15">
        <f t="shared" si="0"/>
        <v>82.981757630789133</v>
      </c>
      <c r="H15" s="21">
        <f t="shared" si="1"/>
        <v>5.1224053824214064E-14</v>
      </c>
      <c r="I15" s="7">
        <f t="shared" si="8"/>
        <v>46.883579077400647</v>
      </c>
      <c r="J15">
        <f t="shared" si="2"/>
        <v>4.487842934870879</v>
      </c>
      <c r="K15">
        <f>Control!F17/100</f>
        <v>2.3558193079259309E-2</v>
      </c>
      <c r="L15" s="25">
        <f t="shared" si="9"/>
        <v>2.3135318686244539E-2</v>
      </c>
      <c r="M15" s="10">
        <f t="shared" si="3"/>
        <v>82.981757630789133</v>
      </c>
      <c r="N15">
        <f t="shared" si="10"/>
        <v>1.7950204907144152E-2</v>
      </c>
      <c r="O15">
        <f t="shared" si="11"/>
        <v>0</v>
      </c>
      <c r="P15" s="25">
        <f t="shared" si="12"/>
        <v>0</v>
      </c>
      <c r="Q15" s="17">
        <f t="shared" si="13"/>
        <v>35.096976092195604</v>
      </c>
      <c r="R15">
        <f t="shared" si="23"/>
        <v>1619.2481733777695</v>
      </c>
      <c r="S15" s="25">
        <f t="shared" si="15"/>
        <v>1.7950204907144152E-2</v>
      </c>
      <c r="T15" s="25">
        <f t="shared" si="16"/>
        <v>2.3135318686244539E-2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4.1085523593388693</v>
      </c>
      <c r="Y15" s="7">
        <f t="shared" ca="1" si="4"/>
        <v>38.883579077400647</v>
      </c>
      <c r="Z15">
        <v>1</v>
      </c>
      <c r="AA15">
        <v>2</v>
      </c>
      <c r="AB15" s="11">
        <f t="shared" si="19"/>
        <v>60.91663685975832</v>
      </c>
      <c r="AC15" s="11"/>
      <c r="AD15" s="7">
        <f t="shared" si="20"/>
        <v>4.1508397986403462</v>
      </c>
      <c r="AE15">
        <f t="shared" si="21"/>
        <v>2.0061635855323261</v>
      </c>
      <c r="AF15" s="25">
        <f t="shared" si="22"/>
        <v>1.7950204907144152E-2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2.8819137575378626</v>
      </c>
      <c r="C16" s="20">
        <v>66.205441451989856</v>
      </c>
      <c r="D16" s="9">
        <f t="shared" si="6"/>
        <v>6.3745226386302534E-7</v>
      </c>
      <c r="E16">
        <f>Control!C18/100</f>
        <v>0.34967461501867869</v>
      </c>
      <c r="F16">
        <f t="shared" si="7"/>
        <v>0</v>
      </c>
      <c r="G16">
        <f t="shared" si="0"/>
        <v>117.18055670064292</v>
      </c>
      <c r="H16" s="21">
        <f t="shared" si="1"/>
        <v>5.0565506824928548E-14</v>
      </c>
      <c r="I16" s="7">
        <f t="shared" si="8"/>
        <v>66.205441451989856</v>
      </c>
      <c r="J16">
        <f t="shared" si="2"/>
        <v>4.5040948884269545</v>
      </c>
      <c r="K16">
        <f>Control!F18/100</f>
        <v>2.8819137575378625E-2</v>
      </c>
      <c r="L16" s="25">
        <f t="shared" si="9"/>
        <v>2.8098008512360245E-2</v>
      </c>
      <c r="M16" s="10">
        <f t="shared" si="3"/>
        <v>117.18055670064292</v>
      </c>
      <c r="N16">
        <f t="shared" si="10"/>
        <v>2.5022576096602842E-2</v>
      </c>
      <c r="O16">
        <f t="shared" si="11"/>
        <v>0</v>
      </c>
      <c r="P16" s="25">
        <f t="shared" si="12"/>
        <v>0</v>
      </c>
      <c r="Q16" s="17">
        <f t="shared" si="13"/>
        <v>34.967461501867874</v>
      </c>
      <c r="R16">
        <f t="shared" si="23"/>
        <v>1634.2722592562088</v>
      </c>
      <c r="S16" s="25">
        <f t="shared" si="15"/>
        <v>2.5022576096602842E-2</v>
      </c>
      <c r="T16" s="25">
        <f t="shared" si="16"/>
        <v>2.8098008512360245E-2</v>
      </c>
      <c r="U16" s="10">
        <f ca="1">RANK(C16,$C$3:OFFSET($C$3,Control!$I$5-1,0),1)</f>
        <v>22</v>
      </c>
      <c r="V16" s="10">
        <f t="shared" ca="1" si="17"/>
        <v>22</v>
      </c>
      <c r="W16" s="10">
        <f t="shared" ca="1" si="17"/>
        <v>22</v>
      </c>
      <c r="X16" s="7">
        <f t="shared" si="18"/>
        <v>5.3120584608963091</v>
      </c>
      <c r="Y16" s="7">
        <f t="shared" ca="1" si="4"/>
        <v>44.205441451989856</v>
      </c>
      <c r="Z16">
        <v>1</v>
      </c>
      <c r="AA16">
        <v>2</v>
      </c>
      <c r="AB16" s="11">
        <f t="shared" si="19"/>
        <v>49.838092074864825</v>
      </c>
      <c r="AC16" s="11"/>
      <c r="AD16" s="7">
        <f t="shared" si="20"/>
        <v>5.3841713671981468</v>
      </c>
      <c r="AE16">
        <f t="shared" si="21"/>
        <v>0.95169769855676911</v>
      </c>
      <c r="AF16" s="25">
        <f t="shared" si="22"/>
        <v>2.5022576096602842E-2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3.5431176862735709</v>
      </c>
      <c r="C17" s="20">
        <v>93.581883522267759</v>
      </c>
      <c r="D17" s="9">
        <f t="shared" si="6"/>
        <v>8.235664683553523E-8</v>
      </c>
      <c r="E17">
        <f>Control!C19/100</f>
        <v>0.42296595174014884</v>
      </c>
      <c r="F17">
        <f t="shared" si="7"/>
        <v>0</v>
      </c>
      <c r="G17">
        <f t="shared" si="0"/>
        <v>165.63558776639601</v>
      </c>
      <c r="H17" s="21">
        <f t="shared" si="1"/>
        <v>9.8423527416286924E-14</v>
      </c>
      <c r="I17" s="7">
        <f t="shared" si="8"/>
        <v>93.581883522267759</v>
      </c>
      <c r="J17">
        <f t="shared" si="2"/>
        <v>3.7409556164807571</v>
      </c>
      <c r="K17">
        <f>Control!F19/100</f>
        <v>3.5431176862735711E-2</v>
      </c>
      <c r="L17" s="25">
        <f t="shared" si="9"/>
        <v>3.3761516740565843E-2</v>
      </c>
      <c r="M17" s="10">
        <f t="shared" si="3"/>
        <v>165.63558776639601</v>
      </c>
      <c r="N17">
        <f t="shared" si="10"/>
        <v>4.7124037923953616E-2</v>
      </c>
      <c r="O17">
        <f t="shared" si="11"/>
        <v>0</v>
      </c>
      <c r="P17" s="25">
        <f t="shared" si="12"/>
        <v>0</v>
      </c>
      <c r="Q17" s="17">
        <f t="shared" si="13"/>
        <v>42.29659517401489</v>
      </c>
      <c r="R17">
        <f t="shared" si="23"/>
        <v>1483.7916322582878</v>
      </c>
      <c r="S17" s="25">
        <f t="shared" si="15"/>
        <v>4.7124037923953616E-2</v>
      </c>
      <c r="T17" s="25">
        <f t="shared" si="16"/>
        <v>3.3761516740565843E-2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8.0885554664519468</v>
      </c>
      <c r="Y17" s="7">
        <f t="shared" ref="Y17:Y30" ca="1" si="24">ABS(C17-V17)</f>
        <v>56.581883522267759</v>
      </c>
      <c r="Z17">
        <v>1</v>
      </c>
      <c r="AA17">
        <v>2</v>
      </c>
      <c r="AB17" s="11">
        <f t="shared" si="19"/>
        <v>37.690956622882851</v>
      </c>
      <c r="AC17" s="11"/>
      <c r="AD17" s="7">
        <f t="shared" si="20"/>
        <v>8.2555214786689319</v>
      </c>
      <c r="AE17">
        <f t="shared" si="21"/>
        <v>-0.10202183081940308</v>
      </c>
      <c r="AF17" s="25">
        <f t="shared" si="22"/>
        <v>4.7124037923953616E-2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3.0960744156620663</v>
      </c>
      <c r="C18" s="20">
        <v>74.719759215209521</v>
      </c>
      <c r="D18" s="9">
        <f t="shared" si="6"/>
        <v>7.6407914351150907E-7</v>
      </c>
      <c r="E18">
        <f>Control!C20/100</f>
        <v>0.3184283787812322</v>
      </c>
      <c r="F18">
        <f t="shared" si="7"/>
        <v>0</v>
      </c>
      <c r="G18">
        <f t="shared" si="0"/>
        <v>132.25050372522043</v>
      </c>
      <c r="H18" s="21">
        <f t="shared" si="1"/>
        <v>3.6439396499948843E-14</v>
      </c>
      <c r="I18" s="7">
        <f t="shared" si="8"/>
        <v>74.719759215209521</v>
      </c>
      <c r="J18">
        <f t="shared" si="2"/>
        <v>4.9362528572856128</v>
      </c>
      <c r="K18">
        <f>Control!F20/100</f>
        <v>3.0960744156620663E-2</v>
      </c>
      <c r="L18" s="25">
        <f t="shared" si="9"/>
        <v>3.020065853383528E-2</v>
      </c>
      <c r="M18" s="10">
        <f t="shared" si="3"/>
        <v>132.25050372522043</v>
      </c>
      <c r="N18">
        <f t="shared" si="10"/>
        <v>2.4549979126481786E-2</v>
      </c>
      <c r="O18">
        <f t="shared" si="11"/>
        <v>0</v>
      </c>
      <c r="P18" s="25">
        <f t="shared" si="12"/>
        <v>0</v>
      </c>
      <c r="Q18" s="17">
        <f t="shared" si="13"/>
        <v>31.84283787812322</v>
      </c>
      <c r="R18">
        <f t="shared" si="23"/>
        <v>1711.9627854802043</v>
      </c>
      <c r="S18" s="25">
        <f t="shared" si="15"/>
        <v>2.4549979126481786E-2</v>
      </c>
      <c r="T18" s="25">
        <f t="shared" si="16"/>
        <v>3.020065853383528E-2</v>
      </c>
      <c r="U18" s="10">
        <f ca="1">RANK(C18,$C$3:OFFSET($C$3,Control!$I$5-1,0),1)</f>
        <v>29</v>
      </c>
      <c r="V18" s="10">
        <f t="shared" ca="1" si="17"/>
        <v>29</v>
      </c>
      <c r="W18" s="10">
        <f t="shared" ca="1" si="17"/>
        <v>29</v>
      </c>
      <c r="X18" s="7">
        <f t="shared" si="18"/>
        <v>5.475063766031707</v>
      </c>
      <c r="Y18" s="7">
        <f t="shared" ca="1" si="24"/>
        <v>45.719759215209521</v>
      </c>
      <c r="Z18">
        <v>1</v>
      </c>
      <c r="AA18">
        <v>2</v>
      </c>
      <c r="AB18" s="11">
        <f t="shared" si="19"/>
        <v>45.669295421392185</v>
      </c>
      <c r="AC18" s="11"/>
      <c r="AD18" s="7">
        <f t="shared" si="20"/>
        <v>5.5510723283102443</v>
      </c>
      <c r="AE18">
        <f t="shared" si="21"/>
        <v>0.90364331218075233</v>
      </c>
      <c r="AF18" s="25">
        <f t="shared" si="22"/>
        <v>2.4549979126481786E-2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2.6031834749273859</v>
      </c>
      <c r="C19" s="20">
        <v>55.67332962354827</v>
      </c>
      <c r="D19" s="9">
        <f t="shared" si="6"/>
        <v>5.4435358975979398E-7</v>
      </c>
      <c r="E19">
        <f>Control!C21/100</f>
        <v>0.318519651216216</v>
      </c>
      <c r="F19">
        <f t="shared" si="7"/>
        <v>0</v>
      </c>
      <c r="G19">
        <f t="shared" si="0"/>
        <v>98.539207889681748</v>
      </c>
      <c r="H19" s="21">
        <f t="shared" si="1"/>
        <v>3.6475966308785465E-14</v>
      </c>
      <c r="I19" s="7">
        <f t="shared" si="8"/>
        <v>55.67332962354827</v>
      </c>
      <c r="J19">
        <f t="shared" si="2"/>
        <v>4.9348670197268465</v>
      </c>
      <c r="K19">
        <f>Control!F21/100</f>
        <v>2.6031834749273858E-2</v>
      </c>
      <c r="L19" s="25">
        <f t="shared" si="9"/>
        <v>2.5552462136755501E-2</v>
      </c>
      <c r="M19" s="10">
        <f t="shared" si="3"/>
        <v>98.539207889681748</v>
      </c>
      <c r="N19">
        <f t="shared" si="10"/>
        <v>1.8414860770877107E-2</v>
      </c>
      <c r="O19">
        <f t="shared" si="11"/>
        <v>0</v>
      </c>
      <c r="P19" s="25">
        <f t="shared" si="12"/>
        <v>0</v>
      </c>
      <c r="Q19" s="17">
        <f t="shared" si="13"/>
        <v>31.851965121621603</v>
      </c>
      <c r="R19">
        <f t="shared" si="23"/>
        <v>1701.0135286484142</v>
      </c>
      <c r="S19" s="25">
        <f t="shared" si="15"/>
        <v>1.8414860770877107E-2</v>
      </c>
      <c r="T19" s="25">
        <f t="shared" si="16"/>
        <v>2.5552462136755501E-2</v>
      </c>
      <c r="U19" s="10">
        <f ca="1">RANK(C19,$C$3:OFFSET($C$3,Control!$I$5-1,0),1)</f>
        <v>14</v>
      </c>
      <c r="V19" s="10">
        <f t="shared" ca="1" si="17"/>
        <v>14</v>
      </c>
      <c r="W19" s="10">
        <f t="shared" ca="1" si="17"/>
        <v>14</v>
      </c>
      <c r="X19" s="7">
        <f t="shared" si="18"/>
        <v>4.3967322907632607</v>
      </c>
      <c r="Y19" s="7">
        <f t="shared" ca="1" si="24"/>
        <v>41.67332962354827</v>
      </c>
      <c r="Z19">
        <v>1</v>
      </c>
      <c r="AA19">
        <v>2</v>
      </c>
      <c r="AB19" s="11">
        <f t="shared" si="19"/>
        <v>55.574007610254569</v>
      </c>
      <c r="AC19" s="11"/>
      <c r="AD19" s="7">
        <f t="shared" si="20"/>
        <v>4.4446695520150961</v>
      </c>
      <c r="AE19">
        <f t="shared" si="21"/>
        <v>1.7998335272378796</v>
      </c>
      <c r="AF19" s="25">
        <f t="shared" si="22"/>
        <v>1.8414860770877107E-2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2.6245588440753238</v>
      </c>
      <c r="C20" s="20">
        <v>56.458039636241594</v>
      </c>
      <c r="D20" s="9">
        <f t="shared" si="6"/>
        <v>8.8853531643451333E-8</v>
      </c>
      <c r="E20">
        <f>Control!C22/100</f>
        <v>0.30216134292297342</v>
      </c>
      <c r="F20">
        <f t="shared" si="7"/>
        <v>0</v>
      </c>
      <c r="G20">
        <f t="shared" si="0"/>
        <v>99.928108169164872</v>
      </c>
      <c r="H20" s="21">
        <f t="shared" si="1"/>
        <v>3.0329562984845122E-14</v>
      </c>
      <c r="I20" s="7">
        <f t="shared" si="8"/>
        <v>56.458039636241594</v>
      </c>
      <c r="J20">
        <f t="shared" si="2"/>
        <v>5.1966153647684994</v>
      </c>
      <c r="K20">
        <f>Control!F22/100</f>
        <v>2.624558844075324E-2</v>
      </c>
      <c r="L20" s="25">
        <f t="shared" si="9"/>
        <v>2.5791031021052017E-2</v>
      </c>
      <c r="M20" s="10">
        <f t="shared" si="3"/>
        <v>99.928108169164872</v>
      </c>
      <c r="N20">
        <f t="shared" si="10"/>
        <v>1.7319383816725608E-2</v>
      </c>
      <c r="O20">
        <f t="shared" si="11"/>
        <v>0</v>
      </c>
      <c r="P20" s="25">
        <f t="shared" si="12"/>
        <v>0</v>
      </c>
      <c r="Q20" s="17">
        <f t="shared" si="13"/>
        <v>30.216134292297337</v>
      </c>
      <c r="R20">
        <f t="shared" si="23"/>
        <v>1739.8991211988623</v>
      </c>
      <c r="S20" s="25">
        <f t="shared" si="15"/>
        <v>1.7319383816725608E-2</v>
      </c>
      <c r="T20" s="25">
        <f t="shared" si="16"/>
        <v>2.5791031021052017E-2</v>
      </c>
      <c r="U20" s="10">
        <f ca="1">RANK(C20,$C$3:OFFSET($C$3,Control!$I$5-1,0),1)</f>
        <v>15</v>
      </c>
      <c r="V20" s="10">
        <f t="shared" ref="V20:W29" ca="1" si="25">IF(U20=U19,U19+1,U20)</f>
        <v>15</v>
      </c>
      <c r="W20" s="10">
        <f t="shared" ca="1" si="25"/>
        <v>15</v>
      </c>
      <c r="X20" s="7">
        <f t="shared" si="18"/>
        <v>4.3110414837777622</v>
      </c>
      <c r="Y20" s="7">
        <f t="shared" ca="1" si="24"/>
        <v>41.458039636241594</v>
      </c>
      <c r="Z20">
        <v>1</v>
      </c>
      <c r="AA20">
        <v>2</v>
      </c>
      <c r="AB20" s="11">
        <f t="shared" si="19"/>
        <v>55.122679010840081</v>
      </c>
      <c r="AC20" s="11"/>
      <c r="AD20" s="7">
        <f t="shared" si="20"/>
        <v>4.3564972257478844</v>
      </c>
      <c r="AE20">
        <f t="shared" si="21"/>
        <v>1.964906142792779</v>
      </c>
      <c r="AF20" s="25">
        <f t="shared" si="22"/>
        <v>1.7319383816725608E-2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2.8637187661522443</v>
      </c>
      <c r="C21" s="20">
        <v>65.49857433806109</v>
      </c>
      <c r="D21" s="9">
        <f t="shared" si="6"/>
        <v>6.7235458667269654E-7</v>
      </c>
      <c r="E21">
        <f>Control!C23/100</f>
        <v>0.26758526336205241</v>
      </c>
      <c r="F21">
        <f t="shared" si="7"/>
        <v>0</v>
      </c>
      <c r="G21">
        <f t="shared" si="0"/>
        <v>115.92943473684456</v>
      </c>
      <c r="H21" s="21">
        <f t="shared" si="1"/>
        <v>1.9822008938378379E-14</v>
      </c>
      <c r="I21" s="7">
        <f t="shared" si="8"/>
        <v>65.49857433806109</v>
      </c>
      <c r="J21">
        <f t="shared" si="2"/>
        <v>5.8551753644424496</v>
      </c>
      <c r="K21">
        <f>Control!F23/100</f>
        <v>2.8637187661522442E-2</v>
      </c>
      <c r="L21" s="25">
        <f t="shared" si="9"/>
        <v>2.8151509004350136E-2</v>
      </c>
      <c r="M21" s="10">
        <f t="shared" si="3"/>
        <v>115.92943473684456</v>
      </c>
      <c r="N21">
        <f t="shared" si="10"/>
        <v>1.6959719051772473E-2</v>
      </c>
      <c r="O21">
        <f t="shared" si="11"/>
        <v>0</v>
      </c>
      <c r="P21" s="25">
        <f t="shared" si="12"/>
        <v>0</v>
      </c>
      <c r="Q21" s="17">
        <f t="shared" si="13"/>
        <v>26.758526336205239</v>
      </c>
      <c r="R21">
        <f t="shared" si="23"/>
        <v>1825.4371130884442</v>
      </c>
      <c r="S21" s="25">
        <f t="shared" si="15"/>
        <v>1.6959719051772473E-2</v>
      </c>
      <c r="T21" s="25">
        <f t="shared" si="16"/>
        <v>2.8151509004350136E-2</v>
      </c>
      <c r="U21" s="10">
        <f ca="1">RANK(C21,$C$3:OFFSET($C$3,Control!$I$5-1,0),1)</f>
        <v>21</v>
      </c>
      <c r="V21" s="10">
        <f t="shared" ca="1" si="25"/>
        <v>21</v>
      </c>
      <c r="W21" s="10">
        <f t="shared" ca="1" si="25"/>
        <v>21</v>
      </c>
      <c r="X21" s="7">
        <f t="shared" si="18"/>
        <v>4.5111228056122608</v>
      </c>
      <c r="Y21" s="7">
        <f t="shared" ca="1" si="24"/>
        <v>44.49857433806109</v>
      </c>
      <c r="Z21">
        <v>1</v>
      </c>
      <c r="AA21">
        <v>2</v>
      </c>
      <c r="AB21" s="11">
        <f t="shared" si="19"/>
        <v>50.202170228959879</v>
      </c>
      <c r="AC21" s="11"/>
      <c r="AD21" s="7">
        <f t="shared" si="20"/>
        <v>4.5596906713294914</v>
      </c>
      <c r="AE21">
        <f t="shared" si="21"/>
        <v>1.8900638228681332</v>
      </c>
      <c r="AF21" s="25">
        <f t="shared" si="22"/>
        <v>1.6959719051772473E-2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5.3849067494274889</v>
      </c>
      <c r="C22" s="20">
        <v>184.13182772610017</v>
      </c>
      <c r="D22" s="9">
        <f t="shared" si="6"/>
        <v>1.1803344879268707E-7</v>
      </c>
      <c r="E22">
        <f>Control!C24/100</f>
        <v>0.5139155873577872</v>
      </c>
      <c r="F22">
        <f t="shared" si="7"/>
        <v>0</v>
      </c>
      <c r="G22">
        <f t="shared" si="0"/>
        <v>325.90478374648455</v>
      </c>
      <c r="H22" s="21">
        <f t="shared" si="1"/>
        <v>1.946037754684893E-13</v>
      </c>
      <c r="I22" s="7">
        <f t="shared" si="8"/>
        <v>184.13182772610017</v>
      </c>
      <c r="J22">
        <f t="shared" si="2"/>
        <v>3.0966017767488352</v>
      </c>
      <c r="K22">
        <f>Control!F24/100</f>
        <v>5.3849067494274892E-2</v>
      </c>
      <c r="L22" s="25">
        <f t="shared" si="9"/>
        <v>4.7221433709625338E-2</v>
      </c>
      <c r="M22" s="10">
        <f t="shared" si="3"/>
        <v>325.90478374648455</v>
      </c>
      <c r="N22">
        <f t="shared" si="10"/>
        <v>0.12307796760555209</v>
      </c>
      <c r="O22">
        <f t="shared" si="11"/>
        <v>0</v>
      </c>
      <c r="P22" s="25">
        <f t="shared" si="12"/>
        <v>0</v>
      </c>
      <c r="Q22" s="17">
        <f t="shared" si="13"/>
        <v>51.391558735778716</v>
      </c>
      <c r="R22">
        <f t="shared" si="23"/>
        <v>1358.3943593352087</v>
      </c>
      <c r="S22" s="25">
        <f t="shared" si="15"/>
        <v>0.12307796760555209</v>
      </c>
      <c r="T22" s="25">
        <f t="shared" si="16"/>
        <v>4.7221433709625338E-2</v>
      </c>
      <c r="U22" s="10">
        <f ca="1">RANK(C22,$C$3:OFFSET($C$3,Control!$I$5-1,0),1)</f>
        <v>45</v>
      </c>
      <c r="V22" s="10">
        <f t="shared" ca="1" si="25"/>
        <v>45</v>
      </c>
      <c r="W22" s="10">
        <f t="shared" ca="1" si="25"/>
        <v>45</v>
      </c>
      <c r="X22" s="7">
        <f t="shared" si="18"/>
        <v>17.029940131517744</v>
      </c>
      <c r="Y22" s="7">
        <f t="shared" ca="1" si="24"/>
        <v>139.13182772610017</v>
      </c>
      <c r="Z22">
        <v>1</v>
      </c>
      <c r="AA22">
        <v>2</v>
      </c>
      <c r="AB22" s="11">
        <f t="shared" si="19"/>
        <v>14.435522470952256</v>
      </c>
      <c r="AC22" s="11"/>
      <c r="AD22" s="7">
        <f t="shared" si="20"/>
        <v>17.692703509982699</v>
      </c>
      <c r="AE22">
        <f t="shared" si="21"/>
        <v>-0.80765063015964345</v>
      </c>
      <c r="AF22" s="25">
        <f t="shared" si="22"/>
        <v>0.12307796760555209</v>
      </c>
      <c r="AG22" s="7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2.4829986231469245</v>
      </c>
      <c r="C23" s="20">
        <v>51.334791712065282</v>
      </c>
      <c r="D23" s="9">
        <f t="shared" si="6"/>
        <v>5.0712720112144893E-7</v>
      </c>
      <c r="E23">
        <f>Control!C25/100</f>
        <v>0.27401935319362325</v>
      </c>
      <c r="F23">
        <f t="shared" si="7"/>
        <v>0</v>
      </c>
      <c r="G23">
        <f t="shared" si="0"/>
        <v>90.860197273868664</v>
      </c>
      <c r="H23" s="21">
        <f t="shared" si="1"/>
        <v>2.1540923812935889E-14</v>
      </c>
      <c r="I23" s="7">
        <f t="shared" si="8"/>
        <v>51.334791712065282</v>
      </c>
      <c r="J23">
        <f t="shared" si="2"/>
        <v>5.7200414406809266</v>
      </c>
      <c r="K23">
        <f>Control!F25/100</f>
        <v>2.4829986231469245E-2</v>
      </c>
      <c r="L23" s="25">
        <f t="shared" si="9"/>
        <v>2.4487904411802514E-2</v>
      </c>
      <c r="M23" s="10">
        <f t="shared" si="3"/>
        <v>90.860197273868664</v>
      </c>
      <c r="N23">
        <f t="shared" si="10"/>
        <v>1.3776963727558645E-2</v>
      </c>
      <c r="O23">
        <f t="shared" si="11"/>
        <v>0</v>
      </c>
      <c r="P23" s="25">
        <f t="shared" si="12"/>
        <v>0</v>
      </c>
      <c r="Q23" s="17">
        <f t="shared" si="13"/>
        <v>27.401935319362327</v>
      </c>
      <c r="R23">
        <f t="shared" si="23"/>
        <v>1803.5500371636535</v>
      </c>
      <c r="S23" s="25">
        <f t="shared" si="15"/>
        <v>1.3776963727558645E-2</v>
      </c>
      <c r="T23" s="25">
        <f t="shared" si="16"/>
        <v>2.4487904411802514E-2</v>
      </c>
      <c r="U23" s="10">
        <f ca="1">RANK(C23,$C$3:OFFSET($C$3,Control!$I$5-1,0),1)</f>
        <v>10</v>
      </c>
      <c r="V23" s="10">
        <f t="shared" ca="1" si="25"/>
        <v>10</v>
      </c>
      <c r="W23" s="10">
        <f t="shared" ca="1" si="25"/>
        <v>10</v>
      </c>
      <c r="X23" s="7">
        <f t="shared" si="18"/>
        <v>3.8264868139361154</v>
      </c>
      <c r="Y23" s="7">
        <f t="shared" ca="1" si="24"/>
        <v>41.334791712065282</v>
      </c>
      <c r="Z23">
        <v>1</v>
      </c>
      <c r="AA23">
        <v>2</v>
      </c>
      <c r="AB23" s="11">
        <f t="shared" si="19"/>
        <v>58.14369147141106</v>
      </c>
      <c r="AC23" s="11"/>
      <c r="AD23" s="7">
        <f t="shared" si="20"/>
        <v>3.8606949959027892</v>
      </c>
      <c r="AE23">
        <f t="shared" si="21"/>
        <v>2.8272185750104235</v>
      </c>
      <c r="AF23" s="25">
        <f t="shared" si="22"/>
        <v>1.3776963727558645E-2</v>
      </c>
      <c r="AG23" s="7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2.9042698231130437</v>
      </c>
      <c r="C24" s="20">
        <v>67.077514704318062</v>
      </c>
      <c r="D24" s="9">
        <f t="shared" si="6"/>
        <v>6.8978245870709998E-7</v>
      </c>
      <c r="E24">
        <f>Control!C26/100</f>
        <v>0.3708055268976464</v>
      </c>
      <c r="F24">
        <f t="shared" si="7"/>
        <v>0</v>
      </c>
      <c r="G24">
        <f t="shared" si="0"/>
        <v>118.7240858570139</v>
      </c>
      <c r="H24" s="21">
        <f t="shared" si="1"/>
        <v>6.209286390067805E-14</v>
      </c>
      <c r="I24" s="7">
        <f t="shared" si="8"/>
        <v>67.077514704318062</v>
      </c>
      <c r="J24">
        <f t="shared" si="2"/>
        <v>4.2531209565964128</v>
      </c>
      <c r="K24">
        <f>Control!F26/100</f>
        <v>2.9042698231130436E-2</v>
      </c>
      <c r="L24" s="25">
        <f t="shared" si="9"/>
        <v>2.8237910774063981E-2</v>
      </c>
      <c r="M24" s="10">
        <f t="shared" si="3"/>
        <v>118.7240858570139</v>
      </c>
      <c r="N24">
        <f t="shared" si="10"/>
        <v>2.7710492002558398E-2</v>
      </c>
      <c r="O24">
        <f t="shared" si="11"/>
        <v>0</v>
      </c>
      <c r="P24" s="25">
        <f t="shared" si="12"/>
        <v>0</v>
      </c>
      <c r="Q24" s="17">
        <f t="shared" si="13"/>
        <v>37.080552689764644</v>
      </c>
      <c r="R24">
        <f t="shared" si="23"/>
        <v>1585.5500063124177</v>
      </c>
      <c r="S24" s="25">
        <f t="shared" si="15"/>
        <v>2.7710492002558398E-2</v>
      </c>
      <c r="T24" s="25">
        <f t="shared" si="16"/>
        <v>2.8237910774063981E-2</v>
      </c>
      <c r="U24" s="10">
        <f ca="1">RANK(C24,$C$3:OFFSET($C$3,Control!$I$5-1,0),1)</f>
        <v>25</v>
      </c>
      <c r="V24" s="10">
        <f t="shared" ca="1" si="25"/>
        <v>25</v>
      </c>
      <c r="W24" s="10">
        <f t="shared" ca="1" si="25"/>
        <v>25</v>
      </c>
      <c r="X24" s="7">
        <f t="shared" si="18"/>
        <v>5.5948402776622377</v>
      </c>
      <c r="Y24" s="7">
        <f t="shared" ca="1" si="24"/>
        <v>42.077514704318062</v>
      </c>
      <c r="Z24">
        <v>1</v>
      </c>
      <c r="AA24">
        <v>2</v>
      </c>
      <c r="AB24" s="11">
        <f t="shared" si="19"/>
        <v>49.392847562063068</v>
      </c>
      <c r="AC24" s="11"/>
      <c r="AD24" s="7">
        <f t="shared" si="20"/>
        <v>5.6753190233688837</v>
      </c>
      <c r="AE24">
        <f t="shared" si="21"/>
        <v>0.75447989148470418</v>
      </c>
      <c r="AF24" s="25">
        <f t="shared" si="22"/>
        <v>2.7710492002558398E-2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5.9340075590088359</v>
      </c>
      <c r="C25" s="20">
        <v>214.40537099640417</v>
      </c>
      <c r="D25" s="9">
        <f t="shared" si="6"/>
        <v>9.0089270265991672E-8</v>
      </c>
      <c r="E25">
        <f>Control!C27/100</f>
        <v>0.27612743020729918</v>
      </c>
      <c r="F25">
        <f t="shared" si="7"/>
        <v>0</v>
      </c>
      <c r="G25">
        <f t="shared" si="0"/>
        <v>379.48754939102355</v>
      </c>
      <c r="H25" s="21">
        <f t="shared" si="1"/>
        <v>2.212653579515448E-14</v>
      </c>
      <c r="I25" s="7">
        <f t="shared" si="8"/>
        <v>214.40537099640417</v>
      </c>
      <c r="J25">
        <f t="shared" si="2"/>
        <v>5.6771356035419611</v>
      </c>
      <c r="K25">
        <f>Control!F27/100</f>
        <v>5.9340075590088359E-2</v>
      </c>
      <c r="L25" s="25">
        <f t="shared" si="9"/>
        <v>5.603592371197029E-2</v>
      </c>
      <c r="M25" s="10">
        <f t="shared" si="3"/>
        <v>379.48754939102355</v>
      </c>
      <c r="N25">
        <f t="shared" si="10"/>
        <v>5.5681625701703048E-2</v>
      </c>
      <c r="O25">
        <f t="shared" si="11"/>
        <v>0</v>
      </c>
      <c r="P25" s="25">
        <f t="shared" si="12"/>
        <v>0</v>
      </c>
      <c r="Q25" s="17">
        <f t="shared" si="13"/>
        <v>27.612743020729916</v>
      </c>
      <c r="R25">
        <f t="shared" si="23"/>
        <v>1878.2747178011259</v>
      </c>
      <c r="S25" s="25">
        <f t="shared" si="15"/>
        <v>5.5681625701703048E-2</v>
      </c>
      <c r="T25" s="25">
        <f t="shared" si="16"/>
        <v>5.603592371197029E-2</v>
      </c>
      <c r="U25" s="10">
        <f ca="1">RANK(C25,$C$3:OFFSET($C$3,Control!$I$5-1,0),1)</f>
        <v>46</v>
      </c>
      <c r="V25" s="10">
        <f t="shared" ca="1" si="25"/>
        <v>46</v>
      </c>
      <c r="W25" s="10">
        <f t="shared" ca="1" si="25"/>
        <v>46</v>
      </c>
      <c r="X25" s="7">
        <f t="shared" si="18"/>
        <v>11.171754941367334</v>
      </c>
      <c r="Y25" s="7">
        <f t="shared" ca="1" si="24"/>
        <v>168.40537099640417</v>
      </c>
      <c r="Z25">
        <v>1</v>
      </c>
      <c r="AA25">
        <v>2</v>
      </c>
      <c r="AB25" s="11">
        <f t="shared" si="19"/>
        <v>9.8587145101268607</v>
      </c>
      <c r="AC25" s="11"/>
      <c r="AD25" s="7">
        <f t="shared" si="20"/>
        <v>11.502170129179142</v>
      </c>
      <c r="AE25">
        <f t="shared" si="21"/>
        <v>-0.67718679428325645</v>
      </c>
      <c r="AF25" s="25">
        <f t="shared" si="22"/>
        <v>5.5681625701703048E-2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0.9060491895745777</v>
      </c>
      <c r="C26" s="20">
        <v>8.3799152294320027</v>
      </c>
      <c r="D26" s="9">
        <f t="shared" si="6"/>
        <v>4.2813984635348135E-7</v>
      </c>
      <c r="E26">
        <f>Control!C28/100</f>
        <v>0.10799519152525779</v>
      </c>
      <c r="F26">
        <f t="shared" si="7"/>
        <v>0</v>
      </c>
      <c r="G26">
        <f t="shared" si="0"/>
        <v>14.832060781607016</v>
      </c>
      <c r="H26" s="21">
        <f t="shared" si="1"/>
        <v>8.2783819891579893E-16</v>
      </c>
      <c r="I26" s="7">
        <f t="shared" si="8"/>
        <v>8.3799152294320027</v>
      </c>
      <c r="J26">
        <f t="shared" si="2"/>
        <v>14.359894370035766</v>
      </c>
      <c r="K26">
        <f>Control!F28/100</f>
        <v>9.0604918957457765E-3</v>
      </c>
      <c r="L26" s="25">
        <f t="shared" si="9"/>
        <v>9.0538694036388402E-3</v>
      </c>
      <c r="M26" s="10">
        <f t="shared" si="3"/>
        <v>14.832060781607016</v>
      </c>
      <c r="N26">
        <f t="shared" si="10"/>
        <v>7.3091970978378037E-4</v>
      </c>
      <c r="O26">
        <f t="shared" si="11"/>
        <v>0</v>
      </c>
      <c r="P26" s="25">
        <f t="shared" si="12"/>
        <v>0</v>
      </c>
      <c r="Q26" s="17">
        <f t="shared" si="13"/>
        <v>10.799519152525779</v>
      </c>
      <c r="R26">
        <f t="shared" si="23"/>
        <v>2187.0135720079425</v>
      </c>
      <c r="S26" s="25">
        <f t="shared" si="15"/>
        <v>7.3091970978378037E-4</v>
      </c>
      <c r="T26" s="25">
        <f t="shared" si="16"/>
        <v>9.0538694036388402E-3</v>
      </c>
      <c r="U26" s="10">
        <f ca="1">RANK(C26,$C$3:OFFSET($C$3,Control!$I$5-1,0),1)</f>
        <v>3</v>
      </c>
      <c r="V26" s="10">
        <f t="shared" ca="1" si="25"/>
        <v>3</v>
      </c>
      <c r="W26" s="10">
        <f t="shared" ca="1" si="25"/>
        <v>3</v>
      </c>
      <c r="X26" s="7">
        <f t="shared" si="18"/>
        <v>0.97847891134226206</v>
      </c>
      <c r="Y26" s="7">
        <f t="shared" ca="1" si="24"/>
        <v>5.3799152294320027</v>
      </c>
      <c r="Z26">
        <v>1</v>
      </c>
      <c r="AA26">
        <v>2</v>
      </c>
      <c r="AB26" s="11">
        <f t="shared" si="19"/>
        <v>91.748859051680043</v>
      </c>
      <c r="AC26" s="11"/>
      <c r="AD26" s="7">
        <f t="shared" si="20"/>
        <v>0.97914116055295575</v>
      </c>
      <c r="AE26">
        <f t="shared" si="21"/>
        <v>91.762642582255125</v>
      </c>
      <c r="AF26" s="25">
        <f t="shared" si="22"/>
        <v>7.3091970978378037E-4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3.3418229501069612</v>
      </c>
      <c r="C27" s="20">
        <v>84.913397570150309</v>
      </c>
      <c r="D27" s="9">
        <f t="shared" si="6"/>
        <v>5.8861901441886744E-7</v>
      </c>
      <c r="E27">
        <f>Control!C29/100</f>
        <v>0.24807467961174773</v>
      </c>
      <c r="F27">
        <f t="shared" si="7"/>
        <v>0</v>
      </c>
      <c r="G27">
        <f t="shared" si="0"/>
        <v>150.29277020724663</v>
      </c>
      <c r="H27" s="21">
        <f t="shared" si="1"/>
        <v>1.5207874944753499E-14</v>
      </c>
      <c r="I27" s="7">
        <f t="shared" si="8"/>
        <v>84.913397570150309</v>
      </c>
      <c r="J27">
        <f t="shared" si="2"/>
        <v>6.3078084859611252</v>
      </c>
      <c r="K27">
        <f>Control!F29/100</f>
        <v>3.341822950106961E-2</v>
      </c>
      <c r="L27" s="25">
        <f t="shared" si="9"/>
        <v>3.2756632435781231E-2</v>
      </c>
      <c r="M27" s="10">
        <f t="shared" si="3"/>
        <v>150.29277020724663</v>
      </c>
      <c r="N27">
        <f t="shared" si="10"/>
        <v>1.9797490027627065E-2</v>
      </c>
      <c r="O27">
        <f t="shared" si="11"/>
        <v>0</v>
      </c>
      <c r="P27" s="25">
        <f t="shared" si="12"/>
        <v>0</v>
      </c>
      <c r="Q27" s="17">
        <f t="shared" si="13"/>
        <v>24.807467961174773</v>
      </c>
      <c r="R27">
        <f t="shared" si="23"/>
        <v>1879.5008657683427</v>
      </c>
      <c r="S27" s="25">
        <f t="shared" si="15"/>
        <v>1.9797490027627065E-2</v>
      </c>
      <c r="T27" s="25">
        <f t="shared" si="16"/>
        <v>3.2756632435781231E-2</v>
      </c>
      <c r="U27" s="10">
        <f ca="1">RANK(C27,$C$3:OFFSET($C$3,Control!$I$5-1,0),1)</f>
        <v>34</v>
      </c>
      <c r="V27" s="10">
        <f t="shared" ca="1" si="25"/>
        <v>34</v>
      </c>
      <c r="W27" s="10">
        <f t="shared" ca="1" si="25"/>
        <v>34</v>
      </c>
      <c r="X27" s="7">
        <f t="shared" si="18"/>
        <v>5.2554122463408293</v>
      </c>
      <c r="Y27" s="7">
        <f t="shared" ca="1" si="24"/>
        <v>50.913397570150309</v>
      </c>
      <c r="Z27">
        <v>1</v>
      </c>
      <c r="AA27">
        <v>2</v>
      </c>
      <c r="AB27" s="11">
        <f t="shared" si="19"/>
        <v>41.160299907751707</v>
      </c>
      <c r="AC27" s="11"/>
      <c r="AD27" s="7">
        <f t="shared" si="20"/>
        <v>5.3215719528696681</v>
      </c>
      <c r="AE27">
        <f t="shared" si="21"/>
        <v>1.2382016039517287</v>
      </c>
      <c r="AF27" s="25">
        <f t="shared" si="22"/>
        <v>1.9797490027627065E-2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5.3634808523150301</v>
      </c>
      <c r="C28" s="20">
        <v>182.97746656297747</v>
      </c>
      <c r="D28" s="9">
        <f t="shared" si="6"/>
        <v>1.5035450360301184E-6</v>
      </c>
      <c r="E28">
        <f>Control!C30/100</f>
        <v>0.24187466281342476</v>
      </c>
      <c r="F28">
        <f t="shared" si="7"/>
        <v>0</v>
      </c>
      <c r="G28">
        <f t="shared" si="0"/>
        <v>323.8616180978359</v>
      </c>
      <c r="H28" s="21">
        <f t="shared" si="1"/>
        <v>1.3918624385744325E-14</v>
      </c>
      <c r="I28" s="7">
        <f t="shared" si="8"/>
        <v>182.97746656297747</v>
      </c>
      <c r="J28">
        <f t="shared" si="2"/>
        <v>6.4669343408954321</v>
      </c>
      <c r="K28">
        <f>Control!F30/100</f>
        <v>5.36348085231503E-2</v>
      </c>
      <c r="L28" s="25">
        <f t="shared" si="9"/>
        <v>5.1468602654682789E-2</v>
      </c>
      <c r="M28" s="10">
        <f t="shared" si="3"/>
        <v>323.8616180978359</v>
      </c>
      <c r="N28">
        <f t="shared" si="10"/>
        <v>4.0388060069842815E-2</v>
      </c>
      <c r="O28">
        <f t="shared" si="11"/>
        <v>0</v>
      </c>
      <c r="P28" s="25">
        <f t="shared" si="12"/>
        <v>0</v>
      </c>
      <c r="Q28" s="17">
        <f t="shared" si="13"/>
        <v>24.187466281342473</v>
      </c>
      <c r="R28">
        <f t="shared" si="23"/>
        <v>1935.7409957827338</v>
      </c>
      <c r="S28" s="25">
        <f t="shared" si="15"/>
        <v>4.0388060069842815E-2</v>
      </c>
      <c r="T28" s="25">
        <f t="shared" si="16"/>
        <v>5.1468602654682789E-2</v>
      </c>
      <c r="U28" s="10">
        <f ca="1">RANK(C28,$C$3:OFFSET($C$3,Control!$I$5-1,0),1)</f>
        <v>44</v>
      </c>
      <c r="V28" s="10">
        <f t="shared" ca="1" si="25"/>
        <v>44</v>
      </c>
      <c r="W28" s="10">
        <f t="shared" ca="1" si="25"/>
        <v>44</v>
      </c>
      <c r="X28" s="7">
        <f t="shared" si="18"/>
        <v>9.1856662724525613</v>
      </c>
      <c r="Y28" s="7">
        <f t="shared" ca="1" si="24"/>
        <v>138.97746656297747</v>
      </c>
      <c r="Z28">
        <v>1</v>
      </c>
      <c r="AA28">
        <v>2</v>
      </c>
      <c r="AB28" s="11">
        <f t="shared" si="19"/>
        <v>14.631889898752476</v>
      </c>
      <c r="AC28" s="11"/>
      <c r="AD28" s="7">
        <f t="shared" si="20"/>
        <v>9.4022868592993127</v>
      </c>
      <c r="AE28">
        <f t="shared" si="21"/>
        <v>-0.40836446133320581</v>
      </c>
      <c r="AF28" s="25">
        <f t="shared" si="22"/>
        <v>4.0388060069842815E-2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1.9947877294090164</v>
      </c>
      <c r="C29" s="20">
        <v>35.080248533615013</v>
      </c>
      <c r="D29" s="9">
        <f t="shared" si="6"/>
        <v>9.7381344743574516E-7</v>
      </c>
      <c r="E29">
        <f>Control!C31/100</f>
        <v>0.26776829980812428</v>
      </c>
      <c r="F29">
        <f t="shared" si="7"/>
        <v>0</v>
      </c>
      <c r="G29">
        <f t="shared" si="0"/>
        <v>62.090410730768845</v>
      </c>
      <c r="H29" s="21">
        <f t="shared" si="1"/>
        <v>1.9869505525150585E-14</v>
      </c>
      <c r="I29" s="7">
        <f t="shared" si="8"/>
        <v>35.080248533615013</v>
      </c>
      <c r="J29">
        <f t="shared" si="2"/>
        <v>5.8512413412306614</v>
      </c>
      <c r="K29">
        <f>Control!F31/100</f>
        <v>1.9947877294090165E-2</v>
      </c>
      <c r="L29" s="25">
        <f t="shared" si="9"/>
        <v>1.9765074793283773E-2</v>
      </c>
      <c r="M29" s="10">
        <f t="shared" si="3"/>
        <v>62.090410730768845</v>
      </c>
      <c r="N29">
        <f t="shared" si="10"/>
        <v>9.1640076841935768E-3</v>
      </c>
      <c r="O29">
        <f t="shared" si="11"/>
        <v>0</v>
      </c>
      <c r="P29" s="25">
        <f t="shared" si="12"/>
        <v>0</v>
      </c>
      <c r="Q29" s="17">
        <f t="shared" si="13"/>
        <v>26.776829980812433</v>
      </c>
      <c r="R29">
        <f t="shared" si="23"/>
        <v>1810.5935091858614</v>
      </c>
      <c r="S29" s="25">
        <f t="shared" si="15"/>
        <v>9.1640076841935768E-3</v>
      </c>
      <c r="T29" s="25">
        <f t="shared" si="16"/>
        <v>1.9765074793283773E-2</v>
      </c>
      <c r="U29" s="10">
        <f ca="1">RANK(C29,$C$3:OFFSET($C$3,Control!$I$5-1,0),1)</f>
        <v>5</v>
      </c>
      <c r="V29" s="10">
        <f t="shared" ca="1" si="25"/>
        <v>5</v>
      </c>
      <c r="W29" s="10">
        <f t="shared" ca="1" si="25"/>
        <v>5</v>
      </c>
      <c r="X29" s="7">
        <f t="shared" si="18"/>
        <v>2.892908247747735</v>
      </c>
      <c r="Y29" s="7">
        <f t="shared" ca="1" si="24"/>
        <v>30.080248533615013</v>
      </c>
      <c r="Z29">
        <v>1</v>
      </c>
      <c r="AA29">
        <v>2</v>
      </c>
      <c r="AB29" s="11">
        <f t="shared" si="19"/>
        <v>68.999867532728999</v>
      </c>
      <c r="AC29" s="11"/>
      <c r="AD29" s="7">
        <f t="shared" si="20"/>
        <v>2.9111884978283742</v>
      </c>
      <c r="AE29">
        <f t="shared" si="21"/>
        <v>5.2686841441363557</v>
      </c>
      <c r="AF29" s="25">
        <f t="shared" si="22"/>
        <v>9.1640076841935768E-3</v>
      </c>
      <c r="AG29" s="7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2.8942447479320483</v>
      </c>
      <c r="C30" s="20">
        <v>66.685979836967761</v>
      </c>
      <c r="D30" s="9">
        <f t="shared" si="6"/>
        <v>3.245035351540082E-7</v>
      </c>
      <c r="E30">
        <f>Control!C32/100</f>
        <v>0.24080955998466425</v>
      </c>
      <c r="F30">
        <f t="shared" si="7"/>
        <v>0</v>
      </c>
      <c r="G30">
        <f t="shared" si="0"/>
        <v>118.03108732520758</v>
      </c>
      <c r="H30" s="21">
        <f t="shared" si="1"/>
        <v>1.3705283708475521E-14</v>
      </c>
      <c r="I30" s="7">
        <f t="shared" si="8"/>
        <v>66.685979836967761</v>
      </c>
      <c r="J30">
        <f t="shared" si="2"/>
        <v>6.4950953451025315</v>
      </c>
      <c r="K30">
        <f>Control!F32/100</f>
        <v>2.8942447479320482E-2</v>
      </c>
      <c r="L30" s="25">
        <f t="shared" si="9"/>
        <v>2.85077068899686E-2</v>
      </c>
      <c r="M30" s="10">
        <f t="shared" si="3"/>
        <v>118.03108732520758</v>
      </c>
      <c r="N30">
        <f t="shared" si="10"/>
        <v>1.5020864757982455E-2</v>
      </c>
      <c r="O30">
        <f t="shared" si="11"/>
        <v>0</v>
      </c>
      <c r="P30" s="25">
        <f t="shared" si="12"/>
        <v>0</v>
      </c>
      <c r="Q30" s="17">
        <f t="shared" si="13"/>
        <v>24.080955998466429</v>
      </c>
      <c r="R30">
        <f t="shared" si="23"/>
        <v>1888.4395922408671</v>
      </c>
      <c r="S30" s="25">
        <f t="shared" si="15"/>
        <v>1.5020864757982455E-2</v>
      </c>
      <c r="T30" s="25">
        <f t="shared" si="16"/>
        <v>2.85077068899686E-2</v>
      </c>
      <c r="U30" s="10">
        <f ca="1">RANK(C30,$C$3:OFFSET($C$3,Control!$I$5-1,0),1)</f>
        <v>23</v>
      </c>
      <c r="V30" s="10">
        <f t="shared" ref="V30:W49" ca="1" si="26">IF(U30=U29,U29+1,U30)</f>
        <v>23</v>
      </c>
      <c r="W30" s="10">
        <f t="shared" ca="1" si="26"/>
        <v>23</v>
      </c>
      <c r="X30" s="7">
        <f t="shared" si="18"/>
        <v>4.3528571647951058</v>
      </c>
      <c r="Y30" s="7">
        <f t="shared" ca="1" si="24"/>
        <v>43.685979836967761</v>
      </c>
      <c r="Z30">
        <v>1</v>
      </c>
      <c r="AA30">
        <v>2</v>
      </c>
      <c r="AB30" s="11">
        <f t="shared" si="19"/>
        <v>49.592216996937061</v>
      </c>
      <c r="AC30" s="11"/>
      <c r="AD30" s="7">
        <f t="shared" si="20"/>
        <v>4.3963312237302938</v>
      </c>
      <c r="AE30">
        <f t="shared" si="21"/>
        <v>2.2432034580400466</v>
      </c>
      <c r="AF30" s="25">
        <f t="shared" si="22"/>
        <v>1.5020864757982455E-2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7">K31*100</f>
        <v>2.0678884814594962</v>
      </c>
      <c r="C31" s="20">
        <v>37.366442342952006</v>
      </c>
      <c r="D31" s="9">
        <f t="shared" ref="D31:D94" si="28">ABS(B31-((354.94*SQRT(C31)+9.623*C31-1.5223*POWER(C31,1.5))/($AA$1+273)+0.0012439*POWER(C31,1.5)))</f>
        <v>3.5350495064534471E-7</v>
      </c>
      <c r="E31">
        <f>Control!C33/100</f>
        <v>0.22324628263464061</v>
      </c>
      <c r="F31">
        <f t="shared" ref="F31:F94" si="29">$F$2*N31</f>
        <v>0</v>
      </c>
      <c r="G31">
        <f t="shared" ref="G31:G94" si="30">0.018*C31*1000000/8.3144/($AA$1+273.15)</f>
        <v>66.136867599392588</v>
      </c>
      <c r="H31" s="21">
        <f t="shared" ref="H31:H94" si="31">2*0.0000000000000000001*(E31*100)^3.5</f>
        <v>1.0514165811356827E-14</v>
      </c>
      <c r="I31" s="7">
        <f t="shared" ref="I31:I94" si="32">C31</f>
        <v>37.366442342952006</v>
      </c>
      <c r="J31">
        <f t="shared" ref="J31:J94" si="33">$I$2+(0.821*SQRT(H31)+1.54)/E31</f>
        <v>6.9982115447114621</v>
      </c>
      <c r="K31">
        <f>Control!F33/100</f>
        <v>2.0678884814594962E-2</v>
      </c>
      <c r="L31" s="25">
        <f t="shared" ref="L31:L94" si="34">K31*(1-F31-P31-S31)</f>
        <v>2.0520004361466348E-2</v>
      </c>
      <c r="M31" s="10">
        <f t="shared" ref="M31:M94" si="35">0.018*I31*1000000/8.3144/($AA$1+273.15)</f>
        <v>66.136867599392588</v>
      </c>
      <c r="N31">
        <f t="shared" ref="N31:N94" si="36">1/((1+$P$2)*(1+(1-E31)/E31*$AA$2/M31)-$O$2)</f>
        <v>7.6832215350644559E-3</v>
      </c>
      <c r="O31">
        <f t="shared" ref="O31:O94" si="37">$O$2*N31</f>
        <v>0</v>
      </c>
      <c r="P31" s="25">
        <f t="shared" ref="P31:P94" si="38">S31*($P$2-$F$2)</f>
        <v>0</v>
      </c>
      <c r="Q31" s="17">
        <f t="shared" ref="Q31:Q94" si="39">100/(1+G31/$AA$2*(1/S31-1))</f>
        <v>22.32462826346406</v>
      </c>
      <c r="R31">
        <f t="shared" ref="R31:R94" si="40">Q31/100*G31+(100-Q31)/100*2450</f>
        <v>1917.8114173817942</v>
      </c>
      <c r="S31" s="25">
        <f t="shared" ref="S31:S94" si="41">($O$2/(1+$P$2-$F$2)+1)*N31</f>
        <v>7.6832215350644559E-3</v>
      </c>
      <c r="T31" s="25">
        <f t="shared" ref="T31:T94" si="42">L31+F31+P31</f>
        <v>2.0520004361466348E-2</v>
      </c>
      <c r="U31" s="10">
        <f ca="1">RANK(C31,$C$3:OFFSET($C$3,Control!$I$5-1,0),1)</f>
        <v>6</v>
      </c>
      <c r="V31" s="10">
        <f t="shared" ca="1" si="26"/>
        <v>6</v>
      </c>
      <c r="W31" s="10">
        <f t="shared" ca="1" si="26"/>
        <v>6</v>
      </c>
      <c r="X31" s="7">
        <f t="shared" ref="X31:X94" si="43">(N31+L31)*100</f>
        <v>2.8203225896530801</v>
      </c>
      <c r="Y31" s="7">
        <f t="shared" ref="Y31:Y94" ca="1" si="44">ABS(C31-V31)</f>
        <v>31.366442342952006</v>
      </c>
      <c r="Z31">
        <v>1</v>
      </c>
      <c r="AA31">
        <v>2</v>
      </c>
      <c r="AB31" s="11">
        <f t="shared" si="19"/>
        <v>67.346727278939525</v>
      </c>
      <c r="AC31" s="11"/>
      <c r="AD31" s="7">
        <f t="shared" ref="AD31:AD94" si="45">B31+S31*100</f>
        <v>2.8362106349659419</v>
      </c>
      <c r="AE31">
        <f t="shared" ref="AE31:AE94" si="46">($AE$1/100-K31)/(1-K31)/N31-1-$P$2</f>
        <v>6.3852753885969458</v>
      </c>
      <c r="AF31" s="25">
        <f t="shared" ref="AF31:AF94" si="47">S31+P31+F31</f>
        <v>7.6832215350644559E-3</v>
      </c>
    </row>
    <row r="32" spans="1:60" ht="14.25" x14ac:dyDescent="0.2">
      <c r="A32" s="37" t="str">
        <f>Control!B34</f>
        <v>AME_10-Aa</v>
      </c>
      <c r="B32" s="27">
        <f t="shared" si="27"/>
        <v>2.6251079695098603</v>
      </c>
      <c r="C32" s="20">
        <v>56.478268959828789</v>
      </c>
      <c r="D32" s="9">
        <f t="shared" si="28"/>
        <v>4.1008979279055779E-7</v>
      </c>
      <c r="E32">
        <f>Control!C34/100</f>
        <v>0.45721600000000001</v>
      </c>
      <c r="F32">
        <f t="shared" si="29"/>
        <v>0</v>
      </c>
      <c r="G32">
        <f t="shared" si="30"/>
        <v>99.963913132437312</v>
      </c>
      <c r="H32" s="21">
        <f t="shared" si="31"/>
        <v>1.292572658617302E-13</v>
      </c>
      <c r="I32" s="7">
        <f t="shared" si="32"/>
        <v>56.478268959828789</v>
      </c>
      <c r="J32">
        <f t="shared" si="33"/>
        <v>3.4682117318049435</v>
      </c>
      <c r="K32">
        <f>Control!F34/100</f>
        <v>2.6251079695098604E-2</v>
      </c>
      <c r="L32" s="25">
        <f t="shared" si="34"/>
        <v>2.5380543074386031E-2</v>
      </c>
      <c r="M32" s="10">
        <f t="shared" si="35"/>
        <v>99.963913132437312</v>
      </c>
      <c r="N32">
        <f t="shared" si="36"/>
        <v>3.3161935845065993E-2</v>
      </c>
      <c r="O32">
        <f t="shared" si="37"/>
        <v>0</v>
      </c>
      <c r="P32" s="25">
        <f t="shared" si="38"/>
        <v>0</v>
      </c>
      <c r="Q32" s="17">
        <f t="shared" si="39"/>
        <v>45.721599999999995</v>
      </c>
      <c r="R32">
        <f t="shared" si="40"/>
        <v>1375.5259005067605</v>
      </c>
      <c r="S32" s="25">
        <f t="shared" si="41"/>
        <v>3.3161935845065993E-2</v>
      </c>
      <c r="T32" s="25">
        <f t="shared" si="42"/>
        <v>2.5380543074386031E-2</v>
      </c>
      <c r="U32" s="10">
        <f ca="1">RANK(C32,$C$3:OFFSET($C$3,Control!$I$5-1,0),1)</f>
        <v>16</v>
      </c>
      <c r="V32" s="10">
        <f t="shared" ca="1" si="26"/>
        <v>16</v>
      </c>
      <c r="W32" s="10">
        <f t="shared" ca="1" si="26"/>
        <v>16</v>
      </c>
      <c r="X32" s="7">
        <f t="shared" si="43"/>
        <v>5.8542478919452021</v>
      </c>
      <c r="Y32" s="7">
        <f t="shared" ca="1" si="44"/>
        <v>40.478268959828789</v>
      </c>
      <c r="Z32">
        <v>1</v>
      </c>
      <c r="AA32">
        <v>2</v>
      </c>
      <c r="AB32" s="11">
        <f t="shared" si="19"/>
        <v>55.111099853261692</v>
      </c>
      <c r="AC32" s="11"/>
      <c r="AD32" s="7">
        <f t="shared" si="45"/>
        <v>5.9413015540164595</v>
      </c>
      <c r="AE32">
        <f t="shared" si="46"/>
        <v>0.54831123234881018</v>
      </c>
      <c r="AF32" s="25">
        <f t="shared" si="47"/>
        <v>3.3161935845065993E-2</v>
      </c>
    </row>
    <row r="33" spans="1:43" ht="14.25" x14ac:dyDescent="0.2">
      <c r="A33" s="37" t="str">
        <f>Control!B35</f>
        <v>AME_10-Ac</v>
      </c>
      <c r="B33" s="27">
        <f t="shared" si="27"/>
        <v>2.573433531133821</v>
      </c>
      <c r="C33" s="20">
        <v>54.587695586131382</v>
      </c>
      <c r="D33" s="9">
        <f t="shared" si="28"/>
        <v>9.6837173124697529E-7</v>
      </c>
      <c r="E33">
        <f>Control!C35/100</f>
        <v>0.45721600000000001</v>
      </c>
      <c r="F33">
        <f t="shared" si="29"/>
        <v>0</v>
      </c>
      <c r="G33">
        <f t="shared" si="30"/>
        <v>96.617686061752678</v>
      </c>
      <c r="H33" s="21">
        <f t="shared" si="31"/>
        <v>1.292572658617302E-13</v>
      </c>
      <c r="I33" s="7">
        <f t="shared" si="32"/>
        <v>54.587695586131382</v>
      </c>
      <c r="J33">
        <f t="shared" si="33"/>
        <v>3.4682117318049435</v>
      </c>
      <c r="K33">
        <f>Control!F35/100</f>
        <v>2.5734335311338209E-2</v>
      </c>
      <c r="L33" s="25">
        <f t="shared" si="34"/>
        <v>2.4908585314274104E-2</v>
      </c>
      <c r="M33" s="10">
        <f t="shared" si="35"/>
        <v>96.617686061752678</v>
      </c>
      <c r="N33">
        <f t="shared" si="36"/>
        <v>3.2087481066600157E-2</v>
      </c>
      <c r="O33">
        <f t="shared" si="37"/>
        <v>0</v>
      </c>
      <c r="P33" s="25">
        <f t="shared" si="38"/>
        <v>0</v>
      </c>
      <c r="Q33" s="17">
        <f t="shared" si="39"/>
        <v>45.721600000000009</v>
      </c>
      <c r="R33">
        <f t="shared" si="40"/>
        <v>1373.99595195041</v>
      </c>
      <c r="S33" s="25">
        <f t="shared" si="41"/>
        <v>3.2087481066600157E-2</v>
      </c>
      <c r="T33" s="25">
        <f t="shared" si="42"/>
        <v>2.4908585314274104E-2</v>
      </c>
      <c r="U33" s="10">
        <f ca="1">RANK(C33,$C$3:OFFSET($C$3,Control!$I$5-1,0),1)</f>
        <v>12</v>
      </c>
      <c r="V33" s="10">
        <f t="shared" ca="1" si="26"/>
        <v>12</v>
      </c>
      <c r="W33" s="10">
        <f t="shared" ca="1" si="26"/>
        <v>12</v>
      </c>
      <c r="X33" s="7">
        <f t="shared" si="43"/>
        <v>5.6996066380874257</v>
      </c>
      <c r="Y33" s="7">
        <f t="shared" ca="1" si="44"/>
        <v>42.587695586131382</v>
      </c>
      <c r="Z33">
        <v>1</v>
      </c>
      <c r="AA33">
        <v>2</v>
      </c>
      <c r="AB33" s="11">
        <f t="shared" si="19"/>
        <v>56.205108413671695</v>
      </c>
      <c r="AC33" s="11"/>
      <c r="AD33" s="7">
        <f t="shared" si="45"/>
        <v>5.7821816377938369</v>
      </c>
      <c r="AE33">
        <f t="shared" si="46"/>
        <v>0.61583760025084566</v>
      </c>
      <c r="AF33" s="25">
        <f t="shared" si="47"/>
        <v>3.2087481066600157E-2</v>
      </c>
    </row>
    <row r="34" spans="1:43" ht="14.25" x14ac:dyDescent="0.2">
      <c r="A34" s="37" t="str">
        <f>Control!B36</f>
        <v>AME_10-Ab</v>
      </c>
      <c r="B34" s="27">
        <f t="shared" si="27"/>
        <v>2.8155447799782163</v>
      </c>
      <c r="C34" s="20">
        <v>63.639786269803274</v>
      </c>
      <c r="D34" s="9">
        <f t="shared" si="28"/>
        <v>5.578544932660634E-7</v>
      </c>
      <c r="E34">
        <f>Control!C36/100</f>
        <v>0.38475399999999998</v>
      </c>
      <c r="F34">
        <f t="shared" si="29"/>
        <v>0</v>
      </c>
      <c r="G34">
        <f t="shared" si="30"/>
        <v>112.63946618063588</v>
      </c>
      <c r="H34" s="21">
        <f t="shared" si="31"/>
        <v>7.0659571290501986E-14</v>
      </c>
      <c r="I34" s="7">
        <f t="shared" si="32"/>
        <v>63.639786269803274</v>
      </c>
      <c r="J34">
        <f t="shared" si="33"/>
        <v>4.1025580454969592</v>
      </c>
      <c r="K34">
        <f>Control!F36/100</f>
        <v>2.8155447799782164E-2</v>
      </c>
      <c r="L34" s="25">
        <f t="shared" si="34"/>
        <v>2.7370121472922799E-2</v>
      </c>
      <c r="M34" s="10">
        <f t="shared" si="35"/>
        <v>112.63946618063588</v>
      </c>
      <c r="N34">
        <f t="shared" si="36"/>
        <v>2.789251772672716E-2</v>
      </c>
      <c r="O34">
        <f t="shared" si="37"/>
        <v>0</v>
      </c>
      <c r="P34" s="25">
        <f t="shared" si="38"/>
        <v>0</v>
      </c>
      <c r="Q34" s="17">
        <f t="shared" si="39"/>
        <v>38.4754</v>
      </c>
      <c r="R34">
        <f t="shared" si="40"/>
        <v>1550.6911851708642</v>
      </c>
      <c r="S34" s="25">
        <f t="shared" si="41"/>
        <v>2.789251772672716E-2</v>
      </c>
      <c r="T34" s="25">
        <f t="shared" si="42"/>
        <v>2.7370121472922799E-2</v>
      </c>
      <c r="U34" s="10">
        <f ca="1">RANK(C34,$C$3:OFFSET($C$3,Control!$I$5-1,0),1)</f>
        <v>17</v>
      </c>
      <c r="V34" s="10">
        <f t="shared" ca="1" si="26"/>
        <v>17</v>
      </c>
      <c r="W34" s="10">
        <f t="shared" ca="1" si="26"/>
        <v>17</v>
      </c>
      <c r="X34" s="7">
        <f t="shared" si="43"/>
        <v>5.5262639199649959</v>
      </c>
      <c r="Y34" s="7">
        <f t="shared" ca="1" si="44"/>
        <v>46.639786269803274</v>
      </c>
      <c r="Z34">
        <v>1</v>
      </c>
      <c r="AA34">
        <v>2</v>
      </c>
      <c r="AB34" s="11">
        <f t="shared" si="19"/>
        <v>51.173379003761532</v>
      </c>
      <c r="AC34" s="11"/>
      <c r="AD34" s="7">
        <f t="shared" si="45"/>
        <v>5.6047965526509325</v>
      </c>
      <c r="AE34">
        <f t="shared" si="46"/>
        <v>0.77417008325241121</v>
      </c>
      <c r="AF34" s="25">
        <f t="shared" si="47"/>
        <v>2.789251772672716E-2</v>
      </c>
    </row>
    <row r="35" spans="1:43" ht="14.25" x14ac:dyDescent="0.2">
      <c r="A35" s="37" t="str">
        <f>Control!B37</f>
        <v>AME_10-Db</v>
      </c>
      <c r="B35" s="27">
        <f t="shared" si="27"/>
        <v>3.3344900802547852</v>
      </c>
      <c r="C35" s="20">
        <v>84.60293323538599</v>
      </c>
      <c r="D35" s="9">
        <f t="shared" si="28"/>
        <v>5.2136434725014169E-7</v>
      </c>
      <c r="E35">
        <f>Control!C37/100</f>
        <v>0.38475399999999998</v>
      </c>
      <c r="F35">
        <f t="shared" si="29"/>
        <v>0</v>
      </c>
      <c r="G35">
        <f t="shared" si="30"/>
        <v>149.74326275309335</v>
      </c>
      <c r="H35" s="21">
        <f t="shared" si="31"/>
        <v>7.0659571290501986E-14</v>
      </c>
      <c r="I35" s="7">
        <f t="shared" si="32"/>
        <v>84.60293323538599</v>
      </c>
      <c r="J35">
        <f t="shared" si="33"/>
        <v>4.1025580454969592</v>
      </c>
      <c r="K35">
        <f>Control!F37/100</f>
        <v>3.3344900802547851E-2</v>
      </c>
      <c r="L35" s="25">
        <f t="shared" si="34"/>
        <v>3.2119715359940806E-2</v>
      </c>
      <c r="M35" s="10">
        <f t="shared" si="35"/>
        <v>149.74326275309335</v>
      </c>
      <c r="N35">
        <f t="shared" si="36"/>
        <v>3.6742812637590105E-2</v>
      </c>
      <c r="O35">
        <f t="shared" si="37"/>
        <v>0</v>
      </c>
      <c r="P35" s="25">
        <f t="shared" si="38"/>
        <v>0</v>
      </c>
      <c r="Q35" s="17">
        <f t="shared" si="39"/>
        <v>38.4754</v>
      </c>
      <c r="R35">
        <f t="shared" si="40"/>
        <v>1564.9670193173035</v>
      </c>
      <c r="S35" s="25">
        <f t="shared" si="41"/>
        <v>3.6742812637590105E-2</v>
      </c>
      <c r="T35" s="25">
        <f t="shared" si="42"/>
        <v>3.2119715359940806E-2</v>
      </c>
      <c r="U35" s="10">
        <f ca="1">RANK(C35,$C$3:OFFSET($C$3,Control!$I$5-1,0),1)</f>
        <v>33</v>
      </c>
      <c r="V35" s="10">
        <f t="shared" ca="1" si="26"/>
        <v>33</v>
      </c>
      <c r="W35" s="10">
        <f t="shared" ca="1" si="26"/>
        <v>33</v>
      </c>
      <c r="X35" s="7">
        <f t="shared" si="43"/>
        <v>6.8862527997530911</v>
      </c>
      <c r="Y35" s="7">
        <f t="shared" ca="1" si="44"/>
        <v>51.60293323538599</v>
      </c>
      <c r="Z35">
        <v>1</v>
      </c>
      <c r="AA35">
        <v>2</v>
      </c>
      <c r="AB35" s="11">
        <f t="shared" si="19"/>
        <v>41.290501793169042</v>
      </c>
      <c r="AC35" s="11"/>
      <c r="AD35" s="7">
        <f t="shared" si="45"/>
        <v>7.0087713440137964</v>
      </c>
      <c r="AE35">
        <f t="shared" si="46"/>
        <v>0.20794429155833294</v>
      </c>
      <c r="AF35" s="25">
        <f t="shared" si="47"/>
        <v>3.6742812637590105E-2</v>
      </c>
    </row>
    <row r="36" spans="1:43" ht="14.25" x14ac:dyDescent="0.2">
      <c r="A36" s="37" t="str">
        <f>Control!B38</f>
        <v>AME_10-Bc</v>
      </c>
      <c r="B36" s="27">
        <f t="shared" si="27"/>
        <v>2.8301153860659403</v>
      </c>
      <c r="C36" s="20">
        <v>64.200020757442076</v>
      </c>
      <c r="D36" s="9">
        <f t="shared" si="28"/>
        <v>2.1988604981260096E-7</v>
      </c>
      <c r="E36">
        <f>Control!C38/100</f>
        <v>0.403194</v>
      </c>
      <c r="F36">
        <f t="shared" si="29"/>
        <v>0</v>
      </c>
      <c r="G36">
        <f t="shared" si="30"/>
        <v>113.63105520571652</v>
      </c>
      <c r="H36" s="21">
        <f t="shared" si="31"/>
        <v>8.3239451159565456E-14</v>
      </c>
      <c r="I36" s="7">
        <f t="shared" si="32"/>
        <v>64.200020757442076</v>
      </c>
      <c r="J36">
        <f t="shared" si="33"/>
        <v>3.9195018697419761</v>
      </c>
      <c r="K36">
        <f>Control!F38/100</f>
        <v>2.8301153860659404E-2</v>
      </c>
      <c r="L36" s="25">
        <f t="shared" si="34"/>
        <v>2.7443013703168661E-2</v>
      </c>
      <c r="M36" s="10">
        <f t="shared" si="35"/>
        <v>113.63105520571652</v>
      </c>
      <c r="N36">
        <f t="shared" si="36"/>
        <v>3.0321737471051265E-2</v>
      </c>
      <c r="O36">
        <f t="shared" si="37"/>
        <v>0</v>
      </c>
      <c r="P36" s="25">
        <f t="shared" si="38"/>
        <v>0</v>
      </c>
      <c r="Q36" s="17">
        <f t="shared" si="39"/>
        <v>40.319399999999995</v>
      </c>
      <c r="R36">
        <f t="shared" si="40"/>
        <v>1507.9900596726138</v>
      </c>
      <c r="S36" s="25">
        <f t="shared" si="41"/>
        <v>3.0321737471051265E-2</v>
      </c>
      <c r="T36" s="25">
        <f t="shared" si="42"/>
        <v>2.7443013703168661E-2</v>
      </c>
      <c r="U36" s="10">
        <f ca="1">RANK(C36,$C$3:OFFSET($C$3,Control!$I$5-1,0),1)</f>
        <v>18</v>
      </c>
      <c r="V36" s="10">
        <f t="shared" ca="1" si="26"/>
        <v>18</v>
      </c>
      <c r="W36" s="10">
        <f t="shared" ca="1" si="26"/>
        <v>18</v>
      </c>
      <c r="X36" s="7">
        <f t="shared" si="43"/>
        <v>5.7764751174219926</v>
      </c>
      <c r="Y36" s="7">
        <f t="shared" ca="1" si="44"/>
        <v>46.200020757442076</v>
      </c>
      <c r="Z36">
        <v>1</v>
      </c>
      <c r="AA36">
        <v>2</v>
      </c>
      <c r="AB36" s="11">
        <f t="shared" si="19"/>
        <v>50.878529670585337</v>
      </c>
      <c r="AC36" s="11"/>
      <c r="AD36" s="7">
        <f t="shared" si="45"/>
        <v>5.8622891331710667</v>
      </c>
      <c r="AE36">
        <f t="shared" si="46"/>
        <v>0.62733224499025364</v>
      </c>
      <c r="AF36" s="25">
        <f t="shared" si="47"/>
        <v>3.0321737471051265E-2</v>
      </c>
    </row>
    <row r="37" spans="1:43" ht="14.25" x14ac:dyDescent="0.2">
      <c r="A37" s="37" t="str">
        <f>Control!B39</f>
        <v>AME_10-Bb</v>
      </c>
      <c r="B37" s="27">
        <f t="shared" si="27"/>
        <v>2.9531959567519248</v>
      </c>
      <c r="C37" s="20">
        <v>68.999895876115389</v>
      </c>
      <c r="D37" s="9">
        <f t="shared" si="28"/>
        <v>7.0894182258030014E-7</v>
      </c>
      <c r="E37">
        <f>Control!C39/100</f>
        <v>0.403194</v>
      </c>
      <c r="F37">
        <f t="shared" si="29"/>
        <v>0</v>
      </c>
      <c r="G37">
        <f t="shared" si="30"/>
        <v>122.12661125313866</v>
      </c>
      <c r="H37" s="21">
        <f t="shared" si="31"/>
        <v>8.3239451159565456E-14</v>
      </c>
      <c r="I37" s="7">
        <f t="shared" si="32"/>
        <v>68.999895876115389</v>
      </c>
      <c r="J37">
        <f t="shared" si="33"/>
        <v>3.9195018697419761</v>
      </c>
      <c r="K37">
        <f>Control!F39/100</f>
        <v>2.9531959567519247E-2</v>
      </c>
      <c r="L37" s="25">
        <f t="shared" si="34"/>
        <v>2.8571727533973176E-2</v>
      </c>
      <c r="M37" s="10">
        <f t="shared" si="35"/>
        <v>122.12661125313866</v>
      </c>
      <c r="N37">
        <f t="shared" si="36"/>
        <v>3.2515012468125652E-2</v>
      </c>
      <c r="O37">
        <f t="shared" si="37"/>
        <v>0</v>
      </c>
      <c r="P37" s="25">
        <f t="shared" si="38"/>
        <v>0</v>
      </c>
      <c r="Q37" s="17">
        <f t="shared" si="39"/>
        <v>40.319400000000002</v>
      </c>
      <c r="R37">
        <f t="shared" si="40"/>
        <v>1511.4154168975979</v>
      </c>
      <c r="S37" s="25">
        <f t="shared" si="41"/>
        <v>3.2515012468125652E-2</v>
      </c>
      <c r="T37" s="25">
        <f t="shared" si="42"/>
        <v>2.8571727533973176E-2</v>
      </c>
      <c r="U37" s="10">
        <f ca="1">RANK(C37,$C$3:OFFSET($C$3,Control!$I$5-1,0),1)</f>
        <v>26</v>
      </c>
      <c r="V37" s="10">
        <f t="shared" ca="1" si="26"/>
        <v>26</v>
      </c>
      <c r="W37" s="10">
        <f t="shared" ca="1" si="26"/>
        <v>26</v>
      </c>
      <c r="X37" s="7">
        <f t="shared" si="43"/>
        <v>6.1086740002098825</v>
      </c>
      <c r="Y37" s="7">
        <f t="shared" ca="1" si="44"/>
        <v>42.999895876115389</v>
      </c>
      <c r="Z37">
        <v>1</v>
      </c>
      <c r="AA37">
        <v>2</v>
      </c>
      <c r="AB37" s="11">
        <f t="shared" si="19"/>
        <v>48.426470271946826</v>
      </c>
      <c r="AC37" s="11"/>
      <c r="AD37" s="7">
        <f t="shared" si="45"/>
        <v>6.2046972035644901</v>
      </c>
      <c r="AE37">
        <f t="shared" si="46"/>
        <v>0.48048110655560072</v>
      </c>
      <c r="AF37" s="25">
        <f t="shared" si="47"/>
        <v>3.2515012468125652E-2</v>
      </c>
    </row>
    <row r="38" spans="1:43" ht="14.25" x14ac:dyDescent="0.2">
      <c r="A38" s="37" t="str">
        <f>Control!B40</f>
        <v>AME_10-Ca</v>
      </c>
      <c r="B38" s="27">
        <f t="shared" si="27"/>
        <v>3.0597546685420101</v>
      </c>
      <c r="C38" s="20">
        <v>73.25104204643182</v>
      </c>
      <c r="D38" s="9">
        <f t="shared" si="28"/>
        <v>8.9895497268344116E-8</v>
      </c>
      <c r="E38">
        <f>Control!C40/100</f>
        <v>0.403194</v>
      </c>
      <c r="F38">
        <f t="shared" si="29"/>
        <v>0</v>
      </c>
      <c r="G38">
        <f t="shared" si="30"/>
        <v>129.65094254567643</v>
      </c>
      <c r="H38" s="21">
        <f t="shared" si="31"/>
        <v>8.3239451159565456E-14</v>
      </c>
      <c r="I38" s="7">
        <f t="shared" si="32"/>
        <v>73.25104204643182</v>
      </c>
      <c r="J38">
        <f t="shared" si="33"/>
        <v>3.9195018697419761</v>
      </c>
      <c r="K38">
        <f>Control!F40/100</f>
        <v>3.0597546685420099E-2</v>
      </c>
      <c r="L38" s="25">
        <f t="shared" si="34"/>
        <v>2.9543483221798471E-2</v>
      </c>
      <c r="M38" s="10">
        <f t="shared" si="35"/>
        <v>129.65094254567643</v>
      </c>
      <c r="N38">
        <f t="shared" si="36"/>
        <v>3.4449280344554446E-2</v>
      </c>
      <c r="O38">
        <f t="shared" si="37"/>
        <v>0</v>
      </c>
      <c r="P38" s="25">
        <f t="shared" si="38"/>
        <v>0</v>
      </c>
      <c r="Q38" s="17">
        <f t="shared" si="39"/>
        <v>40.319399999999995</v>
      </c>
      <c r="R38">
        <f t="shared" si="40"/>
        <v>1514.4491821287618</v>
      </c>
      <c r="S38" s="25">
        <f t="shared" si="41"/>
        <v>3.4449280344554446E-2</v>
      </c>
      <c r="T38" s="25">
        <f t="shared" si="42"/>
        <v>2.9543483221798471E-2</v>
      </c>
      <c r="U38" s="10">
        <f ca="1">RANK(C38,$C$3:OFFSET($C$3,Control!$I$5-1,0),1)</f>
        <v>28</v>
      </c>
      <c r="V38" s="10">
        <f t="shared" ca="1" si="26"/>
        <v>28</v>
      </c>
      <c r="W38" s="10">
        <f t="shared" ca="1" si="26"/>
        <v>28</v>
      </c>
      <c r="X38" s="7">
        <f t="shared" si="43"/>
        <v>6.3992763566352915</v>
      </c>
      <c r="Y38" s="7">
        <f t="shared" ca="1" si="44"/>
        <v>45.25104204643182</v>
      </c>
      <c r="Z38">
        <v>1</v>
      </c>
      <c r="AA38">
        <v>2</v>
      </c>
      <c r="AB38" s="11">
        <f t="shared" si="19"/>
        <v>46.360861474136357</v>
      </c>
      <c r="AC38" s="11"/>
      <c r="AD38" s="7">
        <f t="shared" si="45"/>
        <v>6.5046827029974548</v>
      </c>
      <c r="AE38">
        <f t="shared" si="46"/>
        <v>0.36698226275239598</v>
      </c>
      <c r="AF38" s="25">
        <f t="shared" si="47"/>
        <v>3.4449280344554446E-2</v>
      </c>
    </row>
    <row r="39" spans="1:43" ht="14.25" x14ac:dyDescent="0.2">
      <c r="A39" s="37" t="str">
        <f>Control!B41</f>
        <v>AME_10-Cb</v>
      </c>
      <c r="B39" s="27">
        <f t="shared" si="27"/>
        <v>2.2953921850910421</v>
      </c>
      <c r="C39" s="20">
        <v>44.82061874247249</v>
      </c>
      <c r="D39" s="9">
        <f t="shared" si="28"/>
        <v>4.330133296370775E-7</v>
      </c>
      <c r="E39">
        <f>Control!C41/100</f>
        <v>0.46220800000000006</v>
      </c>
      <c r="F39">
        <f t="shared" si="29"/>
        <v>0</v>
      </c>
      <c r="G39">
        <f t="shared" si="30"/>
        <v>79.330413644607447</v>
      </c>
      <c r="H39" s="21">
        <f t="shared" si="31"/>
        <v>1.3426446909923115E-13</v>
      </c>
      <c r="I39" s="7">
        <f t="shared" si="32"/>
        <v>44.82061874247249</v>
      </c>
      <c r="J39">
        <f t="shared" si="33"/>
        <v>3.4318339380360685</v>
      </c>
      <c r="K39">
        <f>Control!F41/100</f>
        <v>2.2953921850910421E-2</v>
      </c>
      <c r="L39" s="25">
        <f t="shared" si="34"/>
        <v>2.2333665318865693E-2</v>
      </c>
      <c r="M39" s="10">
        <f t="shared" si="35"/>
        <v>79.330413644607447</v>
      </c>
      <c r="N39">
        <f t="shared" si="36"/>
        <v>2.7021810742120528E-2</v>
      </c>
      <c r="O39">
        <f t="shared" si="37"/>
        <v>0</v>
      </c>
      <c r="P39" s="25">
        <f t="shared" si="38"/>
        <v>0</v>
      </c>
      <c r="Q39" s="17">
        <f t="shared" si="39"/>
        <v>46.220800000000011</v>
      </c>
      <c r="R39">
        <f t="shared" si="40"/>
        <v>1354.2575518298465</v>
      </c>
      <c r="S39" s="25">
        <f t="shared" si="41"/>
        <v>2.7021810742120528E-2</v>
      </c>
      <c r="T39" s="25">
        <f t="shared" si="42"/>
        <v>2.2333665318865693E-2</v>
      </c>
      <c r="U39" s="10">
        <f ca="1">RANK(C39,$C$3:OFFSET($C$3,Control!$I$5-1,0),1)</f>
        <v>7</v>
      </c>
      <c r="V39" s="10">
        <f t="shared" ca="1" si="26"/>
        <v>7</v>
      </c>
      <c r="W39" s="10">
        <f t="shared" ca="1" si="26"/>
        <v>7</v>
      </c>
      <c r="X39" s="7">
        <f t="shared" si="43"/>
        <v>4.9355476060986225</v>
      </c>
      <c r="Y39" s="7">
        <f t="shared" ca="1" si="44"/>
        <v>37.82061874247249</v>
      </c>
      <c r="Z39">
        <v>1</v>
      </c>
      <c r="AA39">
        <v>2</v>
      </c>
      <c r="AB39" s="11">
        <f t="shared" si="19"/>
        <v>62.250910569781986</v>
      </c>
      <c r="AC39" s="11"/>
      <c r="AD39" s="7">
        <f t="shared" si="45"/>
        <v>4.9975732593030955</v>
      </c>
      <c r="AE39">
        <f t="shared" si="46"/>
        <v>1.0186044180374494</v>
      </c>
      <c r="AF39" s="25">
        <f t="shared" si="47"/>
        <v>2.7021810742120528E-2</v>
      </c>
    </row>
    <row r="40" spans="1:43" ht="14.25" x14ac:dyDescent="0.2">
      <c r="A40" s="37" t="str">
        <f>Control!B42</f>
        <v>AME_10-Da</v>
      </c>
      <c r="B40" s="27">
        <f t="shared" si="27"/>
        <v>2.9033910744512004</v>
      </c>
      <c r="C40" s="20">
        <v>67.043172158442061</v>
      </c>
      <c r="D40" s="9">
        <f t="shared" si="28"/>
        <v>3.64596159041497E-7</v>
      </c>
      <c r="E40">
        <f>Control!C42/100</f>
        <v>0.46220800000000006</v>
      </c>
      <c r="F40">
        <f t="shared" si="29"/>
        <v>0</v>
      </c>
      <c r="G40">
        <f t="shared" si="30"/>
        <v>118.66330114572725</v>
      </c>
      <c r="H40" s="21">
        <f t="shared" si="31"/>
        <v>1.3426446909923115E-13</v>
      </c>
      <c r="I40" s="7">
        <f t="shared" si="32"/>
        <v>67.043172158442061</v>
      </c>
      <c r="J40">
        <f t="shared" si="33"/>
        <v>3.4318339380360685</v>
      </c>
      <c r="K40">
        <f>Control!F42/100</f>
        <v>2.9033910744512004E-2</v>
      </c>
      <c r="L40" s="25">
        <f t="shared" si="34"/>
        <v>2.787588884060695E-2</v>
      </c>
      <c r="M40" s="10">
        <f t="shared" si="35"/>
        <v>118.66330114572725</v>
      </c>
      <c r="N40">
        <f t="shared" si="36"/>
        <v>3.9885150646608677E-2</v>
      </c>
      <c r="O40">
        <f t="shared" si="37"/>
        <v>0</v>
      </c>
      <c r="P40" s="25">
        <f t="shared" si="38"/>
        <v>0</v>
      </c>
      <c r="Q40" s="17">
        <f t="shared" si="39"/>
        <v>46.220800000000011</v>
      </c>
      <c r="R40">
        <f t="shared" si="40"/>
        <v>1372.437527095964</v>
      </c>
      <c r="S40" s="25">
        <f t="shared" si="41"/>
        <v>3.9885150646608677E-2</v>
      </c>
      <c r="T40" s="25">
        <f t="shared" si="42"/>
        <v>2.787588884060695E-2</v>
      </c>
      <c r="U40" s="10">
        <f ca="1">RANK(C40,$C$3:OFFSET($C$3,Control!$I$5-1,0),1)</f>
        <v>24</v>
      </c>
      <c r="V40" s="10">
        <f t="shared" ca="1" si="26"/>
        <v>24</v>
      </c>
      <c r="W40" s="10">
        <f t="shared" ca="1" si="26"/>
        <v>24</v>
      </c>
      <c r="X40" s="7">
        <f t="shared" si="43"/>
        <v>6.7761039487215626</v>
      </c>
      <c r="Y40" s="7">
        <f t="shared" ca="1" si="44"/>
        <v>43.043172158442061</v>
      </c>
      <c r="Z40">
        <v>1</v>
      </c>
      <c r="AA40">
        <v>2</v>
      </c>
      <c r="AB40" s="11">
        <f t="shared" si="19"/>
        <v>49.410301325523356</v>
      </c>
      <c r="AC40" s="11"/>
      <c r="AD40" s="7">
        <f t="shared" si="45"/>
        <v>6.8919061391120682</v>
      </c>
      <c r="AE40">
        <f t="shared" si="46"/>
        <v>0.21915325537290298</v>
      </c>
      <c r="AF40" s="25">
        <f t="shared" si="47"/>
        <v>3.9885150646608677E-2</v>
      </c>
    </row>
    <row r="41" spans="1:43" ht="14.25" x14ac:dyDescent="0.2">
      <c r="A41" s="37" t="str">
        <f>Control!B43</f>
        <v>AME_10-Ea</v>
      </c>
      <c r="B41" s="27">
        <f t="shared" si="27"/>
        <v>3.262507634007688</v>
      </c>
      <c r="C41" s="20">
        <v>81.575581630734007</v>
      </c>
      <c r="D41" s="9">
        <f t="shared" si="28"/>
        <v>2.8728441803238525E-7</v>
      </c>
      <c r="E41">
        <f>Control!C43/100</f>
        <v>0.57247999999999999</v>
      </c>
      <c r="F41">
        <f t="shared" si="29"/>
        <v>0</v>
      </c>
      <c r="G41">
        <f t="shared" si="30"/>
        <v>144.38499100712281</v>
      </c>
      <c r="H41" s="21">
        <f t="shared" si="31"/>
        <v>2.8391681326789224E-13</v>
      </c>
      <c r="I41" s="7">
        <f t="shared" si="32"/>
        <v>81.575581630734007</v>
      </c>
      <c r="J41">
        <f t="shared" si="33"/>
        <v>2.7900510715839282</v>
      </c>
      <c r="K41">
        <f>Control!F43/100</f>
        <v>3.2625076340076879E-2</v>
      </c>
      <c r="L41" s="25">
        <f t="shared" si="34"/>
        <v>3.0243286594687807E-2</v>
      </c>
      <c r="M41" s="10">
        <f t="shared" si="35"/>
        <v>144.38499100712281</v>
      </c>
      <c r="N41">
        <f t="shared" si="36"/>
        <v>7.3004878841103696E-2</v>
      </c>
      <c r="O41">
        <f t="shared" si="37"/>
        <v>0</v>
      </c>
      <c r="P41" s="25">
        <f t="shared" si="38"/>
        <v>0</v>
      </c>
      <c r="Q41" s="17">
        <f t="shared" si="39"/>
        <v>57.247999999999998</v>
      </c>
      <c r="R41">
        <f t="shared" si="40"/>
        <v>1130.0815196517576</v>
      </c>
      <c r="S41" s="25">
        <f t="shared" si="41"/>
        <v>7.3004878841103696E-2</v>
      </c>
      <c r="T41" s="25">
        <f t="shared" si="42"/>
        <v>3.0243286594687807E-2</v>
      </c>
      <c r="U41" s="10">
        <f ca="1">RANK(C41,$C$3:OFFSET($C$3,Control!$I$5-1,0),1)</f>
        <v>32</v>
      </c>
      <c r="V41" s="10">
        <f t="shared" ca="1" si="26"/>
        <v>32</v>
      </c>
      <c r="W41" s="10">
        <f t="shared" ca="1" si="26"/>
        <v>32</v>
      </c>
      <c r="X41" s="7">
        <f t="shared" si="43"/>
        <v>10.32481654357915</v>
      </c>
      <c r="Y41" s="7">
        <f t="shared" ca="1" si="44"/>
        <v>49.575581630734007</v>
      </c>
      <c r="Z41">
        <v>1</v>
      </c>
      <c r="AA41">
        <v>2</v>
      </c>
      <c r="AB41" s="11">
        <f t="shared" si="19"/>
        <v>42.582850480562314</v>
      </c>
      <c r="AC41" s="11"/>
      <c r="AD41" s="7">
        <f t="shared" si="45"/>
        <v>10.562995518118058</v>
      </c>
      <c r="AE41">
        <f t="shared" si="46"/>
        <v>-0.38231051571213692</v>
      </c>
      <c r="AF41" s="25">
        <f t="shared" si="47"/>
        <v>7.3004878841103696E-2</v>
      </c>
    </row>
    <row r="42" spans="1:43" ht="14.25" x14ac:dyDescent="0.2">
      <c r="A42" s="37" t="str">
        <f>Control!B44</f>
        <v>AME_10-Eb</v>
      </c>
      <c r="B42" s="27">
        <f t="shared" si="27"/>
        <v>2.5841482337507453</v>
      </c>
      <c r="C42" s="20">
        <v>54.977810632968655</v>
      </c>
      <c r="D42" s="9">
        <f t="shared" si="28"/>
        <v>6.4087570494919532E-7</v>
      </c>
      <c r="E42">
        <f>Control!C44/100</f>
        <v>0.57247999999999999</v>
      </c>
      <c r="F42">
        <f t="shared" si="29"/>
        <v>0</v>
      </c>
      <c r="G42">
        <f t="shared" si="30"/>
        <v>97.308171577189356</v>
      </c>
      <c r="H42" s="21">
        <f t="shared" si="31"/>
        <v>2.8391681326789224E-13</v>
      </c>
      <c r="I42" s="7">
        <f t="shared" si="32"/>
        <v>54.977810632968655</v>
      </c>
      <c r="J42">
        <f t="shared" si="33"/>
        <v>2.7900510715839282</v>
      </c>
      <c r="K42">
        <f>Control!F44/100</f>
        <v>2.5841482337507451E-2</v>
      </c>
      <c r="L42" s="25">
        <f t="shared" si="34"/>
        <v>2.4539037830845593E-2</v>
      </c>
      <c r="M42" s="10">
        <f t="shared" si="35"/>
        <v>97.308171577189356</v>
      </c>
      <c r="N42">
        <f t="shared" si="36"/>
        <v>5.0401307852662731E-2</v>
      </c>
      <c r="O42">
        <f t="shared" si="37"/>
        <v>0</v>
      </c>
      <c r="P42" s="25">
        <f t="shared" si="38"/>
        <v>0</v>
      </c>
      <c r="Q42" s="17">
        <f t="shared" si="39"/>
        <v>57.248000000000005</v>
      </c>
      <c r="R42">
        <f t="shared" si="40"/>
        <v>1103.1309820645095</v>
      </c>
      <c r="S42" s="25">
        <f t="shared" si="41"/>
        <v>5.0401307852662731E-2</v>
      </c>
      <c r="T42" s="25">
        <f t="shared" si="42"/>
        <v>2.4539037830845593E-2</v>
      </c>
      <c r="U42" s="10">
        <f ca="1">RANK(C42,$C$3:OFFSET($C$3,Control!$I$5-1,0),1)</f>
        <v>13</v>
      </c>
      <c r="V42" s="10">
        <f t="shared" ca="1" si="26"/>
        <v>13</v>
      </c>
      <c r="W42" s="10">
        <f t="shared" ca="1" si="26"/>
        <v>13</v>
      </c>
      <c r="X42" s="7">
        <f t="shared" si="43"/>
        <v>7.4940345683508323</v>
      </c>
      <c r="Y42" s="7">
        <f t="shared" ca="1" si="44"/>
        <v>41.977810632968655</v>
      </c>
      <c r="Z42">
        <v>1</v>
      </c>
      <c r="AA42">
        <v>2</v>
      </c>
      <c r="AB42" s="11">
        <f t="shared" si="19"/>
        <v>55.977425090410186</v>
      </c>
      <c r="AC42" s="11"/>
      <c r="AD42" s="7">
        <f t="shared" si="45"/>
        <v>7.6242790190170187</v>
      </c>
      <c r="AE42">
        <f t="shared" si="46"/>
        <v>2.6637483024805286E-2</v>
      </c>
      <c r="AF42" s="25">
        <f t="shared" si="47"/>
        <v>5.0401307852662731E-2</v>
      </c>
    </row>
    <row r="43" spans="1:43" ht="14.25" x14ac:dyDescent="0.2">
      <c r="A43" s="37" t="str">
        <f>Control!B45</f>
        <v>AME_10-Ec</v>
      </c>
      <c r="B43" s="27">
        <f t="shared" si="27"/>
        <v>3.1034089461007945</v>
      </c>
      <c r="C43" s="20">
        <v>75.017586103310848</v>
      </c>
      <c r="D43" s="9">
        <f t="shared" si="28"/>
        <v>3.4354311484463551E-7</v>
      </c>
      <c r="E43">
        <f>Control!C45/100</f>
        <v>0.57247999999999999</v>
      </c>
      <c r="F43">
        <f t="shared" si="29"/>
        <v>0</v>
      </c>
      <c r="G43">
        <f t="shared" si="30"/>
        <v>132.77764348568016</v>
      </c>
      <c r="H43" s="21">
        <f t="shared" si="31"/>
        <v>2.8391681326789224E-13</v>
      </c>
      <c r="I43" s="7">
        <f t="shared" si="32"/>
        <v>75.017586103310848</v>
      </c>
      <c r="J43">
        <f t="shared" si="33"/>
        <v>2.7900510715839282</v>
      </c>
      <c r="K43">
        <f>Control!F45/100</f>
        <v>3.1034089461007944E-2</v>
      </c>
      <c r="L43" s="25">
        <f t="shared" si="34"/>
        <v>2.8938287827606417E-2</v>
      </c>
      <c r="M43" s="10">
        <f t="shared" si="35"/>
        <v>132.77764348568016</v>
      </c>
      <c r="N43">
        <f t="shared" si="36"/>
        <v>6.7532241796065845E-2</v>
      </c>
      <c r="O43">
        <f t="shared" si="37"/>
        <v>0</v>
      </c>
      <c r="P43" s="25">
        <f t="shared" si="38"/>
        <v>0</v>
      </c>
      <c r="Q43" s="17">
        <f t="shared" si="39"/>
        <v>57.247999999999998</v>
      </c>
      <c r="R43">
        <f t="shared" si="40"/>
        <v>1123.4365453426822</v>
      </c>
      <c r="S43" s="25">
        <f t="shared" si="41"/>
        <v>6.7532241796065845E-2</v>
      </c>
      <c r="T43" s="25">
        <f t="shared" si="42"/>
        <v>2.8938287827606417E-2</v>
      </c>
      <c r="U43" s="10">
        <f ca="1">RANK(C43,$C$3:OFFSET($C$3,Control!$I$5-1,0),1)</f>
        <v>31</v>
      </c>
      <c r="V43" s="10">
        <f t="shared" ca="1" si="26"/>
        <v>31</v>
      </c>
      <c r="W43" s="10">
        <f t="shared" ca="1" si="26"/>
        <v>31</v>
      </c>
      <c r="X43" s="7">
        <f t="shared" si="43"/>
        <v>9.6470529623672263</v>
      </c>
      <c r="Y43" s="7">
        <f t="shared" ca="1" si="44"/>
        <v>44.017586103310848</v>
      </c>
      <c r="Z43">
        <v>1</v>
      </c>
      <c r="AA43">
        <v>2</v>
      </c>
      <c r="AB43" s="11">
        <f t="shared" si="19"/>
        <v>45.53040806511428</v>
      </c>
      <c r="AC43" s="11"/>
      <c r="AD43" s="7">
        <f t="shared" si="45"/>
        <v>9.8566331257073792</v>
      </c>
      <c r="AE43">
        <f t="shared" si="46"/>
        <v>-0.30903749884587606</v>
      </c>
      <c r="AF43" s="25">
        <f t="shared" si="47"/>
        <v>6.7532241796065845E-2</v>
      </c>
    </row>
    <row r="44" spans="1:43" ht="14.25" x14ac:dyDescent="0.2">
      <c r="A44" s="37" t="str">
        <f>Control!B46</f>
        <v>AME_10-Ed</v>
      </c>
      <c r="B44" s="27">
        <f t="shared" si="27"/>
        <v>3.0996438809365894</v>
      </c>
      <c r="C44" s="20">
        <v>74.864659243710719</v>
      </c>
      <c r="D44" s="9">
        <f t="shared" si="28"/>
        <v>3.5547391030732456E-7</v>
      </c>
      <c r="E44">
        <f>Control!C46/100</f>
        <v>0.57247999999999999</v>
      </c>
      <c r="F44">
        <f t="shared" si="29"/>
        <v>0</v>
      </c>
      <c r="G44">
        <f t="shared" si="30"/>
        <v>132.5069700463161</v>
      </c>
      <c r="H44" s="21">
        <f t="shared" si="31"/>
        <v>2.8391681326789224E-13</v>
      </c>
      <c r="I44" s="7">
        <f t="shared" si="32"/>
        <v>74.864659243710719</v>
      </c>
      <c r="J44">
        <f t="shared" si="33"/>
        <v>2.7900510715839282</v>
      </c>
      <c r="K44">
        <f>Control!F46/100</f>
        <v>3.0996438809365895E-2</v>
      </c>
      <c r="L44" s="25">
        <f t="shared" si="34"/>
        <v>2.8907159389141499E-2</v>
      </c>
      <c r="M44" s="10">
        <f t="shared" si="35"/>
        <v>132.5069700463161</v>
      </c>
      <c r="N44">
        <f t="shared" si="36"/>
        <v>6.7403853490198312E-2</v>
      </c>
      <c r="O44">
        <f t="shared" si="37"/>
        <v>0</v>
      </c>
      <c r="P44" s="25">
        <f t="shared" si="38"/>
        <v>0</v>
      </c>
      <c r="Q44" s="17">
        <f t="shared" si="39"/>
        <v>57.247999999999998</v>
      </c>
      <c r="R44">
        <f t="shared" si="40"/>
        <v>1123.2815902121151</v>
      </c>
      <c r="S44" s="25">
        <f t="shared" si="41"/>
        <v>6.7403853490198312E-2</v>
      </c>
      <c r="T44" s="25">
        <f t="shared" si="42"/>
        <v>2.8907159389141499E-2</v>
      </c>
      <c r="U44" s="10">
        <f ca="1">RANK(C44,$C$3:OFFSET($C$3,Control!$I$5-1,0),1)</f>
        <v>30</v>
      </c>
      <c r="V44" s="10">
        <f t="shared" ca="1" si="26"/>
        <v>30</v>
      </c>
      <c r="W44" s="10">
        <f t="shared" ca="1" si="26"/>
        <v>30</v>
      </c>
      <c r="X44" s="7">
        <f t="shared" si="43"/>
        <v>9.6311012879339817</v>
      </c>
      <c r="Y44" s="7">
        <f t="shared" ca="1" si="44"/>
        <v>44.864659243710719</v>
      </c>
      <c r="Z44">
        <v>1</v>
      </c>
      <c r="AA44">
        <v>2</v>
      </c>
      <c r="AB44" s="11">
        <f t="shared" si="19"/>
        <v>45.601668213045109</v>
      </c>
      <c r="AC44" s="11"/>
      <c r="AD44" s="7">
        <f t="shared" si="45"/>
        <v>9.8400292299564214</v>
      </c>
      <c r="AE44">
        <f t="shared" si="46"/>
        <v>-0.30717182715485747</v>
      </c>
      <c r="AF44" s="25">
        <f t="shared" si="47"/>
        <v>6.7403853490198312E-2</v>
      </c>
    </row>
    <row r="45" spans="1:43" ht="14.25" x14ac:dyDescent="0.2">
      <c r="A45" s="37" t="str">
        <f>Control!B47</f>
        <v>AME_10-Dc</v>
      </c>
      <c r="B45" s="27">
        <f t="shared" si="27"/>
        <v>4.2062792709457648</v>
      </c>
      <c r="C45" s="20">
        <v>123.99918322036099</v>
      </c>
      <c r="D45" s="9">
        <f t="shared" si="28"/>
        <v>9.2093901571388415E-7</v>
      </c>
      <c r="E45">
        <f>Control!C47/100</f>
        <v>0.47694749999999997</v>
      </c>
      <c r="F45">
        <f t="shared" si="29"/>
        <v>0</v>
      </c>
      <c r="G45">
        <f t="shared" si="30"/>
        <v>219.47279561188094</v>
      </c>
      <c r="H45" s="21">
        <f t="shared" si="31"/>
        <v>1.4985699308193454E-13</v>
      </c>
      <c r="I45" s="7">
        <f t="shared" si="32"/>
        <v>123.99918322036099</v>
      </c>
      <c r="J45">
        <f t="shared" si="33"/>
        <v>3.3288675751950119</v>
      </c>
      <c r="K45">
        <f>Control!F47/100</f>
        <v>4.2062792709457647E-2</v>
      </c>
      <c r="L45" s="25">
        <f t="shared" si="34"/>
        <v>3.8892358307232221E-2</v>
      </c>
      <c r="M45" s="10">
        <f t="shared" si="35"/>
        <v>219.47279561188094</v>
      </c>
      <c r="N45">
        <f t="shared" si="36"/>
        <v>7.5373844626169292E-2</v>
      </c>
      <c r="O45">
        <f t="shared" si="37"/>
        <v>0</v>
      </c>
      <c r="P45" s="25">
        <f t="shared" si="38"/>
        <v>0</v>
      </c>
      <c r="Q45" s="17">
        <f t="shared" si="39"/>
        <v>47.694749999999999</v>
      </c>
      <c r="R45">
        <f t="shared" si="40"/>
        <v>1386.1556261850976</v>
      </c>
      <c r="S45" s="25">
        <f t="shared" si="41"/>
        <v>7.5373844626169292E-2</v>
      </c>
      <c r="T45" s="25">
        <f t="shared" si="42"/>
        <v>3.8892358307232221E-2</v>
      </c>
      <c r="U45" s="10">
        <f ca="1">RANK(C45,$C$3:OFFSET($C$3,Control!$I$5-1,0),1)</f>
        <v>39</v>
      </c>
      <c r="V45" s="10">
        <f t="shared" ca="1" si="26"/>
        <v>39</v>
      </c>
      <c r="W45" s="10">
        <f t="shared" ca="1" si="26"/>
        <v>39</v>
      </c>
      <c r="X45" s="7">
        <f t="shared" si="43"/>
        <v>11.42662029334015</v>
      </c>
      <c r="Y45" s="7">
        <f t="shared" ca="1" si="44"/>
        <v>84.99918322036099</v>
      </c>
      <c r="Z45">
        <v>1</v>
      </c>
      <c r="AA45">
        <v>2</v>
      </c>
      <c r="AB45" s="11">
        <f t="shared" si="19"/>
        <v>27.659300911002816</v>
      </c>
      <c r="AC45" s="11"/>
      <c r="AD45" s="7">
        <f t="shared" si="45"/>
        <v>11.743663733562695</v>
      </c>
      <c r="AE45">
        <f t="shared" si="46"/>
        <v>-0.52654004835867796</v>
      </c>
      <c r="AF45" s="25">
        <f t="shared" si="47"/>
        <v>7.5373844626169292E-2</v>
      </c>
    </row>
    <row r="46" spans="1:43" ht="14.25" x14ac:dyDescent="0.2">
      <c r="A46" s="37" t="str">
        <f>Control!B48</f>
        <v>AME_10-Dd</v>
      </c>
      <c r="B46" s="27">
        <f t="shared" si="27"/>
        <v>3.8028707938967621</v>
      </c>
      <c r="C46" s="20">
        <v>105.1682429875729</v>
      </c>
      <c r="D46" s="9">
        <f t="shared" si="28"/>
        <v>9.9354540150642379E-7</v>
      </c>
      <c r="E46">
        <f>Control!C48/100</f>
        <v>0.47694749999999997</v>
      </c>
      <c r="F46">
        <f t="shared" si="29"/>
        <v>0</v>
      </c>
      <c r="G46">
        <f t="shared" si="30"/>
        <v>186.14290593393332</v>
      </c>
      <c r="H46" s="21">
        <f t="shared" si="31"/>
        <v>1.4985699308193454E-13</v>
      </c>
      <c r="I46" s="7">
        <f t="shared" si="32"/>
        <v>105.1682429875729</v>
      </c>
      <c r="J46">
        <f t="shared" si="33"/>
        <v>3.3288675751950119</v>
      </c>
      <c r="K46">
        <f>Control!F48/100</f>
        <v>3.8028707938967621E-2</v>
      </c>
      <c r="L46" s="25">
        <f t="shared" si="34"/>
        <v>3.5569485192650963E-2</v>
      </c>
      <c r="M46" s="10">
        <f t="shared" si="35"/>
        <v>186.14290593393332</v>
      </c>
      <c r="N46">
        <f t="shared" si="36"/>
        <v>6.4667533545012257E-2</v>
      </c>
      <c r="O46">
        <f t="shared" si="37"/>
        <v>0</v>
      </c>
      <c r="P46" s="25">
        <f t="shared" si="38"/>
        <v>0</v>
      </c>
      <c r="Q46" s="17">
        <f t="shared" si="39"/>
        <v>47.694749999999992</v>
      </c>
      <c r="R46">
        <f t="shared" si="40"/>
        <v>1370.2590186279247</v>
      </c>
      <c r="S46" s="25">
        <f t="shared" si="41"/>
        <v>6.4667533545012257E-2</v>
      </c>
      <c r="T46" s="25">
        <f t="shared" si="42"/>
        <v>3.5569485192650963E-2</v>
      </c>
      <c r="U46" s="10">
        <f ca="1">RANK(C46,$C$3:OFFSET($C$3,Control!$I$5-1,0),1)</f>
        <v>38</v>
      </c>
      <c r="V46" s="10">
        <f t="shared" ca="1" si="26"/>
        <v>38</v>
      </c>
      <c r="W46" s="10">
        <f t="shared" ca="1" si="26"/>
        <v>38</v>
      </c>
      <c r="X46" s="7">
        <f t="shared" si="43"/>
        <v>10.023701873766322</v>
      </c>
      <c r="Y46" s="7">
        <f t="shared" ca="1" si="44"/>
        <v>67.168242987572896</v>
      </c>
      <c r="Z46">
        <v>1</v>
      </c>
      <c r="AA46">
        <v>2</v>
      </c>
      <c r="AB46" s="11">
        <f t="shared" si="19"/>
        <v>33.510961442522536</v>
      </c>
      <c r="AC46" s="11"/>
      <c r="AD46" s="7">
        <f t="shared" si="45"/>
        <v>10.269624148397988</v>
      </c>
      <c r="AE46">
        <f t="shared" si="46"/>
        <v>-0.38562054823937719</v>
      </c>
      <c r="AF46" s="25">
        <f t="shared" si="47"/>
        <v>6.4667533545012257E-2</v>
      </c>
    </row>
    <row r="47" spans="1:43" ht="14.25" x14ac:dyDescent="0.2">
      <c r="A47" s="37" t="str">
        <f>Control!B49</f>
        <v>AME_10-Fa</v>
      </c>
      <c r="B47" s="27">
        <f t="shared" si="27"/>
        <v>9.6758639639275626E-2</v>
      </c>
      <c r="C47" s="20">
        <v>0.10918943808209226</v>
      </c>
      <c r="D47" s="9">
        <f t="shared" si="28"/>
        <v>5.1531817672756386E-7</v>
      </c>
      <c r="E47">
        <f>Control!C49/100</f>
        <v>0.29489399999999999</v>
      </c>
      <c r="F47">
        <f t="shared" si="29"/>
        <v>0</v>
      </c>
      <c r="G47">
        <f t="shared" si="30"/>
        <v>0.19326023450154631</v>
      </c>
      <c r="H47" s="21">
        <f t="shared" si="31"/>
        <v>2.7852281309247673E-14</v>
      </c>
      <c r="I47" s="7">
        <f t="shared" si="32"/>
        <v>0.10918943808209226</v>
      </c>
      <c r="J47">
        <f t="shared" si="33"/>
        <v>5.3222159047546329</v>
      </c>
      <c r="K47">
        <f>Control!F49/100</f>
        <v>9.6758639639275628E-4</v>
      </c>
      <c r="L47" s="25">
        <f t="shared" si="34"/>
        <v>9.6755454136502315E-4</v>
      </c>
      <c r="M47" s="10">
        <f t="shared" si="35"/>
        <v>0.19326023450154631</v>
      </c>
      <c r="N47">
        <f t="shared" si="36"/>
        <v>3.2922153362135926E-5</v>
      </c>
      <c r="O47">
        <f t="shared" si="37"/>
        <v>0</v>
      </c>
      <c r="P47" s="25">
        <f t="shared" si="38"/>
        <v>0</v>
      </c>
      <c r="Q47" s="17">
        <f t="shared" si="39"/>
        <v>29.4894</v>
      </c>
      <c r="R47">
        <f t="shared" si="40"/>
        <v>1727.5666912835932</v>
      </c>
      <c r="S47" s="25">
        <f t="shared" si="41"/>
        <v>3.2922153362135926E-5</v>
      </c>
      <c r="T47" s="25">
        <f t="shared" si="42"/>
        <v>9.6755454136502315E-4</v>
      </c>
      <c r="U47" s="10">
        <f ca="1">RANK(C47,$C$3:OFFSET($C$3,Control!$I$5-1,0),1)</f>
        <v>1</v>
      </c>
      <c r="V47" s="10">
        <f t="shared" ca="1" si="26"/>
        <v>1</v>
      </c>
      <c r="W47" s="10">
        <f t="shared" ca="1" si="26"/>
        <v>1</v>
      </c>
      <c r="X47" s="7">
        <f t="shared" si="43"/>
        <v>0.1000476694727159</v>
      </c>
      <c r="Y47" s="7">
        <f t="shared" ca="1" si="44"/>
        <v>0.89081056191790775</v>
      </c>
      <c r="Z47">
        <v>1</v>
      </c>
      <c r="AA47">
        <v>2</v>
      </c>
      <c r="AB47" s="11">
        <f t="shared" si="19"/>
        <v>99.895526278309617</v>
      </c>
      <c r="AC47" s="11"/>
      <c r="AD47" s="7">
        <f t="shared" si="45"/>
        <v>0.10005085497548921</v>
      </c>
      <c r="AE47">
        <f t="shared" si="46"/>
        <v>2287.8399691798923</v>
      </c>
      <c r="AF47" s="25">
        <f t="shared" si="47"/>
        <v>3.2922153362135926E-5</v>
      </c>
    </row>
    <row r="48" spans="1:43" ht="14.25" x14ac:dyDescent="0.2">
      <c r="A48" s="37" t="str">
        <f>Control!B50</f>
        <v>AME_10-Fb</v>
      </c>
      <c r="B48" s="27">
        <f t="shared" si="27"/>
        <v>0.20058600738735313</v>
      </c>
      <c r="C48" s="20">
        <v>0.46058379543973949</v>
      </c>
      <c r="D48" s="9">
        <f t="shared" si="28"/>
        <v>6.0518473454784782E-8</v>
      </c>
      <c r="E48">
        <f>Control!C50/100</f>
        <v>0.29489399999999999</v>
      </c>
      <c r="F48">
        <f t="shared" si="29"/>
        <v>0</v>
      </c>
      <c r="G48">
        <f t="shared" si="30"/>
        <v>0.81521192779995511</v>
      </c>
      <c r="H48" s="21">
        <f t="shared" si="31"/>
        <v>2.7852281309247673E-14</v>
      </c>
      <c r="I48" s="7">
        <f t="shared" si="32"/>
        <v>0.46058379543973949</v>
      </c>
      <c r="J48">
        <f t="shared" si="33"/>
        <v>5.3222159047546329</v>
      </c>
      <c r="K48">
        <f>Control!F50/100</f>
        <v>2.0058600738735314E-3</v>
      </c>
      <c r="L48" s="25">
        <f t="shared" si="34"/>
        <v>2.0055815445786862E-3</v>
      </c>
      <c r="M48" s="10">
        <f t="shared" si="35"/>
        <v>0.81521192779995511</v>
      </c>
      <c r="N48">
        <f t="shared" si="36"/>
        <v>1.3885778897207164E-4</v>
      </c>
      <c r="O48">
        <f t="shared" si="37"/>
        <v>0</v>
      </c>
      <c r="P48" s="25">
        <f t="shared" si="38"/>
        <v>0</v>
      </c>
      <c r="Q48" s="17">
        <f t="shared" si="39"/>
        <v>29.4894</v>
      </c>
      <c r="R48">
        <f t="shared" si="40"/>
        <v>1727.7501011062368</v>
      </c>
      <c r="S48" s="25">
        <f t="shared" si="41"/>
        <v>1.3885778897207164E-4</v>
      </c>
      <c r="T48" s="25">
        <f t="shared" si="42"/>
        <v>2.0055815445786862E-3</v>
      </c>
      <c r="U48" s="10">
        <f ca="1">RANK(C48,$C$3:OFFSET($C$3,Control!$I$5-1,0),1)</f>
        <v>2</v>
      </c>
      <c r="V48" s="10">
        <f t="shared" ca="1" si="26"/>
        <v>2</v>
      </c>
      <c r="W48" s="10">
        <f t="shared" ca="1" si="26"/>
        <v>2</v>
      </c>
      <c r="X48" s="7">
        <f t="shared" si="43"/>
        <v>0.21444393335507578</v>
      </c>
      <c r="Y48" s="7">
        <f t="shared" ca="1" si="44"/>
        <v>1.5394162045602604</v>
      </c>
      <c r="Z48">
        <v>1</v>
      </c>
      <c r="AA48">
        <v>2</v>
      </c>
      <c r="AB48" s="11">
        <f t="shared" si="19"/>
        <v>99.554669762968047</v>
      </c>
      <c r="AC48" s="11"/>
      <c r="AD48" s="7">
        <f t="shared" si="45"/>
        <v>0.21447178628456029</v>
      </c>
      <c r="AE48">
        <f t="shared" si="46"/>
        <v>534.73930125960931</v>
      </c>
      <c r="AF48" s="25">
        <f t="shared" si="47"/>
        <v>1.3885778897207164E-4</v>
      </c>
      <c r="AQ48" s="10"/>
    </row>
    <row r="49" spans="1:32" ht="14.25" x14ac:dyDescent="0.2">
      <c r="A49" s="37" t="str">
        <f>Control!B51</f>
        <v>AME_10-Ga</v>
      </c>
      <c r="B49" s="27">
        <f t="shared" si="27"/>
        <v>2.9877561332510045</v>
      </c>
      <c r="C49" s="20">
        <v>70.369104816172097</v>
      </c>
      <c r="D49" s="9">
        <f t="shared" si="28"/>
        <v>6.7503759915155115E-8</v>
      </c>
      <c r="E49">
        <f>Control!C51/100</f>
        <v>0.45491500000000001</v>
      </c>
      <c r="F49">
        <f t="shared" si="29"/>
        <v>0</v>
      </c>
      <c r="G49">
        <f t="shared" si="30"/>
        <v>124.55004748914189</v>
      </c>
      <c r="H49" s="21">
        <f t="shared" si="31"/>
        <v>1.2699478748586907E-13</v>
      </c>
      <c r="I49" s="7">
        <f t="shared" si="32"/>
        <v>70.369104816172097</v>
      </c>
      <c r="J49">
        <f t="shared" si="33"/>
        <v>3.4852484366843326</v>
      </c>
      <c r="K49">
        <f>Control!F51/100</f>
        <v>2.9877561332510044E-2</v>
      </c>
      <c r="L49" s="25">
        <f t="shared" si="34"/>
        <v>2.8663910210086095E-2</v>
      </c>
      <c r="M49" s="10">
        <f t="shared" si="35"/>
        <v>124.55004748914189</v>
      </c>
      <c r="N49">
        <f t="shared" si="36"/>
        <v>4.0620822727702552E-2</v>
      </c>
      <c r="O49">
        <f t="shared" si="37"/>
        <v>0</v>
      </c>
      <c r="P49" s="25">
        <f t="shared" si="38"/>
        <v>0</v>
      </c>
      <c r="Q49" s="17">
        <f t="shared" si="39"/>
        <v>45.491499999999988</v>
      </c>
      <c r="R49">
        <f t="shared" si="40"/>
        <v>1392.1179348535234</v>
      </c>
      <c r="S49" s="25">
        <f t="shared" si="41"/>
        <v>4.0620822727702552E-2</v>
      </c>
      <c r="T49" s="25">
        <f t="shared" si="42"/>
        <v>2.8663910210086095E-2</v>
      </c>
      <c r="U49" s="10">
        <f ca="1">RANK(C49,$C$3:OFFSET($C$3,Control!$I$5-1,0),1)</f>
        <v>27</v>
      </c>
      <c r="V49" s="10">
        <f t="shared" ca="1" si="26"/>
        <v>27</v>
      </c>
      <c r="W49" s="10">
        <f t="shared" ca="1" si="26"/>
        <v>27</v>
      </c>
      <c r="X49" s="7">
        <f t="shared" si="43"/>
        <v>6.9284732937788638</v>
      </c>
      <c r="Y49" s="7">
        <f t="shared" ca="1" si="44"/>
        <v>43.369104816172097</v>
      </c>
      <c r="Z49">
        <v>1</v>
      </c>
      <c r="AA49">
        <v>2</v>
      </c>
      <c r="AB49" s="11">
        <f t="shared" si="19"/>
        <v>47.750602110678841</v>
      </c>
      <c r="AC49" s="11"/>
      <c r="AD49" s="7">
        <f t="shared" si="45"/>
        <v>7.0498384060212604</v>
      </c>
      <c r="AE49">
        <f t="shared" si="46"/>
        <v>0.17670598018009609</v>
      </c>
      <c r="AF49" s="25">
        <f t="shared" si="47"/>
        <v>4.0620822727702552E-2</v>
      </c>
    </row>
    <row r="50" spans="1:32" ht="14.25" x14ac:dyDescent="0.2">
      <c r="A50" s="37" t="str">
        <f>Control!B52</f>
        <v>AME_10-Ba</v>
      </c>
      <c r="B50" s="27">
        <f t="shared" si="27"/>
        <v>1.7498579986049103</v>
      </c>
      <c r="C50" s="20">
        <v>27.829097747230858</v>
      </c>
      <c r="D50" s="9">
        <f t="shared" si="28"/>
        <v>7.165846782619667E-8</v>
      </c>
      <c r="E50">
        <f>Control!C52/100</f>
        <v>0.42140250000000001</v>
      </c>
      <c r="F50">
        <f t="shared" si="29"/>
        <v>0</v>
      </c>
      <c r="G50">
        <f t="shared" si="30"/>
        <v>49.256210592023884</v>
      </c>
      <c r="H50" s="21">
        <f t="shared" si="31"/>
        <v>9.7156055172659826E-14</v>
      </c>
      <c r="I50" s="7">
        <f t="shared" si="32"/>
        <v>27.829097747230858</v>
      </c>
      <c r="J50">
        <f t="shared" si="33"/>
        <v>3.7544639766128598</v>
      </c>
      <c r="K50">
        <f>Control!F52/100</f>
        <v>1.7498579986049104E-2</v>
      </c>
      <c r="L50" s="25">
        <f t="shared" si="34"/>
        <v>1.7246561397631935E-2</v>
      </c>
      <c r="M50" s="10">
        <f t="shared" si="35"/>
        <v>49.256210592023884</v>
      </c>
      <c r="N50">
        <f t="shared" si="36"/>
        <v>1.4402230844908067E-2</v>
      </c>
      <c r="O50">
        <f t="shared" si="37"/>
        <v>0</v>
      </c>
      <c r="P50" s="25">
        <f t="shared" si="38"/>
        <v>0</v>
      </c>
      <c r="Q50" s="17">
        <f t="shared" si="39"/>
        <v>42.140250000000002</v>
      </c>
      <c r="R50">
        <f t="shared" si="40"/>
        <v>1438.3205652840054</v>
      </c>
      <c r="S50" s="25">
        <f t="shared" si="41"/>
        <v>1.4402230844908067E-2</v>
      </c>
      <c r="T50" s="25">
        <f t="shared" si="42"/>
        <v>1.7246561397631935E-2</v>
      </c>
      <c r="U50" s="10">
        <f ca="1">RANK(C50,$C$3:OFFSET($C$3,Control!$I$5-1,0),1)</f>
        <v>4</v>
      </c>
      <c r="V50" s="10">
        <f t="shared" ref="V50:W69" ca="1" si="48">IF(U50=U49,U49+1,U50)</f>
        <v>4</v>
      </c>
      <c r="W50" s="10">
        <f t="shared" ca="1" si="48"/>
        <v>4</v>
      </c>
      <c r="X50" s="7">
        <f t="shared" si="43"/>
        <v>3.1648792242540003</v>
      </c>
      <c r="Y50" s="7">
        <f t="shared" ca="1" si="44"/>
        <v>23.829097747230858</v>
      </c>
      <c r="Z50">
        <v>1</v>
      </c>
      <c r="AA50">
        <v>2</v>
      </c>
      <c r="AB50" s="11">
        <f t="shared" si="19"/>
        <v>74.540499305633176</v>
      </c>
      <c r="AC50" s="11"/>
      <c r="AD50" s="7">
        <f t="shared" si="45"/>
        <v>3.1900810830957171</v>
      </c>
      <c r="AE50">
        <f t="shared" si="46"/>
        <v>3.151855447216084</v>
      </c>
      <c r="AF50" s="25">
        <f t="shared" si="47"/>
        <v>1.4402230844908067E-2</v>
      </c>
    </row>
    <row r="51" spans="1:32" ht="14.25" x14ac:dyDescent="0.2">
      <c r="A51" s="37">
        <f>Control!B53</f>
        <v>0</v>
      </c>
      <c r="B51" s="27">
        <f t="shared" si="27"/>
        <v>0</v>
      </c>
      <c r="C51" s="20">
        <v>0</v>
      </c>
      <c r="D51" s="9">
        <f t="shared" si="28"/>
        <v>0</v>
      </c>
      <c r="E51">
        <f>Control!C53/100</f>
        <v>0</v>
      </c>
      <c r="F51" t="e">
        <f t="shared" si="29"/>
        <v>#DIV/0!</v>
      </c>
      <c r="G51">
        <f t="shared" si="30"/>
        <v>0</v>
      </c>
      <c r="H51" s="21">
        <f t="shared" si="31"/>
        <v>0</v>
      </c>
      <c r="I51" s="7">
        <f t="shared" si="32"/>
        <v>0</v>
      </c>
      <c r="J51" t="e">
        <f t="shared" si="33"/>
        <v>#DIV/0!</v>
      </c>
      <c r="K51">
        <f>Control!F53/100</f>
        <v>0</v>
      </c>
      <c r="L51" s="25" t="e">
        <f t="shared" si="34"/>
        <v>#DIV/0!</v>
      </c>
      <c r="M51" s="10">
        <f t="shared" si="35"/>
        <v>0</v>
      </c>
      <c r="N51" t="e">
        <f t="shared" si="36"/>
        <v>#DIV/0!</v>
      </c>
      <c r="O51" t="e">
        <f t="shared" si="37"/>
        <v>#DIV/0!</v>
      </c>
      <c r="P51" s="25" t="e">
        <f t="shared" si="38"/>
        <v>#DIV/0!</v>
      </c>
      <c r="Q51" s="17" t="e">
        <f t="shared" si="39"/>
        <v>#DIV/0!</v>
      </c>
      <c r="R51" t="e">
        <f t="shared" si="40"/>
        <v>#DIV/0!</v>
      </c>
      <c r="S51" s="25" t="e">
        <f t="shared" si="41"/>
        <v>#DIV/0!</v>
      </c>
      <c r="T51" s="25" t="e">
        <f t="shared" si="42"/>
        <v>#DIV/0!</v>
      </c>
      <c r="U51" s="10" t="e">
        <f ca="1">RANK(C51,$C$3:OFFSET($C$3,Control!$I$5-1,0),1)</f>
        <v>#N/A</v>
      </c>
      <c r="V51" s="10" t="e">
        <f t="shared" ca="1" si="48"/>
        <v>#N/A</v>
      </c>
      <c r="W51" s="10" t="e">
        <f t="shared" ca="1" si="48"/>
        <v>#N/A</v>
      </c>
      <c r="X51" s="7" t="e">
        <f t="shared" si="43"/>
        <v>#DIV/0!</v>
      </c>
      <c r="Y51" s="7" t="e">
        <f t="shared" ca="1" si="44"/>
        <v>#N/A</v>
      </c>
      <c r="Z51">
        <v>1</v>
      </c>
      <c r="AA51">
        <v>2</v>
      </c>
      <c r="AB51" s="11">
        <f t="shared" si="19"/>
        <v>99.999999999999986</v>
      </c>
      <c r="AC51" s="11"/>
      <c r="AD51" s="7" t="e">
        <f t="shared" si="45"/>
        <v>#DIV/0!</v>
      </c>
      <c r="AE51" t="e">
        <f t="shared" si="46"/>
        <v>#DIV/0!</v>
      </c>
      <c r="AF51" s="25" t="e">
        <f t="shared" si="47"/>
        <v>#DIV/0!</v>
      </c>
    </row>
    <row r="52" spans="1:32" ht="14.25" x14ac:dyDescent="0.2">
      <c r="A52" s="37">
        <f>Control!B54</f>
        <v>0</v>
      </c>
      <c r="B52" s="27">
        <f t="shared" si="27"/>
        <v>0</v>
      </c>
      <c r="C52" s="20">
        <v>0</v>
      </c>
      <c r="D52" s="9">
        <f t="shared" si="28"/>
        <v>0</v>
      </c>
      <c r="E52">
        <f>Control!C54/100</f>
        <v>0</v>
      </c>
      <c r="F52" t="e">
        <f t="shared" si="29"/>
        <v>#DIV/0!</v>
      </c>
      <c r="G52">
        <f t="shared" si="30"/>
        <v>0</v>
      </c>
      <c r="H52" s="21">
        <f t="shared" si="31"/>
        <v>0</v>
      </c>
      <c r="I52" s="7">
        <f t="shared" si="32"/>
        <v>0</v>
      </c>
      <c r="J52" t="e">
        <f t="shared" si="33"/>
        <v>#DIV/0!</v>
      </c>
      <c r="K52">
        <f>Control!F54/100</f>
        <v>0</v>
      </c>
      <c r="L52" s="25" t="e">
        <f t="shared" si="34"/>
        <v>#DIV/0!</v>
      </c>
      <c r="M52" s="10">
        <f t="shared" si="35"/>
        <v>0</v>
      </c>
      <c r="N52" t="e">
        <f t="shared" si="36"/>
        <v>#DIV/0!</v>
      </c>
      <c r="O52" t="e">
        <f t="shared" si="37"/>
        <v>#DIV/0!</v>
      </c>
      <c r="P52" s="25" t="e">
        <f t="shared" si="38"/>
        <v>#DIV/0!</v>
      </c>
      <c r="Q52" s="17" t="e">
        <f t="shared" si="39"/>
        <v>#DIV/0!</v>
      </c>
      <c r="R52" t="e">
        <f t="shared" si="40"/>
        <v>#DIV/0!</v>
      </c>
      <c r="S52" s="25" t="e">
        <f t="shared" si="41"/>
        <v>#DIV/0!</v>
      </c>
      <c r="T52" s="25" t="e">
        <f t="shared" si="42"/>
        <v>#DIV/0!</v>
      </c>
      <c r="U52" s="10" t="e">
        <f ca="1">RANK(C52,$C$3:OFFSET($C$3,Control!$I$5-1,0),1)</f>
        <v>#N/A</v>
      </c>
      <c r="V52" s="10" t="e">
        <f t="shared" ca="1" si="48"/>
        <v>#N/A</v>
      </c>
      <c r="W52" s="10" t="e">
        <f t="shared" ca="1" si="48"/>
        <v>#N/A</v>
      </c>
      <c r="X52" s="7" t="e">
        <f t="shared" si="43"/>
        <v>#DIV/0!</v>
      </c>
      <c r="Y52" s="7" t="e">
        <f t="shared" ca="1" si="44"/>
        <v>#N/A</v>
      </c>
      <c r="Z52">
        <v>1</v>
      </c>
      <c r="AA52">
        <v>2</v>
      </c>
      <c r="AB52" s="11">
        <f t="shared" si="19"/>
        <v>99.999999999999986</v>
      </c>
      <c r="AC52" s="11"/>
      <c r="AD52" s="7" t="e">
        <f t="shared" si="45"/>
        <v>#DIV/0!</v>
      </c>
      <c r="AE52" t="e">
        <f t="shared" si="46"/>
        <v>#DIV/0!</v>
      </c>
      <c r="AF52" s="25" t="e">
        <f t="shared" si="47"/>
        <v>#DIV/0!</v>
      </c>
    </row>
    <row r="53" spans="1:32" ht="14.25" x14ac:dyDescent="0.2">
      <c r="A53" s="37">
        <f>Control!B55</f>
        <v>0</v>
      </c>
      <c r="B53" s="27">
        <f t="shared" si="27"/>
        <v>0</v>
      </c>
      <c r="C53" s="20">
        <v>0</v>
      </c>
      <c r="D53" s="9">
        <f t="shared" si="28"/>
        <v>0</v>
      </c>
      <c r="E53">
        <f>Control!C55/100</f>
        <v>0</v>
      </c>
      <c r="F53" t="e">
        <f t="shared" si="29"/>
        <v>#DIV/0!</v>
      </c>
      <c r="G53">
        <f t="shared" si="30"/>
        <v>0</v>
      </c>
      <c r="H53" s="21">
        <f t="shared" si="31"/>
        <v>0</v>
      </c>
      <c r="I53" s="7">
        <f t="shared" si="32"/>
        <v>0</v>
      </c>
      <c r="J53" t="e">
        <f t="shared" si="33"/>
        <v>#DIV/0!</v>
      </c>
      <c r="K53">
        <f>Control!F55/100</f>
        <v>0</v>
      </c>
      <c r="L53" s="25" t="e">
        <f t="shared" si="34"/>
        <v>#DIV/0!</v>
      </c>
      <c r="M53" s="10">
        <f t="shared" si="35"/>
        <v>0</v>
      </c>
      <c r="N53" t="e">
        <f t="shared" si="36"/>
        <v>#DIV/0!</v>
      </c>
      <c r="O53" t="e">
        <f t="shared" si="37"/>
        <v>#DIV/0!</v>
      </c>
      <c r="P53" s="25" t="e">
        <f t="shared" si="38"/>
        <v>#DIV/0!</v>
      </c>
      <c r="Q53" s="17" t="e">
        <f t="shared" si="39"/>
        <v>#DIV/0!</v>
      </c>
      <c r="R53" t="e">
        <f t="shared" si="40"/>
        <v>#DIV/0!</v>
      </c>
      <c r="S53" s="25" t="e">
        <f t="shared" si="41"/>
        <v>#DIV/0!</v>
      </c>
      <c r="T53" s="25" t="e">
        <f t="shared" si="42"/>
        <v>#DIV/0!</v>
      </c>
      <c r="U53" s="10" t="e">
        <f ca="1">RANK(C53,$C$3:OFFSET($C$3,Control!$I$5-1,0),1)</f>
        <v>#N/A</v>
      </c>
      <c r="V53" s="10" t="e">
        <f t="shared" ca="1" si="48"/>
        <v>#N/A</v>
      </c>
      <c r="W53" s="10" t="e">
        <f t="shared" ca="1" si="48"/>
        <v>#N/A</v>
      </c>
      <c r="X53" s="7" t="e">
        <f t="shared" si="43"/>
        <v>#DIV/0!</v>
      </c>
      <c r="Y53" s="7" t="e">
        <f t="shared" ca="1" si="44"/>
        <v>#N/A</v>
      </c>
      <c r="Z53">
        <v>1</v>
      </c>
      <c r="AA53">
        <v>2</v>
      </c>
      <c r="AB53" s="11">
        <f t="shared" si="19"/>
        <v>99.999999999999986</v>
      </c>
      <c r="AC53" s="11"/>
      <c r="AD53" s="7" t="e">
        <f t="shared" si="45"/>
        <v>#DIV/0!</v>
      </c>
      <c r="AE53" t="e">
        <f t="shared" si="46"/>
        <v>#DIV/0!</v>
      </c>
      <c r="AF53" s="25" t="e">
        <f t="shared" si="47"/>
        <v>#DIV/0!</v>
      </c>
    </row>
    <row r="54" spans="1:32" ht="14.25" x14ac:dyDescent="0.2">
      <c r="A54" s="37">
        <f>Control!B56</f>
        <v>0</v>
      </c>
      <c r="B54" s="27">
        <f t="shared" si="27"/>
        <v>0</v>
      </c>
      <c r="C54" s="20">
        <v>0</v>
      </c>
      <c r="D54" s="9">
        <f t="shared" si="28"/>
        <v>0</v>
      </c>
      <c r="E54">
        <f>Control!C56/100</f>
        <v>0</v>
      </c>
      <c r="F54" t="e">
        <f t="shared" si="29"/>
        <v>#DIV/0!</v>
      </c>
      <c r="G54">
        <f t="shared" si="30"/>
        <v>0</v>
      </c>
      <c r="H54" s="21">
        <f t="shared" si="31"/>
        <v>0</v>
      </c>
      <c r="I54" s="7">
        <f t="shared" si="32"/>
        <v>0</v>
      </c>
      <c r="J54" t="e">
        <f t="shared" si="33"/>
        <v>#DIV/0!</v>
      </c>
      <c r="K54">
        <f>Control!F56/100</f>
        <v>0</v>
      </c>
      <c r="L54" s="25" t="e">
        <f t="shared" si="34"/>
        <v>#DIV/0!</v>
      </c>
      <c r="M54" s="10">
        <f t="shared" si="35"/>
        <v>0</v>
      </c>
      <c r="N54" t="e">
        <f t="shared" si="36"/>
        <v>#DIV/0!</v>
      </c>
      <c r="O54" t="e">
        <f t="shared" si="37"/>
        <v>#DIV/0!</v>
      </c>
      <c r="P54" s="25" t="e">
        <f t="shared" si="38"/>
        <v>#DIV/0!</v>
      </c>
      <c r="Q54" s="17" t="e">
        <f t="shared" si="39"/>
        <v>#DIV/0!</v>
      </c>
      <c r="R54" t="e">
        <f t="shared" si="40"/>
        <v>#DIV/0!</v>
      </c>
      <c r="S54" s="25" t="e">
        <f t="shared" si="41"/>
        <v>#DIV/0!</v>
      </c>
      <c r="T54" s="25" t="e">
        <f t="shared" si="42"/>
        <v>#DIV/0!</v>
      </c>
      <c r="U54" s="10" t="e">
        <f ca="1">RANK(C54,$C$3:OFFSET($C$3,Control!$I$5-1,0),1)</f>
        <v>#N/A</v>
      </c>
      <c r="V54" s="10" t="e">
        <f t="shared" ca="1" si="48"/>
        <v>#N/A</v>
      </c>
      <c r="W54" s="10" t="e">
        <f t="shared" ca="1" si="48"/>
        <v>#N/A</v>
      </c>
      <c r="X54" s="7" t="e">
        <f t="shared" si="43"/>
        <v>#DIV/0!</v>
      </c>
      <c r="Y54" s="7" t="e">
        <f t="shared" ca="1" si="44"/>
        <v>#N/A</v>
      </c>
      <c r="Z54">
        <v>1</v>
      </c>
      <c r="AA54">
        <v>2</v>
      </c>
      <c r="AB54" s="11">
        <f t="shared" si="19"/>
        <v>99.999999999999986</v>
      </c>
      <c r="AC54" s="11"/>
      <c r="AD54" s="7" t="e">
        <f t="shared" si="45"/>
        <v>#DIV/0!</v>
      </c>
      <c r="AE54" t="e">
        <f t="shared" si="46"/>
        <v>#DIV/0!</v>
      </c>
      <c r="AF54" s="25" t="e">
        <f t="shared" si="47"/>
        <v>#DIV/0!</v>
      </c>
    </row>
    <row r="55" spans="1:32" ht="14.25" x14ac:dyDescent="0.2">
      <c r="A55" s="37">
        <f>Control!B57</f>
        <v>0</v>
      </c>
      <c r="B55" s="27">
        <f t="shared" si="27"/>
        <v>0</v>
      </c>
      <c r="C55" s="20">
        <v>0</v>
      </c>
      <c r="D55" s="9">
        <f t="shared" si="28"/>
        <v>0</v>
      </c>
      <c r="E55">
        <f>Control!C57/100</f>
        <v>0</v>
      </c>
      <c r="F55" t="e">
        <f t="shared" si="29"/>
        <v>#DIV/0!</v>
      </c>
      <c r="G55">
        <f t="shared" si="30"/>
        <v>0</v>
      </c>
      <c r="H55" s="21">
        <f t="shared" si="31"/>
        <v>0</v>
      </c>
      <c r="I55" s="7">
        <f t="shared" si="32"/>
        <v>0</v>
      </c>
      <c r="J55" t="e">
        <f t="shared" si="33"/>
        <v>#DIV/0!</v>
      </c>
      <c r="K55">
        <f>Control!F57/100</f>
        <v>0</v>
      </c>
      <c r="L55" s="25" t="e">
        <f t="shared" si="34"/>
        <v>#DIV/0!</v>
      </c>
      <c r="M55" s="10">
        <f t="shared" si="35"/>
        <v>0</v>
      </c>
      <c r="N55" t="e">
        <f t="shared" si="36"/>
        <v>#DIV/0!</v>
      </c>
      <c r="O55" t="e">
        <f t="shared" si="37"/>
        <v>#DIV/0!</v>
      </c>
      <c r="P55" s="25" t="e">
        <f t="shared" si="38"/>
        <v>#DIV/0!</v>
      </c>
      <c r="Q55" s="17" t="e">
        <f t="shared" si="39"/>
        <v>#DIV/0!</v>
      </c>
      <c r="R55" t="e">
        <f t="shared" si="40"/>
        <v>#DIV/0!</v>
      </c>
      <c r="S55" s="25" t="e">
        <f t="shared" si="41"/>
        <v>#DIV/0!</v>
      </c>
      <c r="T55" s="25" t="e">
        <f t="shared" si="42"/>
        <v>#DIV/0!</v>
      </c>
      <c r="U55" s="10" t="e">
        <f ca="1">RANK(C55,$C$3:OFFSET($C$3,Control!$I$5-1,0),1)</f>
        <v>#N/A</v>
      </c>
      <c r="V55" s="10" t="e">
        <f t="shared" ca="1" si="48"/>
        <v>#N/A</v>
      </c>
      <c r="W55" s="10" t="e">
        <f t="shared" ca="1" si="48"/>
        <v>#N/A</v>
      </c>
      <c r="X55" s="7" t="e">
        <f t="shared" si="43"/>
        <v>#DIV/0!</v>
      </c>
      <c r="Y55" s="7" t="e">
        <f t="shared" ca="1" si="44"/>
        <v>#N/A</v>
      </c>
      <c r="Z55">
        <v>1</v>
      </c>
      <c r="AA55">
        <v>2</v>
      </c>
      <c r="AB55" s="11">
        <f t="shared" si="19"/>
        <v>99.999999999999986</v>
      </c>
      <c r="AC55" s="11"/>
      <c r="AD55" s="7" t="e">
        <f t="shared" si="45"/>
        <v>#DIV/0!</v>
      </c>
      <c r="AE55" t="e">
        <f t="shared" si="46"/>
        <v>#DIV/0!</v>
      </c>
      <c r="AF55" s="25" t="e">
        <f t="shared" si="47"/>
        <v>#DIV/0!</v>
      </c>
    </row>
    <row r="56" spans="1:32" ht="14.25" x14ac:dyDescent="0.2">
      <c r="A56" s="37">
        <f>Control!B58</f>
        <v>0</v>
      </c>
      <c r="B56" s="27">
        <f t="shared" si="27"/>
        <v>0</v>
      </c>
      <c r="C56" s="20">
        <v>0</v>
      </c>
      <c r="D56" s="9">
        <f t="shared" si="28"/>
        <v>0</v>
      </c>
      <c r="E56">
        <f>Control!C58/100</f>
        <v>0</v>
      </c>
      <c r="F56" t="e">
        <f t="shared" si="29"/>
        <v>#DIV/0!</v>
      </c>
      <c r="G56">
        <f t="shared" si="30"/>
        <v>0</v>
      </c>
      <c r="H56" s="21">
        <f t="shared" si="31"/>
        <v>0</v>
      </c>
      <c r="I56" s="7">
        <f t="shared" si="32"/>
        <v>0</v>
      </c>
      <c r="J56" t="e">
        <f t="shared" si="33"/>
        <v>#DIV/0!</v>
      </c>
      <c r="K56">
        <f>Control!F58/100</f>
        <v>0</v>
      </c>
      <c r="L56" s="25" t="e">
        <f t="shared" si="34"/>
        <v>#DIV/0!</v>
      </c>
      <c r="M56" s="10">
        <f t="shared" si="35"/>
        <v>0</v>
      </c>
      <c r="N56" t="e">
        <f t="shared" si="36"/>
        <v>#DIV/0!</v>
      </c>
      <c r="O56" t="e">
        <f t="shared" si="37"/>
        <v>#DIV/0!</v>
      </c>
      <c r="P56" s="25" t="e">
        <f t="shared" si="38"/>
        <v>#DIV/0!</v>
      </c>
      <c r="Q56" s="17" t="e">
        <f t="shared" si="39"/>
        <v>#DIV/0!</v>
      </c>
      <c r="R56" t="e">
        <f t="shared" si="40"/>
        <v>#DIV/0!</v>
      </c>
      <c r="S56" s="25" t="e">
        <f t="shared" si="41"/>
        <v>#DIV/0!</v>
      </c>
      <c r="T56" s="25" t="e">
        <f t="shared" si="42"/>
        <v>#DIV/0!</v>
      </c>
      <c r="U56" s="10" t="e">
        <f ca="1">RANK(C56,$C$3:OFFSET($C$3,Control!$I$5-1,0),1)</f>
        <v>#N/A</v>
      </c>
      <c r="V56" s="10" t="e">
        <f t="shared" ca="1" si="48"/>
        <v>#N/A</v>
      </c>
      <c r="W56" s="10" t="e">
        <f t="shared" ca="1" si="48"/>
        <v>#N/A</v>
      </c>
      <c r="X56" s="7" t="e">
        <f t="shared" si="43"/>
        <v>#DIV/0!</v>
      </c>
      <c r="Y56" s="7" t="e">
        <f t="shared" ca="1" si="44"/>
        <v>#N/A</v>
      </c>
      <c r="Z56">
        <v>1</v>
      </c>
      <c r="AA56">
        <v>2</v>
      </c>
      <c r="AB56" s="11">
        <f t="shared" si="19"/>
        <v>99.999999999999986</v>
      </c>
      <c r="AC56" s="11"/>
      <c r="AD56" s="7" t="e">
        <f t="shared" si="45"/>
        <v>#DIV/0!</v>
      </c>
      <c r="AE56" t="e">
        <f t="shared" si="46"/>
        <v>#DIV/0!</v>
      </c>
      <c r="AF56" s="25" t="e">
        <f t="shared" si="47"/>
        <v>#DIV/0!</v>
      </c>
    </row>
    <row r="57" spans="1:32" ht="14.25" x14ac:dyDescent="0.2">
      <c r="A57" s="37">
        <f>Control!B59</f>
        <v>0</v>
      </c>
      <c r="B57" s="27">
        <f t="shared" si="27"/>
        <v>0</v>
      </c>
      <c r="C57" s="20">
        <v>0</v>
      </c>
      <c r="D57" s="9">
        <f t="shared" si="28"/>
        <v>0</v>
      </c>
      <c r="E57">
        <f>Control!C59/100</f>
        <v>0</v>
      </c>
      <c r="F57" t="e">
        <f t="shared" si="29"/>
        <v>#DIV/0!</v>
      </c>
      <c r="G57">
        <f t="shared" si="30"/>
        <v>0</v>
      </c>
      <c r="H57" s="21">
        <f t="shared" si="31"/>
        <v>0</v>
      </c>
      <c r="I57" s="7">
        <f t="shared" si="32"/>
        <v>0</v>
      </c>
      <c r="J57" t="e">
        <f t="shared" si="33"/>
        <v>#DIV/0!</v>
      </c>
      <c r="K57">
        <f>Control!F59/100</f>
        <v>0</v>
      </c>
      <c r="L57" s="25" t="e">
        <f t="shared" si="34"/>
        <v>#DIV/0!</v>
      </c>
      <c r="M57" s="10">
        <f t="shared" si="35"/>
        <v>0</v>
      </c>
      <c r="N57" t="e">
        <f t="shared" si="36"/>
        <v>#DIV/0!</v>
      </c>
      <c r="O57" t="e">
        <f t="shared" si="37"/>
        <v>#DIV/0!</v>
      </c>
      <c r="P57" s="25" t="e">
        <f t="shared" si="38"/>
        <v>#DIV/0!</v>
      </c>
      <c r="Q57" s="17" t="e">
        <f t="shared" si="39"/>
        <v>#DIV/0!</v>
      </c>
      <c r="R57" t="e">
        <f t="shared" si="40"/>
        <v>#DIV/0!</v>
      </c>
      <c r="S57" s="25" t="e">
        <f t="shared" si="41"/>
        <v>#DIV/0!</v>
      </c>
      <c r="T57" s="25" t="e">
        <f t="shared" si="42"/>
        <v>#DIV/0!</v>
      </c>
      <c r="U57" s="10" t="e">
        <f ca="1">RANK(C57,$C$3:OFFSET($C$3,Control!$I$5-1,0),1)</f>
        <v>#N/A</v>
      </c>
      <c r="V57" s="10" t="e">
        <f t="shared" ca="1" si="48"/>
        <v>#N/A</v>
      </c>
      <c r="W57" s="10" t="e">
        <f t="shared" ca="1" si="48"/>
        <v>#N/A</v>
      </c>
      <c r="X57" s="7" t="e">
        <f t="shared" si="43"/>
        <v>#DIV/0!</v>
      </c>
      <c r="Y57" s="7" t="e">
        <f t="shared" ca="1" si="44"/>
        <v>#N/A</v>
      </c>
      <c r="Z57">
        <v>1</v>
      </c>
      <c r="AA57">
        <v>2</v>
      </c>
      <c r="AB57" s="11">
        <f t="shared" si="19"/>
        <v>99.999999999999986</v>
      </c>
      <c r="AC57" s="11"/>
      <c r="AD57" s="7" t="e">
        <f t="shared" si="45"/>
        <v>#DIV/0!</v>
      </c>
      <c r="AE57" t="e">
        <f t="shared" si="46"/>
        <v>#DIV/0!</v>
      </c>
      <c r="AF57" s="25" t="e">
        <f t="shared" si="47"/>
        <v>#DIV/0!</v>
      </c>
    </row>
    <row r="58" spans="1:32" ht="14.25" x14ac:dyDescent="0.2">
      <c r="A58" s="37">
        <f>Control!B60</f>
        <v>0</v>
      </c>
      <c r="B58" s="27">
        <f t="shared" si="27"/>
        <v>0</v>
      </c>
      <c r="C58" s="20">
        <v>0</v>
      </c>
      <c r="D58" s="9">
        <f t="shared" si="28"/>
        <v>0</v>
      </c>
      <c r="E58">
        <f>Control!C60/100</f>
        <v>0</v>
      </c>
      <c r="F58" t="e">
        <f t="shared" si="29"/>
        <v>#DIV/0!</v>
      </c>
      <c r="G58">
        <f t="shared" si="30"/>
        <v>0</v>
      </c>
      <c r="H58" s="21">
        <f t="shared" si="31"/>
        <v>0</v>
      </c>
      <c r="I58" s="7">
        <f t="shared" si="32"/>
        <v>0</v>
      </c>
      <c r="J58" t="e">
        <f t="shared" si="33"/>
        <v>#DIV/0!</v>
      </c>
      <c r="K58">
        <f>Control!F60/100</f>
        <v>0</v>
      </c>
      <c r="L58" s="25" t="e">
        <f t="shared" si="34"/>
        <v>#DIV/0!</v>
      </c>
      <c r="M58" s="10">
        <f t="shared" si="35"/>
        <v>0</v>
      </c>
      <c r="N58" t="e">
        <f t="shared" si="36"/>
        <v>#DIV/0!</v>
      </c>
      <c r="O58" t="e">
        <f t="shared" si="37"/>
        <v>#DIV/0!</v>
      </c>
      <c r="P58" s="25" t="e">
        <f t="shared" si="38"/>
        <v>#DIV/0!</v>
      </c>
      <c r="Q58" s="17" t="e">
        <f t="shared" si="39"/>
        <v>#DIV/0!</v>
      </c>
      <c r="R58" t="e">
        <f t="shared" si="40"/>
        <v>#DIV/0!</v>
      </c>
      <c r="S58" s="25" t="e">
        <f t="shared" si="41"/>
        <v>#DIV/0!</v>
      </c>
      <c r="T58" s="25" t="e">
        <f t="shared" si="42"/>
        <v>#DIV/0!</v>
      </c>
      <c r="U58" s="10" t="e">
        <f ca="1">RANK(C58,$C$3:OFFSET($C$3,Control!$I$5-1,0),1)</f>
        <v>#N/A</v>
      </c>
      <c r="V58" s="10" t="e">
        <f t="shared" ca="1" si="48"/>
        <v>#N/A</v>
      </c>
      <c r="W58" s="10" t="e">
        <f t="shared" ca="1" si="48"/>
        <v>#N/A</v>
      </c>
      <c r="X58" s="7" t="e">
        <f t="shared" si="43"/>
        <v>#DIV/0!</v>
      </c>
      <c r="Y58" s="7" t="e">
        <f t="shared" ca="1" si="44"/>
        <v>#N/A</v>
      </c>
      <c r="Z58">
        <v>1</v>
      </c>
      <c r="AA58">
        <v>2</v>
      </c>
      <c r="AB58" s="11">
        <f t="shared" si="19"/>
        <v>99.999999999999986</v>
      </c>
      <c r="AC58" s="11"/>
      <c r="AD58" s="7" t="e">
        <f t="shared" si="45"/>
        <v>#DIV/0!</v>
      </c>
      <c r="AE58" t="e">
        <f t="shared" si="46"/>
        <v>#DIV/0!</v>
      </c>
      <c r="AF58" s="25" t="e">
        <f t="shared" si="47"/>
        <v>#DIV/0!</v>
      </c>
    </row>
    <row r="59" spans="1:32" ht="14.25" x14ac:dyDescent="0.2">
      <c r="A59" s="37">
        <f>Control!B61</f>
        <v>0</v>
      </c>
      <c r="B59" s="27">
        <f t="shared" si="27"/>
        <v>0</v>
      </c>
      <c r="C59" s="20">
        <v>0</v>
      </c>
      <c r="D59" s="9">
        <f t="shared" si="28"/>
        <v>0</v>
      </c>
      <c r="E59">
        <f>Control!C61/100</f>
        <v>0</v>
      </c>
      <c r="F59" t="e">
        <f t="shared" si="29"/>
        <v>#DIV/0!</v>
      </c>
      <c r="G59">
        <f t="shared" si="30"/>
        <v>0</v>
      </c>
      <c r="H59" s="21">
        <f t="shared" si="31"/>
        <v>0</v>
      </c>
      <c r="I59" s="7">
        <f t="shared" si="32"/>
        <v>0</v>
      </c>
      <c r="J59" t="e">
        <f t="shared" si="33"/>
        <v>#DIV/0!</v>
      </c>
      <c r="K59">
        <f>Control!F61/100</f>
        <v>0</v>
      </c>
      <c r="L59" s="25" t="e">
        <f t="shared" si="34"/>
        <v>#DIV/0!</v>
      </c>
      <c r="M59" s="10">
        <f t="shared" si="35"/>
        <v>0</v>
      </c>
      <c r="N59" t="e">
        <f t="shared" si="36"/>
        <v>#DIV/0!</v>
      </c>
      <c r="O59" t="e">
        <f t="shared" si="37"/>
        <v>#DIV/0!</v>
      </c>
      <c r="P59" s="25" t="e">
        <f t="shared" si="38"/>
        <v>#DIV/0!</v>
      </c>
      <c r="Q59" s="17" t="e">
        <f t="shared" si="39"/>
        <v>#DIV/0!</v>
      </c>
      <c r="R59" t="e">
        <f t="shared" si="40"/>
        <v>#DIV/0!</v>
      </c>
      <c r="S59" s="25" t="e">
        <f t="shared" si="41"/>
        <v>#DIV/0!</v>
      </c>
      <c r="T59" s="25" t="e">
        <f t="shared" si="42"/>
        <v>#DIV/0!</v>
      </c>
      <c r="U59" s="10" t="e">
        <f ca="1">RANK(C59,$C$3:OFFSET($C$3,Control!$I$5-1,0),1)</f>
        <v>#N/A</v>
      </c>
      <c r="V59" s="10" t="e">
        <f t="shared" ca="1" si="48"/>
        <v>#N/A</v>
      </c>
      <c r="W59" s="10" t="e">
        <f t="shared" ca="1" si="48"/>
        <v>#N/A</v>
      </c>
      <c r="X59" s="7" t="e">
        <f t="shared" si="43"/>
        <v>#DIV/0!</v>
      </c>
      <c r="Y59" s="7" t="e">
        <f t="shared" ca="1" si="44"/>
        <v>#N/A</v>
      </c>
      <c r="Z59">
        <v>1</v>
      </c>
      <c r="AA59">
        <v>2</v>
      </c>
      <c r="AB59" s="11">
        <f t="shared" si="19"/>
        <v>99.999999999999986</v>
      </c>
      <c r="AC59" s="11"/>
      <c r="AD59" s="7" t="e">
        <f t="shared" si="45"/>
        <v>#DIV/0!</v>
      </c>
      <c r="AE59" t="e">
        <f t="shared" si="46"/>
        <v>#DIV/0!</v>
      </c>
      <c r="AF59" s="25" t="e">
        <f t="shared" si="47"/>
        <v>#DIV/0!</v>
      </c>
    </row>
    <row r="60" spans="1:32" ht="14.25" x14ac:dyDescent="0.2">
      <c r="A60" s="37">
        <f>Control!B62</f>
        <v>0</v>
      </c>
      <c r="B60" s="27">
        <f t="shared" si="27"/>
        <v>0</v>
      </c>
      <c r="C60" s="20">
        <v>0</v>
      </c>
      <c r="D60" s="9">
        <f t="shared" si="28"/>
        <v>0</v>
      </c>
      <c r="E60">
        <f>Control!C62/100</f>
        <v>0</v>
      </c>
      <c r="F60" t="e">
        <f t="shared" si="29"/>
        <v>#DIV/0!</v>
      </c>
      <c r="G60">
        <f t="shared" si="30"/>
        <v>0</v>
      </c>
      <c r="H60" s="21">
        <f t="shared" si="31"/>
        <v>0</v>
      </c>
      <c r="I60" s="7">
        <f t="shared" si="32"/>
        <v>0</v>
      </c>
      <c r="J60" t="e">
        <f t="shared" si="33"/>
        <v>#DIV/0!</v>
      </c>
      <c r="K60">
        <f>Control!F62/100</f>
        <v>0</v>
      </c>
      <c r="L60" s="25" t="e">
        <f t="shared" si="34"/>
        <v>#DIV/0!</v>
      </c>
      <c r="M60" s="10">
        <f t="shared" si="35"/>
        <v>0</v>
      </c>
      <c r="N60" t="e">
        <f t="shared" si="36"/>
        <v>#DIV/0!</v>
      </c>
      <c r="O60" t="e">
        <f t="shared" si="37"/>
        <v>#DIV/0!</v>
      </c>
      <c r="P60" s="25" t="e">
        <f t="shared" si="38"/>
        <v>#DIV/0!</v>
      </c>
      <c r="Q60" s="17" t="e">
        <f t="shared" si="39"/>
        <v>#DIV/0!</v>
      </c>
      <c r="R60" t="e">
        <f t="shared" si="40"/>
        <v>#DIV/0!</v>
      </c>
      <c r="S60" s="25" t="e">
        <f t="shared" si="41"/>
        <v>#DIV/0!</v>
      </c>
      <c r="T60" s="25" t="e">
        <f t="shared" si="42"/>
        <v>#DIV/0!</v>
      </c>
      <c r="U60" s="10" t="e">
        <f ca="1">RANK(C60,$C$3:OFFSET($C$3,Control!$I$5-1,0),1)</f>
        <v>#N/A</v>
      </c>
      <c r="V60" s="10" t="e">
        <f t="shared" ca="1" si="48"/>
        <v>#N/A</v>
      </c>
      <c r="W60" s="10" t="e">
        <f t="shared" ca="1" si="48"/>
        <v>#N/A</v>
      </c>
      <c r="X60" s="7" t="e">
        <f t="shared" si="43"/>
        <v>#DIV/0!</v>
      </c>
      <c r="Y60" s="7" t="e">
        <f t="shared" ca="1" si="44"/>
        <v>#N/A</v>
      </c>
      <c r="Z60">
        <v>1</v>
      </c>
      <c r="AA60">
        <v>2</v>
      </c>
      <c r="AB60" s="11">
        <f t="shared" si="19"/>
        <v>99.999999999999986</v>
      </c>
      <c r="AC60" s="11"/>
      <c r="AD60" s="7" t="e">
        <f t="shared" si="45"/>
        <v>#DIV/0!</v>
      </c>
      <c r="AE60" t="e">
        <f t="shared" si="46"/>
        <v>#DIV/0!</v>
      </c>
      <c r="AF60" s="25" t="e">
        <f t="shared" si="47"/>
        <v>#DIV/0!</v>
      </c>
    </row>
    <row r="61" spans="1:32" ht="14.25" x14ac:dyDescent="0.2">
      <c r="A61" s="37">
        <f>Control!B63</f>
        <v>0</v>
      </c>
      <c r="B61" s="27">
        <f t="shared" si="27"/>
        <v>0</v>
      </c>
      <c r="C61" s="20">
        <v>0</v>
      </c>
      <c r="D61" s="9">
        <f t="shared" si="28"/>
        <v>0</v>
      </c>
      <c r="E61">
        <f>Control!C63/100</f>
        <v>0</v>
      </c>
      <c r="F61" t="e">
        <f t="shared" si="29"/>
        <v>#DIV/0!</v>
      </c>
      <c r="G61">
        <f t="shared" si="30"/>
        <v>0</v>
      </c>
      <c r="H61" s="21">
        <f t="shared" si="31"/>
        <v>0</v>
      </c>
      <c r="I61" s="7">
        <f t="shared" si="32"/>
        <v>0</v>
      </c>
      <c r="J61" t="e">
        <f t="shared" si="33"/>
        <v>#DIV/0!</v>
      </c>
      <c r="K61">
        <f>Control!F63/100</f>
        <v>0</v>
      </c>
      <c r="L61" s="25" t="e">
        <f t="shared" si="34"/>
        <v>#DIV/0!</v>
      </c>
      <c r="M61" s="10">
        <f t="shared" si="35"/>
        <v>0</v>
      </c>
      <c r="N61" t="e">
        <f t="shared" si="36"/>
        <v>#DIV/0!</v>
      </c>
      <c r="O61" t="e">
        <f t="shared" si="37"/>
        <v>#DIV/0!</v>
      </c>
      <c r="P61" s="25" t="e">
        <f t="shared" si="38"/>
        <v>#DIV/0!</v>
      </c>
      <c r="Q61" s="17" t="e">
        <f t="shared" si="39"/>
        <v>#DIV/0!</v>
      </c>
      <c r="R61" t="e">
        <f t="shared" si="40"/>
        <v>#DIV/0!</v>
      </c>
      <c r="S61" s="25" t="e">
        <f t="shared" si="41"/>
        <v>#DIV/0!</v>
      </c>
      <c r="T61" s="25" t="e">
        <f t="shared" si="42"/>
        <v>#DIV/0!</v>
      </c>
      <c r="U61" s="10" t="e">
        <f ca="1">RANK(C61,$C$3:OFFSET($C$3,Control!$I$5-1,0),1)</f>
        <v>#N/A</v>
      </c>
      <c r="V61" s="10" t="e">
        <f t="shared" ca="1" si="48"/>
        <v>#N/A</v>
      </c>
      <c r="W61" s="10" t="e">
        <f t="shared" ca="1" si="48"/>
        <v>#N/A</v>
      </c>
      <c r="X61" s="7" t="e">
        <f t="shared" si="43"/>
        <v>#DIV/0!</v>
      </c>
      <c r="Y61" s="7" t="e">
        <f t="shared" ca="1" si="44"/>
        <v>#N/A</v>
      </c>
      <c r="Z61">
        <v>1</v>
      </c>
      <c r="AA61">
        <v>2</v>
      </c>
      <c r="AB61" s="11">
        <f t="shared" si="19"/>
        <v>99.999999999999986</v>
      </c>
      <c r="AC61" s="11"/>
      <c r="AD61" s="7" t="e">
        <f t="shared" si="45"/>
        <v>#DIV/0!</v>
      </c>
      <c r="AE61" t="e">
        <f t="shared" si="46"/>
        <v>#DIV/0!</v>
      </c>
      <c r="AF61" s="25" t="e">
        <f t="shared" si="47"/>
        <v>#DIV/0!</v>
      </c>
    </row>
    <row r="62" spans="1:32" ht="14.25" x14ac:dyDescent="0.2">
      <c r="A62" s="37">
        <f>Control!B64</f>
        <v>0</v>
      </c>
      <c r="B62" s="27">
        <f t="shared" si="27"/>
        <v>0</v>
      </c>
      <c r="C62" s="20">
        <v>0</v>
      </c>
      <c r="D62" s="9">
        <f t="shared" si="28"/>
        <v>0</v>
      </c>
      <c r="E62">
        <f>Control!C64/100</f>
        <v>0</v>
      </c>
      <c r="F62" t="e">
        <f t="shared" si="29"/>
        <v>#DIV/0!</v>
      </c>
      <c r="G62">
        <f t="shared" si="30"/>
        <v>0</v>
      </c>
      <c r="H62" s="21">
        <f t="shared" si="31"/>
        <v>0</v>
      </c>
      <c r="I62" s="7">
        <f t="shared" si="32"/>
        <v>0</v>
      </c>
      <c r="J62" t="e">
        <f t="shared" si="33"/>
        <v>#DIV/0!</v>
      </c>
      <c r="K62">
        <f>Control!F64/100</f>
        <v>0</v>
      </c>
      <c r="L62" s="25" t="e">
        <f t="shared" si="34"/>
        <v>#DIV/0!</v>
      </c>
      <c r="M62" s="10">
        <f t="shared" si="35"/>
        <v>0</v>
      </c>
      <c r="N62" t="e">
        <f t="shared" si="36"/>
        <v>#DIV/0!</v>
      </c>
      <c r="O62" t="e">
        <f t="shared" si="37"/>
        <v>#DIV/0!</v>
      </c>
      <c r="P62" s="25" t="e">
        <f t="shared" si="38"/>
        <v>#DIV/0!</v>
      </c>
      <c r="Q62" s="17" t="e">
        <f t="shared" si="39"/>
        <v>#DIV/0!</v>
      </c>
      <c r="R62" t="e">
        <f t="shared" si="40"/>
        <v>#DIV/0!</v>
      </c>
      <c r="S62" s="25" t="e">
        <f t="shared" si="41"/>
        <v>#DIV/0!</v>
      </c>
      <c r="T62" s="25" t="e">
        <f t="shared" si="42"/>
        <v>#DIV/0!</v>
      </c>
      <c r="U62" s="10" t="e">
        <f ca="1">RANK(C62,$C$3:OFFSET($C$3,Control!$I$5-1,0),1)</f>
        <v>#N/A</v>
      </c>
      <c r="V62" s="10" t="e">
        <f t="shared" ca="1" si="48"/>
        <v>#N/A</v>
      </c>
      <c r="W62" s="10" t="e">
        <f t="shared" ca="1" si="48"/>
        <v>#N/A</v>
      </c>
      <c r="X62" s="7" t="e">
        <f t="shared" si="43"/>
        <v>#DIV/0!</v>
      </c>
      <c r="Y62" s="7" t="e">
        <f t="shared" ca="1" si="44"/>
        <v>#N/A</v>
      </c>
      <c r="Z62">
        <v>1</v>
      </c>
      <c r="AA62">
        <v>2</v>
      </c>
      <c r="AB62" s="11">
        <f t="shared" si="19"/>
        <v>99.999999999999986</v>
      </c>
      <c r="AC62" s="11"/>
      <c r="AD62" s="7" t="e">
        <f t="shared" si="45"/>
        <v>#DIV/0!</v>
      </c>
      <c r="AE62" t="e">
        <f t="shared" si="46"/>
        <v>#DIV/0!</v>
      </c>
      <c r="AF62" s="25" t="e">
        <f t="shared" si="47"/>
        <v>#DIV/0!</v>
      </c>
    </row>
    <row r="63" spans="1:32" ht="14.25" x14ac:dyDescent="0.2">
      <c r="A63" s="37">
        <f>Control!B65</f>
        <v>0</v>
      </c>
      <c r="B63" s="27">
        <f t="shared" si="27"/>
        <v>0</v>
      </c>
      <c r="C63" s="20">
        <v>0</v>
      </c>
      <c r="D63" s="9">
        <f t="shared" si="28"/>
        <v>0</v>
      </c>
      <c r="E63">
        <f>Control!C65/100</f>
        <v>0</v>
      </c>
      <c r="F63" t="e">
        <f t="shared" si="29"/>
        <v>#DIV/0!</v>
      </c>
      <c r="G63">
        <f t="shared" si="30"/>
        <v>0</v>
      </c>
      <c r="H63" s="21">
        <f t="shared" si="31"/>
        <v>0</v>
      </c>
      <c r="I63" s="7">
        <f t="shared" si="32"/>
        <v>0</v>
      </c>
      <c r="J63" t="e">
        <f t="shared" si="33"/>
        <v>#DIV/0!</v>
      </c>
      <c r="K63">
        <f>Control!F65/100</f>
        <v>0</v>
      </c>
      <c r="L63" s="25" t="e">
        <f t="shared" si="34"/>
        <v>#DIV/0!</v>
      </c>
      <c r="M63" s="10">
        <f t="shared" si="35"/>
        <v>0</v>
      </c>
      <c r="N63" t="e">
        <f t="shared" si="36"/>
        <v>#DIV/0!</v>
      </c>
      <c r="O63" t="e">
        <f t="shared" si="37"/>
        <v>#DIV/0!</v>
      </c>
      <c r="P63" s="25" t="e">
        <f t="shared" si="38"/>
        <v>#DIV/0!</v>
      </c>
      <c r="Q63" s="17" t="e">
        <f t="shared" si="39"/>
        <v>#DIV/0!</v>
      </c>
      <c r="R63" t="e">
        <f t="shared" si="40"/>
        <v>#DIV/0!</v>
      </c>
      <c r="S63" s="25" t="e">
        <f t="shared" si="41"/>
        <v>#DIV/0!</v>
      </c>
      <c r="T63" s="25" t="e">
        <f t="shared" si="42"/>
        <v>#DIV/0!</v>
      </c>
      <c r="U63" s="10" t="e">
        <f ca="1">RANK(C63,$C$3:OFFSET($C$3,Control!$I$5-1,0),1)</f>
        <v>#N/A</v>
      </c>
      <c r="V63" s="10" t="e">
        <f t="shared" ca="1" si="48"/>
        <v>#N/A</v>
      </c>
      <c r="W63" s="10" t="e">
        <f t="shared" ca="1" si="48"/>
        <v>#N/A</v>
      </c>
      <c r="X63" s="7" t="e">
        <f t="shared" si="43"/>
        <v>#DIV/0!</v>
      </c>
      <c r="Y63" s="7" t="e">
        <f t="shared" ca="1" si="44"/>
        <v>#N/A</v>
      </c>
      <c r="Z63">
        <v>1</v>
      </c>
      <c r="AA63">
        <v>2</v>
      </c>
      <c r="AB63" s="11">
        <f t="shared" si="19"/>
        <v>99.999999999999986</v>
      </c>
      <c r="AC63" s="11"/>
      <c r="AD63" s="7" t="e">
        <f t="shared" si="45"/>
        <v>#DIV/0!</v>
      </c>
      <c r="AE63" t="e">
        <f t="shared" si="46"/>
        <v>#DIV/0!</v>
      </c>
      <c r="AF63" s="25" t="e">
        <f t="shared" si="47"/>
        <v>#DIV/0!</v>
      </c>
    </row>
    <row r="64" spans="1:32" ht="14.25" x14ac:dyDescent="0.2">
      <c r="A64" s="37">
        <f>Control!B66</f>
        <v>0</v>
      </c>
      <c r="B64" s="27">
        <f t="shared" si="27"/>
        <v>0</v>
      </c>
      <c r="C64" s="20">
        <v>0</v>
      </c>
      <c r="D64" s="9">
        <f t="shared" si="28"/>
        <v>0</v>
      </c>
      <c r="E64">
        <f>Control!C66/100</f>
        <v>0</v>
      </c>
      <c r="F64" t="e">
        <f t="shared" si="29"/>
        <v>#DIV/0!</v>
      </c>
      <c r="G64">
        <f t="shared" si="30"/>
        <v>0</v>
      </c>
      <c r="H64" s="21">
        <f t="shared" si="31"/>
        <v>0</v>
      </c>
      <c r="I64" s="7">
        <f t="shared" si="32"/>
        <v>0</v>
      </c>
      <c r="J64" t="e">
        <f t="shared" si="33"/>
        <v>#DIV/0!</v>
      </c>
      <c r="K64">
        <f>Control!F66/100</f>
        <v>0</v>
      </c>
      <c r="L64" s="25" t="e">
        <f t="shared" si="34"/>
        <v>#DIV/0!</v>
      </c>
      <c r="M64" s="10">
        <f t="shared" si="35"/>
        <v>0</v>
      </c>
      <c r="N64" t="e">
        <f t="shared" si="36"/>
        <v>#DIV/0!</v>
      </c>
      <c r="O64" t="e">
        <f t="shared" si="37"/>
        <v>#DIV/0!</v>
      </c>
      <c r="P64" s="25" t="e">
        <f t="shared" si="38"/>
        <v>#DIV/0!</v>
      </c>
      <c r="Q64" s="17" t="e">
        <f t="shared" si="39"/>
        <v>#DIV/0!</v>
      </c>
      <c r="R64" t="e">
        <f t="shared" si="40"/>
        <v>#DIV/0!</v>
      </c>
      <c r="S64" s="25" t="e">
        <f t="shared" si="41"/>
        <v>#DIV/0!</v>
      </c>
      <c r="T64" s="25" t="e">
        <f t="shared" si="42"/>
        <v>#DIV/0!</v>
      </c>
      <c r="U64" s="10" t="e">
        <f ca="1">RANK(C64,$C$3:OFFSET($C$3,Control!$I$5-1,0),1)</f>
        <v>#N/A</v>
      </c>
      <c r="V64" s="10" t="e">
        <f t="shared" ca="1" si="48"/>
        <v>#N/A</v>
      </c>
      <c r="W64" s="10" t="e">
        <f t="shared" ca="1" si="48"/>
        <v>#N/A</v>
      </c>
      <c r="X64" s="7" t="e">
        <f t="shared" si="43"/>
        <v>#DIV/0!</v>
      </c>
      <c r="Y64" s="7" t="e">
        <f t="shared" ca="1" si="44"/>
        <v>#N/A</v>
      </c>
      <c r="Z64">
        <v>1</v>
      </c>
      <c r="AA64">
        <v>2</v>
      </c>
      <c r="AB64" s="11">
        <f t="shared" si="19"/>
        <v>99.999999999999986</v>
      </c>
      <c r="AC64" s="11"/>
      <c r="AD64" s="7" t="e">
        <f t="shared" si="45"/>
        <v>#DIV/0!</v>
      </c>
      <c r="AE64" t="e">
        <f t="shared" si="46"/>
        <v>#DIV/0!</v>
      </c>
      <c r="AF64" s="25" t="e">
        <f t="shared" si="47"/>
        <v>#DIV/0!</v>
      </c>
    </row>
    <row r="65" spans="1:32" ht="14.25" x14ac:dyDescent="0.2">
      <c r="A65" s="37">
        <f>Control!B67</f>
        <v>0</v>
      </c>
      <c r="B65" s="27">
        <f t="shared" si="27"/>
        <v>0</v>
      </c>
      <c r="C65" s="20">
        <v>0</v>
      </c>
      <c r="D65" s="9">
        <f t="shared" si="28"/>
        <v>0</v>
      </c>
      <c r="E65">
        <f>Control!C67/100</f>
        <v>0</v>
      </c>
      <c r="F65" t="e">
        <f t="shared" si="29"/>
        <v>#DIV/0!</v>
      </c>
      <c r="G65">
        <f t="shared" si="30"/>
        <v>0</v>
      </c>
      <c r="H65" s="21">
        <f t="shared" si="31"/>
        <v>0</v>
      </c>
      <c r="I65" s="7">
        <f t="shared" si="32"/>
        <v>0</v>
      </c>
      <c r="J65" t="e">
        <f t="shared" si="33"/>
        <v>#DIV/0!</v>
      </c>
      <c r="K65">
        <f>Control!F67/100</f>
        <v>0</v>
      </c>
      <c r="L65" s="25" t="e">
        <f t="shared" si="34"/>
        <v>#DIV/0!</v>
      </c>
      <c r="M65" s="10">
        <f t="shared" si="35"/>
        <v>0</v>
      </c>
      <c r="N65" t="e">
        <f t="shared" si="36"/>
        <v>#DIV/0!</v>
      </c>
      <c r="O65" t="e">
        <f t="shared" si="37"/>
        <v>#DIV/0!</v>
      </c>
      <c r="P65" s="25" t="e">
        <f t="shared" si="38"/>
        <v>#DIV/0!</v>
      </c>
      <c r="Q65" s="17" t="e">
        <f t="shared" si="39"/>
        <v>#DIV/0!</v>
      </c>
      <c r="R65" t="e">
        <f t="shared" si="40"/>
        <v>#DIV/0!</v>
      </c>
      <c r="S65" s="25" t="e">
        <f t="shared" si="41"/>
        <v>#DIV/0!</v>
      </c>
      <c r="T65" s="25" t="e">
        <f t="shared" si="42"/>
        <v>#DIV/0!</v>
      </c>
      <c r="U65" s="10" t="e">
        <f ca="1">RANK(C65,$C$3:OFFSET($C$3,Control!$I$5-1,0),1)</f>
        <v>#N/A</v>
      </c>
      <c r="V65" s="10" t="e">
        <f t="shared" ca="1" si="48"/>
        <v>#N/A</v>
      </c>
      <c r="W65" s="10" t="e">
        <f t="shared" ca="1" si="48"/>
        <v>#N/A</v>
      </c>
      <c r="X65" s="7" t="e">
        <f t="shared" si="43"/>
        <v>#DIV/0!</v>
      </c>
      <c r="Y65" s="7" t="e">
        <f t="shared" ca="1" si="44"/>
        <v>#N/A</v>
      </c>
      <c r="Z65">
        <v>1</v>
      </c>
      <c r="AA65">
        <v>2</v>
      </c>
      <c r="AB65" s="11">
        <f t="shared" si="19"/>
        <v>99.999999999999986</v>
      </c>
      <c r="AC65" s="11"/>
      <c r="AD65" s="7" t="e">
        <f t="shared" si="45"/>
        <v>#DIV/0!</v>
      </c>
      <c r="AE65" t="e">
        <f t="shared" si="46"/>
        <v>#DIV/0!</v>
      </c>
      <c r="AF65" s="25" t="e">
        <f t="shared" si="47"/>
        <v>#DIV/0!</v>
      </c>
    </row>
    <row r="66" spans="1:32" ht="14.25" x14ac:dyDescent="0.2">
      <c r="A66" s="37">
        <f>Control!B68</f>
        <v>0</v>
      </c>
      <c r="B66" s="27">
        <f t="shared" si="27"/>
        <v>0</v>
      </c>
      <c r="C66" s="20">
        <v>0</v>
      </c>
      <c r="D66" s="9">
        <f t="shared" si="28"/>
        <v>0</v>
      </c>
      <c r="E66">
        <f>Control!C68/100</f>
        <v>0</v>
      </c>
      <c r="F66" t="e">
        <f t="shared" si="29"/>
        <v>#DIV/0!</v>
      </c>
      <c r="G66">
        <f t="shared" si="30"/>
        <v>0</v>
      </c>
      <c r="H66" s="21">
        <f t="shared" si="31"/>
        <v>0</v>
      </c>
      <c r="I66" s="7">
        <f t="shared" si="32"/>
        <v>0</v>
      </c>
      <c r="J66" t="e">
        <f t="shared" si="33"/>
        <v>#DIV/0!</v>
      </c>
      <c r="K66">
        <f>Control!F68/100</f>
        <v>0</v>
      </c>
      <c r="L66" s="25" t="e">
        <f t="shared" si="34"/>
        <v>#DIV/0!</v>
      </c>
      <c r="M66" s="10">
        <f t="shared" si="35"/>
        <v>0</v>
      </c>
      <c r="N66" t="e">
        <f t="shared" si="36"/>
        <v>#DIV/0!</v>
      </c>
      <c r="O66" t="e">
        <f t="shared" si="37"/>
        <v>#DIV/0!</v>
      </c>
      <c r="P66" s="25" t="e">
        <f t="shared" si="38"/>
        <v>#DIV/0!</v>
      </c>
      <c r="Q66" s="17" t="e">
        <f t="shared" si="39"/>
        <v>#DIV/0!</v>
      </c>
      <c r="R66" t="e">
        <f t="shared" si="40"/>
        <v>#DIV/0!</v>
      </c>
      <c r="S66" s="25" t="e">
        <f t="shared" si="41"/>
        <v>#DIV/0!</v>
      </c>
      <c r="T66" s="25" t="e">
        <f t="shared" si="42"/>
        <v>#DIV/0!</v>
      </c>
      <c r="U66" s="10" t="e">
        <f ca="1">RANK(C66,$C$3:OFFSET($C$3,Control!$I$5-1,0),1)</f>
        <v>#N/A</v>
      </c>
      <c r="V66" s="10" t="e">
        <f t="shared" ca="1" si="48"/>
        <v>#N/A</v>
      </c>
      <c r="W66" s="10" t="e">
        <f t="shared" ca="1" si="48"/>
        <v>#N/A</v>
      </c>
      <c r="X66" s="7" t="e">
        <f t="shared" si="43"/>
        <v>#DIV/0!</v>
      </c>
      <c r="Y66" s="7" t="e">
        <f t="shared" ca="1" si="44"/>
        <v>#N/A</v>
      </c>
      <c r="Z66">
        <v>1</v>
      </c>
      <c r="AA66">
        <v>2</v>
      </c>
      <c r="AB66" s="11">
        <f t="shared" si="19"/>
        <v>99.999999999999986</v>
      </c>
      <c r="AC66" s="11"/>
      <c r="AD66" s="7" t="e">
        <f t="shared" si="45"/>
        <v>#DIV/0!</v>
      </c>
      <c r="AE66" t="e">
        <f t="shared" si="46"/>
        <v>#DIV/0!</v>
      </c>
      <c r="AF66" s="25" t="e">
        <f t="shared" si="47"/>
        <v>#DIV/0!</v>
      </c>
    </row>
    <row r="67" spans="1:32" ht="14.25" x14ac:dyDescent="0.2">
      <c r="A67" s="37">
        <f>Control!B69</f>
        <v>0</v>
      </c>
      <c r="B67" s="27">
        <f t="shared" si="27"/>
        <v>0</v>
      </c>
      <c r="C67" s="20">
        <v>0</v>
      </c>
      <c r="D67" s="9">
        <f t="shared" si="28"/>
        <v>0</v>
      </c>
      <c r="E67">
        <f>Control!C69/100</f>
        <v>0</v>
      </c>
      <c r="F67" t="e">
        <f t="shared" si="29"/>
        <v>#DIV/0!</v>
      </c>
      <c r="G67">
        <f t="shared" si="30"/>
        <v>0</v>
      </c>
      <c r="H67" s="21">
        <f t="shared" si="31"/>
        <v>0</v>
      </c>
      <c r="I67" s="7">
        <f t="shared" si="32"/>
        <v>0</v>
      </c>
      <c r="J67" t="e">
        <f t="shared" si="33"/>
        <v>#DIV/0!</v>
      </c>
      <c r="K67">
        <f>Control!F69/100</f>
        <v>0</v>
      </c>
      <c r="L67" s="25" t="e">
        <f t="shared" si="34"/>
        <v>#DIV/0!</v>
      </c>
      <c r="M67" s="10">
        <f t="shared" si="35"/>
        <v>0</v>
      </c>
      <c r="N67" t="e">
        <f t="shared" si="36"/>
        <v>#DIV/0!</v>
      </c>
      <c r="O67" t="e">
        <f t="shared" si="37"/>
        <v>#DIV/0!</v>
      </c>
      <c r="P67" s="25" t="e">
        <f t="shared" si="38"/>
        <v>#DIV/0!</v>
      </c>
      <c r="Q67" s="17" t="e">
        <f t="shared" si="39"/>
        <v>#DIV/0!</v>
      </c>
      <c r="R67" t="e">
        <f t="shared" si="40"/>
        <v>#DIV/0!</v>
      </c>
      <c r="S67" s="25" t="e">
        <f t="shared" si="41"/>
        <v>#DIV/0!</v>
      </c>
      <c r="T67" s="25" t="e">
        <f t="shared" si="42"/>
        <v>#DIV/0!</v>
      </c>
      <c r="U67" s="10" t="e">
        <f ca="1">RANK(C67,$C$3:OFFSET($C$3,Control!$I$5-1,0),1)</f>
        <v>#N/A</v>
      </c>
      <c r="V67" s="10" t="e">
        <f t="shared" ca="1" si="48"/>
        <v>#N/A</v>
      </c>
      <c r="W67" s="10" t="e">
        <f t="shared" ca="1" si="48"/>
        <v>#N/A</v>
      </c>
      <c r="X67" s="7" t="e">
        <f t="shared" si="43"/>
        <v>#DIV/0!</v>
      </c>
      <c r="Y67" s="7" t="e">
        <f t="shared" ca="1" si="44"/>
        <v>#N/A</v>
      </c>
      <c r="Z67">
        <v>1</v>
      </c>
      <c r="AA67">
        <v>2</v>
      </c>
      <c r="AB67" s="11">
        <f t="shared" si="19"/>
        <v>99.999999999999986</v>
      </c>
      <c r="AC67" s="11"/>
      <c r="AD67" s="7" t="e">
        <f t="shared" si="45"/>
        <v>#DIV/0!</v>
      </c>
      <c r="AE67" t="e">
        <f t="shared" si="46"/>
        <v>#DIV/0!</v>
      </c>
      <c r="AF67" s="25" t="e">
        <f t="shared" si="47"/>
        <v>#DIV/0!</v>
      </c>
    </row>
    <row r="68" spans="1:32" ht="14.25" x14ac:dyDescent="0.2">
      <c r="A68" s="37">
        <f>Control!B70</f>
        <v>0</v>
      </c>
      <c r="B68" s="27">
        <f t="shared" si="27"/>
        <v>0</v>
      </c>
      <c r="C68" s="20">
        <v>0</v>
      </c>
      <c r="D68" s="9">
        <f t="shared" si="28"/>
        <v>0</v>
      </c>
      <c r="E68">
        <f>Control!C70/100</f>
        <v>0</v>
      </c>
      <c r="F68" t="e">
        <f t="shared" si="29"/>
        <v>#DIV/0!</v>
      </c>
      <c r="G68">
        <f t="shared" si="30"/>
        <v>0</v>
      </c>
      <c r="H68" s="21">
        <f t="shared" si="31"/>
        <v>0</v>
      </c>
      <c r="I68" s="7">
        <f t="shared" si="32"/>
        <v>0</v>
      </c>
      <c r="J68" t="e">
        <f t="shared" si="33"/>
        <v>#DIV/0!</v>
      </c>
      <c r="K68">
        <f>Control!F70/100</f>
        <v>0</v>
      </c>
      <c r="L68" s="25" t="e">
        <f t="shared" si="34"/>
        <v>#DIV/0!</v>
      </c>
      <c r="M68" s="10">
        <f t="shared" si="35"/>
        <v>0</v>
      </c>
      <c r="N68" t="e">
        <f t="shared" si="36"/>
        <v>#DIV/0!</v>
      </c>
      <c r="O68" t="e">
        <f t="shared" si="37"/>
        <v>#DIV/0!</v>
      </c>
      <c r="P68" s="25" t="e">
        <f t="shared" si="38"/>
        <v>#DIV/0!</v>
      </c>
      <c r="Q68" s="17" t="e">
        <f t="shared" si="39"/>
        <v>#DIV/0!</v>
      </c>
      <c r="R68" t="e">
        <f t="shared" si="40"/>
        <v>#DIV/0!</v>
      </c>
      <c r="S68" s="25" t="e">
        <f t="shared" si="41"/>
        <v>#DIV/0!</v>
      </c>
      <c r="T68" s="25" t="e">
        <f t="shared" si="42"/>
        <v>#DIV/0!</v>
      </c>
      <c r="U68" s="10" t="e">
        <f ca="1">RANK(C68,$C$3:OFFSET($C$3,Control!$I$5-1,0),1)</f>
        <v>#N/A</v>
      </c>
      <c r="V68" s="10" t="e">
        <f t="shared" ca="1" si="48"/>
        <v>#N/A</v>
      </c>
      <c r="W68" s="10" t="e">
        <f t="shared" ca="1" si="48"/>
        <v>#N/A</v>
      </c>
      <c r="X68" s="7" t="e">
        <f t="shared" si="43"/>
        <v>#DIV/0!</v>
      </c>
      <c r="Y68" s="7" t="e">
        <f t="shared" ca="1" si="44"/>
        <v>#N/A</v>
      </c>
      <c r="Z68">
        <v>1</v>
      </c>
      <c r="AA68">
        <v>2</v>
      </c>
      <c r="AB68" s="11">
        <f t="shared" ref="AB68:AB100" si="49">100*8.3144*$AA$2*($AA$1+273)*($AE$1/100-B68/100)/(0.018*1000000*C68+8.3144*$AA$2*($AA$1+273)*($AE$1/100-B68/100))</f>
        <v>99.999999999999986</v>
      </c>
      <c r="AC68" s="11"/>
      <c r="AD68" s="7" t="e">
        <f t="shared" si="45"/>
        <v>#DIV/0!</v>
      </c>
      <c r="AE68" t="e">
        <f t="shared" si="46"/>
        <v>#DIV/0!</v>
      </c>
      <c r="AF68" s="25" t="e">
        <f t="shared" si="47"/>
        <v>#DIV/0!</v>
      </c>
    </row>
    <row r="69" spans="1:32" ht="14.25" x14ac:dyDescent="0.2">
      <c r="A69" s="37">
        <f>Control!B71</f>
        <v>0</v>
      </c>
      <c r="B69" s="27">
        <f t="shared" si="27"/>
        <v>0</v>
      </c>
      <c r="C69" s="20">
        <v>0</v>
      </c>
      <c r="D69" s="9">
        <f t="shared" si="28"/>
        <v>0</v>
      </c>
      <c r="E69">
        <f>Control!C71/100</f>
        <v>0</v>
      </c>
      <c r="F69" t="e">
        <f t="shared" si="29"/>
        <v>#DIV/0!</v>
      </c>
      <c r="G69">
        <f t="shared" si="30"/>
        <v>0</v>
      </c>
      <c r="H69" s="21">
        <f t="shared" si="31"/>
        <v>0</v>
      </c>
      <c r="I69" s="7">
        <f t="shared" si="32"/>
        <v>0</v>
      </c>
      <c r="J69" t="e">
        <f t="shared" si="33"/>
        <v>#DIV/0!</v>
      </c>
      <c r="K69">
        <f>Control!F71/100</f>
        <v>0</v>
      </c>
      <c r="L69" s="25" t="e">
        <f t="shared" si="34"/>
        <v>#DIV/0!</v>
      </c>
      <c r="M69" s="10">
        <f t="shared" si="35"/>
        <v>0</v>
      </c>
      <c r="N69" t="e">
        <f t="shared" si="36"/>
        <v>#DIV/0!</v>
      </c>
      <c r="O69" t="e">
        <f t="shared" si="37"/>
        <v>#DIV/0!</v>
      </c>
      <c r="P69" s="25" t="e">
        <f t="shared" si="38"/>
        <v>#DIV/0!</v>
      </c>
      <c r="Q69" s="17" t="e">
        <f t="shared" si="39"/>
        <v>#DIV/0!</v>
      </c>
      <c r="R69" t="e">
        <f t="shared" si="40"/>
        <v>#DIV/0!</v>
      </c>
      <c r="S69" s="25" t="e">
        <f t="shared" si="41"/>
        <v>#DIV/0!</v>
      </c>
      <c r="T69" s="25" t="e">
        <f t="shared" si="42"/>
        <v>#DIV/0!</v>
      </c>
      <c r="U69" s="10" t="e">
        <f ca="1">RANK(C69,$C$3:OFFSET($C$3,Control!$I$5-1,0),1)</f>
        <v>#N/A</v>
      </c>
      <c r="V69" s="10" t="e">
        <f t="shared" ca="1" si="48"/>
        <v>#N/A</v>
      </c>
      <c r="W69" s="10" t="e">
        <f t="shared" ca="1" si="48"/>
        <v>#N/A</v>
      </c>
      <c r="X69" s="7" t="e">
        <f t="shared" si="43"/>
        <v>#DIV/0!</v>
      </c>
      <c r="Y69" s="7" t="e">
        <f t="shared" ca="1" si="44"/>
        <v>#N/A</v>
      </c>
      <c r="Z69">
        <v>1</v>
      </c>
      <c r="AA69">
        <v>2</v>
      </c>
      <c r="AB69" s="11">
        <f t="shared" si="49"/>
        <v>99.999999999999986</v>
      </c>
      <c r="AC69" s="11"/>
      <c r="AD69" s="7" t="e">
        <f t="shared" si="45"/>
        <v>#DIV/0!</v>
      </c>
      <c r="AE69" t="e">
        <f t="shared" si="46"/>
        <v>#DIV/0!</v>
      </c>
      <c r="AF69" s="25" t="e">
        <f t="shared" si="47"/>
        <v>#DIV/0!</v>
      </c>
    </row>
    <row r="70" spans="1:32" ht="14.25" x14ac:dyDescent="0.2">
      <c r="A70" s="37">
        <f>Control!B72</f>
        <v>0</v>
      </c>
      <c r="B70" s="27">
        <f t="shared" si="27"/>
        <v>0</v>
      </c>
      <c r="C70" s="20">
        <v>0</v>
      </c>
      <c r="D70" s="9">
        <f t="shared" si="28"/>
        <v>0</v>
      </c>
      <c r="E70">
        <f>Control!C72/100</f>
        <v>0</v>
      </c>
      <c r="F70" t="e">
        <f t="shared" si="29"/>
        <v>#DIV/0!</v>
      </c>
      <c r="G70">
        <f t="shared" si="30"/>
        <v>0</v>
      </c>
      <c r="H70" s="21">
        <f t="shared" si="31"/>
        <v>0</v>
      </c>
      <c r="I70" s="7">
        <f t="shared" si="32"/>
        <v>0</v>
      </c>
      <c r="J70" t="e">
        <f t="shared" si="33"/>
        <v>#DIV/0!</v>
      </c>
      <c r="K70">
        <f>Control!F72/100</f>
        <v>0</v>
      </c>
      <c r="L70" s="25" t="e">
        <f t="shared" si="34"/>
        <v>#DIV/0!</v>
      </c>
      <c r="M70" s="10">
        <f t="shared" si="35"/>
        <v>0</v>
      </c>
      <c r="N70" t="e">
        <f t="shared" si="36"/>
        <v>#DIV/0!</v>
      </c>
      <c r="O70" t="e">
        <f t="shared" si="37"/>
        <v>#DIV/0!</v>
      </c>
      <c r="P70" s="25" t="e">
        <f t="shared" si="38"/>
        <v>#DIV/0!</v>
      </c>
      <c r="Q70" s="17" t="e">
        <f t="shared" si="39"/>
        <v>#DIV/0!</v>
      </c>
      <c r="R70" t="e">
        <f t="shared" si="40"/>
        <v>#DIV/0!</v>
      </c>
      <c r="S70" s="25" t="e">
        <f t="shared" si="41"/>
        <v>#DIV/0!</v>
      </c>
      <c r="T70" s="25" t="e">
        <f t="shared" si="42"/>
        <v>#DIV/0!</v>
      </c>
      <c r="U70" s="10" t="e">
        <f ca="1">RANK(C70,$C$3:OFFSET($C$3,Control!$I$5-1,0),1)</f>
        <v>#N/A</v>
      </c>
      <c r="V70" s="10" t="e">
        <f t="shared" ref="V70:W89" ca="1" si="50">IF(U70=U69,U69+1,U70)</f>
        <v>#N/A</v>
      </c>
      <c r="W70" s="10" t="e">
        <f t="shared" ca="1" si="50"/>
        <v>#N/A</v>
      </c>
      <c r="X70" s="7" t="e">
        <f t="shared" si="43"/>
        <v>#DIV/0!</v>
      </c>
      <c r="Y70" s="7" t="e">
        <f t="shared" ca="1" si="44"/>
        <v>#N/A</v>
      </c>
      <c r="Z70">
        <v>1</v>
      </c>
      <c r="AA70">
        <v>2</v>
      </c>
      <c r="AB70" s="11">
        <f t="shared" si="49"/>
        <v>99.999999999999986</v>
      </c>
      <c r="AC70" s="11"/>
      <c r="AD70" s="7" t="e">
        <f t="shared" si="45"/>
        <v>#DIV/0!</v>
      </c>
      <c r="AE70" t="e">
        <f t="shared" si="46"/>
        <v>#DIV/0!</v>
      </c>
      <c r="AF70" s="25" t="e">
        <f t="shared" si="47"/>
        <v>#DIV/0!</v>
      </c>
    </row>
    <row r="71" spans="1:32" ht="14.25" x14ac:dyDescent="0.2">
      <c r="A71" s="37">
        <f>Control!B73</f>
        <v>0</v>
      </c>
      <c r="B71" s="27">
        <f t="shared" si="27"/>
        <v>0</v>
      </c>
      <c r="C71" s="20">
        <v>0</v>
      </c>
      <c r="D71" s="9">
        <f t="shared" si="28"/>
        <v>0</v>
      </c>
      <c r="E71">
        <f>Control!C73/100</f>
        <v>0</v>
      </c>
      <c r="F71" t="e">
        <f t="shared" si="29"/>
        <v>#DIV/0!</v>
      </c>
      <c r="G71">
        <f t="shared" si="30"/>
        <v>0</v>
      </c>
      <c r="H71" s="21">
        <f t="shared" si="31"/>
        <v>0</v>
      </c>
      <c r="I71" s="7">
        <f t="shared" si="32"/>
        <v>0</v>
      </c>
      <c r="J71" t="e">
        <f t="shared" si="33"/>
        <v>#DIV/0!</v>
      </c>
      <c r="K71">
        <f>Control!F73/100</f>
        <v>0</v>
      </c>
      <c r="L71" s="25" t="e">
        <f t="shared" si="34"/>
        <v>#DIV/0!</v>
      </c>
      <c r="M71" s="10">
        <f t="shared" si="35"/>
        <v>0</v>
      </c>
      <c r="N71" t="e">
        <f t="shared" si="36"/>
        <v>#DIV/0!</v>
      </c>
      <c r="O71" t="e">
        <f t="shared" si="37"/>
        <v>#DIV/0!</v>
      </c>
      <c r="P71" s="25" t="e">
        <f t="shared" si="38"/>
        <v>#DIV/0!</v>
      </c>
      <c r="Q71" s="17" t="e">
        <f t="shared" si="39"/>
        <v>#DIV/0!</v>
      </c>
      <c r="R71" t="e">
        <f t="shared" si="40"/>
        <v>#DIV/0!</v>
      </c>
      <c r="S71" s="25" t="e">
        <f t="shared" si="41"/>
        <v>#DIV/0!</v>
      </c>
      <c r="T71" s="25" t="e">
        <f t="shared" si="42"/>
        <v>#DIV/0!</v>
      </c>
      <c r="U71" s="10" t="e">
        <f ca="1">RANK(C71,$C$3:OFFSET($C$3,Control!$I$5-1,0),1)</f>
        <v>#N/A</v>
      </c>
      <c r="V71" s="10" t="e">
        <f t="shared" ca="1" si="50"/>
        <v>#N/A</v>
      </c>
      <c r="W71" s="10" t="e">
        <f t="shared" ca="1" si="50"/>
        <v>#N/A</v>
      </c>
      <c r="X71" s="7" t="e">
        <f t="shared" si="43"/>
        <v>#DIV/0!</v>
      </c>
      <c r="Y71" s="7" t="e">
        <f t="shared" ca="1" si="44"/>
        <v>#N/A</v>
      </c>
      <c r="Z71">
        <v>1</v>
      </c>
      <c r="AA71">
        <v>2</v>
      </c>
      <c r="AB71" s="11">
        <f t="shared" si="49"/>
        <v>99.999999999999986</v>
      </c>
      <c r="AC71" s="11"/>
      <c r="AD71" s="7" t="e">
        <f t="shared" si="45"/>
        <v>#DIV/0!</v>
      </c>
      <c r="AE71" t="e">
        <f t="shared" si="46"/>
        <v>#DIV/0!</v>
      </c>
      <c r="AF71" s="25" t="e">
        <f t="shared" si="47"/>
        <v>#DIV/0!</v>
      </c>
    </row>
    <row r="72" spans="1:32" ht="14.25" x14ac:dyDescent="0.2">
      <c r="A72" s="37">
        <f>Control!B74</f>
        <v>0</v>
      </c>
      <c r="B72" s="27">
        <f t="shared" si="27"/>
        <v>0</v>
      </c>
      <c r="C72" s="20">
        <v>0</v>
      </c>
      <c r="D72" s="9">
        <f t="shared" si="28"/>
        <v>0</v>
      </c>
      <c r="E72">
        <f>Control!C74/100</f>
        <v>0</v>
      </c>
      <c r="F72" t="e">
        <f t="shared" si="29"/>
        <v>#DIV/0!</v>
      </c>
      <c r="G72">
        <f t="shared" si="30"/>
        <v>0</v>
      </c>
      <c r="H72" s="21">
        <f t="shared" si="31"/>
        <v>0</v>
      </c>
      <c r="I72" s="7">
        <f t="shared" si="32"/>
        <v>0</v>
      </c>
      <c r="J72" t="e">
        <f t="shared" si="33"/>
        <v>#DIV/0!</v>
      </c>
      <c r="K72">
        <f>Control!F74/100</f>
        <v>0</v>
      </c>
      <c r="L72" s="25" t="e">
        <f t="shared" si="34"/>
        <v>#DIV/0!</v>
      </c>
      <c r="M72" s="10">
        <f t="shared" si="35"/>
        <v>0</v>
      </c>
      <c r="N72" t="e">
        <f t="shared" si="36"/>
        <v>#DIV/0!</v>
      </c>
      <c r="O72" t="e">
        <f t="shared" si="37"/>
        <v>#DIV/0!</v>
      </c>
      <c r="P72" s="25" t="e">
        <f t="shared" si="38"/>
        <v>#DIV/0!</v>
      </c>
      <c r="Q72" s="17" t="e">
        <f t="shared" si="39"/>
        <v>#DIV/0!</v>
      </c>
      <c r="R72" t="e">
        <f t="shared" si="40"/>
        <v>#DIV/0!</v>
      </c>
      <c r="S72" s="25" t="e">
        <f t="shared" si="41"/>
        <v>#DIV/0!</v>
      </c>
      <c r="T72" s="25" t="e">
        <f t="shared" si="42"/>
        <v>#DIV/0!</v>
      </c>
      <c r="U72" s="10" t="e">
        <f ca="1">RANK(C72,$C$3:OFFSET($C$3,Control!$I$5-1,0),1)</f>
        <v>#N/A</v>
      </c>
      <c r="V72" s="10" t="e">
        <f t="shared" ca="1" si="50"/>
        <v>#N/A</v>
      </c>
      <c r="W72" s="10" t="e">
        <f t="shared" ca="1" si="50"/>
        <v>#N/A</v>
      </c>
      <c r="X72" s="7" t="e">
        <f t="shared" si="43"/>
        <v>#DIV/0!</v>
      </c>
      <c r="Y72" s="7" t="e">
        <f t="shared" ca="1" si="44"/>
        <v>#N/A</v>
      </c>
      <c r="Z72">
        <v>1</v>
      </c>
      <c r="AA72">
        <v>2</v>
      </c>
      <c r="AB72" s="11">
        <f t="shared" si="49"/>
        <v>99.999999999999986</v>
      </c>
      <c r="AC72" s="11"/>
      <c r="AD72" s="7" t="e">
        <f t="shared" si="45"/>
        <v>#DIV/0!</v>
      </c>
      <c r="AE72" t="e">
        <f t="shared" si="46"/>
        <v>#DIV/0!</v>
      </c>
      <c r="AF72" s="25" t="e">
        <f t="shared" si="47"/>
        <v>#DIV/0!</v>
      </c>
    </row>
    <row r="73" spans="1:32" ht="14.25" x14ac:dyDescent="0.2">
      <c r="A73" s="37">
        <f>Control!B75</f>
        <v>0</v>
      </c>
      <c r="B73" s="27">
        <f t="shared" si="27"/>
        <v>0</v>
      </c>
      <c r="C73" s="20">
        <v>0</v>
      </c>
      <c r="D73" s="9">
        <f t="shared" si="28"/>
        <v>0</v>
      </c>
      <c r="E73">
        <f>Control!C75/100</f>
        <v>0</v>
      </c>
      <c r="F73" t="e">
        <f t="shared" si="29"/>
        <v>#DIV/0!</v>
      </c>
      <c r="G73">
        <f t="shared" si="30"/>
        <v>0</v>
      </c>
      <c r="H73" s="21">
        <f t="shared" si="31"/>
        <v>0</v>
      </c>
      <c r="I73" s="7">
        <f t="shared" si="32"/>
        <v>0</v>
      </c>
      <c r="J73" t="e">
        <f t="shared" si="33"/>
        <v>#DIV/0!</v>
      </c>
      <c r="K73">
        <f>Control!F75/100</f>
        <v>0</v>
      </c>
      <c r="L73" s="25" t="e">
        <f t="shared" si="34"/>
        <v>#DIV/0!</v>
      </c>
      <c r="M73" s="10">
        <f t="shared" si="35"/>
        <v>0</v>
      </c>
      <c r="N73" t="e">
        <f t="shared" si="36"/>
        <v>#DIV/0!</v>
      </c>
      <c r="O73" t="e">
        <f t="shared" si="37"/>
        <v>#DIV/0!</v>
      </c>
      <c r="P73" s="25" t="e">
        <f t="shared" si="38"/>
        <v>#DIV/0!</v>
      </c>
      <c r="Q73" s="17" t="e">
        <f t="shared" si="39"/>
        <v>#DIV/0!</v>
      </c>
      <c r="R73" t="e">
        <f t="shared" si="40"/>
        <v>#DIV/0!</v>
      </c>
      <c r="S73" s="25" t="e">
        <f t="shared" si="41"/>
        <v>#DIV/0!</v>
      </c>
      <c r="T73" s="25" t="e">
        <f t="shared" si="42"/>
        <v>#DIV/0!</v>
      </c>
      <c r="U73" s="10" t="e">
        <f ca="1">RANK(C73,$C$3:OFFSET($C$3,Control!$I$5-1,0),1)</f>
        <v>#N/A</v>
      </c>
      <c r="V73" s="10" t="e">
        <f t="shared" ca="1" si="50"/>
        <v>#N/A</v>
      </c>
      <c r="W73" s="10" t="e">
        <f t="shared" ca="1" si="50"/>
        <v>#N/A</v>
      </c>
      <c r="X73" s="7" t="e">
        <f t="shared" si="43"/>
        <v>#DIV/0!</v>
      </c>
      <c r="Y73" s="7" t="e">
        <f t="shared" ca="1" si="44"/>
        <v>#N/A</v>
      </c>
      <c r="Z73">
        <v>1</v>
      </c>
      <c r="AA73">
        <v>2</v>
      </c>
      <c r="AB73" s="11">
        <f t="shared" si="49"/>
        <v>99.999999999999986</v>
      </c>
      <c r="AC73" s="11"/>
      <c r="AD73" s="7" t="e">
        <f t="shared" si="45"/>
        <v>#DIV/0!</v>
      </c>
      <c r="AE73" t="e">
        <f t="shared" si="46"/>
        <v>#DIV/0!</v>
      </c>
      <c r="AF73" s="25" t="e">
        <f t="shared" si="47"/>
        <v>#DIV/0!</v>
      </c>
    </row>
    <row r="74" spans="1:32" ht="14.25" x14ac:dyDescent="0.2">
      <c r="A74" s="37">
        <f>Control!B76</f>
        <v>0</v>
      </c>
      <c r="B74" s="27">
        <f t="shared" si="27"/>
        <v>0</v>
      </c>
      <c r="C74" s="20">
        <v>0</v>
      </c>
      <c r="D74" s="9">
        <f t="shared" si="28"/>
        <v>0</v>
      </c>
      <c r="E74">
        <f>Control!C76/100</f>
        <v>0</v>
      </c>
      <c r="F74" t="e">
        <f t="shared" si="29"/>
        <v>#DIV/0!</v>
      </c>
      <c r="G74">
        <f t="shared" si="30"/>
        <v>0</v>
      </c>
      <c r="H74" s="21">
        <f t="shared" si="31"/>
        <v>0</v>
      </c>
      <c r="I74" s="7">
        <f t="shared" si="32"/>
        <v>0</v>
      </c>
      <c r="J74" t="e">
        <f t="shared" si="33"/>
        <v>#DIV/0!</v>
      </c>
      <c r="K74">
        <f>Control!F76/100</f>
        <v>0</v>
      </c>
      <c r="L74" s="25" t="e">
        <f t="shared" si="34"/>
        <v>#DIV/0!</v>
      </c>
      <c r="M74" s="10">
        <f t="shared" si="35"/>
        <v>0</v>
      </c>
      <c r="N74" t="e">
        <f t="shared" si="36"/>
        <v>#DIV/0!</v>
      </c>
      <c r="O74" t="e">
        <f t="shared" si="37"/>
        <v>#DIV/0!</v>
      </c>
      <c r="P74" s="25" t="e">
        <f t="shared" si="38"/>
        <v>#DIV/0!</v>
      </c>
      <c r="Q74" s="17" t="e">
        <f t="shared" si="39"/>
        <v>#DIV/0!</v>
      </c>
      <c r="R74" t="e">
        <f t="shared" si="40"/>
        <v>#DIV/0!</v>
      </c>
      <c r="S74" s="25" t="e">
        <f t="shared" si="41"/>
        <v>#DIV/0!</v>
      </c>
      <c r="T74" s="25" t="e">
        <f t="shared" si="42"/>
        <v>#DIV/0!</v>
      </c>
      <c r="U74" s="10" t="e">
        <f ca="1">RANK(C74,$C$3:OFFSET($C$3,Control!$I$5-1,0),1)</f>
        <v>#N/A</v>
      </c>
      <c r="V74" s="10" t="e">
        <f t="shared" ca="1" si="50"/>
        <v>#N/A</v>
      </c>
      <c r="W74" s="10" t="e">
        <f t="shared" ca="1" si="50"/>
        <v>#N/A</v>
      </c>
      <c r="X74" s="7" t="e">
        <f t="shared" si="43"/>
        <v>#DIV/0!</v>
      </c>
      <c r="Y74" s="7" t="e">
        <f t="shared" ca="1" si="44"/>
        <v>#N/A</v>
      </c>
      <c r="Z74">
        <v>1</v>
      </c>
      <c r="AA74">
        <v>2</v>
      </c>
      <c r="AB74" s="11">
        <f t="shared" si="49"/>
        <v>99.999999999999986</v>
      </c>
      <c r="AC74" s="11"/>
      <c r="AD74" s="7" t="e">
        <f t="shared" si="45"/>
        <v>#DIV/0!</v>
      </c>
      <c r="AE74" t="e">
        <f t="shared" si="46"/>
        <v>#DIV/0!</v>
      </c>
      <c r="AF74" s="25" t="e">
        <f t="shared" si="47"/>
        <v>#DIV/0!</v>
      </c>
    </row>
    <row r="75" spans="1:32" ht="14.25" x14ac:dyDescent="0.2">
      <c r="A75" s="37">
        <f>Control!B77</f>
        <v>0</v>
      </c>
      <c r="B75" s="27">
        <f t="shared" si="27"/>
        <v>0</v>
      </c>
      <c r="C75" s="20">
        <v>0</v>
      </c>
      <c r="D75" s="9">
        <f t="shared" si="28"/>
        <v>0</v>
      </c>
      <c r="E75">
        <f>Control!C77/100</f>
        <v>0</v>
      </c>
      <c r="F75" t="e">
        <f t="shared" si="29"/>
        <v>#DIV/0!</v>
      </c>
      <c r="G75">
        <f t="shared" si="30"/>
        <v>0</v>
      </c>
      <c r="H75" s="21">
        <f t="shared" si="31"/>
        <v>0</v>
      </c>
      <c r="I75" s="7">
        <f t="shared" si="32"/>
        <v>0</v>
      </c>
      <c r="J75" t="e">
        <f t="shared" si="33"/>
        <v>#DIV/0!</v>
      </c>
      <c r="K75">
        <f>Control!F77/100</f>
        <v>0</v>
      </c>
      <c r="L75" s="25" t="e">
        <f t="shared" si="34"/>
        <v>#DIV/0!</v>
      </c>
      <c r="M75" s="10">
        <f t="shared" si="35"/>
        <v>0</v>
      </c>
      <c r="N75" t="e">
        <f t="shared" si="36"/>
        <v>#DIV/0!</v>
      </c>
      <c r="O75" t="e">
        <f t="shared" si="37"/>
        <v>#DIV/0!</v>
      </c>
      <c r="P75" s="25" t="e">
        <f t="shared" si="38"/>
        <v>#DIV/0!</v>
      </c>
      <c r="Q75" s="17" t="e">
        <f t="shared" si="39"/>
        <v>#DIV/0!</v>
      </c>
      <c r="R75" t="e">
        <f t="shared" si="40"/>
        <v>#DIV/0!</v>
      </c>
      <c r="S75" s="25" t="e">
        <f t="shared" si="41"/>
        <v>#DIV/0!</v>
      </c>
      <c r="T75" s="25" t="e">
        <f t="shared" si="42"/>
        <v>#DIV/0!</v>
      </c>
      <c r="U75" s="10" t="e">
        <f ca="1">RANK(C75,$C$3:OFFSET($C$3,Control!$I$5-1,0),1)</f>
        <v>#N/A</v>
      </c>
      <c r="V75" s="10" t="e">
        <f t="shared" ca="1" si="50"/>
        <v>#N/A</v>
      </c>
      <c r="W75" s="10" t="e">
        <f t="shared" ca="1" si="50"/>
        <v>#N/A</v>
      </c>
      <c r="X75" s="7" t="e">
        <f t="shared" si="43"/>
        <v>#DIV/0!</v>
      </c>
      <c r="Y75" s="7" t="e">
        <f t="shared" ca="1" si="44"/>
        <v>#N/A</v>
      </c>
      <c r="Z75">
        <v>1</v>
      </c>
      <c r="AA75">
        <v>2</v>
      </c>
      <c r="AB75" s="11">
        <f t="shared" si="49"/>
        <v>99.999999999999986</v>
      </c>
      <c r="AC75" s="11"/>
      <c r="AD75" s="7" t="e">
        <f t="shared" si="45"/>
        <v>#DIV/0!</v>
      </c>
      <c r="AE75" t="e">
        <f t="shared" si="46"/>
        <v>#DIV/0!</v>
      </c>
      <c r="AF75" s="25" t="e">
        <f t="shared" si="47"/>
        <v>#DIV/0!</v>
      </c>
    </row>
    <row r="76" spans="1:32" ht="14.25" x14ac:dyDescent="0.2">
      <c r="A76" s="37">
        <f>Control!B78</f>
        <v>0</v>
      </c>
      <c r="B76" s="27">
        <f t="shared" si="27"/>
        <v>0</v>
      </c>
      <c r="C76" s="20">
        <v>0</v>
      </c>
      <c r="D76" s="9">
        <f t="shared" si="28"/>
        <v>0</v>
      </c>
      <c r="E76">
        <f>Control!C78/100</f>
        <v>0</v>
      </c>
      <c r="F76" t="e">
        <f t="shared" si="29"/>
        <v>#DIV/0!</v>
      </c>
      <c r="G76">
        <f t="shared" si="30"/>
        <v>0</v>
      </c>
      <c r="H76" s="21">
        <f t="shared" si="31"/>
        <v>0</v>
      </c>
      <c r="I76" s="7">
        <f t="shared" si="32"/>
        <v>0</v>
      </c>
      <c r="J76" t="e">
        <f t="shared" si="33"/>
        <v>#DIV/0!</v>
      </c>
      <c r="K76">
        <f>Control!F78/100</f>
        <v>0</v>
      </c>
      <c r="L76" s="25" t="e">
        <f t="shared" si="34"/>
        <v>#DIV/0!</v>
      </c>
      <c r="M76" s="10">
        <f t="shared" si="35"/>
        <v>0</v>
      </c>
      <c r="N76" t="e">
        <f t="shared" si="36"/>
        <v>#DIV/0!</v>
      </c>
      <c r="O76" t="e">
        <f t="shared" si="37"/>
        <v>#DIV/0!</v>
      </c>
      <c r="P76" s="25" t="e">
        <f t="shared" si="38"/>
        <v>#DIV/0!</v>
      </c>
      <c r="Q76" s="17" t="e">
        <f t="shared" si="39"/>
        <v>#DIV/0!</v>
      </c>
      <c r="R76" t="e">
        <f t="shared" si="40"/>
        <v>#DIV/0!</v>
      </c>
      <c r="S76" s="25" t="e">
        <f t="shared" si="41"/>
        <v>#DIV/0!</v>
      </c>
      <c r="T76" s="25" t="e">
        <f t="shared" si="42"/>
        <v>#DIV/0!</v>
      </c>
      <c r="U76" s="10" t="e">
        <f ca="1">RANK(C76,$C$3:OFFSET($C$3,Control!$I$5-1,0),1)</f>
        <v>#N/A</v>
      </c>
      <c r="V76" s="10" t="e">
        <f t="shared" ca="1" si="50"/>
        <v>#N/A</v>
      </c>
      <c r="W76" s="10" t="e">
        <f t="shared" ca="1" si="50"/>
        <v>#N/A</v>
      </c>
      <c r="X76" s="7" t="e">
        <f t="shared" si="43"/>
        <v>#DIV/0!</v>
      </c>
      <c r="Y76" s="7" t="e">
        <f t="shared" ca="1" si="44"/>
        <v>#N/A</v>
      </c>
      <c r="Z76">
        <v>1</v>
      </c>
      <c r="AA76">
        <v>2</v>
      </c>
      <c r="AB76" s="11">
        <f t="shared" si="49"/>
        <v>99.999999999999986</v>
      </c>
      <c r="AC76" s="11"/>
      <c r="AD76" s="7" t="e">
        <f t="shared" si="45"/>
        <v>#DIV/0!</v>
      </c>
      <c r="AE76" t="e">
        <f t="shared" si="46"/>
        <v>#DIV/0!</v>
      </c>
      <c r="AF76" s="25" t="e">
        <f t="shared" si="47"/>
        <v>#DIV/0!</v>
      </c>
    </row>
    <row r="77" spans="1:32" ht="14.25" x14ac:dyDescent="0.2">
      <c r="A77" s="37">
        <f>Control!B79</f>
        <v>0</v>
      </c>
      <c r="B77" s="27">
        <f t="shared" si="27"/>
        <v>0</v>
      </c>
      <c r="C77" s="20">
        <v>0</v>
      </c>
      <c r="D77" s="9">
        <f t="shared" si="28"/>
        <v>0</v>
      </c>
      <c r="E77">
        <f>Control!C79/100</f>
        <v>0</v>
      </c>
      <c r="F77" t="e">
        <f t="shared" si="29"/>
        <v>#DIV/0!</v>
      </c>
      <c r="G77">
        <f t="shared" si="30"/>
        <v>0</v>
      </c>
      <c r="H77" s="21">
        <f t="shared" si="31"/>
        <v>0</v>
      </c>
      <c r="I77" s="7">
        <f t="shared" si="32"/>
        <v>0</v>
      </c>
      <c r="J77" t="e">
        <f t="shared" si="33"/>
        <v>#DIV/0!</v>
      </c>
      <c r="K77">
        <f>Control!F79/100</f>
        <v>0</v>
      </c>
      <c r="L77" s="25" t="e">
        <f t="shared" si="34"/>
        <v>#DIV/0!</v>
      </c>
      <c r="M77" s="10">
        <f t="shared" si="35"/>
        <v>0</v>
      </c>
      <c r="N77" t="e">
        <f t="shared" si="36"/>
        <v>#DIV/0!</v>
      </c>
      <c r="O77" t="e">
        <f t="shared" si="37"/>
        <v>#DIV/0!</v>
      </c>
      <c r="P77" s="25" t="e">
        <f t="shared" si="38"/>
        <v>#DIV/0!</v>
      </c>
      <c r="Q77" s="17" t="e">
        <f t="shared" si="39"/>
        <v>#DIV/0!</v>
      </c>
      <c r="R77" t="e">
        <f t="shared" si="40"/>
        <v>#DIV/0!</v>
      </c>
      <c r="S77" s="25" t="e">
        <f t="shared" si="41"/>
        <v>#DIV/0!</v>
      </c>
      <c r="T77" s="25" t="e">
        <f t="shared" si="42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3"/>
        <v>#DIV/0!</v>
      </c>
      <c r="Y77" s="7" t="e">
        <f t="shared" ca="1" si="44"/>
        <v>#N/A</v>
      </c>
      <c r="Z77">
        <v>1</v>
      </c>
      <c r="AA77">
        <v>2</v>
      </c>
      <c r="AB77" s="11">
        <f t="shared" si="49"/>
        <v>99.999999999999986</v>
      </c>
      <c r="AC77" s="11"/>
      <c r="AD77" s="7" t="e">
        <f t="shared" si="45"/>
        <v>#DIV/0!</v>
      </c>
      <c r="AE77" t="e">
        <f t="shared" si="46"/>
        <v>#DIV/0!</v>
      </c>
      <c r="AF77" s="25" t="e">
        <f t="shared" si="47"/>
        <v>#DIV/0!</v>
      </c>
    </row>
    <row r="78" spans="1:32" ht="14.25" x14ac:dyDescent="0.2">
      <c r="A78" s="37">
        <f>Control!B80</f>
        <v>0</v>
      </c>
      <c r="B78" s="27">
        <f t="shared" si="27"/>
        <v>0</v>
      </c>
      <c r="C78" s="20">
        <v>0</v>
      </c>
      <c r="D78" s="9">
        <f t="shared" si="28"/>
        <v>0</v>
      </c>
      <c r="E78">
        <f>Control!C80/100</f>
        <v>0</v>
      </c>
      <c r="F78" t="e">
        <f t="shared" si="29"/>
        <v>#DIV/0!</v>
      </c>
      <c r="G78">
        <f t="shared" si="30"/>
        <v>0</v>
      </c>
      <c r="H78" s="21">
        <f t="shared" si="31"/>
        <v>0</v>
      </c>
      <c r="I78" s="7">
        <f t="shared" si="32"/>
        <v>0</v>
      </c>
      <c r="J78" t="e">
        <f t="shared" si="33"/>
        <v>#DIV/0!</v>
      </c>
      <c r="K78">
        <f>Control!F80/100</f>
        <v>0</v>
      </c>
      <c r="L78" s="25" t="e">
        <f t="shared" si="34"/>
        <v>#DIV/0!</v>
      </c>
      <c r="M78" s="10">
        <f t="shared" si="35"/>
        <v>0</v>
      </c>
      <c r="N78" t="e">
        <f t="shared" si="36"/>
        <v>#DIV/0!</v>
      </c>
      <c r="O78" t="e">
        <f t="shared" si="37"/>
        <v>#DIV/0!</v>
      </c>
      <c r="P78" s="25" t="e">
        <f t="shared" si="38"/>
        <v>#DIV/0!</v>
      </c>
      <c r="Q78" s="17" t="e">
        <f t="shared" si="39"/>
        <v>#DIV/0!</v>
      </c>
      <c r="R78" t="e">
        <f t="shared" si="40"/>
        <v>#DIV/0!</v>
      </c>
      <c r="S78" s="25" t="e">
        <f t="shared" si="41"/>
        <v>#DIV/0!</v>
      </c>
      <c r="T78" s="25" t="e">
        <f t="shared" si="42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3"/>
        <v>#DIV/0!</v>
      </c>
      <c r="Y78" s="7" t="e">
        <f t="shared" ca="1" si="44"/>
        <v>#N/A</v>
      </c>
      <c r="Z78">
        <v>1</v>
      </c>
      <c r="AA78">
        <v>2</v>
      </c>
      <c r="AB78" s="11">
        <f t="shared" si="49"/>
        <v>99.999999999999986</v>
      </c>
      <c r="AC78" s="11"/>
      <c r="AD78" s="7" t="e">
        <f t="shared" si="45"/>
        <v>#DIV/0!</v>
      </c>
      <c r="AE78" t="e">
        <f t="shared" si="46"/>
        <v>#DIV/0!</v>
      </c>
      <c r="AF78" s="25" t="e">
        <f t="shared" si="47"/>
        <v>#DIV/0!</v>
      </c>
    </row>
    <row r="79" spans="1:32" ht="14.25" x14ac:dyDescent="0.2">
      <c r="A79" s="37">
        <f>Control!B81</f>
        <v>0</v>
      </c>
      <c r="B79" s="27">
        <f t="shared" si="27"/>
        <v>0</v>
      </c>
      <c r="C79" s="20">
        <v>0</v>
      </c>
      <c r="D79" s="9">
        <f t="shared" si="28"/>
        <v>0</v>
      </c>
      <c r="E79">
        <f>Control!C81/100</f>
        <v>0</v>
      </c>
      <c r="F79" t="e">
        <f t="shared" si="29"/>
        <v>#DIV/0!</v>
      </c>
      <c r="G79">
        <f t="shared" si="30"/>
        <v>0</v>
      </c>
      <c r="H79" s="21">
        <f t="shared" si="31"/>
        <v>0</v>
      </c>
      <c r="I79" s="7">
        <f t="shared" si="32"/>
        <v>0</v>
      </c>
      <c r="J79" t="e">
        <f t="shared" si="33"/>
        <v>#DIV/0!</v>
      </c>
      <c r="K79">
        <f>Control!F81/100</f>
        <v>0</v>
      </c>
      <c r="L79" s="25" t="e">
        <f t="shared" si="34"/>
        <v>#DIV/0!</v>
      </c>
      <c r="M79" s="10">
        <f t="shared" si="35"/>
        <v>0</v>
      </c>
      <c r="N79" t="e">
        <f t="shared" si="36"/>
        <v>#DIV/0!</v>
      </c>
      <c r="O79" t="e">
        <f t="shared" si="37"/>
        <v>#DIV/0!</v>
      </c>
      <c r="P79" s="25" t="e">
        <f t="shared" si="38"/>
        <v>#DIV/0!</v>
      </c>
      <c r="Q79" s="17" t="e">
        <f t="shared" si="39"/>
        <v>#DIV/0!</v>
      </c>
      <c r="R79" t="e">
        <f t="shared" si="40"/>
        <v>#DIV/0!</v>
      </c>
      <c r="S79" s="25" t="e">
        <f t="shared" si="41"/>
        <v>#DIV/0!</v>
      </c>
      <c r="T79" s="25" t="e">
        <f t="shared" si="42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3"/>
        <v>#DIV/0!</v>
      </c>
      <c r="Y79" s="7" t="e">
        <f t="shared" ca="1" si="44"/>
        <v>#N/A</v>
      </c>
      <c r="Z79">
        <v>1</v>
      </c>
      <c r="AA79">
        <v>2</v>
      </c>
      <c r="AB79" s="11">
        <f t="shared" si="49"/>
        <v>99.999999999999986</v>
      </c>
      <c r="AC79" s="11"/>
      <c r="AD79" s="7" t="e">
        <f t="shared" si="45"/>
        <v>#DIV/0!</v>
      </c>
      <c r="AE79" t="e">
        <f t="shared" si="46"/>
        <v>#DIV/0!</v>
      </c>
      <c r="AF79" s="25" t="e">
        <f t="shared" si="47"/>
        <v>#DIV/0!</v>
      </c>
    </row>
    <row r="80" spans="1:32" ht="14.25" x14ac:dyDescent="0.2">
      <c r="A80" s="37">
        <f>Control!B82</f>
        <v>0</v>
      </c>
      <c r="B80" s="27">
        <f t="shared" si="27"/>
        <v>0</v>
      </c>
      <c r="C80" s="20">
        <v>0</v>
      </c>
      <c r="D80" s="9">
        <f t="shared" si="28"/>
        <v>0</v>
      </c>
      <c r="E80">
        <f>Control!C82/100</f>
        <v>0</v>
      </c>
      <c r="F80" t="e">
        <f t="shared" si="29"/>
        <v>#DIV/0!</v>
      </c>
      <c r="G80">
        <f t="shared" si="30"/>
        <v>0</v>
      </c>
      <c r="H80" s="21">
        <f t="shared" si="31"/>
        <v>0</v>
      </c>
      <c r="I80" s="7">
        <f t="shared" si="32"/>
        <v>0</v>
      </c>
      <c r="J80" t="e">
        <f t="shared" si="33"/>
        <v>#DIV/0!</v>
      </c>
      <c r="K80">
        <f>Control!F82/100</f>
        <v>0</v>
      </c>
      <c r="L80" s="25" t="e">
        <f t="shared" si="34"/>
        <v>#DIV/0!</v>
      </c>
      <c r="M80" s="10">
        <f t="shared" si="35"/>
        <v>0</v>
      </c>
      <c r="N80" t="e">
        <f t="shared" si="36"/>
        <v>#DIV/0!</v>
      </c>
      <c r="O80" t="e">
        <f t="shared" si="37"/>
        <v>#DIV/0!</v>
      </c>
      <c r="P80" s="25" t="e">
        <f t="shared" si="38"/>
        <v>#DIV/0!</v>
      </c>
      <c r="Q80" s="17" t="e">
        <f t="shared" si="39"/>
        <v>#DIV/0!</v>
      </c>
      <c r="R80" t="e">
        <f t="shared" si="40"/>
        <v>#DIV/0!</v>
      </c>
      <c r="S80" s="25" t="e">
        <f t="shared" si="41"/>
        <v>#DIV/0!</v>
      </c>
      <c r="T80" s="25" t="e">
        <f t="shared" si="42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3"/>
        <v>#DIV/0!</v>
      </c>
      <c r="Y80" s="7" t="e">
        <f t="shared" ca="1" si="44"/>
        <v>#N/A</v>
      </c>
      <c r="Z80">
        <v>1</v>
      </c>
      <c r="AA80">
        <v>2</v>
      </c>
      <c r="AB80" s="11">
        <f t="shared" si="49"/>
        <v>99.999999999999986</v>
      </c>
      <c r="AC80" s="11"/>
      <c r="AD80" s="7" t="e">
        <f t="shared" si="45"/>
        <v>#DIV/0!</v>
      </c>
      <c r="AE80" t="e">
        <f t="shared" si="46"/>
        <v>#DIV/0!</v>
      </c>
      <c r="AF80" s="25" t="e">
        <f t="shared" si="47"/>
        <v>#DIV/0!</v>
      </c>
    </row>
    <row r="81" spans="1:32" ht="14.25" x14ac:dyDescent="0.2">
      <c r="A81" s="37">
        <f>Control!B83</f>
        <v>0</v>
      </c>
      <c r="B81" s="27">
        <f t="shared" si="27"/>
        <v>0</v>
      </c>
      <c r="C81" s="20">
        <v>0</v>
      </c>
      <c r="D81" s="9">
        <f t="shared" si="28"/>
        <v>0</v>
      </c>
      <c r="E81">
        <f>Control!C83/100</f>
        <v>0</v>
      </c>
      <c r="F81" t="e">
        <f t="shared" si="29"/>
        <v>#DIV/0!</v>
      </c>
      <c r="G81">
        <f t="shared" si="30"/>
        <v>0</v>
      </c>
      <c r="H81" s="21">
        <f t="shared" si="31"/>
        <v>0</v>
      </c>
      <c r="I81" s="7">
        <f t="shared" si="32"/>
        <v>0</v>
      </c>
      <c r="J81" t="e">
        <f t="shared" si="33"/>
        <v>#DIV/0!</v>
      </c>
      <c r="K81">
        <f>Control!F83/100</f>
        <v>0</v>
      </c>
      <c r="L81" s="25" t="e">
        <f t="shared" si="34"/>
        <v>#DIV/0!</v>
      </c>
      <c r="M81" s="10">
        <f t="shared" si="35"/>
        <v>0</v>
      </c>
      <c r="N81" t="e">
        <f t="shared" si="36"/>
        <v>#DIV/0!</v>
      </c>
      <c r="O81" t="e">
        <f t="shared" si="37"/>
        <v>#DIV/0!</v>
      </c>
      <c r="P81" s="25" t="e">
        <f t="shared" si="38"/>
        <v>#DIV/0!</v>
      </c>
      <c r="Q81" s="17" t="e">
        <f t="shared" si="39"/>
        <v>#DIV/0!</v>
      </c>
      <c r="R81" t="e">
        <f t="shared" si="40"/>
        <v>#DIV/0!</v>
      </c>
      <c r="S81" s="25" t="e">
        <f t="shared" si="41"/>
        <v>#DIV/0!</v>
      </c>
      <c r="T81" s="25" t="e">
        <f t="shared" si="42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3"/>
        <v>#DIV/0!</v>
      </c>
      <c r="Y81" s="7" t="e">
        <f t="shared" ca="1" si="44"/>
        <v>#N/A</v>
      </c>
      <c r="Z81">
        <v>1</v>
      </c>
      <c r="AA81">
        <v>2</v>
      </c>
      <c r="AB81" s="11">
        <f t="shared" si="49"/>
        <v>99.999999999999986</v>
      </c>
      <c r="AC81" s="11"/>
      <c r="AD81" s="7" t="e">
        <f t="shared" si="45"/>
        <v>#DIV/0!</v>
      </c>
      <c r="AE81" t="e">
        <f t="shared" si="46"/>
        <v>#DIV/0!</v>
      </c>
      <c r="AF81" s="25" t="e">
        <f t="shared" si="47"/>
        <v>#DIV/0!</v>
      </c>
    </row>
    <row r="82" spans="1:32" ht="14.25" x14ac:dyDescent="0.2">
      <c r="A82" s="37">
        <f>Control!B84</f>
        <v>0</v>
      </c>
      <c r="B82" s="27">
        <f t="shared" si="27"/>
        <v>0</v>
      </c>
      <c r="C82" s="20">
        <v>0</v>
      </c>
      <c r="D82" s="9">
        <f t="shared" si="28"/>
        <v>0</v>
      </c>
      <c r="E82">
        <f>Control!C84/100</f>
        <v>0</v>
      </c>
      <c r="F82" t="e">
        <f t="shared" si="29"/>
        <v>#DIV/0!</v>
      </c>
      <c r="G82">
        <f t="shared" si="30"/>
        <v>0</v>
      </c>
      <c r="H82" s="21">
        <f t="shared" si="31"/>
        <v>0</v>
      </c>
      <c r="I82" s="7">
        <f t="shared" si="32"/>
        <v>0</v>
      </c>
      <c r="J82" t="e">
        <f t="shared" si="33"/>
        <v>#DIV/0!</v>
      </c>
      <c r="K82">
        <f>Control!F84/100</f>
        <v>0</v>
      </c>
      <c r="L82" s="25" t="e">
        <f t="shared" si="34"/>
        <v>#DIV/0!</v>
      </c>
      <c r="M82" s="10">
        <f t="shared" si="35"/>
        <v>0</v>
      </c>
      <c r="N82" t="e">
        <f t="shared" si="36"/>
        <v>#DIV/0!</v>
      </c>
      <c r="O82" t="e">
        <f t="shared" si="37"/>
        <v>#DIV/0!</v>
      </c>
      <c r="P82" s="25" t="e">
        <f t="shared" si="38"/>
        <v>#DIV/0!</v>
      </c>
      <c r="Q82" s="17" t="e">
        <f t="shared" si="39"/>
        <v>#DIV/0!</v>
      </c>
      <c r="R82" t="e">
        <f t="shared" si="40"/>
        <v>#DIV/0!</v>
      </c>
      <c r="S82" s="25" t="e">
        <f t="shared" si="41"/>
        <v>#DIV/0!</v>
      </c>
      <c r="T82" s="25" t="e">
        <f t="shared" si="42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3"/>
        <v>#DIV/0!</v>
      </c>
      <c r="Y82" s="7" t="e">
        <f t="shared" ca="1" si="44"/>
        <v>#N/A</v>
      </c>
      <c r="Z82">
        <v>1</v>
      </c>
      <c r="AA82">
        <v>2</v>
      </c>
      <c r="AB82" s="11">
        <f t="shared" si="49"/>
        <v>99.999999999999986</v>
      </c>
      <c r="AC82" s="11"/>
      <c r="AD82" s="7" t="e">
        <f t="shared" si="45"/>
        <v>#DIV/0!</v>
      </c>
      <c r="AE82" t="e">
        <f t="shared" si="46"/>
        <v>#DIV/0!</v>
      </c>
      <c r="AF82" s="25" t="e">
        <f t="shared" si="47"/>
        <v>#DIV/0!</v>
      </c>
    </row>
    <row r="83" spans="1:32" ht="14.25" x14ac:dyDescent="0.2">
      <c r="A83" s="37">
        <f>Control!B85</f>
        <v>0</v>
      </c>
      <c r="B83" s="27">
        <f t="shared" si="27"/>
        <v>0</v>
      </c>
      <c r="C83" s="20">
        <v>0</v>
      </c>
      <c r="D83" s="9">
        <f t="shared" si="28"/>
        <v>0</v>
      </c>
      <c r="E83">
        <f>Control!C85/100</f>
        <v>0</v>
      </c>
      <c r="F83" t="e">
        <f t="shared" si="29"/>
        <v>#DIV/0!</v>
      </c>
      <c r="G83">
        <f t="shared" si="30"/>
        <v>0</v>
      </c>
      <c r="H83" s="21">
        <f t="shared" si="31"/>
        <v>0</v>
      </c>
      <c r="I83" s="7">
        <f t="shared" si="32"/>
        <v>0</v>
      </c>
      <c r="J83" t="e">
        <f t="shared" si="33"/>
        <v>#DIV/0!</v>
      </c>
      <c r="K83">
        <f>Control!F85/100</f>
        <v>0</v>
      </c>
      <c r="L83" s="25" t="e">
        <f t="shared" si="34"/>
        <v>#DIV/0!</v>
      </c>
      <c r="M83" s="10">
        <f t="shared" si="35"/>
        <v>0</v>
      </c>
      <c r="N83" t="e">
        <f t="shared" si="36"/>
        <v>#DIV/0!</v>
      </c>
      <c r="O83" t="e">
        <f t="shared" si="37"/>
        <v>#DIV/0!</v>
      </c>
      <c r="P83" s="25" t="e">
        <f t="shared" si="38"/>
        <v>#DIV/0!</v>
      </c>
      <c r="Q83" s="17" t="e">
        <f t="shared" si="39"/>
        <v>#DIV/0!</v>
      </c>
      <c r="R83" t="e">
        <f t="shared" si="40"/>
        <v>#DIV/0!</v>
      </c>
      <c r="S83" s="25" t="e">
        <f t="shared" si="41"/>
        <v>#DIV/0!</v>
      </c>
      <c r="T83" s="25" t="e">
        <f t="shared" si="42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3"/>
        <v>#DIV/0!</v>
      </c>
      <c r="Y83" s="7" t="e">
        <f t="shared" ca="1" si="44"/>
        <v>#N/A</v>
      </c>
      <c r="Z83">
        <v>1</v>
      </c>
      <c r="AA83">
        <v>2</v>
      </c>
      <c r="AB83" s="11">
        <f t="shared" si="49"/>
        <v>99.999999999999986</v>
      </c>
      <c r="AC83" s="11"/>
      <c r="AD83" s="7" t="e">
        <f t="shared" si="45"/>
        <v>#DIV/0!</v>
      </c>
      <c r="AE83" t="e">
        <f t="shared" si="46"/>
        <v>#DIV/0!</v>
      </c>
      <c r="AF83" s="25" t="e">
        <f t="shared" si="47"/>
        <v>#DIV/0!</v>
      </c>
    </row>
    <row r="84" spans="1:32" ht="14.25" x14ac:dyDescent="0.2">
      <c r="A84" s="37">
        <f>Control!B86</f>
        <v>0</v>
      </c>
      <c r="B84" s="27">
        <f t="shared" si="27"/>
        <v>0</v>
      </c>
      <c r="C84" s="20">
        <v>0</v>
      </c>
      <c r="D84" s="9">
        <f t="shared" si="28"/>
        <v>0</v>
      </c>
      <c r="E84">
        <f>Control!C86/100</f>
        <v>0</v>
      </c>
      <c r="F84" t="e">
        <f t="shared" si="29"/>
        <v>#DIV/0!</v>
      </c>
      <c r="G84">
        <f t="shared" si="30"/>
        <v>0</v>
      </c>
      <c r="H84" s="21">
        <f t="shared" si="31"/>
        <v>0</v>
      </c>
      <c r="I84" s="7">
        <f t="shared" si="32"/>
        <v>0</v>
      </c>
      <c r="J84" t="e">
        <f t="shared" si="33"/>
        <v>#DIV/0!</v>
      </c>
      <c r="K84">
        <f>Control!F86/100</f>
        <v>0</v>
      </c>
      <c r="L84" s="25" t="e">
        <f t="shared" si="34"/>
        <v>#DIV/0!</v>
      </c>
      <c r="M84" s="10">
        <f t="shared" si="35"/>
        <v>0</v>
      </c>
      <c r="N84" t="e">
        <f t="shared" si="36"/>
        <v>#DIV/0!</v>
      </c>
      <c r="O84" t="e">
        <f t="shared" si="37"/>
        <v>#DIV/0!</v>
      </c>
      <c r="P84" s="25" t="e">
        <f t="shared" si="38"/>
        <v>#DIV/0!</v>
      </c>
      <c r="Q84" s="17" t="e">
        <f t="shared" si="39"/>
        <v>#DIV/0!</v>
      </c>
      <c r="R84" t="e">
        <f t="shared" si="40"/>
        <v>#DIV/0!</v>
      </c>
      <c r="S84" s="25" t="e">
        <f t="shared" si="41"/>
        <v>#DIV/0!</v>
      </c>
      <c r="T84" s="25" t="e">
        <f t="shared" si="42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3"/>
        <v>#DIV/0!</v>
      </c>
      <c r="Y84" s="7" t="e">
        <f t="shared" ca="1" si="44"/>
        <v>#N/A</v>
      </c>
      <c r="Z84">
        <v>1</v>
      </c>
      <c r="AA84">
        <v>2</v>
      </c>
      <c r="AB84" s="11">
        <f t="shared" si="49"/>
        <v>99.999999999999986</v>
      </c>
      <c r="AC84" s="11"/>
      <c r="AD84" s="7" t="e">
        <f t="shared" si="45"/>
        <v>#DIV/0!</v>
      </c>
      <c r="AE84" t="e">
        <f t="shared" si="46"/>
        <v>#DIV/0!</v>
      </c>
      <c r="AF84" s="25" t="e">
        <f t="shared" si="47"/>
        <v>#DIV/0!</v>
      </c>
    </row>
    <row r="85" spans="1:32" ht="14.25" x14ac:dyDescent="0.2">
      <c r="A85" s="37">
        <f>Control!B87</f>
        <v>0</v>
      </c>
      <c r="B85" s="27">
        <f t="shared" si="27"/>
        <v>0</v>
      </c>
      <c r="C85" s="20">
        <v>0</v>
      </c>
      <c r="D85" s="9">
        <f t="shared" si="28"/>
        <v>0</v>
      </c>
      <c r="E85">
        <f>Control!C87/100</f>
        <v>0</v>
      </c>
      <c r="F85" t="e">
        <f t="shared" si="29"/>
        <v>#DIV/0!</v>
      </c>
      <c r="G85">
        <f t="shared" si="30"/>
        <v>0</v>
      </c>
      <c r="H85" s="21">
        <f t="shared" si="31"/>
        <v>0</v>
      </c>
      <c r="I85" s="7">
        <f t="shared" si="32"/>
        <v>0</v>
      </c>
      <c r="J85" t="e">
        <f t="shared" si="33"/>
        <v>#DIV/0!</v>
      </c>
      <c r="K85">
        <f>Control!F87/100</f>
        <v>0</v>
      </c>
      <c r="L85" s="25" t="e">
        <f t="shared" si="34"/>
        <v>#DIV/0!</v>
      </c>
      <c r="M85" s="10">
        <f t="shared" si="35"/>
        <v>0</v>
      </c>
      <c r="N85" t="e">
        <f t="shared" si="36"/>
        <v>#DIV/0!</v>
      </c>
      <c r="O85" t="e">
        <f t="shared" si="37"/>
        <v>#DIV/0!</v>
      </c>
      <c r="P85" s="25" t="e">
        <f t="shared" si="38"/>
        <v>#DIV/0!</v>
      </c>
      <c r="Q85" s="17" t="e">
        <f t="shared" si="39"/>
        <v>#DIV/0!</v>
      </c>
      <c r="R85" t="e">
        <f t="shared" si="40"/>
        <v>#DIV/0!</v>
      </c>
      <c r="S85" s="25" t="e">
        <f t="shared" si="41"/>
        <v>#DIV/0!</v>
      </c>
      <c r="T85" s="25" t="e">
        <f t="shared" si="42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3"/>
        <v>#DIV/0!</v>
      </c>
      <c r="Y85" s="7" t="e">
        <f t="shared" ca="1" si="44"/>
        <v>#N/A</v>
      </c>
      <c r="Z85">
        <v>1</v>
      </c>
      <c r="AA85">
        <v>2</v>
      </c>
      <c r="AB85" s="11">
        <f t="shared" si="49"/>
        <v>99.999999999999986</v>
      </c>
      <c r="AC85" s="11"/>
      <c r="AD85" s="7" t="e">
        <f t="shared" si="45"/>
        <v>#DIV/0!</v>
      </c>
      <c r="AE85" t="e">
        <f t="shared" si="46"/>
        <v>#DIV/0!</v>
      </c>
      <c r="AF85" s="25" t="e">
        <f t="shared" si="47"/>
        <v>#DIV/0!</v>
      </c>
    </row>
    <row r="86" spans="1:32" ht="14.25" x14ac:dyDescent="0.2">
      <c r="A86" s="37">
        <f>Control!B88</f>
        <v>0</v>
      </c>
      <c r="B86" s="27">
        <f t="shared" si="27"/>
        <v>0</v>
      </c>
      <c r="C86" s="20">
        <v>0</v>
      </c>
      <c r="D86" s="9">
        <f t="shared" si="28"/>
        <v>0</v>
      </c>
      <c r="E86">
        <f>Control!C88/100</f>
        <v>0</v>
      </c>
      <c r="F86" t="e">
        <f t="shared" si="29"/>
        <v>#DIV/0!</v>
      </c>
      <c r="G86">
        <f t="shared" si="30"/>
        <v>0</v>
      </c>
      <c r="H86" s="21">
        <f t="shared" si="31"/>
        <v>0</v>
      </c>
      <c r="I86" s="7">
        <f t="shared" si="32"/>
        <v>0</v>
      </c>
      <c r="J86" t="e">
        <f t="shared" si="33"/>
        <v>#DIV/0!</v>
      </c>
      <c r="K86">
        <f>Control!F88/100</f>
        <v>0</v>
      </c>
      <c r="L86" s="25" t="e">
        <f t="shared" si="34"/>
        <v>#DIV/0!</v>
      </c>
      <c r="M86" s="10">
        <f t="shared" si="35"/>
        <v>0</v>
      </c>
      <c r="N86" t="e">
        <f t="shared" si="36"/>
        <v>#DIV/0!</v>
      </c>
      <c r="O86" t="e">
        <f t="shared" si="37"/>
        <v>#DIV/0!</v>
      </c>
      <c r="P86" s="25" t="e">
        <f t="shared" si="38"/>
        <v>#DIV/0!</v>
      </c>
      <c r="Q86" s="17" t="e">
        <f t="shared" si="39"/>
        <v>#DIV/0!</v>
      </c>
      <c r="R86" t="e">
        <f t="shared" si="40"/>
        <v>#DIV/0!</v>
      </c>
      <c r="S86" s="25" t="e">
        <f t="shared" si="41"/>
        <v>#DIV/0!</v>
      </c>
      <c r="T86" s="25" t="e">
        <f t="shared" si="42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3"/>
        <v>#DIV/0!</v>
      </c>
      <c r="Y86" s="7" t="e">
        <f t="shared" ca="1" si="44"/>
        <v>#N/A</v>
      </c>
      <c r="Z86">
        <v>1</v>
      </c>
      <c r="AA86">
        <v>2</v>
      </c>
      <c r="AB86" s="11">
        <f t="shared" si="49"/>
        <v>99.999999999999986</v>
      </c>
      <c r="AC86" s="11"/>
      <c r="AD86" s="7" t="e">
        <f t="shared" si="45"/>
        <v>#DIV/0!</v>
      </c>
      <c r="AE86" t="e">
        <f t="shared" si="46"/>
        <v>#DIV/0!</v>
      </c>
      <c r="AF86" s="25" t="e">
        <f t="shared" si="47"/>
        <v>#DIV/0!</v>
      </c>
    </row>
    <row r="87" spans="1:32" ht="14.25" x14ac:dyDescent="0.2">
      <c r="A87" s="37">
        <f>Control!B89</f>
        <v>0</v>
      </c>
      <c r="B87" s="27">
        <f t="shared" si="27"/>
        <v>0</v>
      </c>
      <c r="C87" s="20">
        <v>0</v>
      </c>
      <c r="D87" s="9">
        <f t="shared" si="28"/>
        <v>0</v>
      </c>
      <c r="E87">
        <f>Control!C89/100</f>
        <v>0</v>
      </c>
      <c r="F87" t="e">
        <f t="shared" si="29"/>
        <v>#DIV/0!</v>
      </c>
      <c r="G87">
        <f t="shared" si="30"/>
        <v>0</v>
      </c>
      <c r="H87" s="21">
        <f t="shared" si="31"/>
        <v>0</v>
      </c>
      <c r="I87" s="7">
        <f t="shared" si="32"/>
        <v>0</v>
      </c>
      <c r="J87" t="e">
        <f t="shared" si="33"/>
        <v>#DIV/0!</v>
      </c>
      <c r="K87">
        <f>Control!F89/100</f>
        <v>0</v>
      </c>
      <c r="L87" s="25" t="e">
        <f t="shared" si="34"/>
        <v>#DIV/0!</v>
      </c>
      <c r="M87" s="10">
        <f t="shared" si="35"/>
        <v>0</v>
      </c>
      <c r="N87" t="e">
        <f t="shared" si="36"/>
        <v>#DIV/0!</v>
      </c>
      <c r="O87" t="e">
        <f t="shared" si="37"/>
        <v>#DIV/0!</v>
      </c>
      <c r="P87" s="25" t="e">
        <f t="shared" si="38"/>
        <v>#DIV/0!</v>
      </c>
      <c r="Q87" s="17" t="e">
        <f t="shared" si="39"/>
        <v>#DIV/0!</v>
      </c>
      <c r="R87" t="e">
        <f t="shared" si="40"/>
        <v>#DIV/0!</v>
      </c>
      <c r="S87" s="25" t="e">
        <f t="shared" si="41"/>
        <v>#DIV/0!</v>
      </c>
      <c r="T87" s="25" t="e">
        <f t="shared" si="42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3"/>
        <v>#DIV/0!</v>
      </c>
      <c r="Y87" s="7" t="e">
        <f t="shared" ca="1" si="44"/>
        <v>#N/A</v>
      </c>
      <c r="Z87">
        <v>1</v>
      </c>
      <c r="AA87">
        <v>2</v>
      </c>
      <c r="AB87" s="11">
        <f t="shared" si="49"/>
        <v>99.999999999999986</v>
      </c>
      <c r="AC87" s="11"/>
      <c r="AD87" s="7" t="e">
        <f t="shared" si="45"/>
        <v>#DIV/0!</v>
      </c>
      <c r="AE87" t="e">
        <f t="shared" si="46"/>
        <v>#DIV/0!</v>
      </c>
      <c r="AF87" s="25" t="e">
        <f t="shared" si="47"/>
        <v>#DIV/0!</v>
      </c>
    </row>
    <row r="88" spans="1:32" ht="14.25" x14ac:dyDescent="0.2">
      <c r="A88" s="37">
        <f>Control!B90</f>
        <v>0</v>
      </c>
      <c r="B88" s="27">
        <f t="shared" si="27"/>
        <v>0</v>
      </c>
      <c r="C88" s="20">
        <v>0</v>
      </c>
      <c r="D88" s="9">
        <f t="shared" si="28"/>
        <v>0</v>
      </c>
      <c r="E88">
        <f>Control!C90/100</f>
        <v>0</v>
      </c>
      <c r="F88" t="e">
        <f t="shared" si="29"/>
        <v>#DIV/0!</v>
      </c>
      <c r="G88">
        <f t="shared" si="30"/>
        <v>0</v>
      </c>
      <c r="H88" s="21">
        <f t="shared" si="31"/>
        <v>0</v>
      </c>
      <c r="I88" s="7">
        <f t="shared" si="32"/>
        <v>0</v>
      </c>
      <c r="J88" t="e">
        <f t="shared" si="33"/>
        <v>#DIV/0!</v>
      </c>
      <c r="K88">
        <f>Control!F90/100</f>
        <v>0</v>
      </c>
      <c r="L88" s="25" t="e">
        <f t="shared" si="34"/>
        <v>#DIV/0!</v>
      </c>
      <c r="M88" s="10">
        <f t="shared" si="35"/>
        <v>0</v>
      </c>
      <c r="N88" t="e">
        <f t="shared" si="36"/>
        <v>#DIV/0!</v>
      </c>
      <c r="O88" t="e">
        <f t="shared" si="37"/>
        <v>#DIV/0!</v>
      </c>
      <c r="P88" s="25" t="e">
        <f t="shared" si="38"/>
        <v>#DIV/0!</v>
      </c>
      <c r="Q88" s="17" t="e">
        <f t="shared" si="39"/>
        <v>#DIV/0!</v>
      </c>
      <c r="R88" t="e">
        <f t="shared" si="40"/>
        <v>#DIV/0!</v>
      </c>
      <c r="S88" s="25" t="e">
        <f t="shared" si="41"/>
        <v>#DIV/0!</v>
      </c>
      <c r="T88" s="25" t="e">
        <f t="shared" si="42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3"/>
        <v>#DIV/0!</v>
      </c>
      <c r="Y88" s="7" t="e">
        <f t="shared" ca="1" si="44"/>
        <v>#N/A</v>
      </c>
      <c r="Z88">
        <v>1</v>
      </c>
      <c r="AA88">
        <v>2</v>
      </c>
      <c r="AB88" s="11">
        <f t="shared" si="49"/>
        <v>99.999999999999986</v>
      </c>
      <c r="AC88" s="11"/>
      <c r="AD88" s="7" t="e">
        <f t="shared" si="45"/>
        <v>#DIV/0!</v>
      </c>
      <c r="AE88" t="e">
        <f t="shared" si="46"/>
        <v>#DIV/0!</v>
      </c>
      <c r="AF88" s="25" t="e">
        <f t="shared" si="47"/>
        <v>#DIV/0!</v>
      </c>
    </row>
    <row r="89" spans="1:32" ht="14.25" x14ac:dyDescent="0.2">
      <c r="A89" s="37">
        <f>Control!B91</f>
        <v>0</v>
      </c>
      <c r="B89" s="27">
        <f t="shared" si="27"/>
        <v>0</v>
      </c>
      <c r="C89" s="20">
        <v>0</v>
      </c>
      <c r="D89" s="9">
        <f t="shared" si="28"/>
        <v>0</v>
      </c>
      <c r="E89">
        <f>Control!C91/100</f>
        <v>0</v>
      </c>
      <c r="F89" t="e">
        <f t="shared" si="29"/>
        <v>#DIV/0!</v>
      </c>
      <c r="G89">
        <f t="shared" si="30"/>
        <v>0</v>
      </c>
      <c r="H89" s="21">
        <f t="shared" si="31"/>
        <v>0</v>
      </c>
      <c r="I89" s="7">
        <f t="shared" si="32"/>
        <v>0</v>
      </c>
      <c r="J89" t="e">
        <f t="shared" si="33"/>
        <v>#DIV/0!</v>
      </c>
      <c r="K89">
        <f>Control!F91/100</f>
        <v>0</v>
      </c>
      <c r="L89" s="25" t="e">
        <f t="shared" si="34"/>
        <v>#DIV/0!</v>
      </c>
      <c r="M89" s="10">
        <f t="shared" si="35"/>
        <v>0</v>
      </c>
      <c r="N89" t="e">
        <f t="shared" si="36"/>
        <v>#DIV/0!</v>
      </c>
      <c r="O89" t="e">
        <f t="shared" si="37"/>
        <v>#DIV/0!</v>
      </c>
      <c r="P89" s="25" t="e">
        <f t="shared" si="38"/>
        <v>#DIV/0!</v>
      </c>
      <c r="Q89" s="17" t="e">
        <f t="shared" si="39"/>
        <v>#DIV/0!</v>
      </c>
      <c r="R89" t="e">
        <f t="shared" si="40"/>
        <v>#DIV/0!</v>
      </c>
      <c r="S89" s="25" t="e">
        <f t="shared" si="41"/>
        <v>#DIV/0!</v>
      </c>
      <c r="T89" s="25" t="e">
        <f t="shared" si="42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3"/>
        <v>#DIV/0!</v>
      </c>
      <c r="Y89" s="7" t="e">
        <f t="shared" ca="1" si="44"/>
        <v>#N/A</v>
      </c>
      <c r="Z89">
        <v>1</v>
      </c>
      <c r="AA89">
        <v>2</v>
      </c>
      <c r="AB89" s="11">
        <f t="shared" si="49"/>
        <v>99.999999999999986</v>
      </c>
      <c r="AC89" s="11"/>
      <c r="AD89" s="7" t="e">
        <f t="shared" si="45"/>
        <v>#DIV/0!</v>
      </c>
      <c r="AE89" t="e">
        <f t="shared" si="46"/>
        <v>#DIV/0!</v>
      </c>
      <c r="AF89" s="25" t="e">
        <f t="shared" si="47"/>
        <v>#DIV/0!</v>
      </c>
    </row>
    <row r="90" spans="1:32" ht="14.25" x14ac:dyDescent="0.2">
      <c r="A90" s="37">
        <f>Control!B92</f>
        <v>0</v>
      </c>
      <c r="B90" s="27">
        <f t="shared" si="27"/>
        <v>0</v>
      </c>
      <c r="C90" s="20">
        <v>0</v>
      </c>
      <c r="D90" s="9">
        <f t="shared" si="28"/>
        <v>0</v>
      </c>
      <c r="E90">
        <f>Control!C92/100</f>
        <v>0</v>
      </c>
      <c r="F90" t="e">
        <f t="shared" si="29"/>
        <v>#DIV/0!</v>
      </c>
      <c r="G90">
        <f t="shared" si="30"/>
        <v>0</v>
      </c>
      <c r="H90" s="21">
        <f t="shared" si="31"/>
        <v>0</v>
      </c>
      <c r="I90" s="7">
        <f t="shared" si="32"/>
        <v>0</v>
      </c>
      <c r="J90" t="e">
        <f t="shared" si="33"/>
        <v>#DIV/0!</v>
      </c>
      <c r="K90">
        <f>Control!F92/100</f>
        <v>0</v>
      </c>
      <c r="L90" s="25" t="e">
        <f t="shared" si="34"/>
        <v>#DIV/0!</v>
      </c>
      <c r="M90" s="10">
        <f t="shared" si="35"/>
        <v>0</v>
      </c>
      <c r="N90" t="e">
        <f t="shared" si="36"/>
        <v>#DIV/0!</v>
      </c>
      <c r="O90" t="e">
        <f t="shared" si="37"/>
        <v>#DIV/0!</v>
      </c>
      <c r="P90" s="25" t="e">
        <f t="shared" si="38"/>
        <v>#DIV/0!</v>
      </c>
      <c r="Q90" s="17" t="e">
        <f t="shared" si="39"/>
        <v>#DIV/0!</v>
      </c>
      <c r="R90" t="e">
        <f t="shared" si="40"/>
        <v>#DIV/0!</v>
      </c>
      <c r="S90" s="25" t="e">
        <f t="shared" si="41"/>
        <v>#DIV/0!</v>
      </c>
      <c r="T90" s="25" t="e">
        <f t="shared" si="42"/>
        <v>#DIV/0!</v>
      </c>
      <c r="U90" s="10" t="e">
        <f ca="1">RANK(C90,$C$3:OFFSET($C$3,Control!$I$5-1,0),1)</f>
        <v>#N/A</v>
      </c>
      <c r="V90" s="10" t="e">
        <f t="shared" ref="V90:W100" ca="1" si="51">IF(U90=U89,U89+1,U90)</f>
        <v>#N/A</v>
      </c>
      <c r="W90" s="10" t="e">
        <f t="shared" ca="1" si="51"/>
        <v>#N/A</v>
      </c>
      <c r="X90" s="7" t="e">
        <f t="shared" si="43"/>
        <v>#DIV/0!</v>
      </c>
      <c r="Y90" s="7" t="e">
        <f t="shared" ca="1" si="44"/>
        <v>#N/A</v>
      </c>
      <c r="Z90">
        <v>1</v>
      </c>
      <c r="AA90">
        <v>2</v>
      </c>
      <c r="AB90" s="11">
        <f t="shared" si="49"/>
        <v>99.999999999999986</v>
      </c>
      <c r="AC90" s="11"/>
      <c r="AD90" s="7" t="e">
        <f t="shared" si="45"/>
        <v>#DIV/0!</v>
      </c>
      <c r="AE90" t="e">
        <f t="shared" si="46"/>
        <v>#DIV/0!</v>
      </c>
      <c r="AF90" s="25" t="e">
        <f t="shared" si="47"/>
        <v>#DIV/0!</v>
      </c>
    </row>
    <row r="91" spans="1:32" ht="14.25" x14ac:dyDescent="0.2">
      <c r="A91" s="37">
        <f>Control!B93</f>
        <v>0</v>
      </c>
      <c r="B91" s="27">
        <f t="shared" si="27"/>
        <v>0</v>
      </c>
      <c r="C91" s="20">
        <v>0</v>
      </c>
      <c r="D91" s="9">
        <f t="shared" si="28"/>
        <v>0</v>
      </c>
      <c r="E91">
        <f>Control!C93/100</f>
        <v>0</v>
      </c>
      <c r="F91" t="e">
        <f t="shared" si="29"/>
        <v>#DIV/0!</v>
      </c>
      <c r="G91">
        <f t="shared" si="30"/>
        <v>0</v>
      </c>
      <c r="H91" s="21">
        <f t="shared" si="31"/>
        <v>0</v>
      </c>
      <c r="I91" s="7">
        <f t="shared" si="32"/>
        <v>0</v>
      </c>
      <c r="J91" t="e">
        <f t="shared" si="33"/>
        <v>#DIV/0!</v>
      </c>
      <c r="K91">
        <f>Control!F93/100</f>
        <v>0</v>
      </c>
      <c r="L91" s="25" t="e">
        <f t="shared" si="34"/>
        <v>#DIV/0!</v>
      </c>
      <c r="M91" s="10">
        <f t="shared" si="35"/>
        <v>0</v>
      </c>
      <c r="N91" t="e">
        <f t="shared" si="36"/>
        <v>#DIV/0!</v>
      </c>
      <c r="O91" t="e">
        <f t="shared" si="37"/>
        <v>#DIV/0!</v>
      </c>
      <c r="P91" s="25" t="e">
        <f t="shared" si="38"/>
        <v>#DIV/0!</v>
      </c>
      <c r="Q91" s="17" t="e">
        <f t="shared" si="39"/>
        <v>#DIV/0!</v>
      </c>
      <c r="R91" t="e">
        <f t="shared" si="40"/>
        <v>#DIV/0!</v>
      </c>
      <c r="S91" s="25" t="e">
        <f t="shared" si="41"/>
        <v>#DIV/0!</v>
      </c>
      <c r="T91" s="25" t="e">
        <f t="shared" si="42"/>
        <v>#DIV/0!</v>
      </c>
      <c r="U91" s="10" t="e">
        <f ca="1">RANK(C91,$C$3:OFFSET($C$3,Control!$I$5-1,0),1)</f>
        <v>#N/A</v>
      </c>
      <c r="V91" s="10" t="e">
        <f t="shared" ca="1" si="51"/>
        <v>#N/A</v>
      </c>
      <c r="W91" s="10" t="e">
        <f t="shared" ca="1" si="51"/>
        <v>#N/A</v>
      </c>
      <c r="X91" s="7" t="e">
        <f t="shared" si="43"/>
        <v>#DIV/0!</v>
      </c>
      <c r="Y91" s="7" t="e">
        <f t="shared" ca="1" si="44"/>
        <v>#N/A</v>
      </c>
      <c r="Z91">
        <v>1</v>
      </c>
      <c r="AA91">
        <v>2</v>
      </c>
      <c r="AB91" s="11">
        <f t="shared" si="49"/>
        <v>99.999999999999986</v>
      </c>
      <c r="AC91" s="11"/>
      <c r="AD91" s="7" t="e">
        <f t="shared" si="45"/>
        <v>#DIV/0!</v>
      </c>
      <c r="AE91" t="e">
        <f t="shared" si="46"/>
        <v>#DIV/0!</v>
      </c>
      <c r="AF91" s="25" t="e">
        <f t="shared" si="47"/>
        <v>#DIV/0!</v>
      </c>
    </row>
    <row r="92" spans="1:32" ht="14.25" x14ac:dyDescent="0.2">
      <c r="A92" s="37">
        <f>Control!B94</f>
        <v>0</v>
      </c>
      <c r="B92" s="27">
        <f t="shared" si="27"/>
        <v>0</v>
      </c>
      <c r="C92" s="20">
        <v>0</v>
      </c>
      <c r="D92" s="9">
        <f t="shared" si="28"/>
        <v>0</v>
      </c>
      <c r="E92">
        <f>Control!C94/100</f>
        <v>0</v>
      </c>
      <c r="F92" t="e">
        <f t="shared" si="29"/>
        <v>#DIV/0!</v>
      </c>
      <c r="G92">
        <f t="shared" si="30"/>
        <v>0</v>
      </c>
      <c r="H92" s="21">
        <f t="shared" si="31"/>
        <v>0</v>
      </c>
      <c r="I92" s="7">
        <f t="shared" si="32"/>
        <v>0</v>
      </c>
      <c r="J92" t="e">
        <f t="shared" si="33"/>
        <v>#DIV/0!</v>
      </c>
      <c r="K92">
        <f>Control!F94/100</f>
        <v>0</v>
      </c>
      <c r="L92" s="25" t="e">
        <f t="shared" si="34"/>
        <v>#DIV/0!</v>
      </c>
      <c r="M92" s="10">
        <f t="shared" si="35"/>
        <v>0</v>
      </c>
      <c r="N92" t="e">
        <f t="shared" si="36"/>
        <v>#DIV/0!</v>
      </c>
      <c r="O92" t="e">
        <f t="shared" si="37"/>
        <v>#DIV/0!</v>
      </c>
      <c r="P92" s="25" t="e">
        <f t="shared" si="38"/>
        <v>#DIV/0!</v>
      </c>
      <c r="Q92" s="17" t="e">
        <f t="shared" si="39"/>
        <v>#DIV/0!</v>
      </c>
      <c r="R92" t="e">
        <f t="shared" si="40"/>
        <v>#DIV/0!</v>
      </c>
      <c r="S92" s="25" t="e">
        <f t="shared" si="41"/>
        <v>#DIV/0!</v>
      </c>
      <c r="T92" s="25" t="e">
        <f t="shared" si="42"/>
        <v>#DIV/0!</v>
      </c>
      <c r="U92" s="10" t="e">
        <f ca="1">RANK(C92,$C$3:OFFSET($C$3,Control!$I$5-1,0),1)</f>
        <v>#N/A</v>
      </c>
      <c r="V92" s="10" t="e">
        <f t="shared" ca="1" si="51"/>
        <v>#N/A</v>
      </c>
      <c r="W92" s="10" t="e">
        <f t="shared" ca="1" si="51"/>
        <v>#N/A</v>
      </c>
      <c r="X92" s="7" t="e">
        <f t="shared" si="43"/>
        <v>#DIV/0!</v>
      </c>
      <c r="Y92" s="7" t="e">
        <f t="shared" ca="1" si="44"/>
        <v>#N/A</v>
      </c>
      <c r="Z92">
        <v>1</v>
      </c>
      <c r="AA92">
        <v>2</v>
      </c>
      <c r="AB92" s="11">
        <f t="shared" si="49"/>
        <v>99.999999999999986</v>
      </c>
      <c r="AC92" s="11"/>
      <c r="AD92" s="7" t="e">
        <f t="shared" si="45"/>
        <v>#DIV/0!</v>
      </c>
      <c r="AE92" t="e">
        <f t="shared" si="46"/>
        <v>#DIV/0!</v>
      </c>
      <c r="AF92" s="25" t="e">
        <f t="shared" si="47"/>
        <v>#DIV/0!</v>
      </c>
    </row>
    <row r="93" spans="1:32" ht="14.25" x14ac:dyDescent="0.2">
      <c r="A93" s="37">
        <f>Control!B95</f>
        <v>0</v>
      </c>
      <c r="B93" s="27">
        <f t="shared" si="27"/>
        <v>0</v>
      </c>
      <c r="C93" s="20">
        <v>0</v>
      </c>
      <c r="D93" s="9">
        <f t="shared" si="28"/>
        <v>0</v>
      </c>
      <c r="E93">
        <f>Control!C95/100</f>
        <v>0</v>
      </c>
      <c r="F93" t="e">
        <f t="shared" si="29"/>
        <v>#DIV/0!</v>
      </c>
      <c r="G93">
        <f t="shared" si="30"/>
        <v>0</v>
      </c>
      <c r="H93" s="21">
        <f t="shared" si="31"/>
        <v>0</v>
      </c>
      <c r="I93" s="7">
        <f t="shared" si="32"/>
        <v>0</v>
      </c>
      <c r="J93" t="e">
        <f t="shared" si="33"/>
        <v>#DIV/0!</v>
      </c>
      <c r="K93">
        <f>Control!F95/100</f>
        <v>0</v>
      </c>
      <c r="L93" s="25" t="e">
        <f t="shared" si="34"/>
        <v>#DIV/0!</v>
      </c>
      <c r="M93" s="10">
        <f t="shared" si="35"/>
        <v>0</v>
      </c>
      <c r="N93" t="e">
        <f t="shared" si="36"/>
        <v>#DIV/0!</v>
      </c>
      <c r="O93" t="e">
        <f t="shared" si="37"/>
        <v>#DIV/0!</v>
      </c>
      <c r="P93" s="25" t="e">
        <f t="shared" si="38"/>
        <v>#DIV/0!</v>
      </c>
      <c r="Q93" s="17" t="e">
        <f t="shared" si="39"/>
        <v>#DIV/0!</v>
      </c>
      <c r="R93" t="e">
        <f t="shared" si="40"/>
        <v>#DIV/0!</v>
      </c>
      <c r="S93" s="25" t="e">
        <f t="shared" si="41"/>
        <v>#DIV/0!</v>
      </c>
      <c r="T93" s="25" t="e">
        <f t="shared" si="42"/>
        <v>#DIV/0!</v>
      </c>
      <c r="U93" s="10" t="e">
        <f ca="1">RANK(C93,$C$3:OFFSET($C$3,Control!$I$5-1,0),1)</f>
        <v>#N/A</v>
      </c>
      <c r="V93" s="10" t="e">
        <f t="shared" ca="1" si="51"/>
        <v>#N/A</v>
      </c>
      <c r="W93" s="10" t="e">
        <f t="shared" ca="1" si="51"/>
        <v>#N/A</v>
      </c>
      <c r="X93" s="7" t="e">
        <f t="shared" si="43"/>
        <v>#DIV/0!</v>
      </c>
      <c r="Y93" s="7" t="e">
        <f t="shared" ca="1" si="44"/>
        <v>#N/A</v>
      </c>
      <c r="Z93">
        <v>1</v>
      </c>
      <c r="AA93">
        <v>2</v>
      </c>
      <c r="AB93" s="11">
        <f t="shared" si="49"/>
        <v>99.999999999999986</v>
      </c>
      <c r="AC93" s="11"/>
      <c r="AD93" s="7" t="e">
        <f t="shared" si="45"/>
        <v>#DIV/0!</v>
      </c>
      <c r="AE93" t="e">
        <f t="shared" si="46"/>
        <v>#DIV/0!</v>
      </c>
      <c r="AF93" s="25" t="e">
        <f t="shared" si="47"/>
        <v>#DIV/0!</v>
      </c>
    </row>
    <row r="94" spans="1:32" ht="14.25" x14ac:dyDescent="0.2">
      <c r="A94" s="37">
        <f>Control!B96</f>
        <v>0</v>
      </c>
      <c r="B94" s="27">
        <f t="shared" si="27"/>
        <v>0</v>
      </c>
      <c r="C94" s="20">
        <v>0</v>
      </c>
      <c r="D94" s="9">
        <f t="shared" si="28"/>
        <v>0</v>
      </c>
      <c r="E94">
        <f>Control!C96/100</f>
        <v>0</v>
      </c>
      <c r="F94" t="e">
        <f t="shared" si="29"/>
        <v>#DIV/0!</v>
      </c>
      <c r="G94">
        <f t="shared" si="30"/>
        <v>0</v>
      </c>
      <c r="H94" s="21">
        <f t="shared" si="31"/>
        <v>0</v>
      </c>
      <c r="I94" s="7">
        <f t="shared" si="32"/>
        <v>0</v>
      </c>
      <c r="J94" t="e">
        <f t="shared" si="33"/>
        <v>#DIV/0!</v>
      </c>
      <c r="K94">
        <f>Control!F96/100</f>
        <v>0</v>
      </c>
      <c r="L94" s="25" t="e">
        <f t="shared" si="34"/>
        <v>#DIV/0!</v>
      </c>
      <c r="M94" s="10">
        <f t="shared" si="35"/>
        <v>0</v>
      </c>
      <c r="N94" t="e">
        <f t="shared" si="36"/>
        <v>#DIV/0!</v>
      </c>
      <c r="O94" t="e">
        <f t="shared" si="37"/>
        <v>#DIV/0!</v>
      </c>
      <c r="P94" s="25" t="e">
        <f t="shared" si="38"/>
        <v>#DIV/0!</v>
      </c>
      <c r="Q94" s="17" t="e">
        <f t="shared" si="39"/>
        <v>#DIV/0!</v>
      </c>
      <c r="R94" t="e">
        <f t="shared" si="40"/>
        <v>#DIV/0!</v>
      </c>
      <c r="S94" s="25" t="e">
        <f t="shared" si="41"/>
        <v>#DIV/0!</v>
      </c>
      <c r="T94" s="25" t="e">
        <f t="shared" si="42"/>
        <v>#DIV/0!</v>
      </c>
      <c r="U94" s="10" t="e">
        <f ca="1">RANK(C94,$C$3:OFFSET($C$3,Control!$I$5-1,0),1)</f>
        <v>#N/A</v>
      </c>
      <c r="V94" s="10" t="e">
        <f t="shared" ca="1" si="51"/>
        <v>#N/A</v>
      </c>
      <c r="W94" s="10" t="e">
        <f t="shared" ca="1" si="51"/>
        <v>#N/A</v>
      </c>
      <c r="X94" s="7" t="e">
        <f t="shared" si="43"/>
        <v>#DIV/0!</v>
      </c>
      <c r="Y94" s="7" t="e">
        <f t="shared" ca="1" si="44"/>
        <v>#N/A</v>
      </c>
      <c r="Z94">
        <v>1</v>
      </c>
      <c r="AA94">
        <v>2</v>
      </c>
      <c r="AB94" s="11">
        <f t="shared" si="49"/>
        <v>99.999999999999986</v>
      </c>
      <c r="AC94" s="11"/>
      <c r="AD94" s="7" t="e">
        <f t="shared" si="45"/>
        <v>#DIV/0!</v>
      </c>
      <c r="AE94" t="e">
        <f t="shared" si="46"/>
        <v>#DIV/0!</v>
      </c>
      <c r="AF94" s="25" t="e">
        <f t="shared" si="47"/>
        <v>#DIV/0!</v>
      </c>
    </row>
    <row r="95" spans="1:32" ht="14.25" x14ac:dyDescent="0.2">
      <c r="A95" s="37">
        <f>Control!B97</f>
        <v>0</v>
      </c>
      <c r="B95" s="27">
        <f t="shared" ref="B95:B100" si="52">K95*100</f>
        <v>0</v>
      </c>
      <c r="C95" s="20">
        <v>0</v>
      </c>
      <c r="D95" s="9">
        <f t="shared" ref="D95:D100" si="53">ABS(B95-((354.94*SQRT(C95)+9.623*C95-1.5223*POWER(C95,1.5))/($AA$1+273)+0.0012439*POWER(C95,1.5)))</f>
        <v>0</v>
      </c>
      <c r="E95">
        <f>Control!C97/100</f>
        <v>0</v>
      </c>
      <c r="F95" t="e">
        <f t="shared" ref="F95:F100" si="54">$F$2*N95</f>
        <v>#DIV/0!</v>
      </c>
      <c r="G95">
        <f t="shared" ref="G95:G100" si="55">0.018*C95*1000000/8.3144/($AA$1+273.15)</f>
        <v>0</v>
      </c>
      <c r="H95" s="21">
        <f t="shared" ref="H95:H100" si="56">2*0.0000000000000000001*(E95*100)^3.5</f>
        <v>0</v>
      </c>
      <c r="I95" s="7">
        <f t="shared" ref="I95:I100" si="57">C95</f>
        <v>0</v>
      </c>
      <c r="J95" t="e">
        <f t="shared" ref="J95:J100" si="58">$I$2+(0.821*SQRT(H95)+1.54)/E95</f>
        <v>#DIV/0!</v>
      </c>
      <c r="K95">
        <f>Control!F97/100</f>
        <v>0</v>
      </c>
      <c r="L95" s="25" t="e">
        <f t="shared" ref="L95:L100" si="59">K95*(1-F95-P95-S95)</f>
        <v>#DIV/0!</v>
      </c>
      <c r="M95" s="10">
        <f t="shared" ref="M95:M100" si="60">0.018*I95*1000000/8.3144/($AA$1+273.15)</f>
        <v>0</v>
      </c>
      <c r="N95" t="e">
        <f t="shared" ref="N95:N100" si="61">1/((1+$P$2)*(1+(1-E95)/E95*$AA$2/M95)-$O$2)</f>
        <v>#DIV/0!</v>
      </c>
      <c r="O95" t="e">
        <f t="shared" ref="O95:O100" si="62">$O$2*N95</f>
        <v>#DIV/0!</v>
      </c>
      <c r="P95" s="25" t="e">
        <f t="shared" ref="P95:P100" si="63">S95*($P$2-$F$2)</f>
        <v>#DIV/0!</v>
      </c>
      <c r="Q95" s="17" t="e">
        <f t="shared" ref="Q95:Q100" si="64">100/(1+G95/$AA$2*(1/S95-1))</f>
        <v>#DIV/0!</v>
      </c>
      <c r="R95" t="e">
        <f t="shared" ref="R95:R100" si="65">Q95/100*G95+(100-Q95)/100*2450</f>
        <v>#DIV/0!</v>
      </c>
      <c r="S95" s="25" t="e">
        <f t="shared" ref="S95:S100" si="66">($O$2/(1+$P$2-$F$2)+1)*N95</f>
        <v>#DIV/0!</v>
      </c>
      <c r="T95" s="25" t="e">
        <f t="shared" ref="T95:T100" si="67">L95+F95+P95</f>
        <v>#DIV/0!</v>
      </c>
      <c r="U95" s="10" t="e">
        <f ca="1">RANK(C95,$C$3:OFFSET($C$3,Control!$I$5-1,0),1)</f>
        <v>#N/A</v>
      </c>
      <c r="V95" s="10" t="e">
        <f t="shared" ca="1" si="51"/>
        <v>#N/A</v>
      </c>
      <c r="W95" s="10" t="e">
        <f t="shared" ca="1" si="51"/>
        <v>#N/A</v>
      </c>
      <c r="X95" s="7" t="e">
        <f t="shared" ref="X95:X100" si="68">(N95+L95)*100</f>
        <v>#DIV/0!</v>
      </c>
      <c r="Y95" s="7" t="e">
        <f t="shared" ref="Y95:Y100" ca="1" si="69">ABS(C95-V95)</f>
        <v>#N/A</v>
      </c>
      <c r="Z95">
        <v>1</v>
      </c>
      <c r="AA95">
        <v>2</v>
      </c>
      <c r="AB95" s="11">
        <f t="shared" si="49"/>
        <v>99.999999999999986</v>
      </c>
      <c r="AC95" s="11"/>
      <c r="AD95" s="7" t="e">
        <f t="shared" ref="AD95:AD100" si="70">B95+S95*100</f>
        <v>#DIV/0!</v>
      </c>
      <c r="AE95" t="e">
        <f t="shared" ref="AE95:AE100" si="71">($AE$1/100-K95)/(1-K95)/N95-1-$P$2</f>
        <v>#DIV/0!</v>
      </c>
      <c r="AF95" s="25" t="e">
        <f t="shared" ref="AF95:AF100" si="72">S95+P95+F95</f>
        <v>#DIV/0!</v>
      </c>
    </row>
    <row r="96" spans="1:32" ht="14.25" x14ac:dyDescent="0.2">
      <c r="A96" s="37">
        <f>Control!B98</f>
        <v>0</v>
      </c>
      <c r="B96" s="27">
        <f t="shared" si="52"/>
        <v>0</v>
      </c>
      <c r="C96" s="20">
        <v>0</v>
      </c>
      <c r="D96" s="9">
        <f t="shared" si="53"/>
        <v>0</v>
      </c>
      <c r="E96">
        <f>Control!C98/100</f>
        <v>0</v>
      </c>
      <c r="F96" t="e">
        <f t="shared" si="54"/>
        <v>#DIV/0!</v>
      </c>
      <c r="G96">
        <f t="shared" si="55"/>
        <v>0</v>
      </c>
      <c r="H96" s="21">
        <f t="shared" si="56"/>
        <v>0</v>
      </c>
      <c r="I96" s="7">
        <f t="shared" si="57"/>
        <v>0</v>
      </c>
      <c r="J96" t="e">
        <f t="shared" si="58"/>
        <v>#DIV/0!</v>
      </c>
      <c r="K96">
        <f>Control!F98/100</f>
        <v>0</v>
      </c>
      <c r="L96" s="25" t="e">
        <f t="shared" si="59"/>
        <v>#DIV/0!</v>
      </c>
      <c r="M96" s="10">
        <f t="shared" si="60"/>
        <v>0</v>
      </c>
      <c r="N96" t="e">
        <f t="shared" si="61"/>
        <v>#DIV/0!</v>
      </c>
      <c r="O96" t="e">
        <f t="shared" si="62"/>
        <v>#DIV/0!</v>
      </c>
      <c r="P96" s="25" t="e">
        <f t="shared" si="63"/>
        <v>#DIV/0!</v>
      </c>
      <c r="Q96" s="17" t="e">
        <f t="shared" si="64"/>
        <v>#DIV/0!</v>
      </c>
      <c r="R96" t="e">
        <f t="shared" si="65"/>
        <v>#DIV/0!</v>
      </c>
      <c r="S96" s="25" t="e">
        <f t="shared" si="66"/>
        <v>#DIV/0!</v>
      </c>
      <c r="T96" s="25" t="e">
        <f t="shared" si="67"/>
        <v>#DIV/0!</v>
      </c>
      <c r="U96" s="10" t="e">
        <f ca="1">RANK(C96,$C$3:OFFSET($C$3,Control!$I$5-1,0),1)</f>
        <v>#N/A</v>
      </c>
      <c r="V96" s="10" t="e">
        <f t="shared" ca="1" si="51"/>
        <v>#N/A</v>
      </c>
      <c r="W96" s="10" t="e">
        <f t="shared" ca="1" si="51"/>
        <v>#N/A</v>
      </c>
      <c r="X96" s="7" t="e">
        <f t="shared" si="68"/>
        <v>#DIV/0!</v>
      </c>
      <c r="Y96" s="7" t="e">
        <f t="shared" ca="1" si="69"/>
        <v>#N/A</v>
      </c>
      <c r="Z96">
        <v>1</v>
      </c>
      <c r="AA96">
        <v>2</v>
      </c>
      <c r="AB96" s="11">
        <f t="shared" si="49"/>
        <v>99.999999999999986</v>
      </c>
      <c r="AC96" s="11"/>
      <c r="AD96" s="7" t="e">
        <f t="shared" si="70"/>
        <v>#DIV/0!</v>
      </c>
      <c r="AE96" t="e">
        <f t="shared" si="71"/>
        <v>#DIV/0!</v>
      </c>
      <c r="AF96" s="25" t="e">
        <f t="shared" si="72"/>
        <v>#DIV/0!</v>
      </c>
    </row>
    <row r="97" spans="1:32" ht="14.25" x14ac:dyDescent="0.2">
      <c r="A97" s="37">
        <f>Control!B99</f>
        <v>0</v>
      </c>
      <c r="B97" s="27">
        <f t="shared" si="52"/>
        <v>0</v>
      </c>
      <c r="C97" s="20">
        <v>0</v>
      </c>
      <c r="D97" s="9">
        <f t="shared" si="53"/>
        <v>0</v>
      </c>
      <c r="E97">
        <f>Control!C99/100</f>
        <v>0</v>
      </c>
      <c r="F97" t="e">
        <f t="shared" si="54"/>
        <v>#DIV/0!</v>
      </c>
      <c r="G97">
        <f t="shared" si="55"/>
        <v>0</v>
      </c>
      <c r="H97" s="21">
        <f t="shared" si="56"/>
        <v>0</v>
      </c>
      <c r="I97" s="7">
        <f t="shared" si="57"/>
        <v>0</v>
      </c>
      <c r="J97" t="e">
        <f t="shared" si="58"/>
        <v>#DIV/0!</v>
      </c>
      <c r="K97">
        <f>Control!F99/100</f>
        <v>0</v>
      </c>
      <c r="L97" s="25" t="e">
        <f t="shared" si="59"/>
        <v>#DIV/0!</v>
      </c>
      <c r="M97" s="10">
        <f t="shared" si="60"/>
        <v>0</v>
      </c>
      <c r="N97" t="e">
        <f t="shared" si="61"/>
        <v>#DIV/0!</v>
      </c>
      <c r="O97" t="e">
        <f t="shared" si="62"/>
        <v>#DIV/0!</v>
      </c>
      <c r="P97" s="25" t="e">
        <f t="shared" si="63"/>
        <v>#DIV/0!</v>
      </c>
      <c r="Q97" s="17" t="e">
        <f t="shared" si="64"/>
        <v>#DIV/0!</v>
      </c>
      <c r="R97" t="e">
        <f t="shared" si="65"/>
        <v>#DIV/0!</v>
      </c>
      <c r="S97" s="25" t="e">
        <f t="shared" si="66"/>
        <v>#DIV/0!</v>
      </c>
      <c r="T97" s="25" t="e">
        <f t="shared" si="67"/>
        <v>#DIV/0!</v>
      </c>
      <c r="U97" s="10" t="e">
        <f ca="1">RANK(C97,$C$3:OFFSET($C$3,Control!$I$5-1,0),1)</f>
        <v>#N/A</v>
      </c>
      <c r="V97" s="10" t="e">
        <f t="shared" ca="1" si="51"/>
        <v>#N/A</v>
      </c>
      <c r="W97" s="10" t="e">
        <f t="shared" ca="1" si="51"/>
        <v>#N/A</v>
      </c>
      <c r="X97" s="7" t="e">
        <f t="shared" si="68"/>
        <v>#DIV/0!</v>
      </c>
      <c r="Y97" s="7" t="e">
        <f t="shared" ca="1" si="69"/>
        <v>#N/A</v>
      </c>
      <c r="Z97">
        <v>1</v>
      </c>
      <c r="AA97">
        <v>2</v>
      </c>
      <c r="AB97" s="11">
        <f t="shared" si="49"/>
        <v>99.999999999999986</v>
      </c>
      <c r="AC97" s="11"/>
      <c r="AD97" s="7" t="e">
        <f t="shared" si="70"/>
        <v>#DIV/0!</v>
      </c>
      <c r="AE97" t="e">
        <f t="shared" si="71"/>
        <v>#DIV/0!</v>
      </c>
      <c r="AF97" s="25" t="e">
        <f t="shared" si="72"/>
        <v>#DIV/0!</v>
      </c>
    </row>
    <row r="98" spans="1:32" ht="14.25" x14ac:dyDescent="0.2">
      <c r="A98" s="37">
        <f>Control!B100</f>
        <v>0</v>
      </c>
      <c r="B98" s="27">
        <f t="shared" si="52"/>
        <v>0</v>
      </c>
      <c r="C98" s="20">
        <v>0</v>
      </c>
      <c r="D98" s="9">
        <f t="shared" si="53"/>
        <v>0</v>
      </c>
      <c r="E98">
        <f>Control!C100/100</f>
        <v>0</v>
      </c>
      <c r="F98" t="e">
        <f t="shared" si="54"/>
        <v>#DIV/0!</v>
      </c>
      <c r="G98">
        <f t="shared" si="55"/>
        <v>0</v>
      </c>
      <c r="H98" s="21">
        <f t="shared" si="56"/>
        <v>0</v>
      </c>
      <c r="I98" s="7">
        <f t="shared" si="57"/>
        <v>0</v>
      </c>
      <c r="J98" t="e">
        <f t="shared" si="58"/>
        <v>#DIV/0!</v>
      </c>
      <c r="K98">
        <f>Control!F100/100</f>
        <v>0</v>
      </c>
      <c r="L98" s="25" t="e">
        <f t="shared" si="59"/>
        <v>#DIV/0!</v>
      </c>
      <c r="M98" s="10">
        <f t="shared" si="60"/>
        <v>0</v>
      </c>
      <c r="N98" t="e">
        <f t="shared" si="61"/>
        <v>#DIV/0!</v>
      </c>
      <c r="O98" t="e">
        <f t="shared" si="62"/>
        <v>#DIV/0!</v>
      </c>
      <c r="P98" s="25" t="e">
        <f t="shared" si="63"/>
        <v>#DIV/0!</v>
      </c>
      <c r="Q98" s="17" t="e">
        <f t="shared" si="64"/>
        <v>#DIV/0!</v>
      </c>
      <c r="R98" t="e">
        <f t="shared" si="65"/>
        <v>#DIV/0!</v>
      </c>
      <c r="S98" s="25" t="e">
        <f t="shared" si="66"/>
        <v>#DIV/0!</v>
      </c>
      <c r="T98" s="25" t="e">
        <f t="shared" si="67"/>
        <v>#DIV/0!</v>
      </c>
      <c r="U98" s="10" t="e">
        <f ca="1">RANK(C98,$C$3:OFFSET($C$3,Control!$I$5-1,0),1)</f>
        <v>#N/A</v>
      </c>
      <c r="V98" s="10" t="e">
        <f t="shared" ca="1" si="51"/>
        <v>#N/A</v>
      </c>
      <c r="W98" s="10" t="e">
        <f t="shared" ca="1" si="51"/>
        <v>#N/A</v>
      </c>
      <c r="X98" s="7" t="e">
        <f t="shared" si="68"/>
        <v>#DIV/0!</v>
      </c>
      <c r="Y98" s="7" t="e">
        <f t="shared" ca="1" si="69"/>
        <v>#N/A</v>
      </c>
      <c r="Z98">
        <v>1</v>
      </c>
      <c r="AA98">
        <v>2</v>
      </c>
      <c r="AB98" s="11">
        <f t="shared" si="49"/>
        <v>99.999999999999986</v>
      </c>
      <c r="AC98" s="11"/>
      <c r="AD98" s="7" t="e">
        <f t="shared" si="70"/>
        <v>#DIV/0!</v>
      </c>
      <c r="AE98" t="e">
        <f t="shared" si="71"/>
        <v>#DIV/0!</v>
      </c>
      <c r="AF98" s="25" t="e">
        <f t="shared" si="72"/>
        <v>#DIV/0!</v>
      </c>
    </row>
    <row r="99" spans="1:32" ht="14.25" x14ac:dyDescent="0.2">
      <c r="A99" s="37">
        <f>Control!B101</f>
        <v>0</v>
      </c>
      <c r="B99" s="27">
        <f t="shared" si="52"/>
        <v>0</v>
      </c>
      <c r="C99" s="20">
        <v>0</v>
      </c>
      <c r="D99" s="9">
        <f t="shared" si="53"/>
        <v>0</v>
      </c>
      <c r="E99">
        <f>Control!C101/100</f>
        <v>0</v>
      </c>
      <c r="F99" t="e">
        <f t="shared" si="54"/>
        <v>#DIV/0!</v>
      </c>
      <c r="G99">
        <f t="shared" si="55"/>
        <v>0</v>
      </c>
      <c r="H99" s="21">
        <f t="shared" si="56"/>
        <v>0</v>
      </c>
      <c r="I99" s="7">
        <f t="shared" si="57"/>
        <v>0</v>
      </c>
      <c r="J99" t="e">
        <f t="shared" si="58"/>
        <v>#DIV/0!</v>
      </c>
      <c r="K99">
        <f>Control!F101/100</f>
        <v>0</v>
      </c>
      <c r="L99" s="25" t="e">
        <f t="shared" si="59"/>
        <v>#DIV/0!</v>
      </c>
      <c r="M99" s="10">
        <f t="shared" si="60"/>
        <v>0</v>
      </c>
      <c r="N99" t="e">
        <f t="shared" si="61"/>
        <v>#DIV/0!</v>
      </c>
      <c r="O99" t="e">
        <f t="shared" si="62"/>
        <v>#DIV/0!</v>
      </c>
      <c r="P99" s="25" t="e">
        <f t="shared" si="63"/>
        <v>#DIV/0!</v>
      </c>
      <c r="Q99" s="17" t="e">
        <f t="shared" si="64"/>
        <v>#DIV/0!</v>
      </c>
      <c r="R99" t="e">
        <f t="shared" si="65"/>
        <v>#DIV/0!</v>
      </c>
      <c r="S99" s="25" t="e">
        <f t="shared" si="66"/>
        <v>#DIV/0!</v>
      </c>
      <c r="T99" s="25" t="e">
        <f t="shared" si="67"/>
        <v>#DIV/0!</v>
      </c>
      <c r="U99" s="10" t="e">
        <f ca="1">RANK(C99,$C$3:OFFSET($C$3,Control!$I$5-1,0),1)</f>
        <v>#N/A</v>
      </c>
      <c r="V99" s="10" t="e">
        <f t="shared" ca="1" si="51"/>
        <v>#N/A</v>
      </c>
      <c r="W99" s="10" t="e">
        <f t="shared" ca="1" si="51"/>
        <v>#N/A</v>
      </c>
      <c r="X99" s="7" t="e">
        <f t="shared" si="68"/>
        <v>#DIV/0!</v>
      </c>
      <c r="Y99" s="7" t="e">
        <f t="shared" ca="1" si="69"/>
        <v>#N/A</v>
      </c>
      <c r="Z99">
        <v>1</v>
      </c>
      <c r="AA99">
        <v>2</v>
      </c>
      <c r="AB99" s="11">
        <f t="shared" si="49"/>
        <v>99.999999999999986</v>
      </c>
      <c r="AC99" s="11"/>
      <c r="AD99" s="7" t="e">
        <f t="shared" si="70"/>
        <v>#DIV/0!</v>
      </c>
      <c r="AE99" t="e">
        <f t="shared" si="71"/>
        <v>#DIV/0!</v>
      </c>
      <c r="AF99" s="25" t="e">
        <f t="shared" si="72"/>
        <v>#DIV/0!</v>
      </c>
    </row>
    <row r="100" spans="1:32" ht="14.25" x14ac:dyDescent="0.2">
      <c r="A100" s="37">
        <f>Control!B102</f>
        <v>0</v>
      </c>
      <c r="B100" s="27">
        <f t="shared" si="52"/>
        <v>0</v>
      </c>
      <c r="C100" s="20">
        <v>0</v>
      </c>
      <c r="D100" s="9">
        <f t="shared" si="53"/>
        <v>0</v>
      </c>
      <c r="E100">
        <f>Control!C102/100</f>
        <v>0</v>
      </c>
      <c r="F100" t="e">
        <f t="shared" si="54"/>
        <v>#DIV/0!</v>
      </c>
      <c r="G100">
        <f t="shared" si="55"/>
        <v>0</v>
      </c>
      <c r="H100" s="21">
        <f t="shared" si="56"/>
        <v>0</v>
      </c>
      <c r="I100" s="7">
        <f t="shared" si="57"/>
        <v>0</v>
      </c>
      <c r="J100" t="e">
        <f t="shared" si="58"/>
        <v>#DIV/0!</v>
      </c>
      <c r="K100">
        <f>Control!F102/100</f>
        <v>0</v>
      </c>
      <c r="L100" s="25" t="e">
        <f t="shared" si="59"/>
        <v>#DIV/0!</v>
      </c>
      <c r="M100" s="10">
        <f t="shared" si="60"/>
        <v>0</v>
      </c>
      <c r="N100" t="e">
        <f t="shared" si="61"/>
        <v>#DIV/0!</v>
      </c>
      <c r="O100" t="e">
        <f t="shared" si="62"/>
        <v>#DIV/0!</v>
      </c>
      <c r="P100" s="25" t="e">
        <f t="shared" si="63"/>
        <v>#DIV/0!</v>
      </c>
      <c r="Q100" s="17" t="e">
        <f t="shared" si="64"/>
        <v>#DIV/0!</v>
      </c>
      <c r="R100" t="e">
        <f t="shared" si="65"/>
        <v>#DIV/0!</v>
      </c>
      <c r="S100" s="25" t="e">
        <f t="shared" si="66"/>
        <v>#DIV/0!</v>
      </c>
      <c r="T100" s="25" t="e">
        <f t="shared" si="67"/>
        <v>#DIV/0!</v>
      </c>
      <c r="U100" s="10" t="e">
        <f ca="1">RANK(C100,$C$3:OFFSET($C$3,Control!$I$5-1,0),1)</f>
        <v>#N/A</v>
      </c>
      <c r="V100" s="10" t="e">
        <f t="shared" ca="1" si="51"/>
        <v>#N/A</v>
      </c>
      <c r="W100" s="10" t="e">
        <f t="shared" ca="1" si="51"/>
        <v>#N/A</v>
      </c>
      <c r="X100" s="7" t="e">
        <f t="shared" si="68"/>
        <v>#DIV/0!</v>
      </c>
      <c r="Y100" s="7" t="e">
        <f t="shared" ca="1" si="69"/>
        <v>#N/A</v>
      </c>
      <c r="Z100">
        <v>1</v>
      </c>
      <c r="AA100">
        <v>2</v>
      </c>
      <c r="AB100" s="11">
        <f t="shared" si="49"/>
        <v>99.999999999999986</v>
      </c>
      <c r="AC100" s="11"/>
      <c r="AD100" s="7" t="e">
        <f t="shared" si="70"/>
        <v>#DIV/0!</v>
      </c>
      <c r="AE100" t="e">
        <f t="shared" si="71"/>
        <v>#DIV/0!</v>
      </c>
      <c r="AF100" s="25" t="e">
        <f t="shared" si="72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 s="7"/>
      <c r="J101"/>
      <c r="K101"/>
      <c r="L101" s="25"/>
      <c r="M101" s="10"/>
      <c r="N101"/>
      <c r="O101"/>
      <c r="P101" s="25"/>
      <c r="Q101" s="17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 s="7"/>
      <c r="J102"/>
      <c r="K102"/>
      <c r="L102" s="25"/>
      <c r="M102" s="10"/>
      <c r="N102"/>
      <c r="O102"/>
      <c r="P102" s="25"/>
      <c r="Q102" s="17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 s="7"/>
      <c r="J103"/>
      <c r="K103"/>
      <c r="L103" s="25"/>
      <c r="M103" s="10"/>
      <c r="N103"/>
      <c r="O103"/>
      <c r="P103" s="25"/>
      <c r="Q103" s="17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 s="7"/>
      <c r="J104"/>
      <c r="K104"/>
      <c r="L104" s="25"/>
      <c r="M104" s="10"/>
      <c r="N104"/>
      <c r="O104"/>
      <c r="P104" s="25"/>
      <c r="Q104" s="17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 s="7"/>
      <c r="J105"/>
      <c r="K105"/>
      <c r="L105" s="25"/>
      <c r="M105" s="10"/>
      <c r="N105"/>
      <c r="O105"/>
      <c r="P105" s="25"/>
      <c r="Q105" s="17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 s="7"/>
      <c r="J106"/>
      <c r="K106"/>
      <c r="L106" s="25"/>
      <c r="M106" s="10"/>
      <c r="N106"/>
      <c r="O106"/>
      <c r="P106" s="25"/>
      <c r="Q106" s="17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 s="7"/>
      <c r="J107"/>
      <c r="K107"/>
      <c r="L107" s="25"/>
      <c r="M107" s="10"/>
      <c r="N107"/>
      <c r="O107"/>
      <c r="P107" s="25"/>
      <c r="Q107" s="17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 s="7"/>
      <c r="J108"/>
      <c r="K108"/>
      <c r="L108" s="25"/>
      <c r="M108" s="10"/>
      <c r="N108"/>
      <c r="O108"/>
      <c r="P108" s="25"/>
      <c r="Q108" s="17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 s="7"/>
      <c r="J109"/>
      <c r="K109"/>
      <c r="L109" s="25"/>
      <c r="M109" s="10"/>
      <c r="N109"/>
      <c r="O109"/>
      <c r="P109" s="25"/>
      <c r="Q109" s="17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 s="7"/>
      <c r="J110"/>
      <c r="K110"/>
      <c r="L110" s="25"/>
      <c r="M110" s="10"/>
      <c r="N110"/>
      <c r="O110"/>
      <c r="P110" s="25"/>
      <c r="Q110" s="17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 s="7"/>
      <c r="J111"/>
      <c r="K111"/>
      <c r="L111" s="25"/>
      <c r="M111" s="10"/>
      <c r="N111"/>
      <c r="O111"/>
      <c r="P111" s="25"/>
      <c r="Q111" s="17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 s="7"/>
      <c r="J112"/>
      <c r="K112"/>
      <c r="L112" s="25"/>
      <c r="M112" s="10"/>
      <c r="N112"/>
      <c r="O112"/>
      <c r="P112" s="25"/>
      <c r="Q112" s="17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 s="7"/>
      <c r="J113"/>
      <c r="K113"/>
      <c r="L113" s="25"/>
      <c r="M113" s="10"/>
      <c r="N113"/>
      <c r="O113"/>
      <c r="P113" s="25"/>
      <c r="Q113" s="17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 s="7"/>
      <c r="J114"/>
      <c r="K114"/>
      <c r="L114" s="25"/>
      <c r="M114" s="10"/>
      <c r="N114"/>
      <c r="O114"/>
      <c r="P114" s="25"/>
      <c r="Q114" s="17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 s="7"/>
      <c r="J115"/>
      <c r="K115"/>
      <c r="L115" s="25"/>
      <c r="M115" s="10"/>
      <c r="N115"/>
      <c r="O115"/>
      <c r="P115" s="25"/>
      <c r="Q115" s="17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 s="7"/>
      <c r="J116"/>
      <c r="K116"/>
      <c r="L116" s="25"/>
      <c r="M116" s="10"/>
      <c r="N116"/>
      <c r="O116"/>
      <c r="P116" s="25"/>
      <c r="Q116" s="17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 s="7"/>
      <c r="J117"/>
      <c r="K117"/>
      <c r="L117" s="25"/>
      <c r="M117" s="10"/>
      <c r="N117"/>
      <c r="O117"/>
      <c r="P117" s="25"/>
      <c r="Q117" s="17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 s="7"/>
      <c r="J118"/>
      <c r="K118"/>
      <c r="L118" s="25"/>
      <c r="M118" s="10"/>
      <c r="N118"/>
      <c r="O118"/>
      <c r="P118" s="25"/>
      <c r="Q118" s="17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 s="7"/>
      <c r="J119"/>
      <c r="K119"/>
      <c r="L119" s="25"/>
      <c r="M119" s="10"/>
      <c r="N119"/>
      <c r="O119"/>
      <c r="P119" s="25"/>
      <c r="Q119" s="17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 s="7"/>
      <c r="J120"/>
      <c r="K120"/>
      <c r="L120" s="25"/>
      <c r="M120" s="10"/>
      <c r="N120"/>
      <c r="O120"/>
      <c r="P120" s="25"/>
      <c r="Q120" s="17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 s="7"/>
      <c r="J121"/>
      <c r="K121"/>
      <c r="L121" s="25"/>
      <c r="M121" s="10"/>
      <c r="N121"/>
      <c r="O121"/>
      <c r="P121" s="25"/>
      <c r="Q121" s="17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 s="7"/>
      <c r="J122"/>
      <c r="K122"/>
      <c r="L122" s="25"/>
      <c r="M122" s="10"/>
      <c r="N122"/>
      <c r="O122"/>
      <c r="P122" s="25"/>
      <c r="Q122" s="17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 s="7"/>
      <c r="J123"/>
      <c r="K123"/>
      <c r="L123" s="25"/>
      <c r="M123" s="10"/>
      <c r="N123"/>
      <c r="O123"/>
      <c r="P123" s="25"/>
      <c r="Q123" s="17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 s="7"/>
      <c r="J124"/>
      <c r="K124"/>
      <c r="L124" s="25"/>
      <c r="M124" s="10"/>
      <c r="N124"/>
      <c r="O124"/>
      <c r="P124" s="25"/>
      <c r="Q124" s="17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 s="7"/>
      <c r="J125"/>
      <c r="K125"/>
      <c r="L125" s="25"/>
      <c r="M125" s="10"/>
      <c r="N125"/>
      <c r="O125"/>
      <c r="P125" s="25"/>
      <c r="Q125" s="17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 s="7"/>
      <c r="J126"/>
      <c r="K126"/>
      <c r="L126" s="25"/>
      <c r="M126" s="10"/>
      <c r="N126"/>
      <c r="O126"/>
      <c r="P126" s="25"/>
      <c r="Q126" s="17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 s="7"/>
      <c r="J127"/>
      <c r="K127"/>
      <c r="L127" s="25"/>
      <c r="M127" s="10"/>
      <c r="N127"/>
      <c r="O127"/>
      <c r="P127" s="25"/>
      <c r="Q127" s="17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 s="7"/>
      <c r="J128"/>
      <c r="K128"/>
      <c r="L128" s="25"/>
      <c r="M128" s="10"/>
      <c r="N128"/>
      <c r="O128"/>
      <c r="P128" s="25"/>
      <c r="Q128" s="17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 s="7"/>
      <c r="J129"/>
      <c r="K129"/>
      <c r="L129" s="25"/>
      <c r="M129" s="10"/>
      <c r="N129"/>
      <c r="O129"/>
      <c r="P129" s="25"/>
      <c r="Q129" s="17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 s="7"/>
      <c r="J130"/>
      <c r="K130"/>
      <c r="L130" s="25"/>
      <c r="M130" s="10"/>
      <c r="N130"/>
      <c r="O130"/>
      <c r="P130" s="25"/>
      <c r="Q130" s="17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 s="7"/>
      <c r="J131"/>
      <c r="K131"/>
      <c r="L131" s="25"/>
      <c r="M131" s="10"/>
      <c r="N131"/>
      <c r="O131"/>
      <c r="P131" s="25"/>
      <c r="Q131" s="17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 s="7"/>
      <c r="J132"/>
      <c r="K132"/>
      <c r="L132" s="25"/>
      <c r="M132" s="10"/>
      <c r="N132"/>
      <c r="O132"/>
      <c r="P132" s="25"/>
      <c r="Q132" s="17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 s="7"/>
      <c r="J133"/>
      <c r="K133"/>
      <c r="L133" s="25"/>
      <c r="M133" s="10"/>
      <c r="N133"/>
      <c r="O133"/>
      <c r="P133" s="25"/>
      <c r="Q133" s="17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 s="7"/>
      <c r="J134"/>
      <c r="K134"/>
      <c r="L134" s="25"/>
      <c r="M134" s="10"/>
      <c r="N134"/>
      <c r="O134"/>
      <c r="P134" s="25"/>
      <c r="Q134" s="17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 s="7"/>
      <c r="J135"/>
      <c r="K135"/>
      <c r="L135" s="25"/>
      <c r="M135" s="10"/>
      <c r="N135"/>
      <c r="O135"/>
      <c r="P135" s="25"/>
      <c r="Q135" s="17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 s="7"/>
      <c r="J136"/>
      <c r="K136"/>
      <c r="L136" s="25"/>
      <c r="M136" s="10"/>
      <c r="N136"/>
      <c r="O136"/>
      <c r="P136" s="25"/>
      <c r="Q136" s="17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 s="7"/>
      <c r="J137"/>
      <c r="K137"/>
      <c r="L137" s="25"/>
      <c r="M137" s="10"/>
      <c r="N137"/>
      <c r="O137"/>
      <c r="P137" s="25"/>
      <c r="Q137" s="17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 s="7"/>
      <c r="J138"/>
      <c r="K138"/>
      <c r="L138" s="25"/>
      <c r="M138" s="10"/>
      <c r="N138"/>
      <c r="O138"/>
      <c r="P138" s="25"/>
      <c r="Q138" s="17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 s="7"/>
      <c r="J139"/>
      <c r="K139"/>
      <c r="L139" s="25"/>
      <c r="M139" s="10"/>
      <c r="N139"/>
      <c r="O139"/>
      <c r="P139" s="25"/>
      <c r="Q139" s="17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 s="7"/>
      <c r="J140"/>
      <c r="K140"/>
      <c r="L140" s="25"/>
      <c r="M140" s="10"/>
      <c r="N140"/>
      <c r="O140"/>
      <c r="P140" s="25"/>
      <c r="Q140" s="17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 s="7"/>
      <c r="J141"/>
      <c r="K141"/>
      <c r="L141" s="25"/>
      <c r="M141" s="10"/>
      <c r="N141"/>
      <c r="O141"/>
      <c r="P141" s="25"/>
      <c r="Q141" s="17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 s="7"/>
      <c r="J142"/>
      <c r="K142"/>
      <c r="L142" s="25"/>
      <c r="M142" s="10"/>
      <c r="N142"/>
      <c r="O142"/>
      <c r="P142" s="25"/>
      <c r="Q142" s="17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 s="7"/>
      <c r="J143"/>
      <c r="K143"/>
      <c r="L143" s="25"/>
      <c r="M143" s="10"/>
      <c r="N143"/>
      <c r="O143"/>
      <c r="P143" s="25"/>
      <c r="Q143" s="17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 s="7"/>
      <c r="J144"/>
      <c r="K144"/>
      <c r="L144" s="25"/>
      <c r="M144" s="10"/>
      <c r="N144"/>
      <c r="O144"/>
      <c r="P144" s="25"/>
      <c r="Q144" s="17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 s="7"/>
      <c r="J145"/>
      <c r="K145"/>
      <c r="L145" s="25"/>
      <c r="M145" s="10"/>
      <c r="N145"/>
      <c r="O145"/>
      <c r="P145" s="25"/>
      <c r="Q145" s="17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 s="7"/>
      <c r="J146"/>
      <c r="K146"/>
      <c r="L146" s="25"/>
      <c r="M146" s="10"/>
      <c r="N146"/>
      <c r="O146"/>
      <c r="P146" s="25"/>
      <c r="Q146" s="17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 s="7"/>
      <c r="J147"/>
      <c r="K147"/>
      <c r="L147" s="25"/>
      <c r="M147" s="10"/>
      <c r="N147"/>
      <c r="O147"/>
      <c r="P147" s="25"/>
      <c r="Q147" s="17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 s="7"/>
      <c r="J148"/>
      <c r="K148"/>
      <c r="L148" s="25"/>
      <c r="M148" s="10"/>
      <c r="N148"/>
      <c r="O148"/>
      <c r="P148" s="25"/>
      <c r="Q148" s="17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 s="7"/>
      <c r="J149"/>
      <c r="K149"/>
      <c r="L149" s="25"/>
      <c r="M149" s="10"/>
      <c r="N149"/>
      <c r="O149"/>
      <c r="P149" s="25"/>
      <c r="Q149" s="17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 s="7"/>
      <c r="J150"/>
      <c r="K150"/>
      <c r="L150" s="25"/>
      <c r="M150" s="10"/>
      <c r="N150"/>
      <c r="O150"/>
      <c r="P150" s="25"/>
      <c r="Q150" s="17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 s="7"/>
      <c r="J151"/>
      <c r="K151"/>
      <c r="L151" s="25"/>
      <c r="M151" s="10"/>
      <c r="N151"/>
      <c r="O151"/>
      <c r="P151" s="25"/>
      <c r="Q151" s="17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 s="7"/>
      <c r="J152"/>
      <c r="K152"/>
      <c r="L152" s="25"/>
      <c r="M152" s="10"/>
      <c r="N152"/>
      <c r="O152"/>
      <c r="P152" s="25"/>
      <c r="Q152" s="17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 s="7"/>
      <c r="J153"/>
      <c r="K153"/>
      <c r="L153" s="25"/>
      <c r="M153" s="10"/>
      <c r="N153"/>
      <c r="O153"/>
      <c r="P153" s="25"/>
      <c r="Q153" s="17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 s="7"/>
      <c r="J154"/>
      <c r="K154"/>
      <c r="L154" s="25"/>
      <c r="M154" s="10"/>
      <c r="N154"/>
      <c r="O154"/>
      <c r="P154" s="25"/>
      <c r="Q154" s="17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 s="7"/>
      <c r="J155"/>
      <c r="K155"/>
      <c r="L155" s="25"/>
      <c r="M155" s="10"/>
      <c r="N155"/>
      <c r="O155"/>
      <c r="P155" s="25"/>
      <c r="Q155" s="17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 s="7"/>
      <c r="J156"/>
      <c r="K156"/>
      <c r="L156" s="25"/>
      <c r="M156" s="10"/>
      <c r="N156"/>
      <c r="O156"/>
      <c r="P156" s="25"/>
      <c r="Q156" s="17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 s="7"/>
      <c r="J157"/>
      <c r="K157"/>
      <c r="L157" s="25"/>
      <c r="M157" s="10"/>
      <c r="N157"/>
      <c r="O157"/>
      <c r="P157" s="25"/>
      <c r="Q157" s="17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 s="7"/>
      <c r="J158"/>
      <c r="K158"/>
      <c r="L158" s="25"/>
      <c r="M158" s="10"/>
      <c r="N158"/>
      <c r="O158"/>
      <c r="P158" s="25"/>
      <c r="Q158" s="17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 s="7"/>
      <c r="J159"/>
      <c r="K159"/>
      <c r="L159" s="25"/>
      <c r="M159" s="10"/>
      <c r="N159"/>
      <c r="O159"/>
      <c r="P159" s="25"/>
      <c r="Q159" s="17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 s="7"/>
      <c r="J160"/>
      <c r="K160"/>
      <c r="L160" s="25"/>
      <c r="M160" s="10"/>
      <c r="N160"/>
      <c r="O160"/>
      <c r="P160" s="25"/>
      <c r="Q160" s="17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 s="7"/>
      <c r="J161"/>
      <c r="K161"/>
      <c r="L161" s="25"/>
      <c r="M161" s="10"/>
      <c r="N161"/>
      <c r="O161"/>
      <c r="P161" s="25"/>
      <c r="Q161" s="17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 s="7"/>
      <c r="J162"/>
      <c r="K162"/>
      <c r="L162" s="25"/>
      <c r="M162" s="10"/>
      <c r="N162"/>
      <c r="O162"/>
      <c r="P162" s="25"/>
      <c r="Q162" s="17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 s="7"/>
      <c r="J163"/>
      <c r="K163"/>
      <c r="L163" s="25"/>
      <c r="M163" s="10"/>
      <c r="N163"/>
      <c r="O163"/>
      <c r="P163" s="25"/>
      <c r="Q163" s="17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 s="7"/>
      <c r="J164"/>
      <c r="K164"/>
      <c r="L164" s="25"/>
      <c r="M164" s="10"/>
      <c r="N164"/>
      <c r="O164"/>
      <c r="P164" s="25"/>
      <c r="Q164" s="17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 s="7"/>
      <c r="J165"/>
      <c r="K165"/>
      <c r="L165" s="25"/>
      <c r="M165" s="10"/>
      <c r="N165"/>
      <c r="O165"/>
      <c r="P165" s="25"/>
      <c r="Q165" s="17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 s="7"/>
      <c r="J166"/>
      <c r="K166"/>
      <c r="L166" s="25"/>
      <c r="M166" s="10"/>
      <c r="N166"/>
      <c r="O166"/>
      <c r="P166" s="25"/>
      <c r="Q166" s="17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 s="7"/>
      <c r="J167"/>
      <c r="K167"/>
      <c r="L167" s="25"/>
      <c r="M167" s="10"/>
      <c r="N167"/>
      <c r="O167"/>
      <c r="P167" s="25"/>
      <c r="Q167" s="17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 s="7"/>
      <c r="J168"/>
      <c r="K168"/>
      <c r="L168" s="25"/>
      <c r="M168" s="10"/>
      <c r="N168"/>
      <c r="O168"/>
      <c r="P168" s="25"/>
      <c r="Q168" s="17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 s="7"/>
      <c r="J169"/>
      <c r="K169"/>
      <c r="L169" s="25"/>
      <c r="M169" s="10"/>
      <c r="N169"/>
      <c r="O169"/>
      <c r="P169" s="25"/>
      <c r="Q169" s="17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 s="7"/>
      <c r="J170"/>
      <c r="K170"/>
      <c r="L170" s="25"/>
      <c r="M170" s="10"/>
      <c r="N170"/>
      <c r="O170"/>
      <c r="P170" s="25"/>
      <c r="Q170" s="17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 s="7"/>
      <c r="J171"/>
      <c r="K171"/>
      <c r="L171" s="25"/>
      <c r="M171" s="10"/>
      <c r="N171"/>
      <c r="O171"/>
      <c r="P171" s="25"/>
      <c r="Q171" s="17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 s="7"/>
      <c r="J172"/>
      <c r="K172"/>
      <c r="L172" s="25"/>
      <c r="M172" s="10"/>
      <c r="N172"/>
      <c r="O172"/>
      <c r="P172" s="25"/>
      <c r="Q172" s="17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 s="7"/>
      <c r="J173"/>
      <c r="K173"/>
      <c r="L173" s="25"/>
      <c r="M173" s="10"/>
      <c r="N173"/>
      <c r="O173"/>
      <c r="P173" s="25"/>
      <c r="Q173" s="17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 s="7"/>
      <c r="J174"/>
      <c r="K174"/>
      <c r="L174" s="25"/>
      <c r="M174" s="10"/>
      <c r="N174"/>
      <c r="O174"/>
      <c r="P174" s="25"/>
      <c r="Q174" s="17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 s="7"/>
      <c r="J175"/>
      <c r="K175"/>
      <c r="L175" s="25"/>
      <c r="M175" s="10"/>
      <c r="N175"/>
      <c r="O175"/>
      <c r="P175" s="25"/>
      <c r="Q175" s="17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 s="7"/>
      <c r="J176"/>
      <c r="K176"/>
      <c r="L176" s="25"/>
      <c r="M176" s="10"/>
      <c r="N176"/>
      <c r="O176"/>
      <c r="P176" s="25"/>
      <c r="Q176" s="17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 s="7"/>
      <c r="J177"/>
      <c r="K177"/>
      <c r="L177" s="25"/>
      <c r="M177" s="10"/>
      <c r="N177"/>
      <c r="O177"/>
      <c r="P177" s="25"/>
      <c r="Q177" s="17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 s="7"/>
      <c r="J178"/>
      <c r="K178"/>
      <c r="L178" s="25"/>
      <c r="M178" s="10"/>
      <c r="N178"/>
      <c r="O178"/>
      <c r="P178" s="25"/>
      <c r="Q178" s="17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 s="7"/>
      <c r="J179"/>
      <c r="K179"/>
      <c r="L179" s="25"/>
      <c r="M179" s="10"/>
      <c r="N179"/>
      <c r="O179"/>
      <c r="P179" s="25"/>
      <c r="Q179" s="17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 s="7"/>
      <c r="J180"/>
      <c r="K180"/>
      <c r="L180" s="25"/>
      <c r="M180" s="10"/>
      <c r="N180"/>
      <c r="O180"/>
      <c r="P180" s="25"/>
      <c r="Q180" s="17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 s="7"/>
      <c r="J181"/>
      <c r="K181"/>
      <c r="L181" s="25"/>
      <c r="M181" s="10"/>
      <c r="N181"/>
      <c r="O181"/>
      <c r="P181" s="25"/>
      <c r="Q181" s="17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 s="7"/>
      <c r="J182"/>
      <c r="K182"/>
      <c r="L182" s="25"/>
      <c r="M182" s="10"/>
      <c r="N182"/>
      <c r="O182"/>
      <c r="P182" s="25"/>
      <c r="Q182" s="17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 s="7"/>
      <c r="J183"/>
      <c r="K183"/>
      <c r="L183" s="25"/>
      <c r="M183" s="10"/>
      <c r="N183"/>
      <c r="O183"/>
      <c r="P183" s="25"/>
      <c r="Q183" s="17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 s="7"/>
      <c r="J184"/>
      <c r="K184"/>
      <c r="L184" s="25"/>
      <c r="M184" s="10"/>
      <c r="N184"/>
      <c r="O184"/>
      <c r="P184" s="25"/>
      <c r="Q184" s="17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 s="7"/>
      <c r="J185"/>
      <c r="K185"/>
      <c r="L185" s="25"/>
      <c r="M185" s="10"/>
      <c r="N185"/>
      <c r="O185"/>
      <c r="P185" s="25"/>
      <c r="Q185" s="17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 s="7"/>
      <c r="J186"/>
      <c r="K186"/>
      <c r="L186" s="25"/>
      <c r="M186" s="10"/>
      <c r="N186"/>
      <c r="O186"/>
      <c r="P186" s="25"/>
      <c r="Q186" s="17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 s="7"/>
      <c r="J187"/>
      <c r="K187"/>
      <c r="L187" s="25"/>
      <c r="M187" s="10"/>
      <c r="N187"/>
      <c r="O187"/>
      <c r="P187" s="25"/>
      <c r="Q187" s="17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 s="7"/>
      <c r="J188"/>
      <c r="K188"/>
      <c r="L188" s="25"/>
      <c r="M188" s="10"/>
      <c r="N188"/>
      <c r="O188"/>
      <c r="P188" s="25"/>
      <c r="Q188" s="17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 s="7"/>
      <c r="J189"/>
      <c r="K189"/>
      <c r="L189" s="25"/>
      <c r="M189" s="10"/>
      <c r="N189"/>
      <c r="O189"/>
      <c r="P189" s="25"/>
      <c r="Q189" s="17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 s="7"/>
      <c r="J190"/>
      <c r="K190"/>
      <c r="L190" s="25"/>
      <c r="M190" s="10"/>
      <c r="N190"/>
      <c r="O190"/>
      <c r="P190" s="25"/>
      <c r="Q190" s="17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 s="7"/>
      <c r="J191"/>
      <c r="K191"/>
      <c r="L191" s="25"/>
      <c r="M191" s="10"/>
      <c r="N191"/>
      <c r="O191"/>
      <c r="P191" s="25"/>
      <c r="Q191" s="17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 s="7"/>
      <c r="J192"/>
      <c r="K192"/>
      <c r="L192" s="25"/>
      <c r="M192" s="10"/>
      <c r="N192"/>
      <c r="O192"/>
      <c r="P192" s="25"/>
      <c r="Q192" s="17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 s="7"/>
      <c r="J193"/>
      <c r="K193"/>
      <c r="L193" s="25"/>
      <c r="M193" s="10"/>
      <c r="N193"/>
      <c r="O193"/>
      <c r="P193" s="25"/>
      <c r="Q193" s="17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 s="7"/>
      <c r="J194"/>
      <c r="K194"/>
      <c r="L194" s="25"/>
      <c r="M194" s="10"/>
      <c r="N194"/>
      <c r="O194"/>
      <c r="P194" s="25"/>
      <c r="Q194" s="17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 s="7"/>
      <c r="J195"/>
      <c r="K195"/>
      <c r="L195" s="25"/>
      <c r="M195" s="10"/>
      <c r="N195"/>
      <c r="O195"/>
      <c r="P195" s="25"/>
      <c r="Q195" s="17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 s="7"/>
      <c r="J196"/>
      <c r="K196"/>
      <c r="L196" s="25"/>
      <c r="M196" s="10"/>
      <c r="N196"/>
      <c r="O196"/>
      <c r="P196" s="25"/>
      <c r="Q196" s="17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 s="7"/>
      <c r="J197"/>
      <c r="K197"/>
      <c r="L197" s="25"/>
      <c r="M197" s="10"/>
      <c r="N197"/>
      <c r="O197"/>
      <c r="P197" s="25"/>
      <c r="Q197" s="17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 s="7"/>
      <c r="J198"/>
      <c r="K198"/>
      <c r="L198" s="25"/>
      <c r="M198" s="10"/>
      <c r="N198"/>
      <c r="O198"/>
      <c r="P198" s="25"/>
      <c r="Q198" s="17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 s="7"/>
      <c r="J199"/>
      <c r="K199"/>
      <c r="L199" s="25"/>
      <c r="M199" s="10"/>
      <c r="N199"/>
      <c r="O199"/>
      <c r="P199" s="25"/>
      <c r="Q199" s="17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 s="7"/>
      <c r="J200"/>
      <c r="K200"/>
      <c r="L200" s="25"/>
      <c r="M200" s="10"/>
      <c r="N200"/>
      <c r="O200"/>
      <c r="P200" s="25"/>
      <c r="Q200" s="17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 s="7"/>
      <c r="J201"/>
      <c r="K201"/>
      <c r="L201" s="25"/>
      <c r="M201" s="10"/>
      <c r="N201"/>
      <c r="O201"/>
      <c r="P201" s="25"/>
      <c r="Q201" s="17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 s="7"/>
      <c r="J202"/>
      <c r="K202"/>
      <c r="L202" s="25"/>
      <c r="M202" s="10"/>
      <c r="N202"/>
      <c r="O202"/>
      <c r="P202" s="25"/>
      <c r="Q202" s="17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 s="7"/>
      <c r="J203"/>
      <c r="K203"/>
      <c r="L203" s="25"/>
      <c r="M203" s="10"/>
      <c r="N203"/>
      <c r="O203"/>
      <c r="P203" s="25"/>
      <c r="Q203" s="17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 s="7"/>
      <c r="J204"/>
      <c r="K204"/>
      <c r="L204" s="25"/>
      <c r="M204" s="10"/>
      <c r="N204"/>
      <c r="O204"/>
      <c r="P204" s="25"/>
      <c r="Q204" s="17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 s="7"/>
      <c r="J205"/>
      <c r="K205"/>
      <c r="L205" s="25"/>
      <c r="M205" s="10"/>
      <c r="N205"/>
      <c r="O205"/>
      <c r="P205" s="25"/>
      <c r="Q205" s="17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 s="7"/>
      <c r="J206"/>
      <c r="K206"/>
      <c r="L206" s="25"/>
      <c r="M206" s="10"/>
      <c r="N206"/>
      <c r="O206"/>
      <c r="P206" s="25"/>
      <c r="Q206" s="17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 s="7"/>
      <c r="J207"/>
      <c r="K207"/>
      <c r="L207" s="25"/>
      <c r="M207" s="10"/>
      <c r="N207"/>
      <c r="O207"/>
      <c r="P207" s="25"/>
      <c r="Q207" s="17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 s="7"/>
      <c r="J208"/>
      <c r="K208"/>
      <c r="L208" s="25"/>
      <c r="M208" s="10"/>
      <c r="N208"/>
      <c r="O208"/>
      <c r="P208" s="25"/>
      <c r="Q208" s="17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 s="7"/>
      <c r="J209"/>
      <c r="K209"/>
      <c r="L209" s="25"/>
      <c r="M209" s="10"/>
      <c r="N209"/>
      <c r="O209"/>
      <c r="P209" s="25"/>
      <c r="Q209" s="17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 s="7"/>
      <c r="J210"/>
      <c r="K210"/>
      <c r="L210" s="25"/>
      <c r="M210" s="10"/>
      <c r="N210"/>
      <c r="O210"/>
      <c r="P210" s="25"/>
      <c r="Q210" s="17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 s="7"/>
      <c r="J211"/>
      <c r="K211"/>
      <c r="L211" s="25"/>
      <c r="M211" s="10"/>
      <c r="N211"/>
      <c r="O211"/>
      <c r="P211" s="25"/>
      <c r="Q211" s="17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 s="7"/>
      <c r="J212"/>
      <c r="K212"/>
      <c r="L212" s="25"/>
      <c r="M212" s="10"/>
      <c r="N212"/>
      <c r="O212"/>
      <c r="P212" s="25"/>
      <c r="Q212" s="17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 s="7"/>
      <c r="J213"/>
      <c r="K213"/>
      <c r="L213" s="25"/>
      <c r="M213" s="10"/>
      <c r="N213"/>
      <c r="O213"/>
      <c r="P213" s="25"/>
      <c r="Q213" s="17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 s="7"/>
      <c r="J214"/>
      <c r="K214"/>
      <c r="L214" s="25"/>
      <c r="M214" s="10"/>
      <c r="N214"/>
      <c r="O214"/>
      <c r="P214" s="25"/>
      <c r="Q214" s="17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 s="7"/>
      <c r="J215"/>
      <c r="K215"/>
      <c r="L215" s="25"/>
      <c r="M215" s="10"/>
      <c r="N215"/>
      <c r="O215"/>
      <c r="P215" s="25"/>
      <c r="Q215" s="17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 s="7"/>
      <c r="J216"/>
      <c r="K216"/>
      <c r="L216" s="25"/>
      <c r="M216" s="10"/>
      <c r="N216"/>
      <c r="O216"/>
      <c r="P216" s="25"/>
      <c r="Q216" s="17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 s="7"/>
      <c r="J217"/>
      <c r="K217"/>
      <c r="L217" s="25"/>
      <c r="M217" s="10"/>
      <c r="N217"/>
      <c r="O217"/>
      <c r="P217" s="25"/>
      <c r="Q217" s="17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 s="7"/>
      <c r="J218"/>
      <c r="K218"/>
      <c r="L218" s="25"/>
      <c r="M218" s="10"/>
      <c r="N218"/>
      <c r="O218"/>
      <c r="P218" s="25"/>
      <c r="Q218" s="17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 s="7"/>
      <c r="J219"/>
      <c r="K219"/>
      <c r="L219" s="25"/>
      <c r="M219" s="10"/>
      <c r="N219"/>
      <c r="O219"/>
      <c r="P219" s="25"/>
      <c r="Q219" s="17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 s="7"/>
      <c r="J220"/>
      <c r="K220"/>
      <c r="L220" s="25"/>
      <c r="M220" s="10"/>
      <c r="N220"/>
      <c r="O220"/>
      <c r="P220" s="25"/>
      <c r="Q220" s="17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 s="7"/>
      <c r="J221"/>
      <c r="K221"/>
      <c r="L221" s="25"/>
      <c r="M221" s="10"/>
      <c r="N221"/>
      <c r="O221"/>
      <c r="P221" s="25"/>
      <c r="Q221" s="17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 s="7"/>
      <c r="J222"/>
      <c r="K222"/>
      <c r="L222" s="25"/>
      <c r="M222" s="10"/>
      <c r="N222"/>
      <c r="O222"/>
      <c r="P222" s="25"/>
      <c r="Q222" s="17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 s="7"/>
      <c r="J223"/>
      <c r="K223"/>
      <c r="L223" s="25"/>
      <c r="M223" s="10"/>
      <c r="N223"/>
      <c r="O223"/>
      <c r="P223" s="25"/>
      <c r="Q223" s="17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 s="7"/>
      <c r="J224"/>
      <c r="K224"/>
      <c r="L224" s="25"/>
      <c r="M224" s="10"/>
      <c r="N224"/>
      <c r="O224"/>
      <c r="P224" s="25"/>
      <c r="Q224" s="17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 s="7"/>
      <c r="J225"/>
      <c r="K225"/>
      <c r="L225" s="25"/>
      <c r="M225" s="10"/>
      <c r="N225"/>
      <c r="O225"/>
      <c r="P225" s="25"/>
      <c r="Q225" s="17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 s="7"/>
      <c r="J226"/>
      <c r="K226"/>
      <c r="L226" s="25"/>
      <c r="M226" s="10"/>
      <c r="N226"/>
      <c r="O226"/>
      <c r="P226" s="25"/>
      <c r="Q226" s="17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 s="7"/>
      <c r="J227"/>
      <c r="K227"/>
      <c r="L227" s="25"/>
      <c r="M227" s="10"/>
      <c r="N227"/>
      <c r="O227"/>
      <c r="P227" s="25"/>
      <c r="Q227" s="17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 s="7"/>
      <c r="J228"/>
      <c r="K228"/>
      <c r="L228" s="25"/>
      <c r="M228" s="10"/>
      <c r="N228"/>
      <c r="O228"/>
      <c r="P228" s="25"/>
      <c r="Q228" s="17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 s="7"/>
      <c r="J229"/>
      <c r="K229"/>
      <c r="L229" s="25"/>
      <c r="M229" s="10"/>
      <c r="N229"/>
      <c r="O229"/>
      <c r="P229" s="25"/>
      <c r="Q229" s="17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 s="7"/>
      <c r="J230"/>
      <c r="K230"/>
      <c r="L230" s="25"/>
      <c r="M230" s="10"/>
      <c r="N230"/>
      <c r="O230"/>
      <c r="P230" s="25"/>
      <c r="Q230" s="17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 s="7"/>
      <c r="J231"/>
      <c r="K231"/>
      <c r="L231" s="25"/>
      <c r="M231" s="10"/>
      <c r="N231"/>
      <c r="O231"/>
      <c r="P231" s="25"/>
      <c r="Q231" s="17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 s="7"/>
      <c r="J232"/>
      <c r="K232"/>
      <c r="L232" s="25"/>
      <c r="M232" s="10"/>
      <c r="N232"/>
      <c r="O232"/>
      <c r="P232" s="25"/>
      <c r="Q232" s="17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 s="7"/>
      <c r="J233"/>
      <c r="K233"/>
      <c r="L233" s="25"/>
      <c r="M233" s="10"/>
      <c r="N233"/>
      <c r="O233"/>
      <c r="P233" s="25"/>
      <c r="Q233" s="17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 s="7"/>
      <c r="J234"/>
      <c r="K234"/>
      <c r="L234" s="25"/>
      <c r="M234" s="10"/>
      <c r="N234"/>
      <c r="O234"/>
      <c r="P234" s="25"/>
      <c r="Q234" s="17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 s="7"/>
      <c r="J235"/>
      <c r="K235"/>
      <c r="L235" s="25"/>
      <c r="M235" s="10"/>
      <c r="N235"/>
      <c r="O235"/>
      <c r="P235" s="25"/>
      <c r="Q235" s="17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 s="7"/>
      <c r="J236"/>
      <c r="K236"/>
      <c r="L236" s="25"/>
      <c r="M236" s="10"/>
      <c r="N236"/>
      <c r="O236"/>
      <c r="P236" s="25"/>
      <c r="Q236" s="17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 s="7"/>
      <c r="J237"/>
      <c r="K237"/>
      <c r="L237" s="25"/>
      <c r="M237" s="10"/>
      <c r="N237"/>
      <c r="O237"/>
      <c r="P237" s="25"/>
      <c r="Q237" s="17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 s="7"/>
      <c r="J238"/>
      <c r="K238"/>
      <c r="L238" s="25"/>
      <c r="M238" s="10"/>
      <c r="N238"/>
      <c r="O238"/>
      <c r="P238" s="25"/>
      <c r="Q238" s="17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 s="7"/>
      <c r="J239"/>
      <c r="K239"/>
      <c r="L239" s="25"/>
      <c r="M239" s="10"/>
      <c r="N239"/>
      <c r="O239"/>
      <c r="P239" s="25"/>
      <c r="Q239" s="17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 s="7"/>
      <c r="J240"/>
      <c r="K240"/>
      <c r="L240" s="25"/>
      <c r="M240" s="10"/>
      <c r="N240"/>
      <c r="O240"/>
      <c r="P240" s="25"/>
      <c r="Q240" s="17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 s="7"/>
      <c r="J241"/>
      <c r="K241"/>
      <c r="L241" s="25"/>
      <c r="M241" s="10"/>
      <c r="N241"/>
      <c r="O241"/>
      <c r="P241" s="25"/>
      <c r="Q241" s="17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 s="7"/>
      <c r="J242"/>
      <c r="K242"/>
      <c r="L242" s="25"/>
      <c r="M242" s="10"/>
      <c r="N242"/>
      <c r="O242"/>
      <c r="P242" s="25"/>
      <c r="Q242" s="17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 s="7"/>
      <c r="J243"/>
      <c r="K243"/>
      <c r="L243" s="25"/>
      <c r="M243" s="10"/>
      <c r="N243"/>
      <c r="O243"/>
      <c r="P243" s="25"/>
      <c r="Q243" s="17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 s="7"/>
      <c r="J244"/>
      <c r="K244"/>
      <c r="L244" s="25"/>
      <c r="M244" s="10"/>
      <c r="N244"/>
      <c r="O244"/>
      <c r="P244" s="25"/>
      <c r="Q244" s="17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 s="7"/>
      <c r="J245"/>
      <c r="K245"/>
      <c r="L245" s="25"/>
      <c r="M245" s="10"/>
      <c r="N245"/>
      <c r="O245"/>
      <c r="P245" s="25"/>
      <c r="Q245" s="17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 s="7"/>
      <c r="J246"/>
      <c r="K246"/>
      <c r="L246" s="25"/>
      <c r="M246" s="10"/>
      <c r="N246"/>
      <c r="O246"/>
      <c r="P246" s="25"/>
      <c r="Q246" s="17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 s="7"/>
      <c r="J247"/>
      <c r="K247"/>
      <c r="L247" s="25"/>
      <c r="M247" s="10"/>
      <c r="N247"/>
      <c r="O247"/>
      <c r="P247" s="25"/>
      <c r="Q247" s="17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 s="7"/>
      <c r="J248"/>
      <c r="K248"/>
      <c r="L248" s="25"/>
      <c r="M248" s="10"/>
      <c r="N248"/>
      <c r="O248"/>
      <c r="P248" s="25"/>
      <c r="Q248" s="17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 s="7"/>
      <c r="J249"/>
      <c r="K249"/>
      <c r="L249" s="25"/>
      <c r="M249" s="10"/>
      <c r="N249"/>
      <c r="O249"/>
      <c r="P249" s="25"/>
      <c r="Q249" s="17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 s="7"/>
      <c r="J250"/>
      <c r="K250"/>
      <c r="L250" s="25"/>
      <c r="M250" s="10"/>
      <c r="N250"/>
      <c r="O250"/>
      <c r="P250" s="25"/>
      <c r="Q250" s="17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 s="7"/>
      <c r="J251"/>
      <c r="K251"/>
      <c r="L251" s="25"/>
      <c r="M251" s="10"/>
      <c r="N251"/>
      <c r="O251"/>
      <c r="P251" s="25"/>
      <c r="Q251" s="17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 s="7"/>
      <c r="J252"/>
      <c r="K252"/>
      <c r="L252" s="25"/>
      <c r="M252" s="10"/>
      <c r="N252"/>
      <c r="O252"/>
      <c r="P252" s="25"/>
      <c r="Q252" s="17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 s="7"/>
      <c r="J253"/>
      <c r="K253"/>
      <c r="L253" s="25"/>
      <c r="M253" s="10"/>
      <c r="N253"/>
      <c r="O253"/>
      <c r="P253" s="25"/>
      <c r="Q253" s="17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 s="7"/>
      <c r="J254"/>
      <c r="K254"/>
      <c r="L254" s="25"/>
      <c r="M254" s="10"/>
      <c r="N254"/>
      <c r="O254"/>
      <c r="P254" s="25"/>
      <c r="Q254" s="17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 s="7"/>
      <c r="J255"/>
      <c r="K255"/>
      <c r="L255" s="25"/>
      <c r="M255" s="10"/>
      <c r="N255"/>
      <c r="O255"/>
      <c r="P255" s="25"/>
      <c r="Q255" s="17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 s="7"/>
      <c r="J256"/>
      <c r="K256"/>
      <c r="L256" s="25"/>
      <c r="M256" s="10"/>
      <c r="N256"/>
      <c r="O256"/>
      <c r="P256" s="25"/>
      <c r="Q256" s="17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 s="7"/>
      <c r="J257"/>
      <c r="K257"/>
      <c r="L257" s="25"/>
      <c r="M257" s="10"/>
      <c r="N257"/>
      <c r="O257"/>
      <c r="P257" s="25"/>
      <c r="Q257" s="17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 s="7"/>
      <c r="J258"/>
      <c r="K258"/>
      <c r="L258" s="25"/>
      <c r="M258" s="10"/>
      <c r="N258"/>
      <c r="O258"/>
      <c r="P258" s="25"/>
      <c r="Q258" s="17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 s="7"/>
      <c r="J259"/>
      <c r="K259"/>
      <c r="L259" s="25"/>
      <c r="M259" s="10"/>
      <c r="N259"/>
      <c r="O259"/>
      <c r="P259" s="25"/>
      <c r="Q259" s="17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 s="7"/>
      <c r="J260"/>
      <c r="K260"/>
      <c r="L260" s="25"/>
      <c r="M260" s="10"/>
      <c r="N260"/>
      <c r="O260"/>
      <c r="P260" s="25"/>
      <c r="Q260" s="17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 s="7"/>
      <c r="J261"/>
      <c r="K261"/>
      <c r="L261" s="25"/>
      <c r="M261" s="10"/>
      <c r="N261"/>
      <c r="O261"/>
      <c r="P261" s="25"/>
      <c r="Q261" s="17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 s="7"/>
      <c r="J262"/>
      <c r="K262"/>
      <c r="L262" s="25"/>
      <c r="M262" s="10"/>
      <c r="N262"/>
      <c r="O262"/>
      <c r="P262" s="25"/>
      <c r="Q262" s="17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 s="7"/>
      <c r="J263"/>
      <c r="K263"/>
      <c r="L263" s="25"/>
      <c r="M263" s="10"/>
      <c r="N263"/>
      <c r="O263"/>
      <c r="P263" s="25"/>
      <c r="Q263" s="17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 s="7"/>
      <c r="J264"/>
      <c r="K264"/>
      <c r="L264" s="25"/>
      <c r="M264" s="10"/>
      <c r="N264"/>
      <c r="O264"/>
      <c r="P264" s="25"/>
      <c r="Q264" s="17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 s="7"/>
      <c r="J265"/>
      <c r="K265"/>
      <c r="L265" s="25"/>
      <c r="M265" s="10"/>
      <c r="N265"/>
      <c r="O265"/>
      <c r="P265" s="25"/>
      <c r="Q265" s="17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 s="7"/>
      <c r="J266"/>
      <c r="K266"/>
      <c r="L266" s="25"/>
      <c r="M266" s="10"/>
      <c r="N266"/>
      <c r="O266"/>
      <c r="P266" s="25"/>
      <c r="Q266" s="17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 s="7"/>
      <c r="J267"/>
      <c r="K267"/>
      <c r="L267" s="25"/>
      <c r="M267" s="10"/>
      <c r="N267"/>
      <c r="O267"/>
      <c r="P267" s="25"/>
      <c r="Q267" s="17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 s="7"/>
      <c r="J268"/>
      <c r="K268"/>
      <c r="L268" s="25"/>
      <c r="M268" s="10"/>
      <c r="N268"/>
      <c r="O268"/>
      <c r="P268" s="25"/>
      <c r="Q268" s="17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 s="7"/>
      <c r="J269"/>
      <c r="K269"/>
      <c r="L269" s="25"/>
      <c r="M269" s="10"/>
      <c r="N269"/>
      <c r="O269"/>
      <c r="P269" s="25"/>
      <c r="Q269" s="17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 s="7"/>
      <c r="J270"/>
      <c r="K270"/>
      <c r="L270" s="25"/>
      <c r="M270" s="10"/>
      <c r="N270"/>
      <c r="O270"/>
      <c r="P270" s="25"/>
      <c r="Q270" s="17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 s="7"/>
      <c r="J271"/>
      <c r="K271"/>
      <c r="L271" s="25"/>
      <c r="M271" s="10"/>
      <c r="N271"/>
      <c r="O271"/>
      <c r="P271" s="25"/>
      <c r="Q271" s="17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 s="7"/>
      <c r="J272"/>
      <c r="K272"/>
      <c r="L272" s="25"/>
      <c r="M272" s="10"/>
      <c r="N272"/>
      <c r="O272"/>
      <c r="P272" s="25"/>
      <c r="Q272" s="17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 s="7"/>
      <c r="J273"/>
      <c r="K273"/>
      <c r="L273" s="25"/>
      <c r="M273" s="10"/>
      <c r="N273"/>
      <c r="O273"/>
      <c r="P273" s="25"/>
      <c r="Q273" s="17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 s="7"/>
      <c r="J274"/>
      <c r="K274"/>
      <c r="L274" s="25"/>
      <c r="M274" s="10"/>
      <c r="N274"/>
      <c r="O274"/>
      <c r="P274" s="25"/>
      <c r="Q274" s="17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 s="7"/>
      <c r="J275"/>
      <c r="K275"/>
      <c r="L275" s="25"/>
      <c r="M275" s="10"/>
      <c r="N275"/>
      <c r="O275"/>
      <c r="P275" s="25"/>
      <c r="Q275" s="17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 s="7"/>
      <c r="J276"/>
      <c r="K276"/>
      <c r="L276" s="25"/>
      <c r="M276" s="10"/>
      <c r="N276"/>
      <c r="O276"/>
      <c r="P276" s="25"/>
      <c r="Q276" s="17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 s="7"/>
      <c r="J277"/>
      <c r="K277"/>
      <c r="L277" s="25"/>
      <c r="M277" s="10"/>
      <c r="N277"/>
      <c r="O277"/>
      <c r="P277" s="25"/>
      <c r="Q277" s="17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 s="7"/>
      <c r="J278"/>
      <c r="K278"/>
      <c r="L278" s="25"/>
      <c r="M278" s="10"/>
      <c r="N278"/>
      <c r="O278"/>
      <c r="P278" s="25"/>
      <c r="Q278" s="17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 s="7"/>
      <c r="J279"/>
      <c r="K279"/>
      <c r="L279" s="25"/>
      <c r="M279" s="10"/>
      <c r="N279"/>
      <c r="O279"/>
      <c r="P279" s="25"/>
      <c r="Q279" s="17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 s="7"/>
      <c r="J280"/>
      <c r="K280"/>
      <c r="L280" s="25"/>
      <c r="M280" s="10"/>
      <c r="N280"/>
      <c r="O280"/>
      <c r="P280" s="25"/>
      <c r="Q280" s="17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 s="7"/>
      <c r="J281"/>
      <c r="K281"/>
      <c r="L281" s="25"/>
      <c r="M281" s="10"/>
      <c r="N281"/>
      <c r="O281"/>
      <c r="P281" s="25"/>
      <c r="Q281" s="17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 s="7"/>
      <c r="J282"/>
      <c r="K282"/>
      <c r="L282" s="25"/>
      <c r="M282" s="10"/>
      <c r="N282"/>
      <c r="O282"/>
      <c r="P282" s="25"/>
      <c r="Q282" s="17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 s="7"/>
      <c r="J283"/>
      <c r="K283"/>
      <c r="L283" s="25"/>
      <c r="M283" s="10"/>
      <c r="N283"/>
      <c r="O283"/>
      <c r="P283" s="25"/>
      <c r="Q283" s="17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 s="7"/>
      <c r="J284"/>
      <c r="K284"/>
      <c r="L284" s="25"/>
      <c r="M284" s="10"/>
      <c r="N284"/>
      <c r="O284"/>
      <c r="P284" s="25"/>
      <c r="Q284" s="17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 s="7"/>
      <c r="J285"/>
      <c r="K285"/>
      <c r="L285" s="25"/>
      <c r="M285" s="10"/>
      <c r="N285"/>
      <c r="O285"/>
      <c r="P285" s="25"/>
      <c r="Q285" s="17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 s="7"/>
      <c r="J286"/>
      <c r="K286"/>
      <c r="L286" s="25"/>
      <c r="M286" s="10"/>
      <c r="N286"/>
      <c r="O286"/>
      <c r="P286" s="25"/>
      <c r="Q286" s="17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 s="7"/>
      <c r="J287"/>
      <c r="K287"/>
      <c r="L287" s="25"/>
      <c r="M287" s="10"/>
      <c r="N287"/>
      <c r="O287"/>
      <c r="P287" s="25"/>
      <c r="Q287" s="17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 s="7"/>
      <c r="J288"/>
      <c r="K288"/>
      <c r="L288" s="25"/>
      <c r="M288" s="10"/>
      <c r="N288"/>
      <c r="O288"/>
      <c r="P288" s="25"/>
      <c r="Q288" s="17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 s="7"/>
      <c r="J289"/>
      <c r="K289"/>
      <c r="L289" s="25"/>
      <c r="M289" s="10"/>
      <c r="N289"/>
      <c r="O289"/>
      <c r="P289" s="25"/>
      <c r="Q289" s="17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 s="7"/>
      <c r="J290"/>
      <c r="K290"/>
      <c r="L290" s="25"/>
      <c r="M290" s="10"/>
      <c r="N290"/>
      <c r="O290"/>
      <c r="P290" s="25"/>
      <c r="Q290" s="17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 s="7"/>
      <c r="J291"/>
      <c r="K291"/>
      <c r="L291" s="25"/>
      <c r="M291" s="10"/>
      <c r="N291"/>
      <c r="O291"/>
      <c r="P291" s="25"/>
      <c r="Q291" s="17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 s="7"/>
      <c r="J292"/>
      <c r="K292"/>
      <c r="L292" s="25"/>
      <c r="M292" s="10"/>
      <c r="N292"/>
      <c r="O292"/>
      <c r="P292" s="25"/>
      <c r="Q292" s="17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 s="7"/>
      <c r="J293"/>
      <c r="K293"/>
      <c r="L293" s="25"/>
      <c r="M293" s="10"/>
      <c r="N293"/>
      <c r="O293"/>
      <c r="P293" s="25"/>
      <c r="Q293" s="17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 s="7"/>
      <c r="J294"/>
      <c r="K294"/>
      <c r="L294" s="25"/>
      <c r="M294" s="10"/>
      <c r="N294"/>
      <c r="O294"/>
      <c r="P294" s="25"/>
      <c r="Q294" s="17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 s="7"/>
      <c r="J295"/>
      <c r="K295"/>
      <c r="L295" s="25"/>
      <c r="M295" s="10"/>
      <c r="N295"/>
      <c r="O295"/>
      <c r="P295" s="25"/>
      <c r="Q295" s="17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 s="7"/>
      <c r="J296"/>
      <c r="K296"/>
      <c r="L296" s="25"/>
      <c r="M296" s="10"/>
      <c r="N296"/>
      <c r="O296"/>
      <c r="P296" s="25"/>
      <c r="Q296" s="17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 s="7"/>
      <c r="J297"/>
      <c r="K297"/>
      <c r="L297" s="25"/>
      <c r="M297" s="10"/>
      <c r="N297"/>
      <c r="O297"/>
      <c r="P297" s="25"/>
      <c r="Q297" s="17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 s="7"/>
      <c r="J298"/>
      <c r="K298"/>
      <c r="L298" s="25"/>
      <c r="M298" s="10"/>
      <c r="N298"/>
      <c r="O298"/>
      <c r="P298" s="25"/>
      <c r="Q298" s="17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 s="7"/>
      <c r="J299"/>
      <c r="K299"/>
      <c r="L299" s="25"/>
      <c r="M299" s="10"/>
      <c r="N299"/>
      <c r="O299"/>
      <c r="P299" s="25"/>
      <c r="Q299" s="17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 s="7"/>
      <c r="J300"/>
      <c r="K300"/>
      <c r="L300" s="25"/>
      <c r="M300" s="10"/>
      <c r="N300"/>
      <c r="O300"/>
      <c r="P300" s="25"/>
      <c r="Q300" s="17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H531"/>
  <sheetViews>
    <sheetView workbookViewId="0">
      <selection activeCell="I2" sqref="I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27347.831430975995</v>
      </c>
      <c r="AH1" s="31" t="s">
        <v>96</v>
      </c>
      <c r="AI1">
        <f ca="1">MAX(AD3:OFFSET(AD3,Control!$I$5-1,0))</f>
        <v>6.630030034825638</v>
      </c>
      <c r="AN1" s="1"/>
      <c r="AO1" s="1"/>
      <c r="AP1" s="1"/>
      <c r="AQ1" s="1"/>
      <c r="AR1" s="1"/>
      <c r="AS1" s="1"/>
      <c r="AT1" s="1"/>
      <c r="AU1" s="1"/>
      <c r="AX1" s="4"/>
      <c r="BC1" s="4"/>
    </row>
    <row r="2" spans="1:60" x14ac:dyDescent="0.2">
      <c r="C2" s="2" t="s">
        <v>9</v>
      </c>
      <c r="D2" s="96">
        <f ca="1">SUM(D3:OFFSET(D3,Control!$I$5-1,0))</f>
        <v>2.2827222691756965E-5</v>
      </c>
      <c r="E2" s="18" t="s">
        <v>29</v>
      </c>
      <c r="F2" s="3">
        <f>Control!Q14</f>
        <v>8.8028169014084515E-2</v>
      </c>
      <c r="H2" s="3" t="s">
        <v>33</v>
      </c>
      <c r="I2" s="4">
        <v>0.1</v>
      </c>
      <c r="J2" s="4">
        <f>Control!S14</f>
        <v>0</v>
      </c>
      <c r="K2" s="4" t="s">
        <v>49</v>
      </c>
      <c r="N2" s="4" t="s">
        <v>34</v>
      </c>
      <c r="O2" s="4">
        <f>Control!R14</f>
        <v>1.7</v>
      </c>
      <c r="P2" s="18">
        <f>Control!P14</f>
        <v>2.52112676056338</v>
      </c>
      <c r="Q2" s="34" t="s">
        <v>35</v>
      </c>
      <c r="R2" s="14" t="s">
        <v>38</v>
      </c>
      <c r="S2" s="8">
        <f ca="1">100*MAX(S3:OFFSET(S3,Control!$I$5-1,0))</f>
        <v>0.57398188263664551</v>
      </c>
      <c r="T2" s="8">
        <f ca="1">S2*(1+AG3/100)</f>
        <v>2.0043293753086302</v>
      </c>
      <c r="U2" s="2"/>
      <c r="V2" t="s">
        <v>44</v>
      </c>
      <c r="W2">
        <f>O2/(1+P2-F2)</f>
        <v>0.49517948717948718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N2" s="1"/>
      <c r="AO2" s="2"/>
      <c r="AP2" s="1"/>
      <c r="AQ2" s="3"/>
      <c r="AR2" s="1"/>
      <c r="AT2" s="1"/>
    </row>
    <row r="3" spans="1:60" ht="14.25" x14ac:dyDescent="0.2">
      <c r="A3" s="37" t="str">
        <f>Control!B5</f>
        <v>AME 10 A1</v>
      </c>
      <c r="B3" s="27">
        <f>100*T3/(1-S3)</f>
        <v>2.8608751792590752</v>
      </c>
      <c r="C3" s="20">
        <v>65.388307806037602</v>
      </c>
      <c r="D3" s="9">
        <f>ABS(B3-((354.94*SQRT(C3)+9.623*C3-1.5223*POWER(C3,1.5))/($AA$1+273)+0.0012439*POWER(C3,1.5)))</f>
        <v>1.7390737427902536E-7</v>
      </c>
      <c r="E3">
        <f>Control!C5/100</f>
        <v>0.38965236339525339</v>
      </c>
      <c r="F3">
        <f>$F$2*N3</f>
        <v>1.1506416563976567E-6</v>
      </c>
      <c r="G3">
        <f t="shared" ref="G3:G30" si="0">0.018*C3*1000000/8.3144/($AA$1+273.15)</f>
        <v>115.73426809608846</v>
      </c>
      <c r="H3" s="21">
        <f t="shared" ref="H3:H29" si="1">2*0.0000000000000000001*(E3*100)^3.5</f>
        <v>7.3858519390570924E-14</v>
      </c>
      <c r="I3">
        <v>0.1</v>
      </c>
      <c r="J3">
        <f>$I$2+(0.821*SQRT(H3)+1.54)/(Q3*100)</f>
        <v>0.47161311075943857</v>
      </c>
      <c r="K3">
        <f>Control!F5/100</f>
        <v>2.8561438959384348E-2</v>
      </c>
      <c r="L3" s="25">
        <f>K3*(1-F3-P3-S3)</f>
        <v>2.8559489730917573E-2</v>
      </c>
      <c r="M3" s="10">
        <f t="shared" ref="M3:M30" si="2">0.018*I3*1000000/8.3144/($AA$1+273.15)</f>
        <v>0.17699535586605619</v>
      </c>
      <c r="N3">
        <f>1/((1+$P$2)*(1+(1-E3)/E3*$AA$2/M3)-$O$2)</f>
        <v>1.3071289216677379E-5</v>
      </c>
      <c r="O3">
        <f>$O$2*N3</f>
        <v>2.2221191668351542E-5</v>
      </c>
      <c r="P3" s="25">
        <f>S3*($P$2-$F$2)</f>
        <v>4.7552292760093703E-5</v>
      </c>
      <c r="Q3" s="22">
        <f>100/(1+G3/$AA$2*(1/S3-1))</f>
        <v>4.1440955082972158E-2</v>
      </c>
      <c r="R3">
        <f>Q3/100*G3+(100-Q3)/100*$AA$2</f>
        <v>2454.0305859387704</v>
      </c>
      <c r="S3" s="25">
        <f>($O$2/(1+$P$2-$F$2)+1)*N3</f>
        <v>1.9543923507766444E-5</v>
      </c>
      <c r="T3" s="25">
        <f>L3+F3+P3</f>
        <v>2.8608192665334063E-2</v>
      </c>
      <c r="U3" s="10">
        <f ca="1">RANK(C3,$C$3:OFFSET($C$3,Control!$I$5-1,0),1)</f>
        <v>16</v>
      </c>
      <c r="V3" s="10">
        <f ca="1">IF(U3=U2,U2+1,U3)</f>
        <v>16</v>
      </c>
      <c r="W3" s="10">
        <f ca="1">IF(V3=V2,V2+1,V3)</f>
        <v>16</v>
      </c>
      <c r="X3" s="7">
        <f>(N3+L3)*100</f>
        <v>2.8572561020134253</v>
      </c>
      <c r="Y3" s="7">
        <f t="shared" ref="Y3:Y66" ca="1" si="3">ABS(C3-V3)</f>
        <v>49.388307806037602</v>
      </c>
      <c r="Z3">
        <v>1</v>
      </c>
      <c r="AA3">
        <v>2</v>
      </c>
      <c r="AB3" s="11">
        <f>100*8.3144*$AA$2*($AA$1+273)*($AE$1/100-B3/100)/(0.018*1000000*C3+8.3144*$AA$2*($AA$1+273)*($AE$1/100-B3/100))</f>
        <v>50.259218742357248</v>
      </c>
      <c r="AC3" s="11"/>
      <c r="AD3" s="7">
        <f>B3+S3*100</f>
        <v>2.862829571609852</v>
      </c>
      <c r="AE3">
        <f>($AE$1/100-K3)/(1-K3)/N3-1-$P$2</f>
        <v>3751.9480935122465</v>
      </c>
      <c r="AF3" s="25">
        <f>S3+P3+F3</f>
        <v>6.8246857924257796E-5</v>
      </c>
      <c r="AG3">
        <f>100*((O2+P2)*(1+P2-F2)-O2)/(1+O2+P2-F2)</f>
        <v>249.19732415621456</v>
      </c>
      <c r="AL3" s="33"/>
      <c r="AN3" s="27"/>
      <c r="AO3" s="20"/>
      <c r="AP3" s="9"/>
      <c r="AQ3" s="9"/>
      <c r="AR3" s="9"/>
      <c r="AS3" s="28"/>
      <c r="AT3" s="9"/>
      <c r="AU3" s="33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4">100*T4/(1-S4)</f>
        <v>3.4664128502124854</v>
      </c>
      <c r="C4" s="20">
        <v>90.245902109107462</v>
      </c>
      <c r="D4" s="9">
        <f t="shared" ref="D4:D30" si="5">ABS(B4-((354.94*SQRT(C4)+9.623*C4-1.5223*POWER(C4,1.5))/($AA$1+273)+0.0012439*POWER(C4,1.5)))</f>
        <v>5.7190095059667101E-7</v>
      </c>
      <c r="E4">
        <f>Control!C6/100</f>
        <v>0.34971299583991844</v>
      </c>
      <c r="F4">
        <f t="shared" ref="F4:F30" si="6">$F$2*N4</f>
        <v>9.692780355111086E-7</v>
      </c>
      <c r="G4">
        <f t="shared" si="0"/>
        <v>159.73105559254745</v>
      </c>
      <c r="H4" s="21">
        <f t="shared" si="1"/>
        <v>5.0584935006422582E-14</v>
      </c>
      <c r="I4">
        <v>0.1</v>
      </c>
      <c r="J4">
        <f t="shared" ref="J4:J30" si="7">$I$2+(0.821*SQRT(H4)+1.54)/(Q4*100)</f>
        <v>0.70875330931366209</v>
      </c>
      <c r="K4">
        <f>Control!F6/100</f>
        <v>3.4624521969769839E-2</v>
      </c>
      <c r="L4" s="25">
        <f t="shared" ref="L4:L30" si="8">K4*(1-F4-P4-S4)</f>
        <v>3.4622531412274296E-2</v>
      </c>
      <c r="M4" s="10">
        <f t="shared" si="2"/>
        <v>0.17699535586605619</v>
      </c>
      <c r="N4">
        <f t="shared" ref="N4:N29" si="9">1/((1+$P$2)*(1+(1-E4)/E4*$AA$2/M4)-$O$2)</f>
        <v>1.1010998483406194E-5</v>
      </c>
      <c r="O4">
        <f t="shared" ref="O4:O30" si="10">$O$2*N4</f>
        <v>1.8718697421790528E-5</v>
      </c>
      <c r="P4" s="25">
        <f t="shared" ref="P4:P30" si="11">S4*($P$2-$F$2)</f>
        <v>4.0057121740970372E-5</v>
      </c>
      <c r="Q4" s="22">
        <f t="shared" ref="Q4:Q30" si="12">100/(1+G4/$AA$2*(1/S4-1))</f>
        <v>2.5297606782428171E-2</v>
      </c>
      <c r="R4">
        <f t="shared" ref="R4:R9" si="13">Q4/100*G4+(100-Q4)/100*$AA$2</f>
        <v>2454.4193518878446</v>
      </c>
      <c r="S4" s="25">
        <f t="shared" ref="S4:S30" si="14">($O$2/(1+$P$2-$F$2)+1)*N4</f>
        <v>1.6463419065753383E-5</v>
      </c>
      <c r="T4" s="25">
        <f t="shared" ref="T4:T30" si="15">L4+F4+P4</f>
        <v>3.4663557812050771E-2</v>
      </c>
      <c r="U4" s="10">
        <f ca="1">RANK(C4,$C$3:OFFSET($C$3,Control!$I$5-1,0),1)</f>
        <v>29</v>
      </c>
      <c r="V4" s="10">
        <f t="shared" ref="V4:W19" ca="1" si="16">IF(U4=U3,U3+1,U4)</f>
        <v>29</v>
      </c>
      <c r="W4" s="10">
        <f t="shared" ca="1" si="16"/>
        <v>29</v>
      </c>
      <c r="X4" s="7">
        <f t="shared" ref="X4:X67" si="17">(N4+L4)*100</f>
        <v>3.4633542410757703</v>
      </c>
      <c r="Y4" s="7">
        <f t="shared" ca="1" si="3"/>
        <v>61.245902109107462</v>
      </c>
      <c r="Z4">
        <v>1</v>
      </c>
      <c r="AA4">
        <v>2</v>
      </c>
      <c r="AB4" s="11">
        <f t="shared" ref="AB4:AB67" si="18">100*8.3144*$AA$2*($AA$1+273)*($AE$1/100-B4/100)/(0.018*1000000*C4+8.3144*$AA$2*($AA$1+273)*($AE$1/100-B4/100))</f>
        <v>38.989114647394487</v>
      </c>
      <c r="AC4" s="11"/>
      <c r="AD4" s="7">
        <f t="shared" ref="AD4:AD29" si="19">B4+S4*100</f>
        <v>3.4680591921190609</v>
      </c>
      <c r="AE4">
        <f t="shared" ref="AE4:AE30" si="20">($AE$1/100-K4)/(1-K4)/N4-1-$P$2</f>
        <v>3912.2531840004167</v>
      </c>
      <c r="AF4" s="25">
        <f t="shared" ref="AF4:AF30" si="21">S4+P4+F4</f>
        <v>5.748981884223486E-5</v>
      </c>
      <c r="AG4" s="7"/>
      <c r="AL4" s="33"/>
      <c r="AN4" s="27"/>
      <c r="AO4" s="20"/>
      <c r="AP4" s="9"/>
      <c r="AQ4" s="9"/>
      <c r="AR4" s="9"/>
      <c r="AS4" s="28"/>
      <c r="AT4" s="9"/>
      <c r="AU4" s="33"/>
      <c r="AX4" s="7"/>
      <c r="BH4" s="1"/>
    </row>
    <row r="5" spans="1:60" ht="14.25" x14ac:dyDescent="0.2">
      <c r="A5" s="37" t="str">
        <f>Control!B7</f>
        <v>AME 10 A3</v>
      </c>
      <c r="B5" s="27">
        <f t="shared" si="4"/>
        <v>4.4402909679533362</v>
      </c>
      <c r="C5" s="20">
        <v>135.35886206992006</v>
      </c>
      <c r="D5" s="9">
        <f t="shared" si="5"/>
        <v>6.1060989597905291E-7</v>
      </c>
      <c r="E5">
        <f>Control!C7/100</f>
        <v>0.47585625936456422</v>
      </c>
      <c r="F5">
        <f t="shared" si="6"/>
        <v>1.6362929684719246E-6</v>
      </c>
      <c r="G5">
        <f t="shared" si="0"/>
        <v>239.57889961689918</v>
      </c>
      <c r="H5" s="21">
        <f t="shared" si="1"/>
        <v>1.4866038318152935E-13</v>
      </c>
      <c r="I5">
        <v>0.1</v>
      </c>
      <c r="J5">
        <f t="shared" si="7"/>
        <v>0.64087480925411555</v>
      </c>
      <c r="K5">
        <f>Control!F7/100</f>
        <v>4.4336719574517083E-2</v>
      </c>
      <c r="L5" s="25">
        <f t="shared" si="8"/>
        <v>4.4332416615697381E-2</v>
      </c>
      <c r="M5" s="10">
        <f t="shared" si="2"/>
        <v>0.17699535586605619</v>
      </c>
      <c r="N5">
        <f t="shared" si="9"/>
        <v>1.8588288121841061E-5</v>
      </c>
      <c r="O5">
        <f t="shared" si="10"/>
        <v>3.16000898071298E-5</v>
      </c>
      <c r="P5" s="25">
        <f t="shared" si="11"/>
        <v>6.7622688475975975E-5</v>
      </c>
      <c r="Q5" s="22">
        <f t="shared" si="12"/>
        <v>2.8472398606853067E-2</v>
      </c>
      <c r="R5">
        <f t="shared" si="13"/>
        <v>2454.3692164734789</v>
      </c>
      <c r="S5" s="25">
        <f t="shared" si="14"/>
        <v>2.7792827101558871E-5</v>
      </c>
      <c r="T5" s="25">
        <f t="shared" si="15"/>
        <v>4.4401675597141831E-2</v>
      </c>
      <c r="U5" s="10">
        <f ca="1">RANK(C5,$C$3:OFFSET($C$3,Control!$I$5-1,0),1)</f>
        <v>38</v>
      </c>
      <c r="V5" s="10">
        <f t="shared" ca="1" si="16"/>
        <v>38</v>
      </c>
      <c r="W5" s="10">
        <f t="shared" ca="1" si="16"/>
        <v>38</v>
      </c>
      <c r="X5" s="7">
        <f t="shared" si="17"/>
        <v>4.435100490381922</v>
      </c>
      <c r="Y5" s="7">
        <f t="shared" ca="1" si="3"/>
        <v>97.358862069920065</v>
      </c>
      <c r="Z5">
        <v>1</v>
      </c>
      <c r="AA5">
        <v>2</v>
      </c>
      <c r="AB5" s="11">
        <f t="shared" si="18"/>
        <v>24.601338321306482</v>
      </c>
      <c r="AC5" s="11"/>
      <c r="AD5" s="7">
        <f t="shared" si="19"/>
        <v>4.4430702506634923</v>
      </c>
      <c r="AE5">
        <f t="shared" si="20"/>
        <v>1792.8781549689418</v>
      </c>
      <c r="AF5" s="25">
        <f t="shared" si="21"/>
        <v>9.7051808546006762E-5</v>
      </c>
      <c r="AG5" s="7"/>
      <c r="AL5" s="33"/>
      <c r="AN5" s="27"/>
      <c r="AO5" s="20"/>
      <c r="AP5" s="9"/>
      <c r="AQ5" s="9"/>
      <c r="AR5" s="9"/>
      <c r="AS5" s="28"/>
      <c r="AT5" s="9"/>
      <c r="AU5" s="33"/>
      <c r="AX5" s="7"/>
      <c r="BH5" s="1"/>
    </row>
    <row r="6" spans="1:60" ht="14.25" x14ac:dyDescent="0.2">
      <c r="A6" s="37" t="str">
        <f>Control!B8</f>
        <v>AME 10 A4</v>
      </c>
      <c r="B6" s="27">
        <f t="shared" si="4"/>
        <v>3.4271713828170696</v>
      </c>
      <c r="C6" s="20">
        <v>88.554743280482427</v>
      </c>
      <c r="D6" s="9">
        <f t="shared" si="5"/>
        <v>3.8166906835002123E-7</v>
      </c>
      <c r="E6">
        <f>Control!C8/100</f>
        <v>0.41488618091288926</v>
      </c>
      <c r="F6">
        <f t="shared" si="6"/>
        <v>1.2779901752375039E-6</v>
      </c>
      <c r="G6">
        <f t="shared" si="0"/>
        <v>156.73778300556233</v>
      </c>
      <c r="H6" s="21">
        <f t="shared" si="1"/>
        <v>9.1998636127769117E-14</v>
      </c>
      <c r="I6">
        <v>0.1</v>
      </c>
      <c r="J6">
        <f t="shared" si="7"/>
        <v>0.55308744459935855</v>
      </c>
      <c r="K6">
        <f>Control!F8/100</f>
        <v>3.421947054952925E-2</v>
      </c>
      <c r="L6" s="25">
        <f t="shared" si="8"/>
        <v>3.4216876708416652E-2</v>
      </c>
      <c r="M6" s="10">
        <f t="shared" si="2"/>
        <v>0.17699535586605619</v>
      </c>
      <c r="N6">
        <f t="shared" si="9"/>
        <v>1.4517968390698045E-5</v>
      </c>
      <c r="O6">
        <f t="shared" si="10"/>
        <v>2.4680546264186674E-5</v>
      </c>
      <c r="P6" s="25">
        <f t="shared" si="11"/>
        <v>5.2815194565157417E-5</v>
      </c>
      <c r="Q6" s="22">
        <f t="shared" si="12"/>
        <v>3.3989029432972377E-2</v>
      </c>
      <c r="R6">
        <f t="shared" si="13"/>
        <v>2454.2188429786188</v>
      </c>
      <c r="S6" s="25">
        <f t="shared" si="14"/>
        <v>2.1706968533291906E-5</v>
      </c>
      <c r="T6" s="25">
        <f t="shared" si="15"/>
        <v>3.4270969893157047E-2</v>
      </c>
      <c r="U6" s="10">
        <f ca="1">RANK(C6,$C$3:OFFSET($C$3,Control!$I$5-1,0),1)</f>
        <v>27</v>
      </c>
      <c r="V6" s="10">
        <f t="shared" ca="1" si="16"/>
        <v>27</v>
      </c>
      <c r="W6" s="10">
        <f t="shared" ca="1" si="16"/>
        <v>27</v>
      </c>
      <c r="X6" s="7">
        <f t="shared" si="17"/>
        <v>3.423139467680735</v>
      </c>
      <c r="Y6" s="7">
        <f t="shared" ca="1" si="3"/>
        <v>61.554743280482427</v>
      </c>
      <c r="Z6">
        <v>1</v>
      </c>
      <c r="AA6">
        <v>2</v>
      </c>
      <c r="AB6" s="11">
        <f t="shared" si="18"/>
        <v>39.664594297690776</v>
      </c>
      <c r="AC6" s="11"/>
      <c r="AD6" s="7">
        <f t="shared" si="19"/>
        <v>3.4293420796703988</v>
      </c>
      <c r="AE6">
        <f t="shared" si="20"/>
        <v>2993.9991714119633</v>
      </c>
      <c r="AF6" s="25">
        <f t="shared" si="21"/>
        <v>7.5800153273686833E-5</v>
      </c>
      <c r="AG6" s="7"/>
      <c r="AL6" s="33"/>
      <c r="AN6" s="27"/>
      <c r="AO6" s="9"/>
      <c r="AP6" s="9"/>
      <c r="AQ6" s="9"/>
      <c r="AR6" s="9"/>
      <c r="AS6" s="28"/>
      <c r="AT6" s="9"/>
      <c r="AU6" s="33"/>
      <c r="AX6" s="7"/>
      <c r="BH6" s="1"/>
    </row>
    <row r="7" spans="1:60" ht="14.25" x14ac:dyDescent="0.2">
      <c r="A7" s="37" t="str">
        <f>Control!B9</f>
        <v>AME 10 A5</v>
      </c>
      <c r="B7" s="27">
        <f t="shared" si="4"/>
        <v>2.8428267002165346</v>
      </c>
      <c r="C7" s="20">
        <v>64.690142602627745</v>
      </c>
      <c r="D7" s="9">
        <f t="shared" si="5"/>
        <v>4.7166800776210493E-7</v>
      </c>
      <c r="E7">
        <f>Control!C9/100</f>
        <v>0.37570882029801977</v>
      </c>
      <c r="F7">
        <f t="shared" si="6"/>
        <v>1.0846879849438685E-6</v>
      </c>
      <c r="G7">
        <f t="shared" si="0"/>
        <v>114.4985481097802</v>
      </c>
      <c r="H7" s="21">
        <f t="shared" si="1"/>
        <v>6.5014445623695072E-14</v>
      </c>
      <c r="I7">
        <v>0.1</v>
      </c>
      <c r="J7">
        <f t="shared" si="7"/>
        <v>0.48999253888872984</v>
      </c>
      <c r="K7">
        <f>Control!F9/100</f>
        <v>2.8383657982640181E-2</v>
      </c>
      <c r="L7" s="25">
        <f t="shared" si="8"/>
        <v>2.8381831919613222E-2</v>
      </c>
      <c r="M7" s="10">
        <f t="shared" si="2"/>
        <v>0.17699535586605619</v>
      </c>
      <c r="N7">
        <f t="shared" si="9"/>
        <v>1.2322055508962346E-5</v>
      </c>
      <c r="O7">
        <f t="shared" si="10"/>
        <v>2.0947494365235988E-5</v>
      </c>
      <c r="P7" s="25">
        <f t="shared" si="11"/>
        <v>4.4826641141159363E-5</v>
      </c>
      <c r="Q7" s="22">
        <f t="shared" si="12"/>
        <v>3.948794030076027E-2</v>
      </c>
      <c r="R7">
        <f t="shared" si="13"/>
        <v>2454.075784183939</v>
      </c>
      <c r="S7" s="25">
        <f t="shared" si="14"/>
        <v>1.8423684636887496E-5</v>
      </c>
      <c r="T7" s="25">
        <f t="shared" si="15"/>
        <v>2.8427743248739326E-2</v>
      </c>
      <c r="U7" s="10">
        <f ca="1">RANK(C7,$C$3:OFFSET($C$3,Control!$I$5-1,0),1)</f>
        <v>14</v>
      </c>
      <c r="V7" s="10">
        <f t="shared" ca="1" si="16"/>
        <v>14</v>
      </c>
      <c r="W7" s="10">
        <f t="shared" ca="1" si="16"/>
        <v>14</v>
      </c>
      <c r="X7" s="7">
        <f t="shared" si="17"/>
        <v>2.8394153975122185</v>
      </c>
      <c r="Y7" s="7">
        <f t="shared" ca="1" si="3"/>
        <v>50.690142602627745</v>
      </c>
      <c r="Z7">
        <v>1</v>
      </c>
      <c r="AA7">
        <v>2</v>
      </c>
      <c r="AB7" s="11">
        <f t="shared" si="18"/>
        <v>50.62208961420928</v>
      </c>
      <c r="AC7" s="11"/>
      <c r="AD7" s="7">
        <f t="shared" si="19"/>
        <v>2.8446690686802234</v>
      </c>
      <c r="AE7">
        <f t="shared" si="20"/>
        <v>3994.4171025204555</v>
      </c>
      <c r="AF7" s="25">
        <f t="shared" si="21"/>
        <v>6.4335013762990733E-5</v>
      </c>
      <c r="AG7" s="7"/>
      <c r="AL7" s="33"/>
      <c r="AN7" s="27"/>
      <c r="AO7" s="19"/>
      <c r="AP7" s="9"/>
      <c r="AQ7" s="9"/>
      <c r="AR7" s="9"/>
      <c r="AS7" s="28"/>
      <c r="AT7" s="9"/>
      <c r="AU7" s="33"/>
      <c r="AX7" s="7"/>
      <c r="BH7" s="1"/>
    </row>
    <row r="8" spans="1:60" ht="14.25" x14ac:dyDescent="0.2">
      <c r="A8" s="37" t="str">
        <f>Control!B10</f>
        <v>AME 10 A6</v>
      </c>
      <c r="B8" s="27">
        <f t="shared" si="4"/>
        <v>2.4489241670007669</v>
      </c>
      <c r="C8" s="20">
        <v>50.127883497072496</v>
      </c>
      <c r="D8" s="9">
        <f t="shared" si="5"/>
        <v>1.521145467364704E-7</v>
      </c>
      <c r="E8">
        <f>Control!C10/100</f>
        <v>0.37194525477625634</v>
      </c>
      <c r="F8">
        <f t="shared" si="6"/>
        <v>1.0673879958858045E-6</v>
      </c>
      <c r="G8">
        <f t="shared" si="0"/>
        <v>88.724025783765526</v>
      </c>
      <c r="H8" s="21">
        <f t="shared" si="1"/>
        <v>6.2763416198960356E-14</v>
      </c>
      <c r="I8">
        <v>0.1</v>
      </c>
      <c r="J8">
        <f t="shared" si="7"/>
        <v>0.40713300361412141</v>
      </c>
      <c r="K8">
        <f>Control!F10/100</f>
        <v>2.4445166204340042E-2</v>
      </c>
      <c r="L8" s="25">
        <f t="shared" si="8"/>
        <v>2.4443618607346358E-2</v>
      </c>
      <c r="M8" s="10">
        <f t="shared" si="2"/>
        <v>0.17699535586605619</v>
      </c>
      <c r="N8">
        <f t="shared" si="9"/>
        <v>1.2125527633262738E-5</v>
      </c>
      <c r="O8">
        <f t="shared" si="10"/>
        <v>2.0613396976546654E-5</v>
      </c>
      <c r="P8" s="25">
        <f t="shared" si="11"/>
        <v>4.4111688627610547E-5</v>
      </c>
      <c r="Q8" s="22">
        <f t="shared" si="12"/>
        <v>5.0141150171438893E-2</v>
      </c>
      <c r="R8">
        <f t="shared" si="13"/>
        <v>2453.8135220102977</v>
      </c>
      <c r="S8" s="25">
        <f t="shared" si="14"/>
        <v>1.8129840188482483E-5</v>
      </c>
      <c r="T8" s="25">
        <f t="shared" si="15"/>
        <v>2.4488797683969853E-2</v>
      </c>
      <c r="U8" s="10">
        <f ca="1">RANK(C8,$C$3:OFFSET($C$3,Control!$I$5-1,0),1)</f>
        <v>7</v>
      </c>
      <c r="V8" s="10">
        <f t="shared" ca="1" si="16"/>
        <v>7</v>
      </c>
      <c r="W8" s="10">
        <f t="shared" ca="1" si="16"/>
        <v>7</v>
      </c>
      <c r="X8" s="7">
        <f t="shared" si="17"/>
        <v>2.4455744134979618</v>
      </c>
      <c r="Y8" s="7">
        <f t="shared" ca="1" si="3"/>
        <v>43.127883497072496</v>
      </c>
      <c r="Z8">
        <v>1</v>
      </c>
      <c r="AA8">
        <v>2</v>
      </c>
      <c r="AB8" s="11">
        <f t="shared" si="18"/>
        <v>58.881558692177101</v>
      </c>
      <c r="AC8" s="11"/>
      <c r="AD8" s="7">
        <f t="shared" si="19"/>
        <v>2.4507371510196152</v>
      </c>
      <c r="AE8">
        <f t="shared" si="20"/>
        <v>4375.7617226914772</v>
      </c>
      <c r="AF8" s="25">
        <f t="shared" si="21"/>
        <v>6.3308916811978845E-5</v>
      </c>
      <c r="AG8" s="7"/>
      <c r="AL8" s="33"/>
      <c r="AN8" s="27"/>
      <c r="AO8" s="20"/>
      <c r="AP8" s="9"/>
      <c r="AQ8" s="9"/>
      <c r="AR8" s="9"/>
      <c r="AS8" s="28"/>
      <c r="AT8" s="9"/>
      <c r="AU8" s="33"/>
      <c r="AX8" s="7"/>
      <c r="BH8" s="1"/>
    </row>
    <row r="9" spans="1:60" ht="14.25" x14ac:dyDescent="0.2">
      <c r="A9" s="37" t="str">
        <f>Control!B11</f>
        <v>AME 10 B1</v>
      </c>
      <c r="B9" s="27">
        <f t="shared" si="4"/>
        <v>4.6728483209939746</v>
      </c>
      <c r="C9" s="20">
        <v>146.94612040217547</v>
      </c>
      <c r="D9" s="9">
        <f t="shared" si="5"/>
        <v>4.6289014932199279E-7</v>
      </c>
      <c r="E9">
        <f>Control!C11/100</f>
        <v>0.32658415960627202</v>
      </c>
      <c r="F9">
        <f t="shared" si="6"/>
        <v>8.7408630991909683E-7</v>
      </c>
      <c r="G9">
        <f t="shared" si="0"/>
        <v>260.08780873719388</v>
      </c>
      <c r="H9" s="21">
        <f t="shared" si="1"/>
        <v>3.9811899806603815E-14</v>
      </c>
      <c r="I9">
        <v>0.1</v>
      </c>
      <c r="J9">
        <f t="shared" si="7"/>
        <v>1.1990506225678577</v>
      </c>
      <c r="K9">
        <f>Control!F11/100</f>
        <v>4.6693212964058421E-2</v>
      </c>
      <c r="L9" s="25">
        <f t="shared" si="8"/>
        <v>4.6690792210127313E-2</v>
      </c>
      <c r="M9" s="10">
        <f t="shared" si="2"/>
        <v>0.17699535586605619</v>
      </c>
      <c r="N9">
        <f t="shared" si="9"/>
        <v>9.9296204806809386E-6</v>
      </c>
      <c r="O9">
        <f t="shared" si="10"/>
        <v>1.6880354817157597E-5</v>
      </c>
      <c r="P9" s="25">
        <f t="shared" si="11"/>
        <v>3.6123156045810902E-5</v>
      </c>
      <c r="Q9" s="22">
        <f t="shared" si="12"/>
        <v>1.401209491347508E-2</v>
      </c>
      <c r="R9">
        <f t="shared" si="13"/>
        <v>2454.6924468204929</v>
      </c>
      <c r="S9" s="25">
        <f t="shared" si="14"/>
        <v>1.4846564858191459E-5</v>
      </c>
      <c r="T9" s="25">
        <f t="shared" si="15"/>
        <v>4.672778945248305E-2</v>
      </c>
      <c r="U9" s="10">
        <f ca="1">RANK(C9,$C$3:OFFSET($C$3,Control!$I$5-1,0),1)</f>
        <v>41</v>
      </c>
      <c r="V9" s="10">
        <f t="shared" ca="1" si="16"/>
        <v>41</v>
      </c>
      <c r="W9" s="10">
        <f t="shared" ca="1" si="16"/>
        <v>41</v>
      </c>
      <c r="X9" s="7">
        <f t="shared" si="17"/>
        <v>4.6700721830607996</v>
      </c>
      <c r="Y9" s="7">
        <f t="shared" ca="1" si="3"/>
        <v>105.94612040217547</v>
      </c>
      <c r="Z9">
        <v>1</v>
      </c>
      <c r="AA9">
        <v>2</v>
      </c>
      <c r="AB9" s="11">
        <f t="shared" si="18"/>
        <v>21.789831781649717</v>
      </c>
      <c r="AC9" s="11"/>
      <c r="AD9" s="7">
        <f t="shared" si="19"/>
        <v>4.6743329774797937</v>
      </c>
      <c r="AE9">
        <f t="shared" si="20"/>
        <v>3118.7144714597734</v>
      </c>
      <c r="AF9" s="25">
        <f t="shared" si="21"/>
        <v>5.1843807213921456E-5</v>
      </c>
      <c r="AG9" s="7"/>
      <c r="AL9" s="33"/>
      <c r="AN9" s="27"/>
      <c r="AO9" s="9"/>
      <c r="AP9" s="9"/>
      <c r="AQ9" s="9"/>
      <c r="AR9" s="9"/>
      <c r="AS9" s="28"/>
      <c r="AT9" s="9"/>
      <c r="AU9" s="33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4"/>
        <v>2.561828156619776</v>
      </c>
      <c r="C10" s="20">
        <v>54.166222208053462</v>
      </c>
      <c r="D10" s="9">
        <f t="shared" si="5"/>
        <v>6.9913745903704694E-8</v>
      </c>
      <c r="E10">
        <f>Control!C12/100</f>
        <v>0.35834599538701023</v>
      </c>
      <c r="F10">
        <f t="shared" si="6"/>
        <v>1.0065676904902255E-6</v>
      </c>
      <c r="G10">
        <f t="shared" si="0"/>
        <v>95.871697756342968</v>
      </c>
      <c r="H10" s="21">
        <f t="shared" si="1"/>
        <v>5.5092050870068707E-14</v>
      </c>
      <c r="I10">
        <v>0.1</v>
      </c>
      <c r="J10">
        <f t="shared" si="7"/>
        <v>0.45190684949322524</v>
      </c>
      <c r="K10">
        <f>Control!F12/100</f>
        <v>2.557676579803474E-2</v>
      </c>
      <c r="L10" s="25">
        <f t="shared" si="8"/>
        <v>2.557523882565527E-2</v>
      </c>
      <c r="M10" s="10">
        <f t="shared" si="2"/>
        <v>0.17699535586605619</v>
      </c>
      <c r="N10">
        <f t="shared" si="9"/>
        <v>1.143460896396896E-5</v>
      </c>
      <c r="O10">
        <f t="shared" si="10"/>
        <v>1.9438835238747231E-5</v>
      </c>
      <c r="P10" s="25">
        <f t="shared" si="11"/>
        <v>4.159818240102094E-5</v>
      </c>
      <c r="Q10" s="22">
        <f t="shared" si="12"/>
        <v>4.3761586195902417E-2</v>
      </c>
      <c r="R10">
        <f t="shared" ref="R10:R30" si="22">Q10/100*G10+(100-Q10)/100*2450</f>
        <v>2448.9697961138518</v>
      </c>
      <c r="S10" s="25">
        <f t="shared" si="14"/>
        <v>1.7096792766845077E-5</v>
      </c>
      <c r="T10" s="25">
        <f t="shared" si="15"/>
        <v>2.5617843575746781E-2</v>
      </c>
      <c r="U10" s="10">
        <f ca="1">RANK(C10,$C$3:OFFSET($C$3,Control!$I$5-1,0),1)</f>
        <v>9</v>
      </c>
      <c r="V10" s="10">
        <f t="shared" ca="1" si="16"/>
        <v>9</v>
      </c>
      <c r="W10" s="10">
        <f t="shared" ca="1" si="16"/>
        <v>9</v>
      </c>
      <c r="X10" s="7">
        <f t="shared" si="17"/>
        <v>2.558667343461924</v>
      </c>
      <c r="Y10" s="7">
        <f t="shared" ca="1" si="3"/>
        <v>45.166222208053462</v>
      </c>
      <c r="Z10">
        <v>1</v>
      </c>
      <c r="AA10">
        <v>2</v>
      </c>
      <c r="AB10" s="11">
        <f t="shared" si="18"/>
        <v>56.452229847859059</v>
      </c>
      <c r="AC10" s="11"/>
      <c r="AD10" s="7">
        <f t="shared" si="19"/>
        <v>2.5635378358964607</v>
      </c>
      <c r="AE10">
        <f t="shared" si="20"/>
        <v>4544.2058532763485</v>
      </c>
      <c r="AF10" s="25">
        <f t="shared" si="21"/>
        <v>5.9701542858356245E-5</v>
      </c>
      <c r="AG10" s="7"/>
      <c r="AH10"/>
      <c r="AI10"/>
      <c r="AJ10"/>
      <c r="AL10" s="33"/>
      <c r="AM10"/>
      <c r="AN10" s="27"/>
      <c r="AO10" s="8"/>
      <c r="AP10" s="9"/>
      <c r="AQ10" s="9"/>
      <c r="AR10" s="9"/>
      <c r="AS10" s="28"/>
      <c r="AT10" s="9"/>
      <c r="AU10" s="33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4"/>
        <v>6.6282604325891032</v>
      </c>
      <c r="C11" s="20">
        <v>254.45325073001214</v>
      </c>
      <c r="D11" s="9">
        <f t="shared" si="5"/>
        <v>1.6036093084537129E-6</v>
      </c>
      <c r="E11">
        <f>Control!C13/100</f>
        <v>0.36630521808811933</v>
      </c>
      <c r="F11">
        <f t="shared" si="6"/>
        <v>1.0418471233795168E-6</v>
      </c>
      <c r="G11">
        <f t="shared" si="0"/>
        <v>450.37043664233317</v>
      </c>
      <c r="H11" s="21">
        <f t="shared" si="1"/>
        <v>5.9495054168490207E-14</v>
      </c>
      <c r="I11">
        <v>0.1</v>
      </c>
      <c r="J11">
        <f t="shared" si="7"/>
        <v>1.6966058029410915</v>
      </c>
      <c r="K11">
        <f>Control!F13/100</f>
        <v>6.6241426698370548E-2</v>
      </c>
      <c r="L11" s="25">
        <f t="shared" si="8"/>
        <v>6.6237333373225918E-2</v>
      </c>
      <c r="M11" s="10">
        <f t="shared" si="2"/>
        <v>0.17699535586605619</v>
      </c>
      <c r="N11">
        <f t="shared" si="9"/>
        <v>1.1835383321591309E-5</v>
      </c>
      <c r="O11">
        <f t="shared" si="10"/>
        <v>2.0120151646705224E-5</v>
      </c>
      <c r="P11" s="25">
        <f t="shared" si="11"/>
        <v>4.3056167093156825E-5</v>
      </c>
      <c r="Q11" s="22">
        <f t="shared" si="12"/>
        <v>9.6454628776763991E-3</v>
      </c>
      <c r="R11">
        <f t="shared" si="22"/>
        <v>2449.8071264727755</v>
      </c>
      <c r="S11" s="25">
        <f t="shared" si="14"/>
        <v>1.769602236534955E-5</v>
      </c>
      <c r="T11" s="25">
        <f t="shared" si="15"/>
        <v>6.6281431387442455E-2</v>
      </c>
      <c r="U11" s="10">
        <f ca="1">RANK(C11,$C$3:OFFSET($C$3,Control!$I$5-1,0),1)</f>
        <v>48</v>
      </c>
      <c r="V11" s="10">
        <f t="shared" ca="1" si="16"/>
        <v>48</v>
      </c>
      <c r="W11" s="10">
        <f t="shared" ca="1" si="16"/>
        <v>48</v>
      </c>
      <c r="X11" s="7">
        <f t="shared" si="17"/>
        <v>6.6249168756547503</v>
      </c>
      <c r="Y11" s="7">
        <f t="shared" ca="1" si="3"/>
        <v>206.45325073001214</v>
      </c>
      <c r="Z11">
        <v>1</v>
      </c>
      <c r="AA11">
        <v>2</v>
      </c>
      <c r="AB11" s="11">
        <f t="shared" si="18"/>
        <v>5.1518271184779723</v>
      </c>
      <c r="AC11" s="11"/>
      <c r="AD11" s="7">
        <f t="shared" si="19"/>
        <v>6.630030034825638</v>
      </c>
      <c r="AE11">
        <f t="shared" si="20"/>
        <v>901.95669459579494</v>
      </c>
      <c r="AF11" s="25">
        <f t="shared" si="21"/>
        <v>6.1794036581885888E-5</v>
      </c>
      <c r="AG11" s="7"/>
      <c r="AL11" s="33"/>
      <c r="AN11" s="27"/>
      <c r="AO11" s="19"/>
      <c r="AP11" s="9"/>
      <c r="AQ11" s="9"/>
      <c r="AR11" s="9"/>
      <c r="AS11" s="28"/>
      <c r="AT11" s="9"/>
      <c r="AU11" s="33"/>
      <c r="AX11" s="7"/>
      <c r="BH11" s="1"/>
    </row>
    <row r="12" spans="1:60" ht="14.25" x14ac:dyDescent="0.2">
      <c r="A12" s="37" t="str">
        <f>Control!B14</f>
        <v>AME 10 B5</v>
      </c>
      <c r="B12" s="27">
        <f t="shared" si="4"/>
        <v>6.4941633299116148</v>
      </c>
      <c r="C12" s="20">
        <v>246.57326423029514</v>
      </c>
      <c r="D12" s="9">
        <f t="shared" si="5"/>
        <v>1.30506817797027E-7</v>
      </c>
      <c r="E12">
        <f>Control!C14/100</f>
        <v>0.28570778195564522</v>
      </c>
      <c r="F12">
        <f t="shared" si="6"/>
        <v>7.2092495170367097E-7</v>
      </c>
      <c r="G12">
        <f t="shared" si="0"/>
        <v>436.42322649496191</v>
      </c>
      <c r="H12" s="21">
        <f t="shared" si="1"/>
        <v>2.4932006953823673E-14</v>
      </c>
      <c r="I12">
        <v>0.1</v>
      </c>
      <c r="J12">
        <f t="shared" si="7"/>
        <v>2.3358362567000146</v>
      </c>
      <c r="K12">
        <f>Control!F14/100</f>
        <v>6.491309931702284E-2</v>
      </c>
      <c r="L12" s="25">
        <f t="shared" si="8"/>
        <v>6.4910323665304859E-2</v>
      </c>
      <c r="M12" s="10">
        <f t="shared" si="2"/>
        <v>0.17699535586605619</v>
      </c>
      <c r="N12">
        <f t="shared" si="9"/>
        <v>8.1897074513537012E-6</v>
      </c>
      <c r="O12">
        <f t="shared" si="10"/>
        <v>1.3922502667301292E-5</v>
      </c>
      <c r="P12" s="25">
        <f t="shared" si="11"/>
        <v>2.9793493196479402E-5</v>
      </c>
      <c r="Q12" s="22">
        <f t="shared" si="12"/>
        <v>6.8878037245348979E-3</v>
      </c>
      <c r="R12">
        <f t="shared" si="22"/>
        <v>2449.8613087839976</v>
      </c>
      <c r="S12" s="25">
        <f t="shared" si="14"/>
        <v>1.2245082587265052E-5</v>
      </c>
      <c r="T12" s="25">
        <f t="shared" si="15"/>
        <v>6.4940838083453051E-2</v>
      </c>
      <c r="U12" s="10">
        <f ca="1">RANK(C12,$C$3:OFFSET($C$3,Control!$I$5-1,0),1)</f>
        <v>47</v>
      </c>
      <c r="V12" s="10">
        <f t="shared" ca="1" si="16"/>
        <v>47</v>
      </c>
      <c r="W12" s="10">
        <f t="shared" ca="1" si="16"/>
        <v>47</v>
      </c>
      <c r="X12" s="7">
        <f t="shared" si="17"/>
        <v>6.4918513372756212</v>
      </c>
      <c r="Y12" s="7">
        <f t="shared" ca="1" si="3"/>
        <v>199.57326423029514</v>
      </c>
      <c r="Z12">
        <v>1</v>
      </c>
      <c r="AA12">
        <v>2</v>
      </c>
      <c r="AB12" s="11">
        <f t="shared" si="18"/>
        <v>5.9792336121523073</v>
      </c>
      <c r="AC12" s="11"/>
      <c r="AD12" s="7">
        <f t="shared" si="19"/>
        <v>6.4953878381703412</v>
      </c>
      <c r="AE12">
        <f t="shared" si="20"/>
        <v>1476.6285230295598</v>
      </c>
      <c r="AF12" s="25">
        <f t="shared" si="21"/>
        <v>4.2759500735448123E-5</v>
      </c>
      <c r="AG12" s="7"/>
      <c r="AL12" s="33"/>
      <c r="AN12" s="27"/>
      <c r="AO12" s="19"/>
      <c r="AP12" s="9"/>
      <c r="AQ12" s="9"/>
      <c r="AR12" s="9"/>
      <c r="AS12" s="28"/>
      <c r="AT12" s="9"/>
      <c r="AU12" s="33"/>
      <c r="AX12" s="7"/>
      <c r="BH12" s="1"/>
    </row>
    <row r="13" spans="1:60" ht="14.25" x14ac:dyDescent="0.2">
      <c r="A13" s="37" t="str">
        <f>Control!B15</f>
        <v>AME 10 C1</v>
      </c>
      <c r="B13" s="27">
        <f t="shared" si="4"/>
        <v>4.6669391352670413</v>
      </c>
      <c r="C13" s="20">
        <v>146.64819875856014</v>
      </c>
      <c r="D13" s="9">
        <f t="shared" si="5"/>
        <v>9.0279396314230098E-7</v>
      </c>
      <c r="E13">
        <f>Control!C15/100</f>
        <v>0.39239929120214517</v>
      </c>
      <c r="F13">
        <f t="shared" si="6"/>
        <v>1.163991657253494E-6</v>
      </c>
      <c r="G13">
        <f t="shared" si="0"/>
        <v>259.56050126387493</v>
      </c>
      <c r="H13" s="21">
        <f t="shared" si="1"/>
        <v>7.5697013502661762E-14</v>
      </c>
      <c r="I13">
        <v>0.1</v>
      </c>
      <c r="J13">
        <f t="shared" si="7"/>
        <v>0.92368087546013478</v>
      </c>
      <c r="K13">
        <f>Control!F15/100</f>
        <v>4.6622419420497864E-2</v>
      </c>
      <c r="L13" s="25">
        <f t="shared" si="8"/>
        <v>4.6619200670520861E-2</v>
      </c>
      <c r="M13" s="10">
        <f t="shared" si="2"/>
        <v>0.17699535586605619</v>
      </c>
      <c r="N13">
        <f t="shared" si="9"/>
        <v>1.3222945226399691E-5</v>
      </c>
      <c r="O13">
        <f t="shared" si="10"/>
        <v>2.2479006884879473E-5</v>
      </c>
      <c r="P13" s="25">
        <f t="shared" si="11"/>
        <v>4.8104005055154997E-5</v>
      </c>
      <c r="Q13" s="22">
        <f t="shared" si="12"/>
        <v>1.8696564067026286E-2</v>
      </c>
      <c r="R13">
        <f t="shared" si="22"/>
        <v>2449.5904630757691</v>
      </c>
      <c r="S13" s="25">
        <f t="shared" si="14"/>
        <v>1.9770676462610739E-5</v>
      </c>
      <c r="T13" s="25">
        <f t="shared" si="15"/>
        <v>4.6668468667233273E-2</v>
      </c>
      <c r="U13" s="10">
        <f ca="1">RANK(C13,$C$3:OFFSET($C$3,Control!$I$5-1,0),1)</f>
        <v>40</v>
      </c>
      <c r="V13" s="10">
        <f t="shared" ca="1" si="16"/>
        <v>40</v>
      </c>
      <c r="W13" s="10">
        <f t="shared" ca="1" si="16"/>
        <v>40</v>
      </c>
      <c r="X13" s="7">
        <f t="shared" si="17"/>
        <v>4.663242361574726</v>
      </c>
      <c r="Y13" s="7">
        <f t="shared" ca="1" si="3"/>
        <v>106.64819875856014</v>
      </c>
      <c r="Z13">
        <v>1</v>
      </c>
      <c r="AA13">
        <v>2</v>
      </c>
      <c r="AB13" s="11">
        <f t="shared" si="18"/>
        <v>21.858575807247952</v>
      </c>
      <c r="AC13" s="11"/>
      <c r="AD13" s="7">
        <f t="shared" si="19"/>
        <v>4.6689162029133024</v>
      </c>
      <c r="AE13">
        <f t="shared" si="20"/>
        <v>2346.5277776076227</v>
      </c>
      <c r="AF13" s="25">
        <f t="shared" si="21"/>
        <v>6.9038673175019226E-5</v>
      </c>
      <c r="AG13" s="7"/>
      <c r="AL13" s="33"/>
      <c r="AN13" s="27"/>
      <c r="AO13" s="8"/>
      <c r="AP13" s="9"/>
      <c r="AQ13" s="9"/>
      <c r="AR13" s="9"/>
      <c r="AS13" s="28"/>
      <c r="AT13" s="9"/>
      <c r="AU13" s="33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4"/>
        <v>4.3088588287053406</v>
      </c>
      <c r="C14" s="20">
        <v>128.94068951720408</v>
      </c>
      <c r="D14" s="9">
        <f t="shared" si="5"/>
        <v>5.8775867817217886E-7</v>
      </c>
      <c r="E14">
        <f>Control!C16/100</f>
        <v>0.32913687353920051</v>
      </c>
      <c r="F14">
        <f t="shared" si="6"/>
        <v>8.8427033555988371E-7</v>
      </c>
      <c r="G14" s="10">
        <f t="shared" si="0"/>
        <v>228.219032267122</v>
      </c>
      <c r="H14" s="21">
        <f t="shared" si="1"/>
        <v>4.0911733700943603E-14</v>
      </c>
      <c r="I14">
        <v>0.1</v>
      </c>
      <c r="J14">
        <f t="shared" si="7"/>
        <v>1.0532966211622501</v>
      </c>
      <c r="K14">
        <f>Control!F16/100</f>
        <v>4.3052770841903835E-2</v>
      </c>
      <c r="L14" s="25">
        <f t="shared" si="8"/>
        <v>4.305051281697491E-2</v>
      </c>
      <c r="M14" s="10">
        <f t="shared" si="2"/>
        <v>0.17699535586605619</v>
      </c>
      <c r="N14">
        <f t="shared" si="9"/>
        <v>1.0045311011960278E-5</v>
      </c>
      <c r="O14">
        <f t="shared" si="10"/>
        <v>1.7077028720332474E-5</v>
      </c>
      <c r="P14" s="25">
        <f t="shared" si="11"/>
        <v>3.6544028839746707E-5</v>
      </c>
      <c r="Q14" s="22">
        <f t="shared" si="12"/>
        <v>1.6154469992595132E-2</v>
      </c>
      <c r="R14">
        <f t="shared" si="22"/>
        <v>2449.6410830602663</v>
      </c>
      <c r="S14" s="25">
        <f t="shared" si="14"/>
        <v>1.5019542967421224E-5</v>
      </c>
      <c r="T14" s="25">
        <f t="shared" si="15"/>
        <v>4.3087941116150219E-2</v>
      </c>
      <c r="U14" s="10">
        <f ca="1">RANK(C14,$C$3:OFFSET($C$3,Control!$I$5-1,0),1)</f>
        <v>35</v>
      </c>
      <c r="V14" s="10">
        <f t="shared" ca="1" si="16"/>
        <v>35</v>
      </c>
      <c r="W14" s="10">
        <f t="shared" ca="1" si="16"/>
        <v>35</v>
      </c>
      <c r="X14" s="7">
        <f t="shared" si="17"/>
        <v>4.3060558127986868</v>
      </c>
      <c r="Y14" s="13">
        <f t="shared" ca="1" si="3"/>
        <v>93.940689517204078</v>
      </c>
      <c r="Z14" s="10">
        <v>1</v>
      </c>
      <c r="AA14" s="10">
        <v>2</v>
      </c>
      <c r="AB14" s="11">
        <f t="shared" si="18"/>
        <v>26.289636041424199</v>
      </c>
      <c r="AC14" s="11"/>
      <c r="AD14" s="7">
        <f t="shared" si="19"/>
        <v>4.3103607830020829</v>
      </c>
      <c r="AE14">
        <f t="shared" si="20"/>
        <v>3449.7216969438414</v>
      </c>
      <c r="AF14" s="25">
        <f t="shared" si="21"/>
        <v>5.2447842142727821E-5</v>
      </c>
      <c r="AG14" s="7"/>
      <c r="AL14" s="33"/>
      <c r="AN14" s="27"/>
      <c r="AO14" s="19"/>
      <c r="AP14" s="9"/>
      <c r="AQ14" s="9"/>
      <c r="AR14" s="9"/>
      <c r="AS14" s="28"/>
      <c r="AT14" s="9"/>
      <c r="AU14" s="33"/>
      <c r="AX14" s="13"/>
      <c r="BH14" s="1"/>
    </row>
    <row r="15" spans="1:60" ht="14.25" x14ac:dyDescent="0.2">
      <c r="A15" s="37" t="str">
        <f>Control!B17</f>
        <v>AME 10 C3</v>
      </c>
      <c r="B15" s="27">
        <f t="shared" si="4"/>
        <v>2.359847544666557</v>
      </c>
      <c r="C15" s="20">
        <v>47.022297395356759</v>
      </c>
      <c r="D15" s="9">
        <f t="shared" si="5"/>
        <v>4.6201695180769775E-7</v>
      </c>
      <c r="E15">
        <f>Control!C17/100</f>
        <v>0.35096976092195603</v>
      </c>
      <c r="F15">
        <f t="shared" si="6"/>
        <v>9.7464485535681552E-7</v>
      </c>
      <c r="G15">
        <f t="shared" si="0"/>
        <v>83.227282611306961</v>
      </c>
      <c r="H15" s="21">
        <f t="shared" si="1"/>
        <v>5.1224053824214064E-14</v>
      </c>
      <c r="I15">
        <v>0.1</v>
      </c>
      <c r="J15">
        <f t="shared" si="7"/>
        <v>0.41551627938493163</v>
      </c>
      <c r="K15">
        <f>Control!F17/100</f>
        <v>2.3558193079259309E-2</v>
      </c>
      <c r="L15" s="25">
        <f t="shared" si="8"/>
        <v>2.3556831224037858E-2</v>
      </c>
      <c r="M15" s="10">
        <f t="shared" si="2"/>
        <v>0.17699535586605619</v>
      </c>
      <c r="N15">
        <f t="shared" si="9"/>
        <v>1.1071965556853423E-5</v>
      </c>
      <c r="O15">
        <f t="shared" si="10"/>
        <v>1.882234144665082E-5</v>
      </c>
      <c r="P15" s="25">
        <f t="shared" si="11"/>
        <v>4.0278915022201566E-5</v>
      </c>
      <c r="Q15" s="22">
        <f t="shared" si="12"/>
        <v>4.880889787420184E-2</v>
      </c>
      <c r="R15">
        <f t="shared" si="22"/>
        <v>2448.8448043214553</v>
      </c>
      <c r="S15" s="25">
        <f t="shared" si="14"/>
        <v>1.6554575783365046E-5</v>
      </c>
      <c r="T15" s="25">
        <f t="shared" si="15"/>
        <v>2.3598084783915417E-2</v>
      </c>
      <c r="U15" s="10">
        <f ca="1">RANK(C15,$C$3:OFFSET($C$3,Control!$I$5-1,0),1)</f>
        <v>6</v>
      </c>
      <c r="V15" s="10">
        <f t="shared" ca="1" si="16"/>
        <v>6</v>
      </c>
      <c r="W15" s="10">
        <f t="shared" ca="1" si="16"/>
        <v>6</v>
      </c>
      <c r="X15" s="7">
        <f t="shared" si="17"/>
        <v>2.3567903189594714</v>
      </c>
      <c r="Y15" s="7">
        <f t="shared" ca="1" si="3"/>
        <v>41.022297395356759</v>
      </c>
      <c r="Z15">
        <v>1</v>
      </c>
      <c r="AA15">
        <v>2</v>
      </c>
      <c r="AB15" s="11">
        <f t="shared" si="18"/>
        <v>60.828052741822638</v>
      </c>
      <c r="AC15" s="11"/>
      <c r="AD15" s="7">
        <f t="shared" si="19"/>
        <v>2.3615030022448935</v>
      </c>
      <c r="AE15">
        <f t="shared" si="20"/>
        <v>4870.1620569176057</v>
      </c>
      <c r="AF15" s="25">
        <f t="shared" si="21"/>
        <v>5.7808135660923433E-5</v>
      </c>
      <c r="AG15" s="7"/>
      <c r="AL15" s="33"/>
      <c r="AN15" s="27"/>
      <c r="AO15" s="8"/>
      <c r="AP15" s="9"/>
      <c r="AQ15" s="9"/>
      <c r="AR15" s="9"/>
      <c r="AS15" s="28"/>
      <c r="AT15" s="9"/>
      <c r="AU15" s="33"/>
      <c r="AX15" s="7"/>
      <c r="BH15" s="1"/>
    </row>
    <row r="16" spans="1:60" ht="14.25" x14ac:dyDescent="0.2">
      <c r="A16" s="37" t="str">
        <f>Control!B18</f>
        <v>AME 10 C4</v>
      </c>
      <c r="B16" s="27">
        <f t="shared" si="4"/>
        <v>2.8858975561471594</v>
      </c>
      <c r="C16" s="20">
        <v>66.360538755955375</v>
      </c>
      <c r="D16" s="9">
        <f t="shared" si="5"/>
        <v>4.069458103828083E-8</v>
      </c>
      <c r="E16">
        <f>Control!C18/100</f>
        <v>0.34967461501867869</v>
      </c>
      <c r="F16">
        <f t="shared" si="6"/>
        <v>9.691144625751014E-7</v>
      </c>
      <c r="G16">
        <f t="shared" si="0"/>
        <v>117.45507172573535</v>
      </c>
      <c r="H16" s="21">
        <f t="shared" si="1"/>
        <v>5.0565506824928548E-14</v>
      </c>
      <c r="I16">
        <v>0.1</v>
      </c>
      <c r="J16">
        <f t="shared" si="7"/>
        <v>0.54775099860056953</v>
      </c>
      <c r="K16">
        <f>Control!F18/100</f>
        <v>2.8819137575378625E-2</v>
      </c>
      <c r="L16" s="25">
        <f t="shared" si="8"/>
        <v>2.8817481047978832E-2</v>
      </c>
      <c r="M16" s="10">
        <f t="shared" si="2"/>
        <v>0.17699535586605619</v>
      </c>
      <c r="N16">
        <f t="shared" si="9"/>
        <v>1.100914029485315E-5</v>
      </c>
      <c r="O16">
        <f t="shared" si="10"/>
        <v>1.8715538501250355E-5</v>
      </c>
      <c r="P16" s="25">
        <f t="shared" si="11"/>
        <v>4.0050361801333743E-5</v>
      </c>
      <c r="Q16" s="22">
        <f t="shared" si="12"/>
        <v>3.4394120603407789E-2</v>
      </c>
      <c r="R16">
        <f t="shared" si="22"/>
        <v>2449.197741684241</v>
      </c>
      <c r="S16" s="25">
        <f t="shared" si="14"/>
        <v>1.6460640740345562E-5</v>
      </c>
      <c r="T16" s="25">
        <f t="shared" si="15"/>
        <v>2.8858500524242742E-2</v>
      </c>
      <c r="U16" s="10">
        <f ca="1">RANK(C16,$C$3:OFFSET($C$3,Control!$I$5-1,0),1)</f>
        <v>19</v>
      </c>
      <c r="V16" s="10">
        <f t="shared" ca="1" si="16"/>
        <v>19</v>
      </c>
      <c r="W16" s="10">
        <f t="shared" ca="1" si="16"/>
        <v>19</v>
      </c>
      <c r="X16" s="7">
        <f t="shared" si="17"/>
        <v>2.8828490188273683</v>
      </c>
      <c r="Y16" s="7">
        <f t="shared" ca="1" si="3"/>
        <v>47.360538755955375</v>
      </c>
      <c r="Z16">
        <v>1</v>
      </c>
      <c r="AA16">
        <v>2</v>
      </c>
      <c r="AB16" s="11">
        <f t="shared" si="18"/>
        <v>49.758587665751072</v>
      </c>
      <c r="AC16" s="11"/>
      <c r="AD16" s="7">
        <f t="shared" si="19"/>
        <v>2.8875436202211939</v>
      </c>
      <c r="AE16">
        <f t="shared" si="20"/>
        <v>4432.4750429433316</v>
      </c>
      <c r="AF16" s="25">
        <f t="shared" si="21"/>
        <v>5.7480117004254408E-5</v>
      </c>
      <c r="AG16" s="7"/>
      <c r="AL16" s="33"/>
      <c r="AN16" s="27"/>
      <c r="AO16" s="19"/>
      <c r="AP16" s="9"/>
      <c r="AQ16" s="9"/>
      <c r="AR16" s="9"/>
      <c r="AS16" s="28"/>
      <c r="AT16" s="9"/>
      <c r="AU16" s="33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4"/>
        <v>3.5485115563890095</v>
      </c>
      <c r="C17" s="20">
        <v>93.817985672237612</v>
      </c>
      <c r="D17" s="9">
        <f t="shared" si="5"/>
        <v>3.4519339919825143E-7</v>
      </c>
      <c r="E17">
        <f>Control!C19/100</f>
        <v>0.42296595174014884</v>
      </c>
      <c r="F17">
        <f t="shared" si="6"/>
        <v>1.3211206539588669E-6</v>
      </c>
      <c r="G17">
        <f t="shared" si="0"/>
        <v>166.05347760694258</v>
      </c>
      <c r="H17" s="21">
        <f t="shared" si="1"/>
        <v>9.8423527416286924E-14</v>
      </c>
      <c r="I17">
        <v>0.1</v>
      </c>
      <c r="J17">
        <f t="shared" si="7"/>
        <v>0.56434143781963619</v>
      </c>
      <c r="K17">
        <f>Control!F19/100</f>
        <v>3.5431176862735711E-2</v>
      </c>
      <c r="L17" s="25">
        <f t="shared" si="8"/>
        <v>3.5428400535658232E-2</v>
      </c>
      <c r="M17" s="10">
        <f t="shared" si="2"/>
        <v>0.17699535586605619</v>
      </c>
      <c r="N17">
        <f t="shared" si="9"/>
        <v>1.5007930628972727E-5</v>
      </c>
      <c r="O17">
        <f t="shared" si="10"/>
        <v>2.5513482069253637E-5</v>
      </c>
      <c r="P17" s="25">
        <f t="shared" si="11"/>
        <v>5.4597637552196677E-5</v>
      </c>
      <c r="Q17" s="22">
        <f t="shared" si="12"/>
        <v>3.3165255825533382E-2</v>
      </c>
      <c r="R17">
        <f t="shared" si="22"/>
        <v>2449.2425232929299</v>
      </c>
      <c r="S17" s="25">
        <f t="shared" si="14"/>
        <v>2.243955002145276E-5</v>
      </c>
      <c r="T17" s="25">
        <f t="shared" si="15"/>
        <v>3.5484319293864384E-2</v>
      </c>
      <c r="U17" s="10">
        <f ca="1">RANK(C17,$C$3:OFFSET($C$3,Control!$I$5-1,0),1)</f>
        <v>31</v>
      </c>
      <c r="V17" s="10">
        <f t="shared" ca="1" si="16"/>
        <v>31</v>
      </c>
      <c r="W17" s="10">
        <f t="shared" ca="1" si="16"/>
        <v>31</v>
      </c>
      <c r="X17" s="7">
        <f t="shared" si="17"/>
        <v>3.5443408466287205</v>
      </c>
      <c r="Y17" s="7">
        <f t="shared" ca="1" si="3"/>
        <v>62.817985672237612</v>
      </c>
      <c r="Z17">
        <v>1</v>
      </c>
      <c r="AA17">
        <v>2</v>
      </c>
      <c r="AB17" s="11">
        <f t="shared" si="18"/>
        <v>37.600767705737795</v>
      </c>
      <c r="AC17" s="11"/>
      <c r="AD17" s="7">
        <f t="shared" si="19"/>
        <v>3.5507555113911549</v>
      </c>
      <c r="AE17">
        <f t="shared" si="20"/>
        <v>2816.078613236728</v>
      </c>
      <c r="AF17" s="25">
        <f t="shared" si="21"/>
        <v>7.835830822760831E-5</v>
      </c>
      <c r="AG17" s="7"/>
      <c r="AL17" s="33"/>
      <c r="AN17" s="27"/>
      <c r="AO17" s="8"/>
      <c r="AP17" s="9"/>
      <c r="AQ17" s="9"/>
      <c r="AR17" s="9"/>
      <c r="AS17" s="28"/>
      <c r="AT17" s="9"/>
      <c r="AU17" s="33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4"/>
        <v>3.0995282833988571</v>
      </c>
      <c r="C18" s="20">
        <v>74.860002380590615</v>
      </c>
      <c r="D18" s="9">
        <f t="shared" si="5"/>
        <v>5.4846709618416867E-7</v>
      </c>
      <c r="E18">
        <f>Control!C20/100</f>
        <v>0.3184283787812322</v>
      </c>
      <c r="F18">
        <f t="shared" si="6"/>
        <v>8.4206008987195405E-7</v>
      </c>
      <c r="G18">
        <f t="shared" si="0"/>
        <v>132.49872761486449</v>
      </c>
      <c r="H18" s="21">
        <f t="shared" si="1"/>
        <v>3.6439396499948843E-14</v>
      </c>
      <c r="I18">
        <v>0.1</v>
      </c>
      <c r="J18">
        <f t="shared" si="7"/>
        <v>0.68126623464244207</v>
      </c>
      <c r="K18">
        <f>Control!F20/100</f>
        <v>3.0960744156620663E-2</v>
      </c>
      <c r="L18" s="25">
        <f t="shared" si="8"/>
        <v>3.0959197844915461E-2</v>
      </c>
      <c r="M18" s="10">
        <f t="shared" si="2"/>
        <v>0.17699535586605619</v>
      </c>
      <c r="N18">
        <f t="shared" si="9"/>
        <v>9.5658026209453978E-6</v>
      </c>
      <c r="O18">
        <f t="shared" si="10"/>
        <v>1.6261864455607177E-5</v>
      </c>
      <c r="P18" s="25">
        <f t="shared" si="11"/>
        <v>3.4799616103368047E-5</v>
      </c>
      <c r="Q18" s="22">
        <f t="shared" si="12"/>
        <v>2.6493886362913714E-2</v>
      </c>
      <c r="R18">
        <f t="shared" si="22"/>
        <v>2449.3860038464354</v>
      </c>
      <c r="S18" s="25">
        <f t="shared" si="14"/>
        <v>1.4302591857245335E-5</v>
      </c>
      <c r="T18" s="25">
        <f t="shared" si="15"/>
        <v>3.0994839521108701E-2</v>
      </c>
      <c r="U18" s="10">
        <f ca="1">RANK(C18,$C$3:OFFSET($C$3,Control!$I$5-1,0),1)</f>
        <v>23</v>
      </c>
      <c r="V18" s="10">
        <f t="shared" ca="1" si="16"/>
        <v>23</v>
      </c>
      <c r="W18" s="10">
        <f t="shared" ca="1" si="16"/>
        <v>23</v>
      </c>
      <c r="X18" s="7">
        <f t="shared" si="17"/>
        <v>3.0968763647536406</v>
      </c>
      <c r="Y18" s="7">
        <f t="shared" ca="1" si="3"/>
        <v>51.860002380590615</v>
      </c>
      <c r="Z18">
        <v>1</v>
      </c>
      <c r="AA18">
        <v>2</v>
      </c>
      <c r="AB18" s="11">
        <f t="shared" si="18"/>
        <v>45.603845015276036</v>
      </c>
      <c r="AC18" s="11"/>
      <c r="AD18" s="7">
        <f t="shared" si="19"/>
        <v>3.1009585425845816</v>
      </c>
      <c r="AE18">
        <f t="shared" si="20"/>
        <v>4882.0494238980818</v>
      </c>
      <c r="AF18" s="25">
        <f t="shared" si="21"/>
        <v>4.9944268050485333E-5</v>
      </c>
      <c r="AG18" s="7"/>
      <c r="AL18" s="33"/>
      <c r="AN18" s="27"/>
      <c r="AO18" s="19"/>
      <c r="AP18" s="9"/>
      <c r="AQ18" s="9"/>
      <c r="AR18" s="9"/>
      <c r="AS18" s="28"/>
      <c r="AT18" s="9"/>
      <c r="AU18" s="33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4"/>
        <v>2.6066563704736474</v>
      </c>
      <c r="C19" s="20">
        <v>55.80055191511331</v>
      </c>
      <c r="D19" s="9">
        <f t="shared" si="5"/>
        <v>3.0917575788436125E-7</v>
      </c>
      <c r="E19">
        <f>Control!C21/100</f>
        <v>0.318519651216216</v>
      </c>
      <c r="F19">
        <f t="shared" si="6"/>
        <v>8.4241425846757216E-7</v>
      </c>
      <c r="G19">
        <f t="shared" si="0"/>
        <v>98.764385437378223</v>
      </c>
      <c r="H19" s="21">
        <f t="shared" si="1"/>
        <v>3.6475966308785465E-14</v>
      </c>
      <c r="I19">
        <v>0.1</v>
      </c>
      <c r="J19">
        <f t="shared" si="7"/>
        <v>0.53313221885190842</v>
      </c>
      <c r="K19">
        <f>Control!F21/100</f>
        <v>2.6031834749273858E-2</v>
      </c>
      <c r="L19" s="25">
        <f t="shared" si="8"/>
        <v>2.6030534061504917E-2</v>
      </c>
      <c r="M19" s="10">
        <f t="shared" si="2"/>
        <v>0.17699535586605619</v>
      </c>
      <c r="N19">
        <f t="shared" si="9"/>
        <v>9.5698259761916188E-6</v>
      </c>
      <c r="O19">
        <f t="shared" si="10"/>
        <v>1.626870415952575E-5</v>
      </c>
      <c r="P19" s="25">
        <f t="shared" si="11"/>
        <v>3.481425274428194E-5</v>
      </c>
      <c r="Q19" s="22">
        <f t="shared" si="12"/>
        <v>3.5554966584619749E-2</v>
      </c>
      <c r="R19">
        <f t="shared" si="22"/>
        <v>2449.1640189629165</v>
      </c>
      <c r="S19" s="25">
        <f t="shared" si="14"/>
        <v>1.430860749547912E-5</v>
      </c>
      <c r="T19" s="25">
        <f t="shared" si="15"/>
        <v>2.6066190728507667E-2</v>
      </c>
      <c r="U19" s="10">
        <f ca="1">RANK(C19,$C$3:OFFSET($C$3,Control!$I$5-1,0),1)</f>
        <v>10</v>
      </c>
      <c r="V19" s="10">
        <f t="shared" ca="1" si="16"/>
        <v>10</v>
      </c>
      <c r="W19" s="10">
        <f t="shared" ca="1" si="16"/>
        <v>10</v>
      </c>
      <c r="X19" s="7">
        <f t="shared" si="17"/>
        <v>2.6040103887481107</v>
      </c>
      <c r="Y19" s="7">
        <f t="shared" ca="1" si="3"/>
        <v>45.80055191511331</v>
      </c>
      <c r="Z19">
        <v>1</v>
      </c>
      <c r="AA19">
        <v>2</v>
      </c>
      <c r="AB19" s="11">
        <f t="shared" si="18"/>
        <v>55.500560230014258</v>
      </c>
      <c r="AC19" s="11"/>
      <c r="AD19" s="7">
        <f t="shared" si="19"/>
        <v>2.6080872312231955</v>
      </c>
      <c r="AE19">
        <f t="shared" si="20"/>
        <v>5384.094563847575</v>
      </c>
      <c r="AF19" s="25">
        <f t="shared" si="21"/>
        <v>4.9965274498228632E-5</v>
      </c>
      <c r="AG19" s="7"/>
      <c r="AL19" s="33"/>
      <c r="AN19" s="27"/>
      <c r="AO19" s="9"/>
      <c r="AP19" s="9"/>
      <c r="AQ19" s="9"/>
      <c r="AR19" s="9"/>
      <c r="AS19" s="28"/>
      <c r="AT19" s="9"/>
      <c r="AU19" s="33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4"/>
        <v>2.627775447211961</v>
      </c>
      <c r="C20" s="20">
        <v>56.576483276823332</v>
      </c>
      <c r="D20" s="9">
        <f t="shared" si="5"/>
        <v>3.9051934663802967E-7</v>
      </c>
      <c r="E20">
        <f>Control!C22/100</f>
        <v>0.30216134292297342</v>
      </c>
      <c r="F20">
        <f t="shared" si="6"/>
        <v>7.8041794996949694E-7</v>
      </c>
      <c r="G20">
        <f t="shared" si="0"/>
        <v>100.13774791231322</v>
      </c>
      <c r="H20" s="21">
        <f t="shared" si="1"/>
        <v>3.0329562984845122E-14</v>
      </c>
      <c r="I20">
        <v>0.1</v>
      </c>
      <c r="J20">
        <f t="shared" si="7"/>
        <v>0.57402749310715551</v>
      </c>
      <c r="K20">
        <f>Control!F22/100</f>
        <v>2.624558844075324E-2</v>
      </c>
      <c r="L20" s="25">
        <f t="shared" si="8"/>
        <v>2.6244373581033129E-2</v>
      </c>
      <c r="M20" s="10">
        <f t="shared" si="2"/>
        <v>0.17699535586605619</v>
      </c>
      <c r="N20">
        <f t="shared" si="9"/>
        <v>8.8655479116534841E-6</v>
      </c>
      <c r="O20">
        <f t="shared" si="10"/>
        <v>1.5071431449810923E-5</v>
      </c>
      <c r="P20" s="25">
        <f t="shared" si="11"/>
        <v>3.2252146118510069E-5</v>
      </c>
      <c r="Q20" s="22">
        <f t="shared" si="12"/>
        <v>3.2487570138303938E-2</v>
      </c>
      <c r="R20">
        <f t="shared" si="22"/>
        <v>2449.2365868526995</v>
      </c>
      <c r="S20" s="25">
        <f t="shared" si="14"/>
        <v>1.325558538011123E-5</v>
      </c>
      <c r="T20" s="25">
        <f t="shared" si="15"/>
        <v>2.6277406145101607E-2</v>
      </c>
      <c r="U20" s="10">
        <f ca="1">RANK(C20,$C$3:OFFSET($C$3,Control!$I$5-1,0),1)</f>
        <v>11</v>
      </c>
      <c r="V20" s="10">
        <f t="shared" ref="V20:W35" ca="1" si="23">IF(U20=U19,U19+1,U20)</f>
        <v>11</v>
      </c>
      <c r="W20" s="10">
        <f t="shared" ca="1" si="23"/>
        <v>11</v>
      </c>
      <c r="X20" s="7">
        <f t="shared" si="17"/>
        <v>2.6253239128944781</v>
      </c>
      <c r="Y20" s="7">
        <f t="shared" ca="1" si="3"/>
        <v>45.576483276823332</v>
      </c>
      <c r="Z20">
        <v>1</v>
      </c>
      <c r="AA20">
        <v>2</v>
      </c>
      <c r="AB20" s="11">
        <f t="shared" si="18"/>
        <v>55.054908311968248</v>
      </c>
      <c r="AC20" s="11"/>
      <c r="AD20" s="7">
        <f t="shared" si="19"/>
        <v>2.629101005749972</v>
      </c>
      <c r="AE20">
        <f t="shared" si="20"/>
        <v>5788.6022681282257</v>
      </c>
      <c r="AF20" s="25">
        <f t="shared" si="21"/>
        <v>4.6288149448590799E-5</v>
      </c>
      <c r="AG20" s="7"/>
      <c r="AL20" s="33"/>
      <c r="AN20" s="27"/>
      <c r="AO20" s="9"/>
      <c r="AP20" s="9"/>
      <c r="AQ20" s="9"/>
      <c r="AR20" s="9"/>
      <c r="AS20" s="28"/>
      <c r="AT20" s="9"/>
      <c r="AU20" s="33"/>
      <c r="AX20" s="7"/>
      <c r="BH20" s="1"/>
    </row>
    <row r="21" spans="1:60" ht="14.25" x14ac:dyDescent="0.2">
      <c r="A21" s="37" t="str">
        <f>Control!B23</f>
        <v>AME 10 E1</v>
      </c>
      <c r="B21" s="27">
        <f t="shared" si="4"/>
        <v>2.8664261569695544</v>
      </c>
      <c r="C21" s="20">
        <v>65.603553621274273</v>
      </c>
      <c r="D21" s="9">
        <f t="shared" si="5"/>
        <v>2.2242171127118127E-7</v>
      </c>
      <c r="E21">
        <f>Control!C23/100</f>
        <v>0.26758526336205241</v>
      </c>
      <c r="F21">
        <f t="shared" si="6"/>
        <v>6.5849060797622246E-7</v>
      </c>
      <c r="G21">
        <f t="shared" si="0"/>
        <v>116.1152431927534</v>
      </c>
      <c r="H21" s="21">
        <f t="shared" si="1"/>
        <v>1.9822008938378379E-14</v>
      </c>
      <c r="I21">
        <v>0.1</v>
      </c>
      <c r="J21">
        <f t="shared" si="7"/>
        <v>0.75138098629932448</v>
      </c>
      <c r="K21">
        <f>Control!F23/100</f>
        <v>2.8637187661522442E-2</v>
      </c>
      <c r="L21" s="25">
        <f t="shared" si="8"/>
        <v>2.8636069196211155E-2</v>
      </c>
      <c r="M21" s="10">
        <f t="shared" si="2"/>
        <v>0.17699535586605619</v>
      </c>
      <c r="N21">
        <f t="shared" si="9"/>
        <v>7.480453306609887E-6</v>
      </c>
      <c r="O21">
        <f t="shared" si="10"/>
        <v>1.2716770621236808E-5</v>
      </c>
      <c r="P21" s="25">
        <f t="shared" si="11"/>
        <v>2.7213283993462409E-5</v>
      </c>
      <c r="Q21" s="22">
        <f t="shared" si="12"/>
        <v>2.3642079642795463E-2</v>
      </c>
      <c r="R21">
        <f t="shared" si="22"/>
        <v>2449.4482211070244</v>
      </c>
      <c r="S21" s="25">
        <f t="shared" si="14"/>
        <v>1.118462033884707E-5</v>
      </c>
      <c r="T21" s="25">
        <f t="shared" si="15"/>
        <v>2.8663940970812592E-2</v>
      </c>
      <c r="U21" s="10">
        <f ca="1">RANK(C21,$C$3:OFFSET($C$3,Control!$I$5-1,0),1)</f>
        <v>17</v>
      </c>
      <c r="V21" s="10">
        <f t="shared" ca="1" si="23"/>
        <v>17</v>
      </c>
      <c r="W21" s="10">
        <f t="shared" ca="1" si="23"/>
        <v>17</v>
      </c>
      <c r="X21" s="7">
        <f t="shared" si="17"/>
        <v>2.8643549649517763</v>
      </c>
      <c r="Y21" s="7">
        <f t="shared" ca="1" si="3"/>
        <v>48.603553621274273</v>
      </c>
      <c r="Z21">
        <v>1</v>
      </c>
      <c r="AA21">
        <v>2</v>
      </c>
      <c r="AB21" s="11">
        <f t="shared" si="18"/>
        <v>50.147913435656235</v>
      </c>
      <c r="AC21" s="11"/>
      <c r="AD21" s="7">
        <f t="shared" si="19"/>
        <v>2.8675446190034393</v>
      </c>
      <c r="AE21">
        <f t="shared" si="20"/>
        <v>6548.845216362608</v>
      </c>
      <c r="AF21" s="25">
        <f t="shared" si="21"/>
        <v>3.9056394940285703E-5</v>
      </c>
      <c r="AG21" s="7"/>
      <c r="AL21" s="33"/>
      <c r="AN21" s="27"/>
      <c r="AO21" s="9"/>
      <c r="AP21" s="9"/>
      <c r="AQ21" s="9"/>
      <c r="AR21" s="9"/>
      <c r="AS21" s="28"/>
      <c r="AT21" s="9"/>
      <c r="AU21" s="33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4"/>
        <v>5.3925381257905451</v>
      </c>
      <c r="C22" s="20">
        <v>184.54348621675453</v>
      </c>
      <c r="D22" s="9">
        <f t="shared" si="5"/>
        <v>6.4793944698493533E-7</v>
      </c>
      <c r="E22">
        <f>Control!C24/100</f>
        <v>0.5139155873577872</v>
      </c>
      <c r="F22">
        <f t="shared" si="6"/>
        <v>1.905519327559941E-6</v>
      </c>
      <c r="G22">
        <f t="shared" si="0"/>
        <v>326.63340015697105</v>
      </c>
      <c r="H22" s="21">
        <f t="shared" si="1"/>
        <v>1.946037754684893E-13</v>
      </c>
      <c r="I22">
        <v>0.1</v>
      </c>
      <c r="J22">
        <f t="shared" si="7"/>
        <v>0.73319354729536246</v>
      </c>
      <c r="K22">
        <f>Control!F24/100</f>
        <v>5.3849067494274892E-2</v>
      </c>
      <c r="L22" s="25">
        <f t="shared" si="8"/>
        <v>5.384298146392396E-2</v>
      </c>
      <c r="M22" s="10">
        <f t="shared" si="2"/>
        <v>0.17699535586605619</v>
      </c>
      <c r="N22">
        <f t="shared" si="9"/>
        <v>2.1646699561080927E-5</v>
      </c>
      <c r="O22">
        <f t="shared" si="10"/>
        <v>3.6799389253837575E-5</v>
      </c>
      <c r="P22" s="25">
        <f t="shared" si="11"/>
        <v>7.8748941879809849E-5</v>
      </c>
      <c r="Q22" s="22">
        <f t="shared" si="12"/>
        <v>2.4321163232841829E-2</v>
      </c>
      <c r="R22">
        <f t="shared" si="22"/>
        <v>2449.4835725432204</v>
      </c>
      <c r="S22" s="25">
        <f t="shared" si="14"/>
        <v>3.2365701148865414E-5</v>
      </c>
      <c r="T22" s="25">
        <f t="shared" si="15"/>
        <v>5.3923635925131323E-2</v>
      </c>
      <c r="U22" s="10">
        <f ca="1">RANK(C22,$C$3:OFFSET($C$3,Control!$I$5-1,0),1)</f>
        <v>45</v>
      </c>
      <c r="V22" s="10">
        <f t="shared" ca="1" si="23"/>
        <v>45</v>
      </c>
      <c r="W22" s="10">
        <f t="shared" ca="1" si="23"/>
        <v>45</v>
      </c>
      <c r="X22" s="7">
        <f t="shared" si="17"/>
        <v>5.3864628163485042</v>
      </c>
      <c r="Y22" s="7">
        <f t="shared" ca="1" si="3"/>
        <v>139.54348621675453</v>
      </c>
      <c r="Z22">
        <v>1</v>
      </c>
      <c r="AA22">
        <v>2</v>
      </c>
      <c r="AB22" s="11">
        <f t="shared" si="18"/>
        <v>14.365924968556477</v>
      </c>
      <c r="AC22" s="11"/>
      <c r="AD22" s="7">
        <f t="shared" si="19"/>
        <v>5.3957746959054314</v>
      </c>
      <c r="AE22">
        <f t="shared" si="20"/>
        <v>1090.1314849624589</v>
      </c>
      <c r="AF22" s="25">
        <f t="shared" si="21"/>
        <v>1.130201623562352E-4</v>
      </c>
      <c r="AG22" s="7"/>
      <c r="AL22" s="33"/>
      <c r="AN22" s="27"/>
      <c r="AO22" s="9"/>
      <c r="AP22" s="9"/>
      <c r="AQ22" s="9"/>
      <c r="AR22" s="9"/>
      <c r="AS22" s="28"/>
      <c r="AT22" s="9"/>
      <c r="AU22" s="33"/>
      <c r="AX22" s="7"/>
      <c r="BH22" s="1"/>
    </row>
    <row r="23" spans="1:60" ht="14.25" x14ac:dyDescent="0.2">
      <c r="A23" s="37" t="str">
        <f>Control!B25</f>
        <v>AME 10 E3</v>
      </c>
      <c r="B23" s="27">
        <f t="shared" si="4"/>
        <v>2.4858066474186531</v>
      </c>
      <c r="C23" s="20">
        <v>51.434695663915662</v>
      </c>
      <c r="D23" s="9">
        <f t="shared" si="5"/>
        <v>6.1670848428008185E-8</v>
      </c>
      <c r="E23">
        <f>Control!C25/100</f>
        <v>0.27401935319362325</v>
      </c>
      <c r="F23">
        <f t="shared" si="6"/>
        <v>6.8029998987676945E-7</v>
      </c>
      <c r="G23">
        <f t="shared" si="0"/>
        <v>91.03702262897049</v>
      </c>
      <c r="H23" s="21">
        <f t="shared" si="1"/>
        <v>2.1540923812935889E-14</v>
      </c>
      <c r="I23">
        <v>0.1</v>
      </c>
      <c r="J23">
        <f t="shared" si="7"/>
        <v>0.5943624419377086</v>
      </c>
      <c r="K23">
        <f>Control!F25/100</f>
        <v>2.4829986231469245E-2</v>
      </c>
      <c r="L23" s="25">
        <f t="shared" si="8"/>
        <v>2.4828984342691825E-2</v>
      </c>
      <c r="M23" s="10">
        <f t="shared" si="2"/>
        <v>0.17699535586605619</v>
      </c>
      <c r="N23">
        <f t="shared" si="9"/>
        <v>7.7282078850001005E-6</v>
      </c>
      <c r="O23">
        <f t="shared" si="10"/>
        <v>1.3137953404500171E-5</v>
      </c>
      <c r="P23" s="25">
        <f t="shared" si="11"/>
        <v>2.8114595107383256E-5</v>
      </c>
      <c r="Q23" s="22">
        <f t="shared" si="12"/>
        <v>3.1151236215691148E-2</v>
      </c>
      <c r="R23">
        <f t="shared" si="22"/>
        <v>2449.2651538706782</v>
      </c>
      <c r="S23" s="25">
        <f t="shared" si="14"/>
        <v>1.155505790231092E-5</v>
      </c>
      <c r="T23" s="25">
        <f t="shared" si="15"/>
        <v>2.4857779237789084E-2</v>
      </c>
      <c r="U23" s="10">
        <f ca="1">RANK(C23,$C$3:OFFSET($C$3,Control!$I$5-1,0),1)</f>
        <v>8</v>
      </c>
      <c r="V23" s="10">
        <f t="shared" ca="1" si="23"/>
        <v>8</v>
      </c>
      <c r="W23" s="10">
        <f t="shared" ca="1" si="23"/>
        <v>8</v>
      </c>
      <c r="X23" s="7">
        <f t="shared" si="17"/>
        <v>2.4836712550576823</v>
      </c>
      <c r="Y23" s="7">
        <f t="shared" ca="1" si="3"/>
        <v>43.434695663915662</v>
      </c>
      <c r="Z23">
        <v>1</v>
      </c>
      <c r="AA23">
        <v>2</v>
      </c>
      <c r="AB23" s="11">
        <f t="shared" si="18"/>
        <v>58.083068447008749</v>
      </c>
      <c r="AC23" s="11"/>
      <c r="AD23" s="7">
        <f t="shared" si="19"/>
        <v>2.4869621532088844</v>
      </c>
      <c r="AE23">
        <f t="shared" si="20"/>
        <v>6819.2057291897672</v>
      </c>
      <c r="AF23" s="25">
        <f t="shared" si="21"/>
        <v>4.0349952999570944E-5</v>
      </c>
      <c r="AG23" s="7"/>
      <c r="AL23" s="33"/>
      <c r="AN23" s="27"/>
      <c r="AO23" s="20"/>
      <c r="AP23" s="9"/>
      <c r="AQ23" s="9"/>
      <c r="AR23" s="9"/>
      <c r="AS23" s="28"/>
      <c r="AT23" s="9"/>
      <c r="AU23" s="33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4"/>
        <v>2.908635234160251</v>
      </c>
      <c r="C24" s="20">
        <v>67.248288821207154</v>
      </c>
      <c r="D24" s="9">
        <f t="shared" si="5"/>
        <v>3.0363585734605181E-7</v>
      </c>
      <c r="E24">
        <f>Control!C26/100</f>
        <v>0.3708055268976464</v>
      </c>
      <c r="F24">
        <f t="shared" si="6"/>
        <v>1.0621898313634511E-6</v>
      </c>
      <c r="G24">
        <f t="shared" si="0"/>
        <v>119.02634811292887</v>
      </c>
      <c r="H24" s="21">
        <f t="shared" si="1"/>
        <v>6.209286390067805E-14</v>
      </c>
      <c r="I24">
        <v>0.1</v>
      </c>
      <c r="J24">
        <f t="shared" si="7"/>
        <v>0.5139923698678982</v>
      </c>
      <c r="K24">
        <f>Control!F26/100</f>
        <v>2.9042698231130436E-2</v>
      </c>
      <c r="L24" s="25">
        <f t="shared" si="8"/>
        <v>2.9040868523621064E-2</v>
      </c>
      <c r="M24" s="10">
        <f t="shared" si="2"/>
        <v>0.17699535586605619</v>
      </c>
      <c r="N24">
        <f t="shared" si="9"/>
        <v>1.2066476484288804E-5</v>
      </c>
      <c r="O24">
        <f t="shared" si="10"/>
        <v>2.0513010023290966E-5</v>
      </c>
      <c r="P24" s="25">
        <f t="shared" si="11"/>
        <v>4.3896865324623277E-5</v>
      </c>
      <c r="Q24" s="22">
        <f t="shared" si="12"/>
        <v>3.719875815759098E-2</v>
      </c>
      <c r="R24">
        <f t="shared" si="22"/>
        <v>2449.1329067485171</v>
      </c>
      <c r="S24" s="25">
        <f t="shared" si="14"/>
        <v>1.8041548121842276E-5</v>
      </c>
      <c r="T24" s="25">
        <f t="shared" si="15"/>
        <v>2.9085827578777049E-2</v>
      </c>
      <c r="U24" s="10">
        <f ca="1">RANK(C24,$C$3:OFFSET($C$3,Control!$I$5-1,0),1)</f>
        <v>21</v>
      </c>
      <c r="V24" s="10">
        <f t="shared" ca="1" si="23"/>
        <v>21</v>
      </c>
      <c r="W24" s="10">
        <f t="shared" ca="1" si="23"/>
        <v>21</v>
      </c>
      <c r="X24" s="7">
        <f t="shared" si="17"/>
        <v>2.9052935000105351</v>
      </c>
      <c r="Y24" s="7">
        <f t="shared" ca="1" si="3"/>
        <v>46.248288821207154</v>
      </c>
      <c r="Z24">
        <v>1</v>
      </c>
      <c r="AA24">
        <v>2</v>
      </c>
      <c r="AB24" s="11">
        <f t="shared" si="18"/>
        <v>49.306165218905186</v>
      </c>
      <c r="AC24" s="11"/>
      <c r="AD24" s="7">
        <f t="shared" si="19"/>
        <v>2.9104393889724354</v>
      </c>
      <c r="AE24">
        <f t="shared" si="20"/>
        <v>4025.6170450113705</v>
      </c>
      <c r="AF24" s="25">
        <f t="shared" si="21"/>
        <v>6.3000603277829005E-5</v>
      </c>
      <c r="AG24" s="7"/>
      <c r="AL24" s="33"/>
      <c r="AN24" s="27"/>
      <c r="AO24" s="9"/>
      <c r="AP24" s="9"/>
      <c r="AQ24" s="9"/>
      <c r="AR24" s="9"/>
      <c r="AS24" s="28"/>
      <c r="AT24" s="9"/>
      <c r="AU24" s="33"/>
      <c r="AX24" s="7"/>
      <c r="BH24" s="1"/>
    </row>
    <row r="25" spans="1:60" ht="14.25" x14ac:dyDescent="0.2">
      <c r="A25" s="37" t="str">
        <f>Control!B27</f>
        <v>AME 10 E5</v>
      </c>
      <c r="B25" s="27">
        <f t="shared" si="4"/>
        <v>5.9367449976100577</v>
      </c>
      <c r="C25" s="20">
        <v>214.55943831371434</v>
      </c>
      <c r="D25" s="9">
        <f t="shared" si="5"/>
        <v>1.510450632125071E-6</v>
      </c>
      <c r="E25">
        <f>Control!C27/100</f>
        <v>0.27612743020729918</v>
      </c>
      <c r="F25">
        <f t="shared" si="6"/>
        <v>6.8752997499213994E-7</v>
      </c>
      <c r="G25">
        <f t="shared" si="0"/>
        <v>379.76024138757003</v>
      </c>
      <c r="H25" s="21">
        <f t="shared" si="1"/>
        <v>2.212653579515448E-14</v>
      </c>
      <c r="I25">
        <v>0.1</v>
      </c>
      <c r="J25">
        <f t="shared" si="7"/>
        <v>2.140061069389672</v>
      </c>
      <c r="K25">
        <f>Control!F27/100</f>
        <v>5.9340075590088359E-2</v>
      </c>
      <c r="L25" s="25">
        <f t="shared" si="8"/>
        <v>5.9337655774326689E-2</v>
      </c>
      <c r="M25" s="10">
        <f t="shared" si="2"/>
        <v>0.17699535586605619</v>
      </c>
      <c r="N25">
        <f t="shared" si="9"/>
        <v>7.8103405159107088E-6</v>
      </c>
      <c r="O25">
        <f t="shared" si="10"/>
        <v>1.3277578877048205E-5</v>
      </c>
      <c r="P25" s="25">
        <f t="shared" si="11"/>
        <v>2.8413386974465114E-5</v>
      </c>
      <c r="Q25" s="22">
        <f t="shared" si="12"/>
        <v>7.5487942259708941E-3</v>
      </c>
      <c r="R25">
        <f t="shared" si="22"/>
        <v>2449.8437218606382</v>
      </c>
      <c r="S25" s="25">
        <f t="shared" si="14"/>
        <v>1.1677860927276545E-5</v>
      </c>
      <c r="T25" s="25">
        <f t="shared" si="15"/>
        <v>5.9366756691276147E-2</v>
      </c>
      <c r="U25" s="10">
        <f ca="1">RANK(C25,$C$3:OFFSET($C$3,Control!$I$5-1,0),1)</f>
        <v>46</v>
      </c>
      <c r="V25" s="10">
        <f t="shared" ca="1" si="23"/>
        <v>46</v>
      </c>
      <c r="W25" s="10">
        <f t="shared" ca="1" si="23"/>
        <v>46</v>
      </c>
      <c r="X25" s="7">
        <f t="shared" si="17"/>
        <v>5.9345466114842598</v>
      </c>
      <c r="Y25" s="7">
        <f t="shared" ca="1" si="3"/>
        <v>168.55943831371434</v>
      </c>
      <c r="Z25">
        <v>1</v>
      </c>
      <c r="AA25">
        <v>2</v>
      </c>
      <c r="AB25" s="11">
        <f t="shared" si="18"/>
        <v>9.8379510524658329</v>
      </c>
      <c r="AC25" s="11"/>
      <c r="AD25" s="7">
        <f t="shared" si="19"/>
        <v>5.9379127837027852</v>
      </c>
      <c r="AE25">
        <f t="shared" si="20"/>
        <v>2297.8848177907125</v>
      </c>
      <c r="AF25" s="25">
        <f t="shared" si="21"/>
        <v>4.0778777876733799E-5</v>
      </c>
      <c r="AG25" s="7"/>
      <c r="AL25" s="33"/>
      <c r="AN25" s="27"/>
      <c r="AO25" s="19"/>
      <c r="AP25" s="9"/>
      <c r="AQ25" s="9"/>
      <c r="AR25" s="9"/>
      <c r="AS25" s="28"/>
      <c r="AT25" s="9"/>
      <c r="AU25" s="33"/>
      <c r="AX25" s="7"/>
      <c r="BH25" s="1"/>
    </row>
    <row r="26" spans="1:60" ht="14.25" x14ac:dyDescent="0.2">
      <c r="A26" s="37" t="str">
        <f>Control!B28</f>
        <v>AME 10 F1</v>
      </c>
      <c r="B26" s="27">
        <f t="shared" si="4"/>
        <v>0.90696446001360842</v>
      </c>
      <c r="C26" s="20">
        <v>8.3956949392282372</v>
      </c>
      <c r="D26" s="9">
        <f t="shared" si="5"/>
        <v>1.083677411140016E-7</v>
      </c>
      <c r="E26">
        <f>Control!C28/100</f>
        <v>0.10799519152525779</v>
      </c>
      <c r="F26">
        <f t="shared" si="6"/>
        <v>2.1821552546944329E-7</v>
      </c>
      <c r="G26">
        <f t="shared" si="0"/>
        <v>14.85999013511549</v>
      </c>
      <c r="H26" s="21">
        <f t="shared" si="1"/>
        <v>8.2783819891579893E-16</v>
      </c>
      <c r="I26">
        <v>0.1</v>
      </c>
      <c r="J26">
        <f t="shared" si="7"/>
        <v>0.35164869852623504</v>
      </c>
      <c r="K26">
        <f>Control!F28/100</f>
        <v>9.0604918957457765E-3</v>
      </c>
      <c r="L26" s="25">
        <f t="shared" si="8"/>
        <v>9.0603746276180942E-3</v>
      </c>
      <c r="M26" s="10">
        <f t="shared" si="2"/>
        <v>0.17699535586605619</v>
      </c>
      <c r="N26">
        <f t="shared" si="9"/>
        <v>2.4789283693328755E-6</v>
      </c>
      <c r="O26">
        <f t="shared" si="10"/>
        <v>4.214178227865888E-6</v>
      </c>
      <c r="P26" s="25">
        <f t="shared" si="11"/>
        <v>9.0181408731603633E-6</v>
      </c>
      <c r="Q26" s="22">
        <f t="shared" si="12"/>
        <v>6.119642313434849E-2</v>
      </c>
      <c r="R26">
        <f t="shared" si="22"/>
        <v>2448.5097814156493</v>
      </c>
      <c r="S26" s="25">
        <f t="shared" si="14"/>
        <v>3.7064428480138111E-6</v>
      </c>
      <c r="T26" s="25">
        <f t="shared" si="15"/>
        <v>9.0696109840167228E-3</v>
      </c>
      <c r="U26" s="10">
        <f ca="1">RANK(C26,$C$3:OFFSET($C$3,Control!$I$5-1,0),1)</f>
        <v>3</v>
      </c>
      <c r="V26" s="10">
        <f t="shared" ca="1" si="23"/>
        <v>3</v>
      </c>
      <c r="W26" s="10">
        <f t="shared" ca="1" si="23"/>
        <v>3</v>
      </c>
      <c r="X26" s="7">
        <f t="shared" si="17"/>
        <v>0.90628535559874268</v>
      </c>
      <c r="Y26" s="7">
        <f t="shared" ca="1" si="3"/>
        <v>5.3956949392282372</v>
      </c>
      <c r="Z26">
        <v>1</v>
      </c>
      <c r="AA26">
        <v>2</v>
      </c>
      <c r="AB26" s="11">
        <f t="shared" si="18"/>
        <v>91.733573017280577</v>
      </c>
      <c r="AC26" s="11"/>
      <c r="AD26" s="7">
        <f t="shared" si="19"/>
        <v>0.9073351042984098</v>
      </c>
      <c r="AE26">
        <f t="shared" si="20"/>
        <v>27347.831430975995</v>
      </c>
      <c r="AF26" s="25">
        <f t="shared" si="21"/>
        <v>1.2942799246643619E-5</v>
      </c>
      <c r="AG26" s="7"/>
      <c r="AL26" s="33"/>
      <c r="AN26" s="27"/>
      <c r="AO26" s="9"/>
      <c r="AP26" s="9"/>
      <c r="AQ26" s="9"/>
      <c r="AR26" s="9"/>
      <c r="AS26" s="28"/>
      <c r="AT26" s="9"/>
      <c r="AU26" s="33"/>
      <c r="AX26" s="7"/>
      <c r="BH26" s="1"/>
    </row>
    <row r="27" spans="1:60" ht="14.25" x14ac:dyDescent="0.2">
      <c r="A27" s="37" t="str">
        <f>Control!B29</f>
        <v>AME 10 GA</v>
      </c>
      <c r="B27" s="27">
        <f t="shared" si="4"/>
        <v>3.3442557746762245</v>
      </c>
      <c r="C27" s="20">
        <v>85.016500091834175</v>
      </c>
      <c r="D27" s="9">
        <f t="shared" si="5"/>
        <v>2.3361075962569089E-7</v>
      </c>
      <c r="E27">
        <f>Control!C29/100</f>
        <v>0.24807467961174773</v>
      </c>
      <c r="F27">
        <f t="shared" si="6"/>
        <v>5.946381522883711E-7</v>
      </c>
      <c r="G27">
        <f t="shared" si="0"/>
        <v>150.4752568824079</v>
      </c>
      <c r="H27" s="21">
        <f t="shared" si="1"/>
        <v>1.5207874944753499E-14</v>
      </c>
      <c r="I27">
        <v>0.1</v>
      </c>
      <c r="J27">
        <f t="shared" si="7"/>
        <v>1.0347104259579363</v>
      </c>
      <c r="K27">
        <f>Control!F29/100</f>
        <v>3.341822950106961E-2</v>
      </c>
      <c r="L27" s="25">
        <f t="shared" si="8"/>
        <v>3.3417050867581934E-2</v>
      </c>
      <c r="M27" s="10">
        <f t="shared" si="2"/>
        <v>0.17699535586605619</v>
      </c>
      <c r="N27">
        <f t="shared" si="9"/>
        <v>6.7550894099958947E-6</v>
      </c>
      <c r="O27">
        <f t="shared" si="10"/>
        <v>1.1483651996993021E-5</v>
      </c>
      <c r="P27" s="25">
        <f t="shared" si="11"/>
        <v>2.4574468816350245E-5</v>
      </c>
      <c r="Q27" s="22">
        <f t="shared" si="12"/>
        <v>1.647569191996151E-2</v>
      </c>
      <c r="R27">
        <f t="shared" si="22"/>
        <v>2449.6211373877009</v>
      </c>
      <c r="S27" s="25">
        <f t="shared" si="14"/>
        <v>1.0100071119889247E-5</v>
      </c>
      <c r="T27" s="25">
        <f t="shared" si="15"/>
        <v>3.3442219974550574E-2</v>
      </c>
      <c r="U27" s="10">
        <f ca="1">RANK(C27,$C$3:OFFSET($C$3,Control!$I$5-1,0),1)</f>
        <v>26</v>
      </c>
      <c r="V27" s="10">
        <f t="shared" ca="1" si="23"/>
        <v>26</v>
      </c>
      <c r="W27" s="10">
        <f t="shared" ca="1" si="23"/>
        <v>26</v>
      </c>
      <c r="X27" s="7">
        <f t="shared" si="17"/>
        <v>3.342380595699193</v>
      </c>
      <c r="Y27" s="7">
        <f t="shared" ca="1" si="3"/>
        <v>59.016500091834175</v>
      </c>
      <c r="Z27">
        <v>1</v>
      </c>
      <c r="AA27">
        <v>2</v>
      </c>
      <c r="AB27" s="11">
        <f t="shared" si="18"/>
        <v>41.117157607650611</v>
      </c>
      <c r="AC27" s="11"/>
      <c r="AD27" s="7">
        <f t="shared" si="19"/>
        <v>3.3452657817882132</v>
      </c>
      <c r="AE27">
        <f t="shared" si="20"/>
        <v>6556.0921136628785</v>
      </c>
      <c r="AF27" s="25">
        <f t="shared" si="21"/>
        <v>3.5269178088527863E-5</v>
      </c>
      <c r="AG27" s="7"/>
      <c r="AL27" s="33"/>
      <c r="AN27" s="27"/>
      <c r="AO27" s="19"/>
      <c r="AP27" s="9"/>
      <c r="AQ27" s="9"/>
      <c r="AR27" s="9"/>
      <c r="AS27" s="28"/>
      <c r="AT27" s="9"/>
      <c r="AU27" s="33"/>
      <c r="AX27" s="7"/>
      <c r="BH27" s="1"/>
    </row>
    <row r="28" spans="1:60" ht="14.25" x14ac:dyDescent="0.2">
      <c r="A28" s="37" t="str">
        <f>Control!B30</f>
        <v>AME 10 GB</v>
      </c>
      <c r="B28" s="27">
        <f t="shared" si="4"/>
        <v>5.3657842695838163</v>
      </c>
      <c r="C28" s="20">
        <v>183.10153792251305</v>
      </c>
      <c r="D28" s="9">
        <f t="shared" si="5"/>
        <v>9.576165638236489E-9</v>
      </c>
      <c r="E28">
        <f>Control!C30/100</f>
        <v>0.24187466281342476</v>
      </c>
      <c r="F28">
        <f t="shared" si="6"/>
        <v>5.7503540146727323E-7</v>
      </c>
      <c r="G28">
        <f t="shared" si="0"/>
        <v>324.08121864217378</v>
      </c>
      <c r="H28" s="21">
        <f t="shared" si="1"/>
        <v>1.3918624385744325E-14</v>
      </c>
      <c r="I28">
        <v>0.1</v>
      </c>
      <c r="J28">
        <f t="shared" si="7"/>
        <v>2.181540000488253</v>
      </c>
      <c r="K28">
        <f>Control!F30/100</f>
        <v>5.36348085231503E-2</v>
      </c>
      <c r="L28" s="25">
        <f t="shared" si="8"/>
        <v>5.3632979227567788E-2</v>
      </c>
      <c r="M28" s="10">
        <f t="shared" si="2"/>
        <v>0.17699535586605619</v>
      </c>
      <c r="N28">
        <f t="shared" si="9"/>
        <v>6.5324021606682232E-6</v>
      </c>
      <c r="O28">
        <f t="shared" si="10"/>
        <v>1.1105083673135979E-5</v>
      </c>
      <c r="P28" s="25">
        <f t="shared" si="11"/>
        <v>2.3764350617721541E-5</v>
      </c>
      <c r="Q28" s="22">
        <f t="shared" si="12"/>
        <v>7.3983689792080391E-3</v>
      </c>
      <c r="R28">
        <f t="shared" si="22"/>
        <v>2449.8427166843571</v>
      </c>
      <c r="S28" s="25">
        <f t="shared" si="14"/>
        <v>9.7671137126380875E-6</v>
      </c>
      <c r="T28" s="25">
        <f t="shared" si="15"/>
        <v>5.3657318613586982E-2</v>
      </c>
      <c r="U28" s="10">
        <f ca="1">RANK(C28,$C$3:OFFSET($C$3,Control!$I$5-1,0),1)</f>
        <v>44</v>
      </c>
      <c r="V28" s="10">
        <f t="shared" ca="1" si="23"/>
        <v>44</v>
      </c>
      <c r="W28" s="10">
        <f t="shared" ca="1" si="23"/>
        <v>44</v>
      </c>
      <c r="X28" s="7">
        <f t="shared" si="17"/>
        <v>5.363951162972846</v>
      </c>
      <c r="Y28" s="7">
        <f t="shared" ca="1" si="3"/>
        <v>139.10153792251305</v>
      </c>
      <c r="Z28">
        <v>1</v>
      </c>
      <c r="AA28">
        <v>2</v>
      </c>
      <c r="AB28" s="11">
        <f t="shared" si="18"/>
        <v>14.610705878966675</v>
      </c>
      <c r="AC28" s="11"/>
      <c r="AD28" s="7">
        <f t="shared" si="19"/>
        <v>5.36676098095508</v>
      </c>
      <c r="AE28">
        <f t="shared" si="20"/>
        <v>3654.3999698615698</v>
      </c>
      <c r="AF28" s="25">
        <f t="shared" si="21"/>
        <v>3.4106499731826905E-5</v>
      </c>
      <c r="AG28" s="7"/>
      <c r="AL28" s="33"/>
      <c r="AN28" s="27"/>
      <c r="AO28" s="19"/>
      <c r="AP28" s="9"/>
      <c r="AQ28" s="9"/>
      <c r="AR28" s="9"/>
      <c r="AS28" s="28"/>
      <c r="AT28" s="9"/>
      <c r="AU28" s="33"/>
      <c r="AX28" s="7"/>
      <c r="BH28" s="1"/>
    </row>
    <row r="29" spans="1:60" ht="14.25" x14ac:dyDescent="0.2">
      <c r="A29" s="37" t="str">
        <f>Control!B31</f>
        <v>AME 10 G1</v>
      </c>
      <c r="B29" s="27">
        <f t="shared" si="4"/>
        <v>1.9975218909343699</v>
      </c>
      <c r="C29" s="20">
        <v>35.164747518350396</v>
      </c>
      <c r="D29" s="9">
        <f t="shared" si="5"/>
        <v>4.5000106974057985E-8</v>
      </c>
      <c r="E29">
        <f>Control!C31/100</f>
        <v>0.26776829980812428</v>
      </c>
      <c r="F29">
        <f t="shared" si="6"/>
        <v>6.5910574309083279E-7</v>
      </c>
      <c r="G29">
        <f t="shared" si="0"/>
        <v>62.239970009504447</v>
      </c>
      <c r="H29" s="21">
        <f t="shared" si="1"/>
        <v>1.9869505525150585E-14</v>
      </c>
      <c r="I29">
        <v>0.1</v>
      </c>
      <c r="J29">
        <f t="shared" si="7"/>
        <v>0.44889821508137817</v>
      </c>
      <c r="K29">
        <f>Control!F31/100</f>
        <v>1.9947877294090165E-2</v>
      </c>
      <c r="L29" s="25">
        <f t="shared" si="8"/>
        <v>1.994709747412016E-2</v>
      </c>
      <c r="M29" s="10">
        <f t="shared" si="2"/>
        <v>0.17699535586605619</v>
      </c>
      <c r="N29">
        <f t="shared" si="9"/>
        <v>7.48744124151186E-6</v>
      </c>
      <c r="O29">
        <f t="shared" si="10"/>
        <v>1.2728650110570162E-5</v>
      </c>
      <c r="P29" s="25">
        <f t="shared" si="11"/>
        <v>2.7238705535342391E-5</v>
      </c>
      <c r="Q29" s="22">
        <f t="shared" si="12"/>
        <v>4.4138950821755729E-2</v>
      </c>
      <c r="R29">
        <f t="shared" si="22"/>
        <v>2448.9460677746206</v>
      </c>
      <c r="S29" s="25">
        <f t="shared" si="14"/>
        <v>1.1195068555770246E-5</v>
      </c>
      <c r="T29" s="25">
        <f t="shared" si="15"/>
        <v>1.9974995285398593E-2</v>
      </c>
      <c r="U29" s="10">
        <f ca="1">RANK(C29,$C$3:OFFSET($C$3,Control!$I$5-1,0),1)</f>
        <v>4</v>
      </c>
      <c r="V29" s="10">
        <f t="shared" ca="1" si="23"/>
        <v>4</v>
      </c>
      <c r="W29" s="10">
        <f t="shared" ca="1" si="23"/>
        <v>4</v>
      </c>
      <c r="X29" s="7">
        <f t="shared" si="17"/>
        <v>1.9954584915361673</v>
      </c>
      <c r="Y29" s="7">
        <f t="shared" ca="1" si="3"/>
        <v>31.164747518350396</v>
      </c>
      <c r="Z29">
        <v>1</v>
      </c>
      <c r="AA29">
        <v>2</v>
      </c>
      <c r="AB29" s="11">
        <f t="shared" si="18"/>
        <v>68.937982232885176</v>
      </c>
      <c r="AC29" s="11"/>
      <c r="AD29" s="7">
        <f t="shared" si="19"/>
        <v>1.9986413977899469</v>
      </c>
      <c r="AE29">
        <f t="shared" si="20"/>
        <v>7668.8288541854608</v>
      </c>
      <c r="AF29" s="25">
        <f t="shared" si="21"/>
        <v>3.909287983420347E-5</v>
      </c>
      <c r="AG29" s="7"/>
      <c r="AL29" s="33"/>
      <c r="AN29" s="27"/>
      <c r="AO29" s="8"/>
      <c r="AP29" s="9"/>
      <c r="AQ29" s="9"/>
      <c r="AR29" s="9"/>
      <c r="AS29" s="28"/>
      <c r="AT29" s="9"/>
      <c r="AU29" s="33"/>
      <c r="AX29" s="7"/>
      <c r="BH29" s="1"/>
    </row>
    <row r="30" spans="1:60" ht="14.25" x14ac:dyDescent="0.2">
      <c r="A30" s="37" t="str">
        <f>Control!B32</f>
        <v>AME 10 G2</v>
      </c>
      <c r="B30" s="27">
        <f t="shared" si="4"/>
        <v>2.8965945563975732</v>
      </c>
      <c r="C30" s="20">
        <v>66.777675286228856</v>
      </c>
      <c r="D30" s="9">
        <f t="shared" si="5"/>
        <v>7.4531536053967784E-8</v>
      </c>
      <c r="E30">
        <f>Control!C32/100</f>
        <v>0.24080955998466425</v>
      </c>
      <c r="F30">
        <f t="shared" si="6"/>
        <v>5.7170006327629832E-7</v>
      </c>
      <c r="G30">
        <f t="shared" si="0"/>
        <v>118.19338401194021</v>
      </c>
      <c r="H30" s="21">
        <f>2*0.0000000000000000001*(E30*100)^3.5</f>
        <v>1.3705283708475521E-14</v>
      </c>
      <c r="I30">
        <v>0.1</v>
      </c>
      <c r="J30">
        <f t="shared" si="7"/>
        <v>0.86367027630668491</v>
      </c>
      <c r="K30">
        <f>Control!F32/100</f>
        <v>2.8942447479320482E-2</v>
      </c>
      <c r="L30" s="25">
        <f t="shared" si="8"/>
        <v>2.8941466079299712E-2</v>
      </c>
      <c r="M30" s="10">
        <f t="shared" si="2"/>
        <v>0.17699535586605619</v>
      </c>
      <c r="N30">
        <f>1/((1+$P$2)*(1+(1-E30)/E30*$AA$2/M30)-$O$2)</f>
        <v>6.4945127188187488E-6</v>
      </c>
      <c r="O30">
        <f t="shared" si="10"/>
        <v>1.1040671621991873E-5</v>
      </c>
      <c r="P30" s="25">
        <f t="shared" si="11"/>
        <v>2.3626511893363432E-5</v>
      </c>
      <c r="Q30" s="22">
        <f t="shared" si="12"/>
        <v>2.0165772374459434E-2</v>
      </c>
      <c r="R30">
        <f t="shared" si="22"/>
        <v>2449.5297731856076</v>
      </c>
      <c r="S30" s="25">
        <f t="shared" si="14"/>
        <v>9.7104621964040746E-6</v>
      </c>
      <c r="T30" s="25">
        <f t="shared" si="15"/>
        <v>2.8965664291256351E-2</v>
      </c>
      <c r="U30" s="10">
        <f ca="1">RANK(C30,$C$3:OFFSET($C$3,Control!$I$5-1,0),1)</f>
        <v>20</v>
      </c>
      <c r="V30" s="10">
        <f t="shared" ca="1" si="23"/>
        <v>20</v>
      </c>
      <c r="W30" s="10">
        <f t="shared" ca="1" si="23"/>
        <v>20</v>
      </c>
      <c r="X30" s="7">
        <f t="shared" si="17"/>
        <v>2.8947960592018531</v>
      </c>
      <c r="Y30" s="7">
        <f t="shared" ca="1" si="3"/>
        <v>46.777675286228856</v>
      </c>
      <c r="Z30">
        <v>1</v>
      </c>
      <c r="AA30">
        <v>2</v>
      </c>
      <c r="AB30" s="11">
        <f t="shared" si="18"/>
        <v>49.545446978673603</v>
      </c>
      <c r="AC30" s="11"/>
      <c r="AD30" s="7">
        <f>B30+S30*100</f>
        <v>2.8975656026172136</v>
      </c>
      <c r="AE30">
        <f t="shared" si="20"/>
        <v>7497.5374799429119</v>
      </c>
      <c r="AF30" s="25">
        <f t="shared" si="21"/>
        <v>3.3908674153043802E-5</v>
      </c>
      <c r="AG30" s="7"/>
      <c r="AL30" s="33"/>
      <c r="AN30" s="27"/>
      <c r="AO30" s="20"/>
      <c r="AP30" s="9"/>
      <c r="AQ30" s="9"/>
      <c r="AR30" s="9"/>
      <c r="AS30" s="28"/>
      <c r="AT30" s="9"/>
      <c r="AU30" s="33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4">100*T31/(1-S31)</f>
        <v>2.0915082129141362</v>
      </c>
      <c r="C31" s="20">
        <v>38.116728305855986</v>
      </c>
      <c r="D31" s="9">
        <f t="shared" ref="D31:D94" si="25">ABS(B31-((354.94*SQRT(C31)+9.623*C31-1.5223*POWER(C31,1.5))/($AA$1+273)+0.0012439*POWER(C31,1.5)))</f>
        <v>4.2356285145928041E-8</v>
      </c>
      <c r="E31">
        <f>Control!C33/100</f>
        <v>0.22324628263464061</v>
      </c>
      <c r="F31">
        <f t="shared" ref="F31:F94" si="26">$F$2*N31</f>
        <v>5.6976106738597625E-6</v>
      </c>
      <c r="G31">
        <f t="shared" ref="G31:G94" si="27">0.018*C31*1000000/8.3144/($AA$1+273.15)</f>
        <v>67.464838909447579</v>
      </c>
      <c r="H31" s="21">
        <f t="shared" ref="H31:H94" si="28">2*0.0000000000000000001*(E31*100)^3.5</f>
        <v>1.0514165811356827E-14</v>
      </c>
      <c r="I31">
        <v>1.1000000000000001</v>
      </c>
      <c r="J31">
        <f t="shared" ref="J31:J94" si="29">$I$2+(0.821*SQRT(H31)+1.54)/(Q31*100)</f>
        <v>0.14388005265245674</v>
      </c>
      <c r="K31">
        <f>Control!F33/100</f>
        <v>2.0678884814594962E-2</v>
      </c>
      <c r="L31" s="25">
        <f t="shared" ref="L31:L94" si="30">K31*(1-F31-P31-S31)</f>
        <v>2.0671896660825945E-2</v>
      </c>
      <c r="M31" s="10">
        <f t="shared" ref="M31:M94" si="31">0.018*I31*1000000/8.3144/($AA$1+273.15)</f>
        <v>1.9469489145266181</v>
      </c>
      <c r="N31">
        <f t="shared" ref="N31:N94" si="32">1/((1+$P$2)*(1+(1-E31)/E31*$AA$2/M31)-$O$2)</f>
        <v>6.4724857255046896E-5</v>
      </c>
      <c r="O31">
        <f t="shared" ref="O31:O94" si="33">$O$2*N31</f>
        <v>1.1003225733357972E-4</v>
      </c>
      <c r="P31" s="25">
        <f t="shared" ref="P31:P94" si="34">S31*($P$2-$F$2)</f>
        <v>2.3546379473574389E-4</v>
      </c>
      <c r="Q31" s="22">
        <f t="shared" ref="Q31:Q94" si="35">100/(1+G31/$AA$2*(1/S31-1))</f>
        <v>0.35095675394500142</v>
      </c>
      <c r="R31">
        <f t="shared" ref="R31:R94" si="36">Q31/100*G31+(100-Q31)/100*2450</f>
        <v>2441.6383319370384</v>
      </c>
      <c r="S31" s="25">
        <f t="shared" ref="S31:S94" si="37">($O$2/(1+$P$2-$F$2)+1)*N31</f>
        <v>9.6775278878366534E-5</v>
      </c>
      <c r="T31" s="25">
        <f t="shared" ref="T31:T94" si="38">L31+F31+P31</f>
        <v>2.091305806623555E-2</v>
      </c>
      <c r="U31" s="10">
        <f ca="1">RANK(C31,$C$3:OFFSET($C$3,Control!$I$5-1,0),1)</f>
        <v>5</v>
      </c>
      <c r="V31" s="10">
        <f t="shared" ca="1" si="23"/>
        <v>5</v>
      </c>
      <c r="W31" s="10">
        <f t="shared" ca="1" si="23"/>
        <v>5</v>
      </c>
      <c r="X31" s="7">
        <f t="shared" si="17"/>
        <v>2.0736621518080991</v>
      </c>
      <c r="Y31" s="7">
        <f t="shared" ca="1" si="3"/>
        <v>33.116728305855986</v>
      </c>
      <c r="Z31">
        <v>1</v>
      </c>
      <c r="AA31">
        <v>2</v>
      </c>
      <c r="AB31" s="11">
        <f t="shared" si="18"/>
        <v>66.813665520531686</v>
      </c>
      <c r="AC31" s="11"/>
      <c r="AD31" s="7">
        <f t="shared" ref="AD31:AD94" si="39">B31+S31*100</f>
        <v>2.1011857408019727</v>
      </c>
      <c r="AE31">
        <f t="shared" ref="AE31:AE94" si="40">($AE$1/100-K31)/(1-K31)/N31-1-$P$2</f>
        <v>873.15453255307818</v>
      </c>
      <c r="AF31" s="25">
        <f t="shared" ref="AF31:AF94" si="41">S31+P31+F31</f>
        <v>3.379366842879702E-4</v>
      </c>
      <c r="AN31" s="1"/>
      <c r="AO31" s="1"/>
      <c r="AP31" s="29"/>
    </row>
    <row r="32" spans="1:60" ht="14.25" x14ac:dyDescent="0.2">
      <c r="A32" s="37" t="str">
        <f>Control!B34</f>
        <v>AME_10-Aa</v>
      </c>
      <c r="B32" s="27">
        <f t="shared" si="24"/>
        <v>2.7565017528581732</v>
      </c>
      <c r="C32" s="20">
        <v>61.387359956155173</v>
      </c>
      <c r="D32" s="9">
        <f t="shared" si="25"/>
        <v>7.7964236577798829E-7</v>
      </c>
      <c r="E32">
        <f>Control!C34/100</f>
        <v>0.45721600000000001</v>
      </c>
      <c r="F32">
        <f t="shared" si="26"/>
        <v>3.1862341884787646E-5</v>
      </c>
      <c r="G32">
        <f t="shared" si="27"/>
        <v>108.65277621117372</v>
      </c>
      <c r="H32" s="21">
        <f t="shared" si="28"/>
        <v>1.292572658617302E-13</v>
      </c>
      <c r="I32">
        <v>2.1</v>
      </c>
      <c r="J32">
        <f t="shared" si="29"/>
        <v>0.11274109998679882</v>
      </c>
      <c r="K32">
        <f>Control!F34/100</f>
        <v>2.6251079695098604E-2</v>
      </c>
      <c r="L32" s="25">
        <f t="shared" si="30"/>
        <v>2.6201469900095951E-2</v>
      </c>
      <c r="M32" s="10">
        <f t="shared" si="31"/>
        <v>3.7169024731871803</v>
      </c>
      <c r="N32">
        <f t="shared" si="32"/>
        <v>3.6195620381118763E-4</v>
      </c>
      <c r="O32">
        <f t="shared" si="33"/>
        <v>6.1532554647901895E-4</v>
      </c>
      <c r="P32" s="25">
        <f t="shared" si="34"/>
        <v>1.3167673887898915E-3</v>
      </c>
      <c r="Q32" s="22">
        <f t="shared" si="35"/>
        <v>1.2086870809934303</v>
      </c>
      <c r="R32">
        <f t="shared" si="36"/>
        <v>2421.7004385848659</v>
      </c>
      <c r="S32" s="25">
        <f t="shared" si="37"/>
        <v>5.4118949119584547E-4</v>
      </c>
      <c r="T32" s="25">
        <f t="shared" si="38"/>
        <v>2.7550099630770632E-2</v>
      </c>
      <c r="U32" s="10">
        <f ca="1">RANK(C32,$C$3:OFFSET($C$3,Control!$I$5-1,0),1)</f>
        <v>12</v>
      </c>
      <c r="V32" s="10">
        <f t="shared" ca="1" si="23"/>
        <v>12</v>
      </c>
      <c r="W32" s="10">
        <f t="shared" ca="1" si="23"/>
        <v>12</v>
      </c>
      <c r="X32" s="7">
        <f t="shared" si="17"/>
        <v>2.656342610390714</v>
      </c>
      <c r="Y32" s="7">
        <f t="shared" ca="1" si="3"/>
        <v>49.387359956155173</v>
      </c>
      <c r="Z32">
        <v>1</v>
      </c>
      <c r="AA32">
        <v>2</v>
      </c>
      <c r="AB32" s="11">
        <f t="shared" si="18"/>
        <v>52.377725899331239</v>
      </c>
      <c r="AC32" s="11"/>
      <c r="AD32" s="7">
        <f t="shared" si="39"/>
        <v>2.8106207019777578</v>
      </c>
      <c r="AE32">
        <f t="shared" si="40"/>
        <v>138.33304569100241</v>
      </c>
      <c r="AF32" s="25">
        <f t="shared" si="41"/>
        <v>1.8898192218705248E-3</v>
      </c>
    </row>
    <row r="33" spans="1:43" ht="14.25" x14ac:dyDescent="0.2">
      <c r="A33" s="37" t="str">
        <f>Control!B35</f>
        <v>AME_10-Ac</v>
      </c>
      <c r="B33" s="27">
        <f t="shared" si="24"/>
        <v>2.7674878057647248</v>
      </c>
      <c r="C33" s="20">
        <v>61.804304427090692</v>
      </c>
      <c r="D33" s="9">
        <f t="shared" si="25"/>
        <v>4.0400735201728821E-7</v>
      </c>
      <c r="E33">
        <f>Control!C35/100</f>
        <v>0.45721600000000001</v>
      </c>
      <c r="F33">
        <f t="shared" si="26"/>
        <v>4.7020126511441873E-5</v>
      </c>
      <c r="G33">
        <f t="shared" si="27"/>
        <v>109.39074856126989</v>
      </c>
      <c r="H33" s="21">
        <f t="shared" si="28"/>
        <v>1.292572658617302E-13</v>
      </c>
      <c r="I33">
        <v>3.1</v>
      </c>
      <c r="J33">
        <f t="shared" si="29"/>
        <v>0.10873914157613097</v>
      </c>
      <c r="K33">
        <f>Control!F35/100</f>
        <v>2.5734335311338209E-2</v>
      </c>
      <c r="L33" s="25">
        <f t="shared" si="30"/>
        <v>2.5662565911027585E-2</v>
      </c>
      <c r="M33" s="10">
        <f t="shared" si="31"/>
        <v>5.4868560318477417</v>
      </c>
      <c r="N33">
        <f t="shared" si="32"/>
        <v>5.3414863716997967E-4</v>
      </c>
      <c r="O33">
        <f t="shared" si="33"/>
        <v>9.0805268318896537E-4</v>
      </c>
      <c r="P33" s="25">
        <f t="shared" si="34"/>
        <v>1.9431895317337663E-3</v>
      </c>
      <c r="Q33" s="22">
        <f t="shared" si="35"/>
        <v>1.7621871459035521</v>
      </c>
      <c r="R33">
        <f t="shared" si="36"/>
        <v>2408.7540846353177</v>
      </c>
      <c r="S33" s="25">
        <f t="shared" si="37"/>
        <v>7.9864808540143224E-4</v>
      </c>
      <c r="T33" s="25">
        <f t="shared" si="38"/>
        <v>2.7652775569272793E-2</v>
      </c>
      <c r="U33" s="10">
        <f ca="1">RANK(C33,$C$3:OFFSET($C$3,Control!$I$5-1,0),1)</f>
        <v>13</v>
      </c>
      <c r="V33" s="10">
        <f t="shared" ca="1" si="23"/>
        <v>13</v>
      </c>
      <c r="W33" s="10">
        <f t="shared" ca="1" si="23"/>
        <v>13</v>
      </c>
      <c r="X33" s="7">
        <f t="shared" si="17"/>
        <v>2.6196714548197564</v>
      </c>
      <c r="Y33" s="7">
        <f t="shared" ca="1" si="3"/>
        <v>48.804304427090692</v>
      </c>
      <c r="Z33">
        <v>1</v>
      </c>
      <c r="AA33">
        <v>2</v>
      </c>
      <c r="AB33" s="11">
        <f t="shared" si="18"/>
        <v>52.152483133405973</v>
      </c>
      <c r="AC33" s="11"/>
      <c r="AD33" s="7">
        <f t="shared" si="39"/>
        <v>2.8473526143048682</v>
      </c>
      <c r="AE33">
        <f t="shared" si="40"/>
        <v>93.545784576046927</v>
      </c>
      <c r="AF33" s="25">
        <f t="shared" si="41"/>
        <v>2.7888577436466404E-3</v>
      </c>
    </row>
    <row r="34" spans="1:43" ht="14.25" x14ac:dyDescent="0.2">
      <c r="A34" s="37" t="str">
        <f>Control!B36</f>
        <v>AME_10-Ab</v>
      </c>
      <c r="B34" s="27">
        <f t="shared" si="24"/>
        <v>3.0056115159180119</v>
      </c>
      <c r="C34" s="20">
        <v>71.080097098467405</v>
      </c>
      <c r="D34" s="9">
        <f t="shared" si="25"/>
        <v>3.5664461606188524E-7</v>
      </c>
      <c r="E34">
        <f>Control!C36/100</f>
        <v>0.38475399999999998</v>
      </c>
      <c r="F34">
        <f t="shared" si="26"/>
        <v>4.6169329739598674E-5</v>
      </c>
      <c r="G34">
        <f t="shared" si="27"/>
        <v>125.80847080937066</v>
      </c>
      <c r="H34" s="21">
        <f t="shared" si="28"/>
        <v>7.0659571290501986E-14</v>
      </c>
      <c r="I34">
        <v>4.0999999999999996</v>
      </c>
      <c r="J34">
        <f t="shared" si="29"/>
        <v>0.11020972141361614</v>
      </c>
      <c r="K34">
        <f>Control!F36/100</f>
        <v>2.8155447799782164E-2</v>
      </c>
      <c r="L34" s="25">
        <f t="shared" si="30"/>
        <v>2.8078347054265675E-2</v>
      </c>
      <c r="M34" s="10">
        <f t="shared" si="31"/>
        <v>7.2568095905083032</v>
      </c>
      <c r="N34">
        <f t="shared" si="32"/>
        <v>5.2448358584184093E-4</v>
      </c>
      <c r="O34">
        <f t="shared" si="33"/>
        <v>8.9162209593112959E-4</v>
      </c>
      <c r="P34" s="25">
        <f t="shared" si="34"/>
        <v>1.9080288568624154E-3</v>
      </c>
      <c r="Q34" s="22">
        <f t="shared" si="35"/>
        <v>1.5083665418953796</v>
      </c>
      <c r="R34">
        <f t="shared" si="36"/>
        <v>2414.9426726041215</v>
      </c>
      <c r="S34" s="25">
        <f t="shared" si="37"/>
        <v>7.8419709891306224E-4</v>
      </c>
      <c r="T34" s="25">
        <f t="shared" si="38"/>
        <v>3.0032545240867691E-2</v>
      </c>
      <c r="U34" s="10">
        <f ca="1">RANK(C34,$C$3:OFFSET($C$3,Control!$I$5-1,0),1)</f>
        <v>22</v>
      </c>
      <c r="V34" s="10">
        <f t="shared" ca="1" si="23"/>
        <v>22</v>
      </c>
      <c r="W34" s="10">
        <f t="shared" ca="1" si="23"/>
        <v>22</v>
      </c>
      <c r="X34" s="7">
        <f t="shared" si="17"/>
        <v>2.8602830640107513</v>
      </c>
      <c r="Y34" s="7">
        <f t="shared" ca="1" si="3"/>
        <v>49.080097098467405</v>
      </c>
      <c r="Z34">
        <v>1</v>
      </c>
      <c r="AA34">
        <v>2</v>
      </c>
      <c r="AB34" s="11">
        <f t="shared" si="18"/>
        <v>47.403643515430964</v>
      </c>
      <c r="AC34" s="11"/>
      <c r="AD34" s="7">
        <f t="shared" si="39"/>
        <v>3.0840312258093183</v>
      </c>
      <c r="AE34">
        <f t="shared" si="40"/>
        <v>90.830864099012359</v>
      </c>
      <c r="AF34" s="25">
        <f t="shared" si="41"/>
        <v>2.7383952855150762E-3</v>
      </c>
    </row>
    <row r="35" spans="1:43" ht="14.25" x14ac:dyDescent="0.2">
      <c r="A35" s="37" t="str">
        <f>Control!B37</f>
        <v>AME_10-Db</v>
      </c>
      <c r="B35" s="27">
        <f t="shared" si="24"/>
        <v>3.5696422852417449</v>
      </c>
      <c r="C35" s="20">
        <v>94.74468486354715</v>
      </c>
      <c r="D35" s="9">
        <f t="shared" si="25"/>
        <v>7.0073135738368819E-7</v>
      </c>
      <c r="E35">
        <f>Control!C37/100</f>
        <v>0.38475399999999998</v>
      </c>
      <c r="F35">
        <f t="shared" si="26"/>
        <v>5.7416765850062818E-5</v>
      </c>
      <c r="G35">
        <f t="shared" si="27"/>
        <v>167.69369213840875</v>
      </c>
      <c r="H35" s="21">
        <f t="shared" si="28"/>
        <v>7.0659571290501986E-14</v>
      </c>
      <c r="I35">
        <v>5.0999999999999996</v>
      </c>
      <c r="J35">
        <f t="shared" si="29"/>
        <v>0.11092985847663218</v>
      </c>
      <c r="K35">
        <f>Control!F37/100</f>
        <v>3.3344900802547851E-2</v>
      </c>
      <c r="L35" s="25">
        <f t="shared" si="30"/>
        <v>3.3231344635624278E-2</v>
      </c>
      <c r="M35" s="10">
        <f t="shared" si="31"/>
        <v>9.0267631491688647</v>
      </c>
      <c r="N35">
        <f t="shared" si="32"/>
        <v>6.5225446005671354E-4</v>
      </c>
      <c r="O35">
        <f t="shared" si="33"/>
        <v>1.1088325820964131E-3</v>
      </c>
      <c r="P35" s="25">
        <f t="shared" si="34"/>
        <v>2.3728489611507322E-3</v>
      </c>
      <c r="Q35" s="22">
        <f t="shared" si="35"/>
        <v>1.4089845916391572</v>
      </c>
      <c r="R35">
        <f t="shared" si="36"/>
        <v>2417.8426557882217</v>
      </c>
      <c r="S35" s="25">
        <f t="shared" si="37"/>
        <v>9.7523748909813027E-4</v>
      </c>
      <c r="T35" s="25">
        <f t="shared" si="38"/>
        <v>3.5661610362625072E-2</v>
      </c>
      <c r="U35" s="10">
        <f ca="1">RANK(C35,$C$3:OFFSET($C$3,Control!$I$5-1,0),1)</f>
        <v>32</v>
      </c>
      <c r="V35" s="10">
        <f t="shared" ca="1" si="23"/>
        <v>32</v>
      </c>
      <c r="W35" s="10">
        <f t="shared" ca="1" si="23"/>
        <v>32</v>
      </c>
      <c r="X35" s="7">
        <f t="shared" si="17"/>
        <v>3.388359909568099</v>
      </c>
      <c r="Y35" s="7">
        <f t="shared" ca="1" si="3"/>
        <v>62.74468486354715</v>
      </c>
      <c r="Z35">
        <v>1</v>
      </c>
      <c r="AA35">
        <v>2</v>
      </c>
      <c r="AB35" s="11">
        <f t="shared" si="18"/>
        <v>37.248870894491347</v>
      </c>
      <c r="AC35" s="11"/>
      <c r="AD35" s="7">
        <f t="shared" si="39"/>
        <v>3.667166034151558</v>
      </c>
      <c r="AE35">
        <f t="shared" si="40"/>
        <v>64.524817727903923</v>
      </c>
      <c r="AF35" s="25">
        <f t="shared" si="41"/>
        <v>3.4055032160989255E-3</v>
      </c>
    </row>
    <row r="36" spans="1:43" ht="14.25" x14ac:dyDescent="0.2">
      <c r="A36" s="37" t="str">
        <f>Control!B38</f>
        <v>AME_10-Bc</v>
      </c>
      <c r="B36" s="27">
        <f t="shared" si="24"/>
        <v>3.135529000120985</v>
      </c>
      <c r="C36" s="20">
        <v>76.326570117272695</v>
      </c>
      <c r="D36" s="9">
        <f t="shared" si="25"/>
        <v>8.4355389073920151E-7</v>
      </c>
      <c r="E36">
        <f>Control!C38/100</f>
        <v>0.403194</v>
      </c>
      <c r="F36">
        <f t="shared" si="26"/>
        <v>7.4164187785255787E-5</v>
      </c>
      <c r="G36">
        <f t="shared" si="27"/>
        <v>135.0944843994217</v>
      </c>
      <c r="H36" s="21">
        <f t="shared" si="28"/>
        <v>8.3239451159565456E-14</v>
      </c>
      <c r="I36">
        <v>6.1</v>
      </c>
      <c r="J36">
        <f t="shared" si="29"/>
        <v>0.10687282887999278</v>
      </c>
      <c r="K36">
        <f>Control!F38/100</f>
        <v>2.8301153860659404E-2</v>
      </c>
      <c r="L36" s="25">
        <f t="shared" si="30"/>
        <v>2.8176662000569268E-2</v>
      </c>
      <c r="M36" s="10">
        <f t="shared" si="31"/>
        <v>10.796716707829427</v>
      </c>
      <c r="N36">
        <f t="shared" si="32"/>
        <v>8.4250517324050572E-4</v>
      </c>
      <c r="O36">
        <f t="shared" si="33"/>
        <v>1.4322587945088596E-3</v>
      </c>
      <c r="P36" s="25">
        <f t="shared" si="34"/>
        <v>3.0649656652620306E-3</v>
      </c>
      <c r="Q36" s="22">
        <f t="shared" si="35"/>
        <v>2.240707958482397</v>
      </c>
      <c r="R36">
        <f t="shared" si="36"/>
        <v>2398.1297278805896</v>
      </c>
      <c r="S36" s="25">
        <f t="shared" si="37"/>
        <v>1.2596964528718043E-3</v>
      </c>
      <c r="T36" s="25">
        <f t="shared" si="38"/>
        <v>3.1315791853616555E-2</v>
      </c>
      <c r="U36" s="10">
        <f ca="1">RANK(C36,$C$3:OFFSET($C$3,Control!$I$5-1,0),1)</f>
        <v>24</v>
      </c>
      <c r="V36" s="10">
        <f t="shared" ref="V36:W55" ca="1" si="42">IF(U36=U35,U35+1,U36)</f>
        <v>24</v>
      </c>
      <c r="W36" s="10">
        <f t="shared" ca="1" si="42"/>
        <v>24</v>
      </c>
      <c r="X36" s="7">
        <f t="shared" si="17"/>
        <v>2.9019167173809772</v>
      </c>
      <c r="Y36" s="7">
        <f t="shared" ca="1" si="3"/>
        <v>52.326570117272695</v>
      </c>
      <c r="Z36">
        <v>1</v>
      </c>
      <c r="AA36">
        <v>2</v>
      </c>
      <c r="AB36" s="11">
        <f t="shared" si="18"/>
        <v>44.92528180994649</v>
      </c>
      <c r="AC36" s="11"/>
      <c r="AD36" s="7">
        <f t="shared" si="39"/>
        <v>3.2614986454081656</v>
      </c>
      <c r="AE36">
        <f t="shared" si="40"/>
        <v>55.046514932344181</v>
      </c>
      <c r="AF36" s="25">
        <f t="shared" si="41"/>
        <v>4.3988263059190911E-3</v>
      </c>
    </row>
    <row r="37" spans="1:43" ht="14.25" x14ac:dyDescent="0.2">
      <c r="A37" s="37" t="str">
        <f>Control!B39</f>
        <v>AME_10-Bb</v>
      </c>
      <c r="B37" s="27">
        <f t="shared" si="24"/>
        <v>3.3082111022457736</v>
      </c>
      <c r="C37" s="20">
        <v>83.493411571488252</v>
      </c>
      <c r="D37" s="9">
        <f t="shared" si="25"/>
        <v>9.9189369429097951E-7</v>
      </c>
      <c r="E37">
        <f>Control!C39/100</f>
        <v>0.403194</v>
      </c>
      <c r="F37">
        <f t="shared" si="26"/>
        <v>8.6300544524193324E-5</v>
      </c>
      <c r="G37">
        <f t="shared" si="27"/>
        <v>147.77946093566658</v>
      </c>
      <c r="H37" s="21">
        <f t="shared" si="28"/>
        <v>8.3239451159565456E-14</v>
      </c>
      <c r="I37">
        <v>7.1</v>
      </c>
      <c r="J37">
        <f t="shared" si="29"/>
        <v>0.10646882183610787</v>
      </c>
      <c r="K37">
        <f>Control!F39/100</f>
        <v>2.9531959567519247E-2</v>
      </c>
      <c r="L37" s="25">
        <f t="shared" si="30"/>
        <v>2.9380795569470427E-2</v>
      </c>
      <c r="M37" s="10">
        <f t="shared" si="31"/>
        <v>12.566670266489989</v>
      </c>
      <c r="N37">
        <f t="shared" si="32"/>
        <v>9.8037418579483612E-4</v>
      </c>
      <c r="O37">
        <f t="shared" si="33"/>
        <v>1.6666361158512214E-3</v>
      </c>
      <c r="P37" s="25">
        <f t="shared" si="34"/>
        <v>3.5665219799340302E-3</v>
      </c>
      <c r="Q37" s="22">
        <f t="shared" si="35"/>
        <v>2.3806502573200059</v>
      </c>
      <c r="R37">
        <f t="shared" si="36"/>
        <v>2395.1921808126913</v>
      </c>
      <c r="S37" s="25">
        <f t="shared" si="37"/>
        <v>1.4658353723607303E-3</v>
      </c>
      <c r="T37" s="25">
        <f t="shared" si="38"/>
        <v>3.303361809392865E-2</v>
      </c>
      <c r="U37" s="10">
        <f ca="1">RANK(C37,$C$3:OFFSET($C$3,Control!$I$5-1,0),1)</f>
        <v>25</v>
      </c>
      <c r="V37" s="10">
        <f t="shared" ca="1" si="42"/>
        <v>25</v>
      </c>
      <c r="W37" s="10">
        <f t="shared" ca="1" si="42"/>
        <v>25</v>
      </c>
      <c r="X37" s="7">
        <f t="shared" si="17"/>
        <v>3.0361169755265265</v>
      </c>
      <c r="Y37" s="7">
        <f t="shared" ca="1" si="3"/>
        <v>58.493411571488252</v>
      </c>
      <c r="Z37">
        <v>1</v>
      </c>
      <c r="AA37">
        <v>2</v>
      </c>
      <c r="AB37" s="11">
        <f t="shared" si="18"/>
        <v>41.759321990337192</v>
      </c>
      <c r="AC37" s="11"/>
      <c r="AD37" s="7">
        <f t="shared" si="39"/>
        <v>3.4547946394818467</v>
      </c>
      <c r="AE37">
        <f t="shared" si="40"/>
        <v>45.580392165551714</v>
      </c>
      <c r="AF37" s="25">
        <f t="shared" si="41"/>
        <v>5.1186578968189537E-3</v>
      </c>
    </row>
    <row r="38" spans="1:43" ht="14.25" x14ac:dyDescent="0.2">
      <c r="A38" s="37" t="str">
        <f>Control!B40</f>
        <v>AME_10-Ca</v>
      </c>
      <c r="B38" s="27">
        <f t="shared" si="24"/>
        <v>3.464308998179829</v>
      </c>
      <c r="C38" s="20">
        <v>90.154978370091058</v>
      </c>
      <c r="D38" s="9">
        <f t="shared" si="25"/>
        <v>8.521743466438636E-7</v>
      </c>
      <c r="E38">
        <f>Control!C40/100</f>
        <v>0.403194</v>
      </c>
      <c r="F38">
        <f t="shared" si="26"/>
        <v>9.8430799113834096E-5</v>
      </c>
      <c r="G38">
        <f t="shared" si="27"/>
        <v>159.57012479710863</v>
      </c>
      <c r="H38" s="21">
        <f t="shared" si="28"/>
        <v>8.3239451159565456E-14</v>
      </c>
      <c r="I38">
        <v>8.1</v>
      </c>
      <c r="J38">
        <f t="shared" si="29"/>
        <v>0.10613111364400511</v>
      </c>
      <c r="K38">
        <f>Control!F40/100</f>
        <v>3.0597546685420099E-2</v>
      </c>
      <c r="L38" s="25">
        <f t="shared" si="30"/>
        <v>3.0418914304938139E-2</v>
      </c>
      <c r="M38" s="10">
        <f t="shared" si="31"/>
        <v>14.33662382515055</v>
      </c>
      <c r="N38">
        <f t="shared" si="32"/>
        <v>1.1181738779331553E-3</v>
      </c>
      <c r="O38">
        <f t="shared" si="33"/>
        <v>1.9008955924863639E-3</v>
      </c>
      <c r="P38" s="25">
        <f t="shared" si="34"/>
        <v>4.0678261125403001E-3</v>
      </c>
      <c r="Q38" s="22">
        <f t="shared" si="35"/>
        <v>2.5117789789698848</v>
      </c>
      <c r="R38">
        <f t="shared" si="36"/>
        <v>2392.4694638666078</v>
      </c>
      <c r="S38" s="25">
        <f t="shared" si="37"/>
        <v>1.6718706453855937E-3</v>
      </c>
      <c r="T38" s="25">
        <f t="shared" si="38"/>
        <v>3.458517121659227E-2</v>
      </c>
      <c r="U38" s="10">
        <f ca="1">RANK(C38,$C$3:OFFSET($C$3,Control!$I$5-1,0),1)</f>
        <v>28</v>
      </c>
      <c r="V38" s="10">
        <f t="shared" ca="1" si="42"/>
        <v>28</v>
      </c>
      <c r="W38" s="10">
        <f t="shared" ca="1" si="42"/>
        <v>28</v>
      </c>
      <c r="X38" s="7">
        <f t="shared" si="17"/>
        <v>3.1537088182871291</v>
      </c>
      <c r="Y38" s="7">
        <f t="shared" ca="1" si="3"/>
        <v>62.154978370091058</v>
      </c>
      <c r="Z38">
        <v>1</v>
      </c>
      <c r="AA38">
        <v>2</v>
      </c>
      <c r="AB38" s="11">
        <f t="shared" si="18"/>
        <v>39.025130750084443</v>
      </c>
      <c r="AC38" s="11"/>
      <c r="AD38" s="7">
        <f t="shared" si="39"/>
        <v>3.6314960627183881</v>
      </c>
      <c r="AE38">
        <f t="shared" si="40"/>
        <v>38.593571252803926</v>
      </c>
      <c r="AF38" s="25">
        <f t="shared" si="41"/>
        <v>5.838127557039728E-3</v>
      </c>
    </row>
    <row r="39" spans="1:43" ht="14.25" x14ac:dyDescent="0.2">
      <c r="A39" s="37" t="str">
        <f>Control!B41</f>
        <v>AME_10-Cb</v>
      </c>
      <c r="B39" s="27">
        <f t="shared" si="24"/>
        <v>2.8780564069334313</v>
      </c>
      <c r="C39" s="20">
        <v>66.055369810336302</v>
      </c>
      <c r="D39" s="9">
        <f t="shared" si="25"/>
        <v>7.6924228187280619E-7</v>
      </c>
      <c r="E39">
        <f>Control!C41/100</f>
        <v>0.46220800000000006</v>
      </c>
      <c r="F39">
        <f t="shared" si="26"/>
        <v>1.4055626332538603E-4</v>
      </c>
      <c r="G39">
        <f t="shared" si="27"/>
        <v>116.91493686444417</v>
      </c>
      <c r="H39" s="21">
        <f t="shared" si="28"/>
        <v>1.3426446909923115E-13</v>
      </c>
      <c r="I39">
        <v>9.1</v>
      </c>
      <c r="J39">
        <f t="shared" si="29"/>
        <v>0.10321863940967752</v>
      </c>
      <c r="K39">
        <f>Control!F41/100</f>
        <v>2.2953921850910421E-2</v>
      </c>
      <c r="L39" s="25">
        <f t="shared" si="30"/>
        <v>2.2762562508297817E-2</v>
      </c>
      <c r="M39" s="10">
        <f t="shared" si="31"/>
        <v>16.106577383811111</v>
      </c>
      <c r="N39">
        <f t="shared" si="32"/>
        <v>1.5967191513763853E-3</v>
      </c>
      <c r="O39">
        <f t="shared" si="33"/>
        <v>2.714422557339855E-3</v>
      </c>
      <c r="P39" s="25">
        <f t="shared" si="34"/>
        <v>5.8087351051053001E-3</v>
      </c>
      <c r="Q39" s="22">
        <f t="shared" si="35"/>
        <v>4.7846313451623184</v>
      </c>
      <c r="R39">
        <f t="shared" si="36"/>
        <v>2338.3704807599156</v>
      </c>
      <c r="S39" s="25">
        <f t="shared" si="37"/>
        <v>2.38738172192461E-3</v>
      </c>
      <c r="T39" s="25">
        <f t="shared" si="38"/>
        <v>2.8711853876728505E-2</v>
      </c>
      <c r="U39" s="10">
        <f ca="1">RANK(C39,$C$3:OFFSET($C$3,Control!$I$5-1,0),1)</f>
        <v>18</v>
      </c>
      <c r="V39" s="10">
        <f t="shared" ca="1" si="42"/>
        <v>18</v>
      </c>
      <c r="W39" s="10">
        <f t="shared" ca="1" si="42"/>
        <v>18</v>
      </c>
      <c r="X39" s="7">
        <f t="shared" si="17"/>
        <v>2.4359281659674199</v>
      </c>
      <c r="Y39" s="7">
        <f t="shared" ca="1" si="3"/>
        <v>48.055369810336302</v>
      </c>
      <c r="Z39">
        <v>1</v>
      </c>
      <c r="AA39">
        <v>2</v>
      </c>
      <c r="AB39" s="11">
        <f t="shared" si="18"/>
        <v>49.915148777227827</v>
      </c>
      <c r="AC39" s="11"/>
      <c r="AD39" s="7">
        <f t="shared" si="39"/>
        <v>3.1167945791258922</v>
      </c>
      <c r="AE39">
        <f t="shared" si="40"/>
        <v>30.640389057917847</v>
      </c>
      <c r="AF39" s="25">
        <f t="shared" si="41"/>
        <v>8.3366730903552955E-3</v>
      </c>
    </row>
    <row r="40" spans="1:43" ht="14.25" x14ac:dyDescent="0.2">
      <c r="A40" s="37" t="str">
        <f>Control!B42</f>
        <v>AME_10-Da</v>
      </c>
      <c r="B40" s="27">
        <f t="shared" si="24"/>
        <v>3.5460232299755452</v>
      </c>
      <c r="C40" s="20">
        <v>93.708992510862316</v>
      </c>
      <c r="D40" s="9">
        <f t="shared" si="25"/>
        <v>9.737788917441037E-7</v>
      </c>
      <c r="E40">
        <f>Control!C42/100</f>
        <v>0.46220800000000006</v>
      </c>
      <c r="F40">
        <f t="shared" si="26"/>
        <v>1.5595217335097385E-4</v>
      </c>
      <c r="G40">
        <f t="shared" si="27"/>
        <v>165.86056477309671</v>
      </c>
      <c r="H40" s="21">
        <f t="shared" si="28"/>
        <v>1.3426446909923115E-13</v>
      </c>
      <c r="I40">
        <v>10.1</v>
      </c>
      <c r="J40">
        <f t="shared" si="29"/>
        <v>0.10407139565188375</v>
      </c>
      <c r="K40">
        <f>Control!F42/100</f>
        <v>2.9033910744512004E-2</v>
      </c>
      <c r="L40" s="25">
        <f t="shared" si="30"/>
        <v>2.8765351851842175E-2</v>
      </c>
      <c r="M40" s="10">
        <f t="shared" si="31"/>
        <v>17.876530942471678</v>
      </c>
      <c r="N40">
        <f t="shared" si="32"/>
        <v>1.7716166892670629E-3</v>
      </c>
      <c r="O40">
        <f t="shared" si="33"/>
        <v>3.0117483717540068E-3</v>
      </c>
      <c r="P40" s="25">
        <f t="shared" si="34"/>
        <v>6.4449981995050379E-3</v>
      </c>
      <c r="Q40" s="22">
        <f t="shared" si="35"/>
        <v>3.7824874625467775</v>
      </c>
      <c r="R40">
        <f t="shared" si="36"/>
        <v>2363.6027122354553</v>
      </c>
      <c r="S40" s="25">
        <f t="shared" si="37"/>
        <v>2.648884932936948E-3</v>
      </c>
      <c r="T40" s="25">
        <f t="shared" si="38"/>
        <v>3.5366302224698186E-2</v>
      </c>
      <c r="U40" s="10">
        <f ca="1">RANK(C40,$C$3:OFFSET($C$3,Control!$I$5-1,0),1)</f>
        <v>30</v>
      </c>
      <c r="V40" s="10">
        <f t="shared" ca="1" si="42"/>
        <v>30</v>
      </c>
      <c r="W40" s="10">
        <f t="shared" ca="1" si="42"/>
        <v>30</v>
      </c>
      <c r="X40" s="7">
        <f t="shared" si="17"/>
        <v>3.0536968541109237</v>
      </c>
      <c r="Y40" s="7">
        <f t="shared" ca="1" si="3"/>
        <v>63.708992510862316</v>
      </c>
      <c r="Z40">
        <v>1</v>
      </c>
      <c r="AA40">
        <v>2</v>
      </c>
      <c r="AB40" s="11">
        <f t="shared" si="18"/>
        <v>37.642368418029406</v>
      </c>
      <c r="AC40" s="11"/>
      <c r="AD40" s="7">
        <f t="shared" si="39"/>
        <v>3.81091172326924</v>
      </c>
      <c r="AE40">
        <f t="shared" si="40"/>
        <v>23.926182551006026</v>
      </c>
      <c r="AF40" s="25">
        <f t="shared" si="41"/>
        <v>9.2498353057929583E-3</v>
      </c>
    </row>
    <row r="41" spans="1:43" ht="14.25" x14ac:dyDescent="0.2">
      <c r="A41" s="37" t="str">
        <f>Control!B43</f>
        <v>AME_10-Ea</v>
      </c>
      <c r="B41" s="27">
        <f t="shared" si="24"/>
        <v>4.358371250526873</v>
      </c>
      <c r="C41" s="20">
        <v>131.34722212906053</v>
      </c>
      <c r="D41" s="9">
        <f t="shared" si="25"/>
        <v>1.9355991831560004E-7</v>
      </c>
      <c r="E41">
        <f>Control!C43/100</f>
        <v>0.57247999999999999</v>
      </c>
      <c r="F41">
        <f t="shared" si="26"/>
        <v>2.6642616184270975E-4</v>
      </c>
      <c r="G41">
        <f t="shared" si="27"/>
        <v>232.47848322750994</v>
      </c>
      <c r="H41" s="21">
        <f t="shared" si="28"/>
        <v>2.8391681326789224E-13</v>
      </c>
      <c r="I41">
        <v>11.1</v>
      </c>
      <c r="J41">
        <f t="shared" si="29"/>
        <v>0.10336199593193886</v>
      </c>
      <c r="K41">
        <f>Control!F43/100</f>
        <v>3.2625076340076879E-2</v>
      </c>
      <c r="L41" s="25">
        <f t="shared" si="30"/>
        <v>3.2109526123552105E-2</v>
      </c>
      <c r="M41" s="10">
        <f t="shared" si="31"/>
        <v>19.646484501132235</v>
      </c>
      <c r="N41">
        <f t="shared" si="32"/>
        <v>3.0266011985331824E-3</v>
      </c>
      <c r="O41">
        <f t="shared" si="33"/>
        <v>5.1452220375064099E-3</v>
      </c>
      <c r="P41" s="25">
        <f t="shared" si="34"/>
        <v>1.1010530321452423E-2</v>
      </c>
      <c r="Q41" s="22">
        <f t="shared" si="35"/>
        <v>4.5806136254669747</v>
      </c>
      <c r="R41">
        <f t="shared" si="36"/>
        <v>2348.4239072550572</v>
      </c>
      <c r="S41" s="25">
        <f t="shared" si="37"/>
        <v>4.5253120279196649E-3</v>
      </c>
      <c r="T41" s="25">
        <f t="shared" si="38"/>
        <v>4.3386482606847243E-2</v>
      </c>
      <c r="U41" s="10">
        <f ca="1">RANK(C41,$C$3:OFFSET($C$3,Control!$I$5-1,0),1)</f>
        <v>36</v>
      </c>
      <c r="V41" s="10">
        <f t="shared" ca="1" si="42"/>
        <v>36</v>
      </c>
      <c r="W41" s="10">
        <f t="shared" ca="1" si="42"/>
        <v>36</v>
      </c>
      <c r="X41" s="7">
        <f t="shared" si="17"/>
        <v>3.5136127322085287</v>
      </c>
      <c r="Y41" s="7">
        <f t="shared" ca="1" si="3"/>
        <v>95.347222129060526</v>
      </c>
      <c r="Z41">
        <v>1</v>
      </c>
      <c r="AA41">
        <v>2</v>
      </c>
      <c r="AB41" s="11">
        <f t="shared" si="18"/>
        <v>25.644956260706973</v>
      </c>
      <c r="AC41" s="11"/>
      <c r="AD41" s="7">
        <f t="shared" si="39"/>
        <v>4.8109024533188398</v>
      </c>
      <c r="AE41">
        <f t="shared" si="40"/>
        <v>11.378208501615818</v>
      </c>
      <c r="AF41" s="25">
        <f t="shared" si="41"/>
        <v>1.5802268511214797E-2</v>
      </c>
    </row>
    <row r="42" spans="1:43" ht="14.25" x14ac:dyDescent="0.2">
      <c r="A42" s="37" t="str">
        <f>Control!B44</f>
        <v>AME_10-Eb</v>
      </c>
      <c r="B42" s="27">
        <f t="shared" si="24"/>
        <v>3.7870078234965048</v>
      </c>
      <c r="C42" s="20">
        <v>104.44820186706393</v>
      </c>
      <c r="D42" s="9">
        <f t="shared" si="25"/>
        <v>5.0416053332114075E-7</v>
      </c>
      <c r="E42">
        <f>Control!C44/100</f>
        <v>0.57247999999999999</v>
      </c>
      <c r="F42">
        <f t="shared" si="26"/>
        <v>2.9028437493563687E-4</v>
      </c>
      <c r="G42">
        <f t="shared" si="27"/>
        <v>184.86846659030655</v>
      </c>
      <c r="H42" s="21">
        <f t="shared" si="28"/>
        <v>2.8391681326789224E-13</v>
      </c>
      <c r="I42">
        <v>12.1</v>
      </c>
      <c r="J42">
        <f t="shared" si="29"/>
        <v>0.10249440095506794</v>
      </c>
      <c r="K42">
        <f>Control!F44/100</f>
        <v>2.5841482337507451E-2</v>
      </c>
      <c r="L42" s="25">
        <f t="shared" si="30"/>
        <v>2.5396560573083087E-2</v>
      </c>
      <c r="M42" s="10">
        <f t="shared" si="31"/>
        <v>21.416438059792796</v>
      </c>
      <c r="N42">
        <f t="shared" si="32"/>
        <v>3.2976304992688348E-3</v>
      </c>
      <c r="O42">
        <f t="shared" si="33"/>
        <v>5.6059718487570191E-3</v>
      </c>
      <c r="P42" s="25">
        <f t="shared" si="34"/>
        <v>1.1996512992442643E-2</v>
      </c>
      <c r="Q42" s="22">
        <f t="shared" si="35"/>
        <v>6.1738287677107726</v>
      </c>
      <c r="R42">
        <f t="shared" si="36"/>
        <v>2310.1546577638637</v>
      </c>
      <c r="S42" s="25">
        <f t="shared" si="37"/>
        <v>4.9305494788042126E-3</v>
      </c>
      <c r="T42" s="25">
        <f t="shared" si="38"/>
        <v>3.7683357940461362E-2</v>
      </c>
      <c r="U42" s="10">
        <f ca="1">RANK(C42,$C$3:OFFSET($C$3,Control!$I$5-1,0),1)</f>
        <v>33</v>
      </c>
      <c r="V42" s="10">
        <f t="shared" ca="1" si="42"/>
        <v>33</v>
      </c>
      <c r="W42" s="10">
        <f t="shared" ca="1" si="42"/>
        <v>33</v>
      </c>
      <c r="X42" s="7">
        <f t="shared" si="17"/>
        <v>2.869419107235192</v>
      </c>
      <c r="Y42" s="7">
        <f t="shared" ca="1" si="3"/>
        <v>71.448201867063929</v>
      </c>
      <c r="Z42">
        <v>1</v>
      </c>
      <c r="AA42">
        <v>2</v>
      </c>
      <c r="AB42" s="11">
        <f t="shared" si="18"/>
        <v>33.756765163547293</v>
      </c>
      <c r="AC42" s="11"/>
      <c r="AD42" s="7">
        <f t="shared" si="39"/>
        <v>4.2800627713769259</v>
      </c>
      <c r="AE42">
        <f t="shared" si="40"/>
        <v>12.170101182193973</v>
      </c>
      <c r="AF42" s="25">
        <f t="shared" si="41"/>
        <v>1.721734684618249E-2</v>
      </c>
    </row>
    <row r="43" spans="1:43" ht="14.25" x14ac:dyDescent="0.2">
      <c r="A43" s="37" t="str">
        <f>Control!B45</f>
        <v>AME_10-Ec</v>
      </c>
      <c r="B43" s="27">
        <f t="shared" si="24"/>
        <v>4.398621240569156</v>
      </c>
      <c r="C43" s="20">
        <v>133.31359348425991</v>
      </c>
      <c r="D43" s="9">
        <f t="shared" si="25"/>
        <v>1.2177606496521776E-6</v>
      </c>
      <c r="E43">
        <f>Control!C45/100</f>
        <v>0.57247999999999999</v>
      </c>
      <c r="F43">
        <f t="shared" si="26"/>
        <v>3.1411891743149119E-4</v>
      </c>
      <c r="G43">
        <f t="shared" si="27"/>
        <v>235.95886920529333</v>
      </c>
      <c r="H43" s="21">
        <f t="shared" si="28"/>
        <v>2.8391681326789224E-13</v>
      </c>
      <c r="I43">
        <v>13.1</v>
      </c>
      <c r="J43">
        <f t="shared" si="29"/>
        <v>0.10291341217128981</v>
      </c>
      <c r="K43">
        <f>Control!F45/100</f>
        <v>3.1034089461007944E-2</v>
      </c>
      <c r="L43" s="25">
        <f t="shared" si="30"/>
        <v>3.0455892681384569E-2</v>
      </c>
      <c r="M43" s="10">
        <f t="shared" si="31"/>
        <v>23.186391618453357</v>
      </c>
      <c r="N43">
        <f t="shared" si="32"/>
        <v>3.5683909020217397E-3</v>
      </c>
      <c r="O43">
        <f t="shared" si="33"/>
        <v>6.066264533436957E-3</v>
      </c>
      <c r="P43" s="25">
        <f t="shared" si="34"/>
        <v>1.29815174343243E-2</v>
      </c>
      <c r="Q43" s="22">
        <f t="shared" si="35"/>
        <v>5.2858996493399895</v>
      </c>
      <c r="R43">
        <f t="shared" si="36"/>
        <v>2332.9680076310792</v>
      </c>
      <c r="S43" s="25">
        <f t="shared" si="37"/>
        <v>5.3353848789408128E-3</v>
      </c>
      <c r="T43" s="25">
        <f t="shared" si="38"/>
        <v>4.3751529033140363E-2</v>
      </c>
      <c r="U43" s="10">
        <f ca="1">RANK(C43,$C$3:OFFSET($C$3,Control!$I$5-1,0),1)</f>
        <v>37</v>
      </c>
      <c r="V43" s="10">
        <f t="shared" ca="1" si="42"/>
        <v>37</v>
      </c>
      <c r="W43" s="10">
        <f t="shared" ca="1" si="42"/>
        <v>37</v>
      </c>
      <c r="X43" s="7">
        <f t="shared" si="17"/>
        <v>3.4024283583406314</v>
      </c>
      <c r="Y43" s="7">
        <f t="shared" ca="1" si="3"/>
        <v>96.313593484259911</v>
      </c>
      <c r="Z43">
        <v>1</v>
      </c>
      <c r="AA43">
        <v>2</v>
      </c>
      <c r="AB43" s="11">
        <f t="shared" si="18"/>
        <v>25.128639907552571</v>
      </c>
      <c r="AC43" s="11"/>
      <c r="AD43" s="7">
        <f t="shared" si="39"/>
        <v>4.9321597284632377</v>
      </c>
      <c r="AE43">
        <f t="shared" si="40"/>
        <v>9.5554245425792601</v>
      </c>
      <c r="AF43" s="25">
        <f t="shared" si="41"/>
        <v>1.8631021230696602E-2</v>
      </c>
    </row>
    <row r="44" spans="1:43" ht="14.25" x14ac:dyDescent="0.2">
      <c r="A44" s="37" t="str">
        <f>Control!B46</f>
        <v>AME_10-Ed</v>
      </c>
      <c r="B44" s="27">
        <f t="shared" si="24"/>
        <v>4.4936570782700951</v>
      </c>
      <c r="C44" s="20">
        <v>137.99216713272182</v>
      </c>
      <c r="D44" s="9">
        <f t="shared" si="25"/>
        <v>7.3217425278215842E-7</v>
      </c>
      <c r="E44">
        <f>Control!C46/100</f>
        <v>0.57247999999999999</v>
      </c>
      <c r="F44">
        <f t="shared" si="26"/>
        <v>3.3792982453949115E-4</v>
      </c>
      <c r="G44">
        <f t="shared" si="27"/>
        <v>244.23972728384399</v>
      </c>
      <c r="H44" s="21">
        <f t="shared" si="28"/>
        <v>2.8391681326789224E-13</v>
      </c>
      <c r="I44">
        <v>14.1</v>
      </c>
      <c r="J44">
        <f t="shared" si="29"/>
        <v>0.10280791814469259</v>
      </c>
      <c r="K44">
        <f>Control!F46/100</f>
        <v>3.0996438809365895E-2</v>
      </c>
      <c r="L44" s="25">
        <f t="shared" si="30"/>
        <v>3.037516808101021E-2</v>
      </c>
      <c r="M44" s="10">
        <f t="shared" si="31"/>
        <v>24.956345177113921</v>
      </c>
      <c r="N44">
        <f t="shared" si="32"/>
        <v>3.8388828067686194E-3</v>
      </c>
      <c r="O44">
        <f t="shared" si="33"/>
        <v>6.5261007715066528E-3</v>
      </c>
      <c r="P44" s="25">
        <f t="shared" si="34"/>
        <v>1.3965545102180352E-2</v>
      </c>
      <c r="Q44" s="22">
        <f t="shared" si="35"/>
        <v>5.484491919293367</v>
      </c>
      <c r="R44">
        <f t="shared" si="36"/>
        <v>2329.025256083899</v>
      </c>
      <c r="S44" s="25">
        <f t="shared" si="37"/>
        <v>5.7398188263664551E-3</v>
      </c>
      <c r="T44" s="25">
        <f t="shared" si="38"/>
        <v>4.467864300773005E-2</v>
      </c>
      <c r="U44" s="10">
        <f ca="1">RANK(C44,$C$3:OFFSET($C$3,Control!$I$5-1,0),1)</f>
        <v>39</v>
      </c>
      <c r="V44" s="10">
        <f t="shared" ca="1" si="42"/>
        <v>39</v>
      </c>
      <c r="W44" s="10">
        <f t="shared" ca="1" si="42"/>
        <v>39</v>
      </c>
      <c r="X44" s="7">
        <f t="shared" si="17"/>
        <v>3.4214050887778833</v>
      </c>
      <c r="Y44" s="7">
        <f t="shared" ca="1" si="3"/>
        <v>98.992167132721818</v>
      </c>
      <c r="Z44">
        <v>1</v>
      </c>
      <c r="AA44">
        <v>2</v>
      </c>
      <c r="AB44" s="11">
        <f t="shared" si="18"/>
        <v>23.936645459069716</v>
      </c>
      <c r="AC44" s="11"/>
      <c r="AD44" s="7">
        <f t="shared" si="39"/>
        <v>5.0676389609067405</v>
      </c>
      <c r="AE44">
        <f t="shared" si="40"/>
        <v>8.6436855056503212</v>
      </c>
      <c r="AF44" s="25">
        <f t="shared" si="41"/>
        <v>2.0043293753086295E-2</v>
      </c>
    </row>
    <row r="45" spans="1:43" ht="14.25" x14ac:dyDescent="0.2">
      <c r="A45" s="37" t="str">
        <f>Control!B47</f>
        <v>AME_10-Dc</v>
      </c>
      <c r="B45" s="27">
        <f t="shared" si="24"/>
        <v>5.2116027007352725</v>
      </c>
      <c r="C45" s="20">
        <v>174.85618550808979</v>
      </c>
      <c r="D45" s="9">
        <f t="shared" si="25"/>
        <v>7.4817108952629496E-8</v>
      </c>
      <c r="E45">
        <f>Control!C47/100</f>
        <v>0.47694749999999997</v>
      </c>
      <c r="F45">
        <f t="shared" si="26"/>
        <v>2.4690426011297342E-4</v>
      </c>
      <c r="G45">
        <f t="shared" si="27"/>
        <v>309.48732779385489</v>
      </c>
      <c r="H45" s="21">
        <f t="shared" si="28"/>
        <v>1.4985699308193454E-13</v>
      </c>
      <c r="I45">
        <v>15.1</v>
      </c>
      <c r="J45">
        <f t="shared" si="29"/>
        <v>0.1047638500692841</v>
      </c>
      <c r="K45">
        <f>Control!F47/100</f>
        <v>4.2062792709457647E-2</v>
      </c>
      <c r="L45" s="25">
        <f t="shared" si="30"/>
        <v>4.1446808958830808E-2</v>
      </c>
      <c r="M45" s="10">
        <f t="shared" si="31"/>
        <v>26.726298735774485</v>
      </c>
      <c r="N45">
        <f t="shared" si="32"/>
        <v>2.8048323948833779E-3</v>
      </c>
      <c r="O45">
        <f t="shared" si="33"/>
        <v>4.7682150713017424E-3</v>
      </c>
      <c r="P45" s="25">
        <f t="shared" si="34"/>
        <v>1.0203753353901562E-2</v>
      </c>
      <c r="Q45" s="22">
        <f t="shared" si="35"/>
        <v>3.2326800705794509</v>
      </c>
      <c r="R45">
        <f t="shared" si="36"/>
        <v>2380.804073437364</v>
      </c>
      <c r="S45" s="25">
        <f t="shared" si="37"/>
        <v>4.1937278618061416E-3</v>
      </c>
      <c r="T45" s="25">
        <f t="shared" si="38"/>
        <v>5.1897466572845344E-2</v>
      </c>
      <c r="U45" s="10">
        <f ca="1">RANK(C45,$C$3:OFFSET($C$3,Control!$I$5-1,0),1)</f>
        <v>43</v>
      </c>
      <c r="V45" s="10">
        <f t="shared" ca="1" si="42"/>
        <v>43</v>
      </c>
      <c r="W45" s="10">
        <f t="shared" ca="1" si="42"/>
        <v>43</v>
      </c>
      <c r="X45" s="7">
        <f t="shared" si="17"/>
        <v>4.4251641353714186</v>
      </c>
      <c r="Y45" s="7">
        <f t="shared" ca="1" si="3"/>
        <v>131.85618550808979</v>
      </c>
      <c r="Z45">
        <v>1</v>
      </c>
      <c r="AA45">
        <v>2</v>
      </c>
      <c r="AB45" s="11">
        <f t="shared" si="18"/>
        <v>16.065448412589632</v>
      </c>
      <c r="AC45" s="11"/>
      <c r="AD45" s="7">
        <f t="shared" si="39"/>
        <v>5.6309754869158866</v>
      </c>
      <c r="AE45">
        <f t="shared" si="40"/>
        <v>9.2020922441894673</v>
      </c>
      <c r="AF45" s="25">
        <f t="shared" si="41"/>
        <v>1.4644385475820677E-2</v>
      </c>
    </row>
    <row r="46" spans="1:43" ht="14.25" x14ac:dyDescent="0.2">
      <c r="A46" s="37" t="str">
        <f>Control!B48</f>
        <v>AME_10-Dd</v>
      </c>
      <c r="B46" s="27">
        <f t="shared" si="24"/>
        <v>4.8792205043918697</v>
      </c>
      <c r="C46" s="20">
        <v>157.46628660772569</v>
      </c>
      <c r="D46" s="9">
        <f t="shared" si="25"/>
        <v>4.2844763292748667E-8</v>
      </c>
      <c r="E46">
        <f>Control!C48/100</f>
        <v>0.47694749999999997</v>
      </c>
      <c r="F46">
        <f t="shared" si="26"/>
        <v>2.631665129156093E-4</v>
      </c>
      <c r="G46">
        <f t="shared" si="27"/>
        <v>278.70801435040806</v>
      </c>
      <c r="H46" s="21">
        <f t="shared" si="28"/>
        <v>1.4985699308193454E-13</v>
      </c>
      <c r="I46">
        <v>16.100000000000001</v>
      </c>
      <c r="J46">
        <f t="shared" si="29"/>
        <v>0.10404777509214626</v>
      </c>
      <c r="K46">
        <f>Control!F48/100</f>
        <v>3.8028707938967621E-2</v>
      </c>
      <c r="L46" s="25">
        <f t="shared" si="30"/>
        <v>3.7435120414560347E-2</v>
      </c>
      <c r="M46" s="10">
        <f t="shared" si="31"/>
        <v>28.496252294435049</v>
      </c>
      <c r="N46">
        <f t="shared" si="32"/>
        <v>2.9895715867213216E-3</v>
      </c>
      <c r="O46">
        <f t="shared" si="33"/>
        <v>5.0822716974262463E-3</v>
      </c>
      <c r="P46" s="25">
        <f t="shared" si="34"/>
        <v>1.0875819589214656E-2</v>
      </c>
      <c r="Q46" s="22">
        <f t="shared" si="35"/>
        <v>3.8045599934846379</v>
      </c>
      <c r="R46">
        <f t="shared" si="36"/>
        <v>2367.3918937722369</v>
      </c>
      <c r="S46" s="25">
        <f t="shared" si="37"/>
        <v>4.4699461119203513E-3</v>
      </c>
      <c r="T46" s="25">
        <f t="shared" si="38"/>
        <v>4.8574106516690613E-2</v>
      </c>
      <c r="U46" s="10">
        <f ca="1">RANK(C46,$C$3:OFFSET($C$3,Control!$I$5-1,0),1)</f>
        <v>42</v>
      </c>
      <c r="V46" s="10">
        <f t="shared" ca="1" si="42"/>
        <v>42</v>
      </c>
      <c r="W46" s="10">
        <f t="shared" ca="1" si="42"/>
        <v>42</v>
      </c>
      <c r="X46" s="7">
        <f t="shared" si="17"/>
        <v>4.042469200128167</v>
      </c>
      <c r="Y46" s="7">
        <f t="shared" ca="1" si="3"/>
        <v>115.46628660772569</v>
      </c>
      <c r="Z46">
        <v>1</v>
      </c>
      <c r="AA46">
        <v>2</v>
      </c>
      <c r="AB46" s="11">
        <f t="shared" si="18"/>
        <v>19.472814750624536</v>
      </c>
      <c r="AC46" s="11"/>
      <c r="AD46" s="7">
        <f t="shared" si="39"/>
        <v>5.3262151155839046</v>
      </c>
      <c r="AE46">
        <f t="shared" si="40"/>
        <v>9.7685378798705518</v>
      </c>
      <c r="AF46" s="25">
        <f t="shared" si="41"/>
        <v>1.5608932214050618E-2</v>
      </c>
    </row>
    <row r="47" spans="1:43" ht="14.25" x14ac:dyDescent="0.2">
      <c r="A47" s="37" t="str">
        <f>Control!B49</f>
        <v>AME_10-Fa</v>
      </c>
      <c r="B47" s="27">
        <f t="shared" si="24"/>
        <v>0.64156905252295937</v>
      </c>
      <c r="C47" s="20">
        <v>4.3764574672497281</v>
      </c>
      <c r="D47" s="9">
        <f t="shared" si="25"/>
        <v>3.065711100536106E-7</v>
      </c>
      <c r="E47">
        <f>Control!C49/100</f>
        <v>0.29489399999999999</v>
      </c>
      <c r="F47">
        <f t="shared" si="26"/>
        <v>1.2855868514073052E-4</v>
      </c>
      <c r="G47">
        <f t="shared" si="27"/>
        <v>7.7461264684852456</v>
      </c>
      <c r="H47" s="21">
        <f t="shared" si="28"/>
        <v>2.7852281309247673E-14</v>
      </c>
      <c r="I47">
        <v>17.100000000000001</v>
      </c>
      <c r="J47">
        <f t="shared" si="29"/>
        <v>0.1003760401066591</v>
      </c>
      <c r="K47">
        <f>Control!F49/100</f>
        <v>9.6758639639275628E-4</v>
      </c>
      <c r="L47" s="25">
        <f t="shared" si="30"/>
        <v>9.602084797447353E-4</v>
      </c>
      <c r="M47" s="10">
        <f t="shared" si="31"/>
        <v>30.26620585309561</v>
      </c>
      <c r="N47">
        <f t="shared" si="32"/>
        <v>1.4604266631986986E-3</v>
      </c>
      <c r="O47">
        <f t="shared" si="33"/>
        <v>2.4827253274377877E-3</v>
      </c>
      <c r="P47" s="25">
        <f t="shared" si="34"/>
        <v>5.3129140585815981E-3</v>
      </c>
      <c r="Q47" s="22">
        <f t="shared" si="35"/>
        <v>40.953082124637731</v>
      </c>
      <c r="R47">
        <f t="shared" si="36"/>
        <v>1449.8217654804926</v>
      </c>
      <c r="S47" s="25">
        <f t="shared" si="37"/>
        <v>2.18359998934468E-3</v>
      </c>
      <c r="T47" s="25">
        <f t="shared" si="38"/>
        <v>6.4016812234670636E-3</v>
      </c>
      <c r="U47" s="10">
        <f ca="1">RANK(C47,$C$3:OFFSET($C$3,Control!$I$5-1,0),1)</f>
        <v>1</v>
      </c>
      <c r="V47" s="10">
        <f t="shared" ca="1" si="42"/>
        <v>1</v>
      </c>
      <c r="W47" s="10">
        <f t="shared" ca="1" si="42"/>
        <v>1</v>
      </c>
      <c r="X47" s="7">
        <f t="shared" si="17"/>
        <v>0.24206351429434339</v>
      </c>
      <c r="Y47" s="7">
        <f t="shared" ca="1" si="3"/>
        <v>3.3764574672497281</v>
      </c>
      <c r="Z47">
        <v>1</v>
      </c>
      <c r="AA47">
        <v>2</v>
      </c>
      <c r="AB47" s="11">
        <f t="shared" si="18"/>
        <v>95.676515063308628</v>
      </c>
      <c r="AC47" s="11"/>
      <c r="AD47" s="7">
        <f t="shared" si="39"/>
        <v>0.85992905145742737</v>
      </c>
      <c r="AE47">
        <f t="shared" si="40"/>
        <v>48.075808837478789</v>
      </c>
      <c r="AF47" s="25">
        <f t="shared" si="41"/>
        <v>7.6250727330670091E-3</v>
      </c>
    </row>
    <row r="48" spans="1:43" ht="14.25" x14ac:dyDescent="0.2">
      <c r="A48" s="37" t="str">
        <f>Control!B50</f>
        <v>AME_10-Fb</v>
      </c>
      <c r="B48" s="27">
        <f t="shared" si="24"/>
        <v>0.77664128540067201</v>
      </c>
      <c r="C48" s="20">
        <v>6.2792506595777846</v>
      </c>
      <c r="D48" s="9">
        <f t="shared" si="25"/>
        <v>8.6848695124430719E-7</v>
      </c>
      <c r="E48">
        <f>Control!C50/100</f>
        <v>0.29489399999999999</v>
      </c>
      <c r="F48">
        <f t="shared" si="26"/>
        <v>1.3605557570960257E-4</v>
      </c>
      <c r="G48">
        <f t="shared" si="27"/>
        <v>11.113982050641381</v>
      </c>
      <c r="H48" s="21">
        <f t="shared" si="28"/>
        <v>2.7852281309247673E-14</v>
      </c>
      <c r="I48">
        <v>18.100000000000001</v>
      </c>
      <c r="J48">
        <f t="shared" si="29"/>
        <v>0.1004549859196989</v>
      </c>
      <c r="K48">
        <f>Control!F50/100</f>
        <v>2.0058600738735314E-3</v>
      </c>
      <c r="L48" s="25">
        <f t="shared" si="30"/>
        <v>1.9896733280565402E-3</v>
      </c>
      <c r="M48" s="10">
        <f t="shared" si="31"/>
        <v>32.036159411756174</v>
      </c>
      <c r="N48">
        <f t="shared" si="32"/>
        <v>1.5455913400610852E-3</v>
      </c>
      <c r="O48">
        <f t="shared" si="33"/>
        <v>2.6275052781038447E-3</v>
      </c>
      <c r="P48" s="25">
        <f t="shared" si="34"/>
        <v>5.6227362635567551E-3</v>
      </c>
      <c r="Q48" s="22">
        <f t="shared" si="35"/>
        <v>33.847204283505491</v>
      </c>
      <c r="R48">
        <f t="shared" si="36"/>
        <v>1624.5052672628281</v>
      </c>
      <c r="S48" s="25">
        <f t="shared" si="37"/>
        <v>2.31093646722159E-3</v>
      </c>
      <c r="T48" s="25">
        <f t="shared" si="38"/>
        <v>7.7484651673228981E-3</v>
      </c>
      <c r="U48" s="10">
        <f ca="1">RANK(C48,$C$3:OFFSET($C$3,Control!$I$5-1,0),1)</f>
        <v>2</v>
      </c>
      <c r="V48" s="10">
        <f t="shared" ca="1" si="42"/>
        <v>2</v>
      </c>
      <c r="W48" s="10">
        <f t="shared" ca="1" si="42"/>
        <v>2</v>
      </c>
      <c r="X48" s="7">
        <f t="shared" si="17"/>
        <v>0.35352646681176253</v>
      </c>
      <c r="Y48" s="7">
        <f t="shared" ca="1" si="3"/>
        <v>4.2792506595777846</v>
      </c>
      <c r="Z48">
        <v>1</v>
      </c>
      <c r="AA48">
        <v>2</v>
      </c>
      <c r="AB48" s="11">
        <f t="shared" si="18"/>
        <v>93.79856138823294</v>
      </c>
      <c r="AC48" s="11"/>
      <c r="AD48" s="7">
        <f t="shared" si="39"/>
        <v>1.0077349321228311</v>
      </c>
      <c r="AE48">
        <f t="shared" si="40"/>
        <v>44.610337818820085</v>
      </c>
      <c r="AF48" s="25">
        <f t="shared" si="41"/>
        <v>8.0697283064879478E-3</v>
      </c>
      <c r="AQ48" s="10"/>
    </row>
    <row r="49" spans="1:32" ht="14.25" x14ac:dyDescent="0.2">
      <c r="A49" s="37" t="str">
        <f>Control!B51</f>
        <v>AME_10-Ga</v>
      </c>
      <c r="B49" s="27">
        <f t="shared" si="24"/>
        <v>4.166256140241801</v>
      </c>
      <c r="C49" s="20">
        <v>122.08747247269856</v>
      </c>
      <c r="D49" s="9">
        <f t="shared" si="25"/>
        <v>6.1245094862272254E-7</v>
      </c>
      <c r="E49">
        <f>Control!C51/100</f>
        <v>0.45491500000000001</v>
      </c>
      <c r="F49">
        <f t="shared" si="26"/>
        <v>2.8561172636852258E-4</v>
      </c>
      <c r="G49">
        <f t="shared" si="27"/>
        <v>216.08915637092619</v>
      </c>
      <c r="H49" s="21">
        <f t="shared" si="28"/>
        <v>1.2699478748586907E-13</v>
      </c>
      <c r="I49">
        <v>19.100000000000001</v>
      </c>
      <c r="J49">
        <f t="shared" si="29"/>
        <v>0.1029346262635214</v>
      </c>
      <c r="K49">
        <f>Control!F51/100</f>
        <v>2.9877561332510044E-2</v>
      </c>
      <c r="L49" s="25">
        <f t="shared" si="30"/>
        <v>2.9371429386926308E-2</v>
      </c>
      <c r="M49" s="10">
        <f t="shared" si="31"/>
        <v>33.806112970416734</v>
      </c>
      <c r="N49">
        <f t="shared" si="32"/>
        <v>3.244549211546416E-3</v>
      </c>
      <c r="O49">
        <f t="shared" si="33"/>
        <v>5.5157336596289071E-3</v>
      </c>
      <c r="P49" s="25">
        <f t="shared" si="34"/>
        <v>1.1803407561752705E-2</v>
      </c>
      <c r="Q49" s="22">
        <f t="shared" si="35"/>
        <v>5.2476879653027213</v>
      </c>
      <c r="R49">
        <f t="shared" si="36"/>
        <v>2332.771329503285</v>
      </c>
      <c r="S49" s="25">
        <f t="shared" si="37"/>
        <v>4.8511834262485801E-3</v>
      </c>
      <c r="T49" s="25">
        <f t="shared" si="38"/>
        <v>4.1460448675047536E-2</v>
      </c>
      <c r="U49" s="10">
        <f ca="1">RANK(C49,$C$3:OFFSET($C$3,Control!$I$5-1,0),1)</f>
        <v>34</v>
      </c>
      <c r="V49" s="10">
        <f t="shared" ca="1" si="42"/>
        <v>34</v>
      </c>
      <c r="W49" s="10">
        <f t="shared" ca="1" si="42"/>
        <v>34</v>
      </c>
      <c r="X49" s="7">
        <f t="shared" si="17"/>
        <v>3.2615978598472726</v>
      </c>
      <c r="Y49" s="7">
        <f t="shared" ca="1" si="3"/>
        <v>88.087472472698565</v>
      </c>
      <c r="Z49">
        <v>1</v>
      </c>
      <c r="AA49">
        <v>2</v>
      </c>
      <c r="AB49" s="11">
        <f t="shared" si="18"/>
        <v>28.206368673411038</v>
      </c>
      <c r="AC49" s="11"/>
      <c r="AD49" s="7">
        <f t="shared" si="39"/>
        <v>4.6513744828666592</v>
      </c>
      <c r="AE49">
        <f t="shared" si="40"/>
        <v>11.210893593272253</v>
      </c>
      <c r="AF49" s="25">
        <f t="shared" si="41"/>
        <v>1.6940202714369808E-2</v>
      </c>
    </row>
    <row r="50" spans="1:32" ht="14.25" x14ac:dyDescent="0.2">
      <c r="A50" s="37" t="str">
        <f>Control!B52</f>
        <v>AME_10-Ba</v>
      </c>
      <c r="B50" s="27">
        <f t="shared" si="24"/>
        <v>2.8460613410415014</v>
      </c>
      <c r="C50" s="20">
        <v>64.815096536215421</v>
      </c>
      <c r="D50" s="9">
        <f t="shared" si="25"/>
        <v>1.2775692903588265E-7</v>
      </c>
      <c r="E50">
        <f>Control!C52/100</f>
        <v>0.42140250000000001</v>
      </c>
      <c r="F50">
        <f t="shared" si="26"/>
        <v>2.6242353394465522E-4</v>
      </c>
      <c r="G50">
        <f t="shared" si="27"/>
        <v>114.71971076920235</v>
      </c>
      <c r="H50" s="21">
        <f t="shared" si="28"/>
        <v>9.7156055172659826E-14</v>
      </c>
      <c r="I50">
        <v>20.100000000000001</v>
      </c>
      <c r="J50">
        <f t="shared" si="29"/>
        <v>0.10176128460987401</v>
      </c>
      <c r="K50">
        <f>Control!F52/100</f>
        <v>1.7498579986049104E-2</v>
      </c>
      <c r="L50" s="25">
        <f t="shared" si="30"/>
        <v>1.7226216957080851E-2</v>
      </c>
      <c r="M50" s="10">
        <f t="shared" si="31"/>
        <v>35.576066529077295</v>
      </c>
      <c r="N50">
        <f t="shared" si="32"/>
        <v>2.9811313456112832E-3</v>
      </c>
      <c r="O50">
        <f t="shared" si="33"/>
        <v>5.0679232875391811E-3</v>
      </c>
      <c r="P50" s="25">
        <f t="shared" si="34"/>
        <v>1.084511467483496E-2</v>
      </c>
      <c r="Q50" s="22">
        <f t="shared" si="35"/>
        <v>8.7436195562667471</v>
      </c>
      <c r="R50">
        <f t="shared" si="36"/>
        <v>2245.8119759371734</v>
      </c>
      <c r="S50" s="25">
        <f t="shared" si="37"/>
        <v>4.4573264365457728E-3</v>
      </c>
      <c r="T50" s="25">
        <f t="shared" si="38"/>
        <v>2.8333755165860466E-2</v>
      </c>
      <c r="U50" s="10">
        <f ca="1">RANK(C50,$C$3:OFFSET($C$3,Control!$I$5-1,0),1)</f>
        <v>15</v>
      </c>
      <c r="V50" s="10">
        <f t="shared" ca="1" si="42"/>
        <v>15</v>
      </c>
      <c r="W50" s="10">
        <f t="shared" ca="1" si="42"/>
        <v>15</v>
      </c>
      <c r="X50" s="7">
        <f t="shared" si="17"/>
        <v>2.0207348302692134</v>
      </c>
      <c r="Y50" s="7">
        <f t="shared" ca="1" si="3"/>
        <v>49.815096536215421</v>
      </c>
      <c r="Z50">
        <v>1</v>
      </c>
      <c r="AA50">
        <v>2</v>
      </c>
      <c r="AB50" s="11">
        <f t="shared" si="18"/>
        <v>50.556939614024529</v>
      </c>
      <c r="AC50" s="11"/>
      <c r="AD50" s="7">
        <f t="shared" si="39"/>
        <v>3.2917939846960786</v>
      </c>
      <c r="AE50">
        <f t="shared" si="40"/>
        <v>16.53702353647892</v>
      </c>
      <c r="AF50" s="25">
        <f t="shared" si="41"/>
        <v>1.5564864645325388E-2</v>
      </c>
    </row>
    <row r="51" spans="1:32" ht="14.25" x14ac:dyDescent="0.2">
      <c r="A51" s="37">
        <f>Control!B53</f>
        <v>0</v>
      </c>
      <c r="B51" s="27" t="e">
        <f t="shared" si="24"/>
        <v>#DIV/0!</v>
      </c>
      <c r="C51" s="20">
        <v>0</v>
      </c>
      <c r="D51" s="9" t="e">
        <f t="shared" si="25"/>
        <v>#DIV/0!</v>
      </c>
      <c r="E51">
        <f>Control!C53/100</f>
        <v>0</v>
      </c>
      <c r="F51" t="e">
        <f t="shared" si="26"/>
        <v>#DIV/0!</v>
      </c>
      <c r="G51">
        <f t="shared" si="27"/>
        <v>0</v>
      </c>
      <c r="H51" s="21">
        <f t="shared" si="28"/>
        <v>0</v>
      </c>
      <c r="I51">
        <v>21.1</v>
      </c>
      <c r="J51" t="e">
        <f t="shared" si="29"/>
        <v>#DIV/0!</v>
      </c>
      <c r="K51">
        <f>Control!F53/100</f>
        <v>0</v>
      </c>
      <c r="L51" s="25" t="e">
        <f t="shared" si="30"/>
        <v>#DIV/0!</v>
      </c>
      <c r="M51" s="10">
        <f t="shared" si="31"/>
        <v>37.346020087737855</v>
      </c>
      <c r="N51" t="e">
        <f t="shared" si="32"/>
        <v>#DIV/0!</v>
      </c>
      <c r="O51" t="e">
        <f t="shared" si="33"/>
        <v>#DIV/0!</v>
      </c>
      <c r="P51" s="25" t="e">
        <f t="shared" si="34"/>
        <v>#DIV/0!</v>
      </c>
      <c r="Q51" s="22" t="e">
        <f t="shared" si="35"/>
        <v>#DIV/0!</v>
      </c>
      <c r="R51" t="e">
        <f t="shared" si="36"/>
        <v>#DIV/0!</v>
      </c>
      <c r="S51" s="25" t="e">
        <f t="shared" si="37"/>
        <v>#DIV/0!</v>
      </c>
      <c r="T51" s="25" t="e">
        <f t="shared" si="38"/>
        <v>#DIV/0!</v>
      </c>
      <c r="U51" s="10" t="e">
        <f ca="1">RANK(C51,$C$3:OFFSET($C$3,Control!$I$5-1,0),1)</f>
        <v>#N/A</v>
      </c>
      <c r="V51" s="10" t="e">
        <f t="shared" ca="1" si="42"/>
        <v>#N/A</v>
      </c>
      <c r="W51" s="10" t="e">
        <f t="shared" ca="1" si="42"/>
        <v>#N/A</v>
      </c>
      <c r="X51" s="7" t="e">
        <f t="shared" si="17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18"/>
        <v>#DIV/0!</v>
      </c>
      <c r="AC51" s="11"/>
      <c r="AD51" s="7" t="e">
        <f t="shared" si="39"/>
        <v>#DIV/0!</v>
      </c>
      <c r="AE51" t="e">
        <f t="shared" si="40"/>
        <v>#DIV/0!</v>
      </c>
      <c r="AF51" s="25" t="e">
        <f t="shared" si="41"/>
        <v>#DIV/0!</v>
      </c>
    </row>
    <row r="52" spans="1:32" ht="14.25" x14ac:dyDescent="0.2">
      <c r="A52" s="37">
        <f>Control!B54</f>
        <v>0</v>
      </c>
      <c r="B52" s="27" t="e">
        <f t="shared" si="24"/>
        <v>#DIV/0!</v>
      </c>
      <c r="C52" s="20">
        <v>0</v>
      </c>
      <c r="D52" s="9" t="e">
        <f t="shared" si="25"/>
        <v>#DIV/0!</v>
      </c>
      <c r="E52">
        <f>Control!C54/100</f>
        <v>0</v>
      </c>
      <c r="F52" t="e">
        <f t="shared" si="26"/>
        <v>#DIV/0!</v>
      </c>
      <c r="G52">
        <f t="shared" si="27"/>
        <v>0</v>
      </c>
      <c r="H52" s="21">
        <f t="shared" si="28"/>
        <v>0</v>
      </c>
      <c r="I52">
        <v>22.1</v>
      </c>
      <c r="J52" t="e">
        <f t="shared" si="29"/>
        <v>#DIV/0!</v>
      </c>
      <c r="K52">
        <f>Control!F54/100</f>
        <v>0</v>
      </c>
      <c r="L52" s="25" t="e">
        <f t="shared" si="30"/>
        <v>#DIV/0!</v>
      </c>
      <c r="M52" s="10">
        <f t="shared" si="31"/>
        <v>39.115973646398423</v>
      </c>
      <c r="N52" t="e">
        <f t="shared" si="32"/>
        <v>#DIV/0!</v>
      </c>
      <c r="O52" t="e">
        <f t="shared" si="33"/>
        <v>#DIV/0!</v>
      </c>
      <c r="P52" s="25" t="e">
        <f t="shared" si="34"/>
        <v>#DIV/0!</v>
      </c>
      <c r="Q52" s="22" t="e">
        <f t="shared" si="35"/>
        <v>#DIV/0!</v>
      </c>
      <c r="R52" t="e">
        <f t="shared" si="36"/>
        <v>#DIV/0!</v>
      </c>
      <c r="S52" s="25" t="e">
        <f t="shared" si="37"/>
        <v>#DIV/0!</v>
      </c>
      <c r="T52" s="25" t="e">
        <f t="shared" si="38"/>
        <v>#DIV/0!</v>
      </c>
      <c r="U52" s="10" t="e">
        <f ca="1">RANK(C52,$C$3:OFFSET($C$3,Control!$I$5-1,0),1)</f>
        <v>#N/A</v>
      </c>
      <c r="V52" s="10" t="e">
        <f t="shared" ca="1" si="42"/>
        <v>#N/A</v>
      </c>
      <c r="W52" s="10" t="e">
        <f t="shared" ca="1" si="42"/>
        <v>#N/A</v>
      </c>
      <c r="X52" s="7" t="e">
        <f t="shared" si="17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18"/>
        <v>#DIV/0!</v>
      </c>
      <c r="AC52" s="11"/>
      <c r="AD52" s="7" t="e">
        <f t="shared" si="39"/>
        <v>#DIV/0!</v>
      </c>
      <c r="AE52" t="e">
        <f t="shared" si="40"/>
        <v>#DIV/0!</v>
      </c>
      <c r="AF52" s="25" t="e">
        <f t="shared" si="41"/>
        <v>#DIV/0!</v>
      </c>
    </row>
    <row r="53" spans="1:32" ht="14.25" x14ac:dyDescent="0.2">
      <c r="A53" s="37">
        <f>Control!B55</f>
        <v>0</v>
      </c>
      <c r="B53" s="27" t="e">
        <f t="shared" si="24"/>
        <v>#DIV/0!</v>
      </c>
      <c r="C53" s="20">
        <v>0</v>
      </c>
      <c r="D53" s="9" t="e">
        <f t="shared" si="25"/>
        <v>#DIV/0!</v>
      </c>
      <c r="E53">
        <f>Control!C55/100</f>
        <v>0</v>
      </c>
      <c r="F53" t="e">
        <f t="shared" si="26"/>
        <v>#DIV/0!</v>
      </c>
      <c r="G53">
        <f t="shared" si="27"/>
        <v>0</v>
      </c>
      <c r="H53" s="21">
        <f t="shared" si="28"/>
        <v>0</v>
      </c>
      <c r="I53">
        <v>23.1</v>
      </c>
      <c r="J53" t="e">
        <f t="shared" si="29"/>
        <v>#DIV/0!</v>
      </c>
      <c r="K53">
        <f>Control!F55/100</f>
        <v>0</v>
      </c>
      <c r="L53" s="25" t="e">
        <f t="shared" si="30"/>
        <v>#DIV/0!</v>
      </c>
      <c r="M53" s="10">
        <f t="shared" si="31"/>
        <v>40.885927205058984</v>
      </c>
      <c r="N53" t="e">
        <f t="shared" si="32"/>
        <v>#DIV/0!</v>
      </c>
      <c r="O53" t="e">
        <f t="shared" si="33"/>
        <v>#DIV/0!</v>
      </c>
      <c r="P53" s="25" t="e">
        <f t="shared" si="34"/>
        <v>#DIV/0!</v>
      </c>
      <c r="Q53" s="22" t="e">
        <f t="shared" si="35"/>
        <v>#DIV/0!</v>
      </c>
      <c r="R53" t="e">
        <f t="shared" si="36"/>
        <v>#DIV/0!</v>
      </c>
      <c r="S53" s="25" t="e">
        <f t="shared" si="37"/>
        <v>#DIV/0!</v>
      </c>
      <c r="T53" s="25" t="e">
        <f t="shared" si="38"/>
        <v>#DIV/0!</v>
      </c>
      <c r="U53" s="10" t="e">
        <f ca="1">RANK(C53,$C$3:OFFSET($C$3,Control!$I$5-1,0),1)</f>
        <v>#N/A</v>
      </c>
      <c r="V53" s="10" t="e">
        <f t="shared" ca="1" si="42"/>
        <v>#N/A</v>
      </c>
      <c r="W53" s="10" t="e">
        <f t="shared" ca="1" si="42"/>
        <v>#N/A</v>
      </c>
      <c r="X53" s="7" t="e">
        <f t="shared" si="17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18"/>
        <v>#DIV/0!</v>
      </c>
      <c r="AC53" s="11"/>
      <c r="AD53" s="7" t="e">
        <f t="shared" si="39"/>
        <v>#DIV/0!</v>
      </c>
      <c r="AE53" t="e">
        <f t="shared" si="40"/>
        <v>#DIV/0!</v>
      </c>
      <c r="AF53" s="25" t="e">
        <f t="shared" si="41"/>
        <v>#DIV/0!</v>
      </c>
    </row>
    <row r="54" spans="1:32" ht="14.25" x14ac:dyDescent="0.2">
      <c r="A54" s="37">
        <f>Control!B56</f>
        <v>0</v>
      </c>
      <c r="B54" s="27" t="e">
        <f t="shared" si="24"/>
        <v>#DIV/0!</v>
      </c>
      <c r="C54" s="20">
        <v>0</v>
      </c>
      <c r="D54" s="9" t="e">
        <f t="shared" si="25"/>
        <v>#DIV/0!</v>
      </c>
      <c r="E54">
        <f>Control!C56/100</f>
        <v>0</v>
      </c>
      <c r="F54" t="e">
        <f t="shared" si="26"/>
        <v>#DIV/0!</v>
      </c>
      <c r="G54">
        <f t="shared" si="27"/>
        <v>0</v>
      </c>
      <c r="H54" s="21">
        <f t="shared" si="28"/>
        <v>0</v>
      </c>
      <c r="I54">
        <v>24.1</v>
      </c>
      <c r="J54" t="e">
        <f t="shared" si="29"/>
        <v>#DIV/0!</v>
      </c>
      <c r="K54">
        <f>Control!F56/100</f>
        <v>0</v>
      </c>
      <c r="L54" s="25" t="e">
        <f t="shared" si="30"/>
        <v>#DIV/0!</v>
      </c>
      <c r="M54" s="10">
        <f t="shared" si="31"/>
        <v>42.655880763719544</v>
      </c>
      <c r="N54" t="e">
        <f t="shared" si="32"/>
        <v>#DIV/0!</v>
      </c>
      <c r="O54" t="e">
        <f t="shared" si="33"/>
        <v>#DIV/0!</v>
      </c>
      <c r="P54" s="25" t="e">
        <f t="shared" si="34"/>
        <v>#DIV/0!</v>
      </c>
      <c r="Q54" s="22" t="e">
        <f t="shared" si="35"/>
        <v>#DIV/0!</v>
      </c>
      <c r="R54" t="e">
        <f t="shared" si="36"/>
        <v>#DIV/0!</v>
      </c>
      <c r="S54" s="25" t="e">
        <f t="shared" si="37"/>
        <v>#DIV/0!</v>
      </c>
      <c r="T54" s="25" t="e">
        <f t="shared" si="38"/>
        <v>#DIV/0!</v>
      </c>
      <c r="U54" s="10" t="e">
        <f ca="1">RANK(C54,$C$3:OFFSET($C$3,Control!$I$5-1,0),1)</f>
        <v>#N/A</v>
      </c>
      <c r="V54" s="10" t="e">
        <f t="shared" ca="1" si="42"/>
        <v>#N/A</v>
      </c>
      <c r="W54" s="10" t="e">
        <f t="shared" ca="1" si="42"/>
        <v>#N/A</v>
      </c>
      <c r="X54" s="7" t="e">
        <f t="shared" si="17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18"/>
        <v>#DIV/0!</v>
      </c>
      <c r="AC54" s="11"/>
      <c r="AD54" s="7" t="e">
        <f t="shared" si="39"/>
        <v>#DIV/0!</v>
      </c>
      <c r="AE54" t="e">
        <f t="shared" si="40"/>
        <v>#DIV/0!</v>
      </c>
      <c r="AF54" s="25" t="e">
        <f t="shared" si="41"/>
        <v>#DIV/0!</v>
      </c>
    </row>
    <row r="55" spans="1:32" ht="14.25" x14ac:dyDescent="0.2">
      <c r="A55" s="37">
        <f>Control!B57</f>
        <v>0</v>
      </c>
      <c r="B55" s="27" t="e">
        <f t="shared" si="24"/>
        <v>#DIV/0!</v>
      </c>
      <c r="C55" s="20">
        <v>0</v>
      </c>
      <c r="D55" s="9" t="e">
        <f t="shared" si="25"/>
        <v>#DIV/0!</v>
      </c>
      <c r="E55">
        <f>Control!C57/100</f>
        <v>0</v>
      </c>
      <c r="F55" t="e">
        <f t="shared" si="26"/>
        <v>#DIV/0!</v>
      </c>
      <c r="G55">
        <f t="shared" si="27"/>
        <v>0</v>
      </c>
      <c r="H55" s="21">
        <f t="shared" si="28"/>
        <v>0</v>
      </c>
      <c r="I55">
        <v>25.1</v>
      </c>
      <c r="J55" t="e">
        <f t="shared" si="29"/>
        <v>#DIV/0!</v>
      </c>
      <c r="K55">
        <f>Control!F57/100</f>
        <v>0</v>
      </c>
      <c r="L55" s="25" t="e">
        <f t="shared" si="30"/>
        <v>#DIV/0!</v>
      </c>
      <c r="M55" s="10">
        <f t="shared" si="31"/>
        <v>44.425834322380105</v>
      </c>
      <c r="N55" t="e">
        <f t="shared" si="32"/>
        <v>#DIV/0!</v>
      </c>
      <c r="O55" t="e">
        <f t="shared" si="33"/>
        <v>#DIV/0!</v>
      </c>
      <c r="P55" s="25" t="e">
        <f t="shared" si="34"/>
        <v>#DIV/0!</v>
      </c>
      <c r="Q55" s="22" t="e">
        <f t="shared" si="35"/>
        <v>#DIV/0!</v>
      </c>
      <c r="R55" t="e">
        <f t="shared" si="36"/>
        <v>#DIV/0!</v>
      </c>
      <c r="S55" s="25" t="e">
        <f t="shared" si="37"/>
        <v>#DIV/0!</v>
      </c>
      <c r="T55" s="25" t="e">
        <f t="shared" si="38"/>
        <v>#DIV/0!</v>
      </c>
      <c r="U55" s="10" t="e">
        <f ca="1">RANK(C55,$C$3:OFFSET($C$3,Control!$I$5-1,0),1)</f>
        <v>#N/A</v>
      </c>
      <c r="V55" s="10" t="e">
        <f t="shared" ca="1" si="42"/>
        <v>#N/A</v>
      </c>
      <c r="W55" s="10" t="e">
        <f t="shared" ca="1" si="42"/>
        <v>#N/A</v>
      </c>
      <c r="X55" s="7" t="e">
        <f t="shared" si="17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18"/>
        <v>#DIV/0!</v>
      </c>
      <c r="AC55" s="11"/>
      <c r="AD55" s="7" t="e">
        <f t="shared" si="39"/>
        <v>#DIV/0!</v>
      </c>
      <c r="AE55" t="e">
        <f t="shared" si="40"/>
        <v>#DIV/0!</v>
      </c>
      <c r="AF55" s="25" t="e">
        <f t="shared" si="41"/>
        <v>#DIV/0!</v>
      </c>
    </row>
    <row r="56" spans="1:32" ht="14.25" x14ac:dyDescent="0.2">
      <c r="A56" s="37">
        <f>Control!B58</f>
        <v>0</v>
      </c>
      <c r="B56" s="27" t="e">
        <f t="shared" si="24"/>
        <v>#DIV/0!</v>
      </c>
      <c r="C56" s="20">
        <v>0</v>
      </c>
      <c r="D56" s="9" t="e">
        <f t="shared" si="25"/>
        <v>#DIV/0!</v>
      </c>
      <c r="E56">
        <f>Control!C58/100</f>
        <v>0</v>
      </c>
      <c r="F56" t="e">
        <f t="shared" si="26"/>
        <v>#DIV/0!</v>
      </c>
      <c r="G56">
        <f t="shared" si="27"/>
        <v>0</v>
      </c>
      <c r="H56" s="21">
        <f t="shared" si="28"/>
        <v>0</v>
      </c>
      <c r="I56">
        <v>26.1</v>
      </c>
      <c r="J56" t="e">
        <f t="shared" si="29"/>
        <v>#DIV/0!</v>
      </c>
      <c r="K56">
        <f>Control!F58/100</f>
        <v>0</v>
      </c>
      <c r="L56" s="25" t="e">
        <f t="shared" si="30"/>
        <v>#DIV/0!</v>
      </c>
      <c r="M56" s="10">
        <f t="shared" si="31"/>
        <v>46.195787881040665</v>
      </c>
      <c r="N56" t="e">
        <f t="shared" si="32"/>
        <v>#DIV/0!</v>
      </c>
      <c r="O56" t="e">
        <f t="shared" si="33"/>
        <v>#DIV/0!</v>
      </c>
      <c r="P56" s="25" t="e">
        <f t="shared" si="34"/>
        <v>#DIV/0!</v>
      </c>
      <c r="Q56" s="22" t="e">
        <f t="shared" si="35"/>
        <v>#DIV/0!</v>
      </c>
      <c r="R56" t="e">
        <f t="shared" si="36"/>
        <v>#DIV/0!</v>
      </c>
      <c r="S56" s="25" t="e">
        <f t="shared" si="37"/>
        <v>#DIV/0!</v>
      </c>
      <c r="T56" s="25" t="e">
        <f t="shared" si="38"/>
        <v>#DIV/0!</v>
      </c>
      <c r="U56" s="10" t="e">
        <f ca="1">RANK(C56,$C$3:OFFSET($C$3,Control!$I$5-1,0),1)</f>
        <v>#N/A</v>
      </c>
      <c r="V56" s="10" t="e">
        <f t="shared" ref="V56:W75" ca="1" si="43">IF(U56=U55,U55+1,U56)</f>
        <v>#N/A</v>
      </c>
      <c r="W56" s="10" t="e">
        <f t="shared" ca="1" si="43"/>
        <v>#N/A</v>
      </c>
      <c r="X56" s="7" t="e">
        <f t="shared" si="17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18"/>
        <v>#DIV/0!</v>
      </c>
      <c r="AC56" s="11"/>
      <c r="AD56" s="7" t="e">
        <f t="shared" si="39"/>
        <v>#DIV/0!</v>
      </c>
      <c r="AE56" t="e">
        <f t="shared" si="40"/>
        <v>#DIV/0!</v>
      </c>
      <c r="AF56" s="25" t="e">
        <f t="shared" si="41"/>
        <v>#DIV/0!</v>
      </c>
    </row>
    <row r="57" spans="1:32" ht="14.25" x14ac:dyDescent="0.2">
      <c r="A57" s="37">
        <f>Control!B59</f>
        <v>0</v>
      </c>
      <c r="B57" s="27" t="e">
        <f t="shared" si="24"/>
        <v>#DIV/0!</v>
      </c>
      <c r="C57" s="20">
        <v>0</v>
      </c>
      <c r="D57" s="9" t="e">
        <f t="shared" si="25"/>
        <v>#DIV/0!</v>
      </c>
      <c r="E57">
        <f>Control!C59/100</f>
        <v>0</v>
      </c>
      <c r="F57" t="e">
        <f t="shared" si="26"/>
        <v>#DIV/0!</v>
      </c>
      <c r="G57">
        <f t="shared" si="27"/>
        <v>0</v>
      </c>
      <c r="H57" s="21">
        <f t="shared" si="28"/>
        <v>0</v>
      </c>
      <c r="I57">
        <v>27.1</v>
      </c>
      <c r="J57" t="e">
        <f t="shared" si="29"/>
        <v>#DIV/0!</v>
      </c>
      <c r="K57">
        <f>Control!F59/100</f>
        <v>0</v>
      </c>
      <c r="L57" s="25" t="e">
        <f t="shared" si="30"/>
        <v>#DIV/0!</v>
      </c>
      <c r="M57" s="10">
        <f t="shared" si="31"/>
        <v>47.965741439701226</v>
      </c>
      <c r="N57" t="e">
        <f t="shared" si="32"/>
        <v>#DIV/0!</v>
      </c>
      <c r="O57" t="e">
        <f t="shared" si="33"/>
        <v>#DIV/0!</v>
      </c>
      <c r="P57" s="25" t="e">
        <f t="shared" si="34"/>
        <v>#DIV/0!</v>
      </c>
      <c r="Q57" s="22" t="e">
        <f t="shared" si="35"/>
        <v>#DIV/0!</v>
      </c>
      <c r="R57" t="e">
        <f t="shared" si="36"/>
        <v>#DIV/0!</v>
      </c>
      <c r="S57" s="25" t="e">
        <f t="shared" si="37"/>
        <v>#DIV/0!</v>
      </c>
      <c r="T57" s="25" t="e">
        <f t="shared" si="38"/>
        <v>#DIV/0!</v>
      </c>
      <c r="U57" s="10" t="e">
        <f ca="1">RANK(C57,$C$3:OFFSET($C$3,Control!$I$5-1,0),1)</f>
        <v>#N/A</v>
      </c>
      <c r="V57" s="10" t="e">
        <f t="shared" ca="1" si="43"/>
        <v>#N/A</v>
      </c>
      <c r="W57" s="10" t="e">
        <f t="shared" ca="1" si="43"/>
        <v>#N/A</v>
      </c>
      <c r="X57" s="7" t="e">
        <f t="shared" si="17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18"/>
        <v>#DIV/0!</v>
      </c>
      <c r="AC57" s="11"/>
      <c r="AD57" s="7" t="e">
        <f t="shared" si="39"/>
        <v>#DIV/0!</v>
      </c>
      <c r="AE57" t="e">
        <f t="shared" si="40"/>
        <v>#DIV/0!</v>
      </c>
      <c r="AF57" s="25" t="e">
        <f t="shared" si="41"/>
        <v>#DIV/0!</v>
      </c>
    </row>
    <row r="58" spans="1:32" ht="14.25" x14ac:dyDescent="0.2">
      <c r="A58" s="37">
        <f>Control!B60</f>
        <v>0</v>
      </c>
      <c r="B58" s="27" t="e">
        <f t="shared" si="24"/>
        <v>#DIV/0!</v>
      </c>
      <c r="C58" s="20">
        <v>0</v>
      </c>
      <c r="D58" s="9" t="e">
        <f t="shared" si="25"/>
        <v>#DIV/0!</v>
      </c>
      <c r="E58">
        <f>Control!C60/100</f>
        <v>0</v>
      </c>
      <c r="F58" t="e">
        <f t="shared" si="26"/>
        <v>#DIV/0!</v>
      </c>
      <c r="G58">
        <f t="shared" si="27"/>
        <v>0</v>
      </c>
      <c r="H58" s="21">
        <f t="shared" si="28"/>
        <v>0</v>
      </c>
      <c r="I58">
        <v>28.1</v>
      </c>
      <c r="J58" t="e">
        <f t="shared" si="29"/>
        <v>#DIV/0!</v>
      </c>
      <c r="K58">
        <f>Control!F60/100</f>
        <v>0</v>
      </c>
      <c r="L58" s="25" t="e">
        <f t="shared" si="30"/>
        <v>#DIV/0!</v>
      </c>
      <c r="M58" s="10">
        <f t="shared" si="31"/>
        <v>49.735694998361787</v>
      </c>
      <c r="N58" t="e">
        <f t="shared" si="32"/>
        <v>#DIV/0!</v>
      </c>
      <c r="O58" t="e">
        <f t="shared" si="33"/>
        <v>#DIV/0!</v>
      </c>
      <c r="P58" s="25" t="e">
        <f t="shared" si="34"/>
        <v>#DIV/0!</v>
      </c>
      <c r="Q58" s="22" t="e">
        <f t="shared" si="35"/>
        <v>#DIV/0!</v>
      </c>
      <c r="R58" t="e">
        <f t="shared" si="36"/>
        <v>#DIV/0!</v>
      </c>
      <c r="S58" s="25" t="e">
        <f t="shared" si="37"/>
        <v>#DIV/0!</v>
      </c>
      <c r="T58" s="25" t="e">
        <f t="shared" si="38"/>
        <v>#DIV/0!</v>
      </c>
      <c r="U58" s="10" t="e">
        <f ca="1">RANK(C58,$C$3:OFFSET($C$3,Control!$I$5-1,0),1)</f>
        <v>#N/A</v>
      </c>
      <c r="V58" s="10" t="e">
        <f t="shared" ca="1" si="43"/>
        <v>#N/A</v>
      </c>
      <c r="W58" s="10" t="e">
        <f t="shared" ca="1" si="43"/>
        <v>#N/A</v>
      </c>
      <c r="X58" s="7" t="e">
        <f t="shared" si="17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18"/>
        <v>#DIV/0!</v>
      </c>
      <c r="AC58" s="11"/>
      <c r="AD58" s="7" t="e">
        <f t="shared" si="39"/>
        <v>#DIV/0!</v>
      </c>
      <c r="AE58" t="e">
        <f t="shared" si="40"/>
        <v>#DIV/0!</v>
      </c>
      <c r="AF58" s="25" t="e">
        <f t="shared" si="41"/>
        <v>#DIV/0!</v>
      </c>
    </row>
    <row r="59" spans="1:32" ht="14.25" x14ac:dyDescent="0.2">
      <c r="A59" s="37">
        <f>Control!B61</f>
        <v>0</v>
      </c>
      <c r="B59" s="27" t="e">
        <f t="shared" si="24"/>
        <v>#DIV/0!</v>
      </c>
      <c r="C59" s="20">
        <v>0</v>
      </c>
      <c r="D59" s="9" t="e">
        <f t="shared" si="25"/>
        <v>#DIV/0!</v>
      </c>
      <c r="E59">
        <f>Control!C61/100</f>
        <v>0</v>
      </c>
      <c r="F59" t="e">
        <f t="shared" si="26"/>
        <v>#DIV/0!</v>
      </c>
      <c r="G59">
        <f t="shared" si="27"/>
        <v>0</v>
      </c>
      <c r="H59" s="21">
        <f t="shared" si="28"/>
        <v>0</v>
      </c>
      <c r="I59">
        <v>29.1</v>
      </c>
      <c r="J59" t="e">
        <f t="shared" si="29"/>
        <v>#DIV/0!</v>
      </c>
      <c r="K59">
        <f>Control!F61/100</f>
        <v>0</v>
      </c>
      <c r="L59" s="25" t="e">
        <f t="shared" si="30"/>
        <v>#DIV/0!</v>
      </c>
      <c r="M59" s="10">
        <f t="shared" si="31"/>
        <v>51.505648557022347</v>
      </c>
      <c r="N59" t="e">
        <f t="shared" si="32"/>
        <v>#DIV/0!</v>
      </c>
      <c r="O59" t="e">
        <f t="shared" si="33"/>
        <v>#DIV/0!</v>
      </c>
      <c r="P59" s="25" t="e">
        <f t="shared" si="34"/>
        <v>#DIV/0!</v>
      </c>
      <c r="Q59" s="22" t="e">
        <f t="shared" si="35"/>
        <v>#DIV/0!</v>
      </c>
      <c r="R59" t="e">
        <f t="shared" si="36"/>
        <v>#DIV/0!</v>
      </c>
      <c r="S59" s="25" t="e">
        <f t="shared" si="37"/>
        <v>#DIV/0!</v>
      </c>
      <c r="T59" s="25" t="e">
        <f t="shared" si="38"/>
        <v>#DIV/0!</v>
      </c>
      <c r="U59" s="10" t="e">
        <f ca="1">RANK(C59,$C$3:OFFSET($C$3,Control!$I$5-1,0),1)</f>
        <v>#N/A</v>
      </c>
      <c r="V59" s="10" t="e">
        <f t="shared" ca="1" si="43"/>
        <v>#N/A</v>
      </c>
      <c r="W59" s="10" t="e">
        <f t="shared" ca="1" si="43"/>
        <v>#N/A</v>
      </c>
      <c r="X59" s="7" t="e">
        <f t="shared" si="17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18"/>
        <v>#DIV/0!</v>
      </c>
      <c r="AC59" s="11"/>
      <c r="AD59" s="7" t="e">
        <f t="shared" si="39"/>
        <v>#DIV/0!</v>
      </c>
      <c r="AE59" t="e">
        <f t="shared" si="40"/>
        <v>#DIV/0!</v>
      </c>
      <c r="AF59" s="25" t="e">
        <f t="shared" si="41"/>
        <v>#DIV/0!</v>
      </c>
    </row>
    <row r="60" spans="1:32" ht="14.25" x14ac:dyDescent="0.2">
      <c r="A60" s="37">
        <f>Control!B62</f>
        <v>0</v>
      </c>
      <c r="B60" s="27" t="e">
        <f t="shared" si="24"/>
        <v>#DIV/0!</v>
      </c>
      <c r="C60" s="20">
        <v>0</v>
      </c>
      <c r="D60" s="9" t="e">
        <f t="shared" si="25"/>
        <v>#DIV/0!</v>
      </c>
      <c r="E60">
        <f>Control!C62/100</f>
        <v>0</v>
      </c>
      <c r="F60" t="e">
        <f t="shared" si="26"/>
        <v>#DIV/0!</v>
      </c>
      <c r="G60">
        <f t="shared" si="27"/>
        <v>0</v>
      </c>
      <c r="H60" s="21">
        <f t="shared" si="28"/>
        <v>0</v>
      </c>
      <c r="I60">
        <v>30.1</v>
      </c>
      <c r="J60" t="e">
        <f t="shared" si="29"/>
        <v>#DIV/0!</v>
      </c>
      <c r="K60">
        <f>Control!F62/100</f>
        <v>0</v>
      </c>
      <c r="L60" s="25" t="e">
        <f t="shared" si="30"/>
        <v>#DIV/0!</v>
      </c>
      <c r="M60" s="10">
        <f t="shared" si="31"/>
        <v>53.275602115682915</v>
      </c>
      <c r="N60" t="e">
        <f t="shared" si="32"/>
        <v>#DIV/0!</v>
      </c>
      <c r="O60" t="e">
        <f t="shared" si="33"/>
        <v>#DIV/0!</v>
      </c>
      <c r="P60" s="25" t="e">
        <f t="shared" si="34"/>
        <v>#DIV/0!</v>
      </c>
      <c r="Q60" s="22" t="e">
        <f t="shared" si="35"/>
        <v>#DIV/0!</v>
      </c>
      <c r="R60" t="e">
        <f t="shared" si="36"/>
        <v>#DIV/0!</v>
      </c>
      <c r="S60" s="25" t="e">
        <f t="shared" si="37"/>
        <v>#DIV/0!</v>
      </c>
      <c r="T60" s="25" t="e">
        <f t="shared" si="38"/>
        <v>#DIV/0!</v>
      </c>
      <c r="U60" s="10" t="e">
        <f ca="1">RANK(C60,$C$3:OFFSET($C$3,Control!$I$5-1,0),1)</f>
        <v>#N/A</v>
      </c>
      <c r="V60" s="10" t="e">
        <f t="shared" ca="1" si="43"/>
        <v>#N/A</v>
      </c>
      <c r="W60" s="10" t="e">
        <f t="shared" ca="1" si="43"/>
        <v>#N/A</v>
      </c>
      <c r="X60" s="7" t="e">
        <f t="shared" si="17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18"/>
        <v>#DIV/0!</v>
      </c>
      <c r="AC60" s="11"/>
      <c r="AD60" s="7" t="e">
        <f t="shared" si="39"/>
        <v>#DIV/0!</v>
      </c>
      <c r="AE60" t="e">
        <f t="shared" si="40"/>
        <v>#DIV/0!</v>
      </c>
      <c r="AF60" s="25" t="e">
        <f t="shared" si="41"/>
        <v>#DIV/0!</v>
      </c>
    </row>
    <row r="61" spans="1:32" ht="14.25" x14ac:dyDescent="0.2">
      <c r="A61" s="37">
        <f>Control!B63</f>
        <v>0</v>
      </c>
      <c r="B61" s="27" t="e">
        <f t="shared" si="24"/>
        <v>#DIV/0!</v>
      </c>
      <c r="C61" s="20">
        <v>0</v>
      </c>
      <c r="D61" s="9" t="e">
        <f t="shared" si="25"/>
        <v>#DIV/0!</v>
      </c>
      <c r="E61">
        <f>Control!C63/100</f>
        <v>0</v>
      </c>
      <c r="F61" t="e">
        <f t="shared" si="26"/>
        <v>#DIV/0!</v>
      </c>
      <c r="G61">
        <f t="shared" si="27"/>
        <v>0</v>
      </c>
      <c r="H61" s="21">
        <f t="shared" si="28"/>
        <v>0</v>
      </c>
      <c r="I61">
        <v>31.1</v>
      </c>
      <c r="J61" t="e">
        <f t="shared" si="29"/>
        <v>#DIV/0!</v>
      </c>
      <c r="K61">
        <f>Control!F63/100</f>
        <v>0</v>
      </c>
      <c r="L61" s="25" t="e">
        <f t="shared" si="30"/>
        <v>#DIV/0!</v>
      </c>
      <c r="M61" s="10">
        <f t="shared" si="31"/>
        <v>55.045555674343483</v>
      </c>
      <c r="N61" t="e">
        <f t="shared" si="32"/>
        <v>#DIV/0!</v>
      </c>
      <c r="O61" t="e">
        <f t="shared" si="33"/>
        <v>#DIV/0!</v>
      </c>
      <c r="P61" s="25" t="e">
        <f t="shared" si="34"/>
        <v>#DIV/0!</v>
      </c>
      <c r="Q61" s="22" t="e">
        <f t="shared" si="35"/>
        <v>#DIV/0!</v>
      </c>
      <c r="R61" t="e">
        <f t="shared" si="36"/>
        <v>#DIV/0!</v>
      </c>
      <c r="S61" s="25" t="e">
        <f t="shared" si="37"/>
        <v>#DIV/0!</v>
      </c>
      <c r="T61" s="25" t="e">
        <f t="shared" si="38"/>
        <v>#DIV/0!</v>
      </c>
      <c r="U61" s="10" t="e">
        <f ca="1">RANK(C61,$C$3:OFFSET($C$3,Control!$I$5-1,0),1)</f>
        <v>#N/A</v>
      </c>
      <c r="V61" s="10" t="e">
        <f t="shared" ca="1" si="43"/>
        <v>#N/A</v>
      </c>
      <c r="W61" s="10" t="e">
        <f t="shared" ca="1" si="43"/>
        <v>#N/A</v>
      </c>
      <c r="X61" s="7" t="e">
        <f t="shared" si="17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18"/>
        <v>#DIV/0!</v>
      </c>
      <c r="AC61" s="11"/>
      <c r="AD61" s="7" t="e">
        <f t="shared" si="39"/>
        <v>#DIV/0!</v>
      </c>
      <c r="AE61" t="e">
        <f t="shared" si="40"/>
        <v>#DIV/0!</v>
      </c>
      <c r="AF61" s="25" t="e">
        <f t="shared" si="41"/>
        <v>#DIV/0!</v>
      </c>
    </row>
    <row r="62" spans="1:32" ht="14.25" x14ac:dyDescent="0.2">
      <c r="A62" s="37">
        <f>Control!B64</f>
        <v>0</v>
      </c>
      <c r="B62" s="27" t="e">
        <f t="shared" si="24"/>
        <v>#DIV/0!</v>
      </c>
      <c r="C62" s="20">
        <v>0</v>
      </c>
      <c r="D62" s="9" t="e">
        <f t="shared" si="25"/>
        <v>#DIV/0!</v>
      </c>
      <c r="E62">
        <f>Control!C64/100</f>
        <v>0</v>
      </c>
      <c r="F62" t="e">
        <f t="shared" si="26"/>
        <v>#DIV/0!</v>
      </c>
      <c r="G62">
        <f t="shared" si="27"/>
        <v>0</v>
      </c>
      <c r="H62" s="21">
        <f t="shared" si="28"/>
        <v>0</v>
      </c>
      <c r="I62">
        <v>32.1</v>
      </c>
      <c r="J62" t="e">
        <f t="shared" si="29"/>
        <v>#DIV/0!</v>
      </c>
      <c r="K62">
        <f>Control!F64/100</f>
        <v>0</v>
      </c>
      <c r="L62" s="25" t="e">
        <f t="shared" si="30"/>
        <v>#DIV/0!</v>
      </c>
      <c r="M62" s="10">
        <f t="shared" si="31"/>
        <v>56.815509233004036</v>
      </c>
      <c r="N62" t="e">
        <f t="shared" si="32"/>
        <v>#DIV/0!</v>
      </c>
      <c r="O62" t="e">
        <f t="shared" si="33"/>
        <v>#DIV/0!</v>
      </c>
      <c r="P62" s="25" t="e">
        <f t="shared" si="34"/>
        <v>#DIV/0!</v>
      </c>
      <c r="Q62" s="22" t="e">
        <f t="shared" si="35"/>
        <v>#DIV/0!</v>
      </c>
      <c r="R62" t="e">
        <f t="shared" si="36"/>
        <v>#DIV/0!</v>
      </c>
      <c r="S62" s="25" t="e">
        <f t="shared" si="37"/>
        <v>#DIV/0!</v>
      </c>
      <c r="T62" s="25" t="e">
        <f t="shared" si="38"/>
        <v>#DIV/0!</v>
      </c>
      <c r="U62" s="10" t="e">
        <f ca="1">RANK(C62,$C$3:OFFSET($C$3,Control!$I$5-1,0),1)</f>
        <v>#N/A</v>
      </c>
      <c r="V62" s="10" t="e">
        <f t="shared" ca="1" si="43"/>
        <v>#N/A</v>
      </c>
      <c r="W62" s="10" t="e">
        <f t="shared" ca="1" si="43"/>
        <v>#N/A</v>
      </c>
      <c r="X62" s="7" t="e">
        <f t="shared" si="17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18"/>
        <v>#DIV/0!</v>
      </c>
      <c r="AC62" s="11"/>
      <c r="AD62" s="7" t="e">
        <f t="shared" si="39"/>
        <v>#DIV/0!</v>
      </c>
      <c r="AE62" t="e">
        <f t="shared" si="40"/>
        <v>#DIV/0!</v>
      </c>
      <c r="AF62" s="25" t="e">
        <f t="shared" si="41"/>
        <v>#DIV/0!</v>
      </c>
    </row>
    <row r="63" spans="1:32" ht="14.25" x14ac:dyDescent="0.2">
      <c r="A63" s="37">
        <f>Control!B65</f>
        <v>0</v>
      </c>
      <c r="B63" s="27" t="e">
        <f t="shared" si="24"/>
        <v>#DIV/0!</v>
      </c>
      <c r="C63" s="20">
        <v>0</v>
      </c>
      <c r="D63" s="9" t="e">
        <f t="shared" si="25"/>
        <v>#DIV/0!</v>
      </c>
      <c r="E63">
        <f>Control!C65/100</f>
        <v>0</v>
      </c>
      <c r="F63" t="e">
        <f t="shared" si="26"/>
        <v>#DIV/0!</v>
      </c>
      <c r="G63">
        <f t="shared" si="27"/>
        <v>0</v>
      </c>
      <c r="H63" s="21">
        <f t="shared" si="28"/>
        <v>0</v>
      </c>
      <c r="I63">
        <v>33.1</v>
      </c>
      <c r="J63" t="e">
        <f t="shared" si="29"/>
        <v>#DIV/0!</v>
      </c>
      <c r="K63">
        <f>Control!F65/100</f>
        <v>0</v>
      </c>
      <c r="L63" s="25" t="e">
        <f t="shared" si="30"/>
        <v>#DIV/0!</v>
      </c>
      <c r="M63" s="10">
        <f t="shared" si="31"/>
        <v>58.585462791664604</v>
      </c>
      <c r="N63" t="e">
        <f t="shared" si="32"/>
        <v>#DIV/0!</v>
      </c>
      <c r="O63" t="e">
        <f t="shared" si="33"/>
        <v>#DIV/0!</v>
      </c>
      <c r="P63" s="25" t="e">
        <f t="shared" si="34"/>
        <v>#DIV/0!</v>
      </c>
      <c r="Q63" s="22" t="e">
        <f t="shared" si="35"/>
        <v>#DIV/0!</v>
      </c>
      <c r="R63" t="e">
        <f t="shared" si="36"/>
        <v>#DIV/0!</v>
      </c>
      <c r="S63" s="25" t="e">
        <f t="shared" si="37"/>
        <v>#DIV/0!</v>
      </c>
      <c r="T63" s="25" t="e">
        <f t="shared" si="38"/>
        <v>#DIV/0!</v>
      </c>
      <c r="U63" s="10" t="e">
        <f ca="1">RANK(C63,$C$3:OFFSET($C$3,Control!$I$5-1,0),1)</f>
        <v>#N/A</v>
      </c>
      <c r="V63" s="10" t="e">
        <f t="shared" ca="1" si="43"/>
        <v>#N/A</v>
      </c>
      <c r="W63" s="10" t="e">
        <f t="shared" ca="1" si="43"/>
        <v>#N/A</v>
      </c>
      <c r="X63" s="7" t="e">
        <f t="shared" si="17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18"/>
        <v>#DIV/0!</v>
      </c>
      <c r="AC63" s="11"/>
      <c r="AD63" s="7" t="e">
        <f t="shared" si="39"/>
        <v>#DIV/0!</v>
      </c>
      <c r="AE63" t="e">
        <f t="shared" si="40"/>
        <v>#DIV/0!</v>
      </c>
      <c r="AF63" s="25" t="e">
        <f t="shared" si="41"/>
        <v>#DIV/0!</v>
      </c>
    </row>
    <row r="64" spans="1:32" ht="14.25" x14ac:dyDescent="0.2">
      <c r="A64" s="37">
        <f>Control!B66</f>
        <v>0</v>
      </c>
      <c r="B64" s="27" t="e">
        <f t="shared" si="24"/>
        <v>#DIV/0!</v>
      </c>
      <c r="C64" s="20">
        <v>0</v>
      </c>
      <c r="D64" s="9" t="e">
        <f t="shared" si="25"/>
        <v>#DIV/0!</v>
      </c>
      <c r="E64">
        <f>Control!C66/100</f>
        <v>0</v>
      </c>
      <c r="F64" t="e">
        <f t="shared" si="26"/>
        <v>#DIV/0!</v>
      </c>
      <c r="G64">
        <f t="shared" si="27"/>
        <v>0</v>
      </c>
      <c r="H64" s="21">
        <f t="shared" si="28"/>
        <v>0</v>
      </c>
      <c r="I64">
        <v>34.1</v>
      </c>
      <c r="J64" t="e">
        <f t="shared" si="29"/>
        <v>#DIV/0!</v>
      </c>
      <c r="K64">
        <f>Control!F66/100</f>
        <v>0</v>
      </c>
      <c r="L64" s="25" t="e">
        <f t="shared" si="30"/>
        <v>#DIV/0!</v>
      </c>
      <c r="M64" s="10">
        <f t="shared" si="31"/>
        <v>60.355416350325171</v>
      </c>
      <c r="N64" t="e">
        <f t="shared" si="32"/>
        <v>#DIV/0!</v>
      </c>
      <c r="O64" t="e">
        <f t="shared" si="33"/>
        <v>#DIV/0!</v>
      </c>
      <c r="P64" s="25" t="e">
        <f t="shared" si="34"/>
        <v>#DIV/0!</v>
      </c>
      <c r="Q64" s="22" t="e">
        <f t="shared" si="35"/>
        <v>#DIV/0!</v>
      </c>
      <c r="R64" t="e">
        <f t="shared" si="36"/>
        <v>#DIV/0!</v>
      </c>
      <c r="S64" s="25" t="e">
        <f t="shared" si="37"/>
        <v>#DIV/0!</v>
      </c>
      <c r="T64" s="25" t="e">
        <f t="shared" si="38"/>
        <v>#DIV/0!</v>
      </c>
      <c r="U64" s="10" t="e">
        <f ca="1">RANK(C64,$C$3:OFFSET($C$3,Control!$I$5-1,0),1)</f>
        <v>#N/A</v>
      </c>
      <c r="V64" s="10" t="e">
        <f t="shared" ca="1" si="43"/>
        <v>#N/A</v>
      </c>
      <c r="W64" s="10" t="e">
        <f t="shared" ca="1" si="43"/>
        <v>#N/A</v>
      </c>
      <c r="X64" s="7" t="e">
        <f t="shared" si="17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18"/>
        <v>#DIV/0!</v>
      </c>
      <c r="AC64" s="11"/>
      <c r="AD64" s="7" t="e">
        <f t="shared" si="39"/>
        <v>#DIV/0!</v>
      </c>
      <c r="AE64" t="e">
        <f t="shared" si="40"/>
        <v>#DIV/0!</v>
      </c>
      <c r="AF64" s="25" t="e">
        <f t="shared" si="41"/>
        <v>#DIV/0!</v>
      </c>
    </row>
    <row r="65" spans="1:32" ht="14.25" x14ac:dyDescent="0.2">
      <c r="A65" s="37">
        <f>Control!B67</f>
        <v>0</v>
      </c>
      <c r="B65" s="27" t="e">
        <f t="shared" si="24"/>
        <v>#DIV/0!</v>
      </c>
      <c r="C65" s="20">
        <v>0</v>
      </c>
      <c r="D65" s="9" t="e">
        <f t="shared" si="25"/>
        <v>#DIV/0!</v>
      </c>
      <c r="E65">
        <f>Control!C67/100</f>
        <v>0</v>
      </c>
      <c r="F65" t="e">
        <f t="shared" si="26"/>
        <v>#DIV/0!</v>
      </c>
      <c r="G65">
        <f t="shared" si="27"/>
        <v>0</v>
      </c>
      <c r="H65" s="21">
        <f t="shared" si="28"/>
        <v>0</v>
      </c>
      <c r="I65">
        <v>35.1</v>
      </c>
      <c r="J65" t="e">
        <f t="shared" si="29"/>
        <v>#DIV/0!</v>
      </c>
      <c r="K65">
        <f>Control!F67/100</f>
        <v>0</v>
      </c>
      <c r="L65" s="25" t="e">
        <f t="shared" si="30"/>
        <v>#DIV/0!</v>
      </c>
      <c r="M65" s="10">
        <f t="shared" si="31"/>
        <v>62.125369908985725</v>
      </c>
      <c r="N65" t="e">
        <f t="shared" si="32"/>
        <v>#DIV/0!</v>
      </c>
      <c r="O65" t="e">
        <f t="shared" si="33"/>
        <v>#DIV/0!</v>
      </c>
      <c r="P65" s="25" t="e">
        <f t="shared" si="34"/>
        <v>#DIV/0!</v>
      </c>
      <c r="Q65" s="22" t="e">
        <f t="shared" si="35"/>
        <v>#DIV/0!</v>
      </c>
      <c r="R65" t="e">
        <f t="shared" si="36"/>
        <v>#DIV/0!</v>
      </c>
      <c r="S65" s="25" t="e">
        <f t="shared" si="37"/>
        <v>#DIV/0!</v>
      </c>
      <c r="T65" s="25" t="e">
        <f t="shared" si="38"/>
        <v>#DIV/0!</v>
      </c>
      <c r="U65" s="10" t="e">
        <f ca="1">RANK(C65,$C$3:OFFSET($C$3,Control!$I$5-1,0),1)</f>
        <v>#N/A</v>
      </c>
      <c r="V65" s="10" t="e">
        <f t="shared" ca="1" si="43"/>
        <v>#N/A</v>
      </c>
      <c r="W65" s="10" t="e">
        <f t="shared" ca="1" si="43"/>
        <v>#N/A</v>
      </c>
      <c r="X65" s="7" t="e">
        <f t="shared" si="17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18"/>
        <v>#DIV/0!</v>
      </c>
      <c r="AC65" s="11"/>
      <c r="AD65" s="7" t="e">
        <f t="shared" si="39"/>
        <v>#DIV/0!</v>
      </c>
      <c r="AE65" t="e">
        <f t="shared" si="40"/>
        <v>#DIV/0!</v>
      </c>
      <c r="AF65" s="25" t="e">
        <f t="shared" si="41"/>
        <v>#DIV/0!</v>
      </c>
    </row>
    <row r="66" spans="1:32" ht="14.25" x14ac:dyDescent="0.2">
      <c r="A66" s="37">
        <f>Control!B68</f>
        <v>0</v>
      </c>
      <c r="B66" s="27" t="e">
        <f t="shared" si="24"/>
        <v>#DIV/0!</v>
      </c>
      <c r="C66" s="20">
        <v>0</v>
      </c>
      <c r="D66" s="9" t="e">
        <f t="shared" si="25"/>
        <v>#DIV/0!</v>
      </c>
      <c r="E66">
        <f>Control!C68/100</f>
        <v>0</v>
      </c>
      <c r="F66" t="e">
        <f t="shared" si="26"/>
        <v>#DIV/0!</v>
      </c>
      <c r="G66">
        <f t="shared" si="27"/>
        <v>0</v>
      </c>
      <c r="H66" s="21">
        <f t="shared" si="28"/>
        <v>0</v>
      </c>
      <c r="I66">
        <v>36.1</v>
      </c>
      <c r="J66" t="e">
        <f t="shared" si="29"/>
        <v>#DIV/0!</v>
      </c>
      <c r="K66">
        <f>Control!F68/100</f>
        <v>0</v>
      </c>
      <c r="L66" s="25" t="e">
        <f t="shared" si="30"/>
        <v>#DIV/0!</v>
      </c>
      <c r="M66" s="10">
        <f t="shared" si="31"/>
        <v>63.895323467646278</v>
      </c>
      <c r="N66" t="e">
        <f t="shared" si="32"/>
        <v>#DIV/0!</v>
      </c>
      <c r="O66" t="e">
        <f t="shared" si="33"/>
        <v>#DIV/0!</v>
      </c>
      <c r="P66" s="25" t="e">
        <f t="shared" si="34"/>
        <v>#DIV/0!</v>
      </c>
      <c r="Q66" s="22" t="e">
        <f t="shared" si="35"/>
        <v>#DIV/0!</v>
      </c>
      <c r="R66" t="e">
        <f t="shared" si="36"/>
        <v>#DIV/0!</v>
      </c>
      <c r="S66" s="25" t="e">
        <f t="shared" si="37"/>
        <v>#DIV/0!</v>
      </c>
      <c r="T66" s="25" t="e">
        <f t="shared" si="38"/>
        <v>#DIV/0!</v>
      </c>
      <c r="U66" s="10" t="e">
        <f ca="1">RANK(C66,$C$3:OFFSET($C$3,Control!$I$5-1,0),1)</f>
        <v>#N/A</v>
      </c>
      <c r="V66" s="10" t="e">
        <f t="shared" ca="1" si="43"/>
        <v>#N/A</v>
      </c>
      <c r="W66" s="10" t="e">
        <f t="shared" ca="1" si="43"/>
        <v>#N/A</v>
      </c>
      <c r="X66" s="7" t="e">
        <f t="shared" si="17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18"/>
        <v>#DIV/0!</v>
      </c>
      <c r="AC66" s="11"/>
      <c r="AD66" s="7" t="e">
        <f t="shared" si="39"/>
        <v>#DIV/0!</v>
      </c>
      <c r="AE66" t="e">
        <f t="shared" si="40"/>
        <v>#DIV/0!</v>
      </c>
      <c r="AF66" s="25" t="e">
        <f t="shared" si="41"/>
        <v>#DIV/0!</v>
      </c>
    </row>
    <row r="67" spans="1:32" ht="14.25" x14ac:dyDescent="0.2">
      <c r="A67" s="37">
        <f>Control!B69</f>
        <v>0</v>
      </c>
      <c r="B67" s="27" t="e">
        <f t="shared" si="24"/>
        <v>#DIV/0!</v>
      </c>
      <c r="C67" s="20">
        <v>0</v>
      </c>
      <c r="D67" s="9" t="e">
        <f t="shared" si="25"/>
        <v>#DIV/0!</v>
      </c>
      <c r="E67">
        <f>Control!C69/100</f>
        <v>0</v>
      </c>
      <c r="F67" t="e">
        <f t="shared" si="26"/>
        <v>#DIV/0!</v>
      </c>
      <c r="G67">
        <f t="shared" si="27"/>
        <v>0</v>
      </c>
      <c r="H67" s="21">
        <f t="shared" si="28"/>
        <v>0</v>
      </c>
      <c r="I67">
        <v>37.1</v>
      </c>
      <c r="J67" t="e">
        <f t="shared" si="29"/>
        <v>#DIV/0!</v>
      </c>
      <c r="K67">
        <f>Control!F69/100</f>
        <v>0</v>
      </c>
      <c r="L67" s="25" t="e">
        <f t="shared" si="30"/>
        <v>#DIV/0!</v>
      </c>
      <c r="M67" s="10">
        <f t="shared" si="31"/>
        <v>65.665277026306839</v>
      </c>
      <c r="N67" t="e">
        <f t="shared" si="32"/>
        <v>#DIV/0!</v>
      </c>
      <c r="O67" t="e">
        <f t="shared" si="33"/>
        <v>#DIV/0!</v>
      </c>
      <c r="P67" s="25" t="e">
        <f t="shared" si="34"/>
        <v>#DIV/0!</v>
      </c>
      <c r="Q67" s="22" t="e">
        <f t="shared" si="35"/>
        <v>#DIV/0!</v>
      </c>
      <c r="R67" t="e">
        <f t="shared" si="36"/>
        <v>#DIV/0!</v>
      </c>
      <c r="S67" s="25" t="e">
        <f t="shared" si="37"/>
        <v>#DIV/0!</v>
      </c>
      <c r="T67" s="25" t="e">
        <f t="shared" si="38"/>
        <v>#DIV/0!</v>
      </c>
      <c r="U67" s="10" t="e">
        <f ca="1">RANK(C67,$C$3:OFFSET($C$3,Control!$I$5-1,0),1)</f>
        <v>#N/A</v>
      </c>
      <c r="V67" s="10" t="e">
        <f t="shared" ca="1" si="43"/>
        <v>#N/A</v>
      </c>
      <c r="W67" s="10" t="e">
        <f t="shared" ca="1" si="43"/>
        <v>#N/A</v>
      </c>
      <c r="X67" s="7" t="e">
        <f t="shared" si="17"/>
        <v>#DIV/0!</v>
      </c>
      <c r="Y67" s="7" t="e">
        <f t="shared" ref="Y67:Y100" ca="1" si="44">ABS(C67-V67)</f>
        <v>#N/A</v>
      </c>
      <c r="Z67">
        <v>1</v>
      </c>
      <c r="AA67">
        <v>2</v>
      </c>
      <c r="AB67" s="11" t="e">
        <f t="shared" si="18"/>
        <v>#DIV/0!</v>
      </c>
      <c r="AC67" s="11"/>
      <c r="AD67" s="7" t="e">
        <f t="shared" si="39"/>
        <v>#DIV/0!</v>
      </c>
      <c r="AE67" t="e">
        <f t="shared" si="40"/>
        <v>#DIV/0!</v>
      </c>
      <c r="AF67" s="25" t="e">
        <f t="shared" si="41"/>
        <v>#DIV/0!</v>
      </c>
    </row>
    <row r="68" spans="1:32" ht="14.25" x14ac:dyDescent="0.2">
      <c r="A68" s="37">
        <f>Control!B70</f>
        <v>0</v>
      </c>
      <c r="B68" s="27" t="e">
        <f t="shared" si="24"/>
        <v>#DIV/0!</v>
      </c>
      <c r="C68" s="20">
        <v>0</v>
      </c>
      <c r="D68" s="9" t="e">
        <f t="shared" si="25"/>
        <v>#DIV/0!</v>
      </c>
      <c r="E68">
        <f>Control!C70/100</f>
        <v>0</v>
      </c>
      <c r="F68" t="e">
        <f t="shared" si="26"/>
        <v>#DIV/0!</v>
      </c>
      <c r="G68">
        <f t="shared" si="27"/>
        <v>0</v>
      </c>
      <c r="H68" s="21">
        <f t="shared" si="28"/>
        <v>0</v>
      </c>
      <c r="I68">
        <v>38.1</v>
      </c>
      <c r="J68" t="e">
        <f t="shared" si="29"/>
        <v>#DIV/0!</v>
      </c>
      <c r="K68">
        <f>Control!F70/100</f>
        <v>0</v>
      </c>
      <c r="L68" s="25" t="e">
        <f t="shared" si="30"/>
        <v>#DIV/0!</v>
      </c>
      <c r="M68" s="10">
        <f t="shared" si="31"/>
        <v>67.435230584967414</v>
      </c>
      <c r="N68" t="e">
        <f t="shared" si="32"/>
        <v>#DIV/0!</v>
      </c>
      <c r="O68" t="e">
        <f t="shared" si="33"/>
        <v>#DIV/0!</v>
      </c>
      <c r="P68" s="25" t="e">
        <f t="shared" si="34"/>
        <v>#DIV/0!</v>
      </c>
      <c r="Q68" s="22" t="e">
        <f t="shared" si="35"/>
        <v>#DIV/0!</v>
      </c>
      <c r="R68" t="e">
        <f t="shared" si="36"/>
        <v>#DIV/0!</v>
      </c>
      <c r="S68" s="25" t="e">
        <f t="shared" si="37"/>
        <v>#DIV/0!</v>
      </c>
      <c r="T68" s="25" t="e">
        <f t="shared" si="38"/>
        <v>#DIV/0!</v>
      </c>
      <c r="U68" s="10" t="e">
        <f ca="1">RANK(C68,$C$3:OFFSET($C$3,Control!$I$5-1,0),1)</f>
        <v>#N/A</v>
      </c>
      <c r="V68" s="10" t="e">
        <f t="shared" ca="1" si="43"/>
        <v>#N/A</v>
      </c>
      <c r="W68" s="10" t="e">
        <f t="shared" ca="1" si="43"/>
        <v>#N/A</v>
      </c>
      <c r="X68" s="7" t="e">
        <f t="shared" ref="X68:X100" si="45">(N68+L68)*100</f>
        <v>#DIV/0!</v>
      </c>
      <c r="Y68" s="7" t="e">
        <f t="shared" ca="1" si="44"/>
        <v>#N/A</v>
      </c>
      <c r="Z68">
        <v>1</v>
      </c>
      <c r="AA68">
        <v>2</v>
      </c>
      <c r="AB68" s="11" t="e">
        <f t="shared" ref="AB68:AB100" si="46">100*8.3144*$AA$2*($AA$1+273)*($AE$1/100-B68/100)/(0.018*1000000*C68+8.3144*$AA$2*($AA$1+273)*($AE$1/100-B68/100))</f>
        <v>#DIV/0!</v>
      </c>
      <c r="AC68" s="11"/>
      <c r="AD68" s="7" t="e">
        <f t="shared" si="39"/>
        <v>#DIV/0!</v>
      </c>
      <c r="AE68" t="e">
        <f t="shared" si="40"/>
        <v>#DIV/0!</v>
      </c>
      <c r="AF68" s="25" t="e">
        <f t="shared" si="41"/>
        <v>#DIV/0!</v>
      </c>
    </row>
    <row r="69" spans="1:32" ht="14.25" x14ac:dyDescent="0.2">
      <c r="A69" s="37">
        <f>Control!B71</f>
        <v>0</v>
      </c>
      <c r="B69" s="27" t="e">
        <f t="shared" si="24"/>
        <v>#DIV/0!</v>
      </c>
      <c r="C69" s="20">
        <v>0</v>
      </c>
      <c r="D69" s="9" t="e">
        <f t="shared" si="25"/>
        <v>#DIV/0!</v>
      </c>
      <c r="E69">
        <f>Control!C71/100</f>
        <v>0</v>
      </c>
      <c r="F69" t="e">
        <f t="shared" si="26"/>
        <v>#DIV/0!</v>
      </c>
      <c r="G69">
        <f t="shared" si="27"/>
        <v>0</v>
      </c>
      <c r="H69" s="21">
        <f t="shared" si="28"/>
        <v>0</v>
      </c>
      <c r="I69">
        <v>39.1</v>
      </c>
      <c r="J69" t="e">
        <f t="shared" si="29"/>
        <v>#DIV/0!</v>
      </c>
      <c r="K69">
        <f>Control!F71/100</f>
        <v>0</v>
      </c>
      <c r="L69" s="25" t="e">
        <f t="shared" si="30"/>
        <v>#DIV/0!</v>
      </c>
      <c r="M69" s="10">
        <f t="shared" si="31"/>
        <v>69.205184143627974</v>
      </c>
      <c r="N69" t="e">
        <f t="shared" si="32"/>
        <v>#DIV/0!</v>
      </c>
      <c r="O69" t="e">
        <f t="shared" si="33"/>
        <v>#DIV/0!</v>
      </c>
      <c r="P69" s="25" t="e">
        <f t="shared" si="34"/>
        <v>#DIV/0!</v>
      </c>
      <c r="Q69" s="22" t="e">
        <f t="shared" si="35"/>
        <v>#DIV/0!</v>
      </c>
      <c r="R69" t="e">
        <f t="shared" si="36"/>
        <v>#DIV/0!</v>
      </c>
      <c r="S69" s="25" t="e">
        <f t="shared" si="37"/>
        <v>#DIV/0!</v>
      </c>
      <c r="T69" s="25" t="e">
        <f t="shared" si="38"/>
        <v>#DIV/0!</v>
      </c>
      <c r="U69" s="10" t="e">
        <f ca="1">RANK(C69,$C$3:OFFSET($C$3,Control!$I$5-1,0),1)</f>
        <v>#N/A</v>
      </c>
      <c r="V69" s="10" t="e">
        <f t="shared" ca="1" si="43"/>
        <v>#N/A</v>
      </c>
      <c r="W69" s="10" t="e">
        <f t="shared" ca="1" si="43"/>
        <v>#N/A</v>
      </c>
      <c r="X69" s="7" t="e">
        <f t="shared" si="45"/>
        <v>#DIV/0!</v>
      </c>
      <c r="Y69" s="7" t="e">
        <f t="shared" ca="1" si="44"/>
        <v>#N/A</v>
      </c>
      <c r="Z69">
        <v>1</v>
      </c>
      <c r="AA69">
        <v>2</v>
      </c>
      <c r="AB69" s="11" t="e">
        <f t="shared" si="46"/>
        <v>#DIV/0!</v>
      </c>
      <c r="AC69" s="11"/>
      <c r="AD69" s="7" t="e">
        <f t="shared" si="39"/>
        <v>#DIV/0!</v>
      </c>
      <c r="AE69" t="e">
        <f t="shared" si="40"/>
        <v>#DIV/0!</v>
      </c>
      <c r="AF69" s="25" t="e">
        <f t="shared" si="41"/>
        <v>#DIV/0!</v>
      </c>
    </row>
    <row r="70" spans="1:32" ht="14.25" x14ac:dyDescent="0.2">
      <c r="A70" s="37">
        <f>Control!B72</f>
        <v>0</v>
      </c>
      <c r="B70" s="27" t="e">
        <f t="shared" si="24"/>
        <v>#DIV/0!</v>
      </c>
      <c r="C70" s="20">
        <v>0</v>
      </c>
      <c r="D70" s="9" t="e">
        <f t="shared" si="25"/>
        <v>#DIV/0!</v>
      </c>
      <c r="E70">
        <f>Control!C72/100</f>
        <v>0</v>
      </c>
      <c r="F70" t="e">
        <f t="shared" si="26"/>
        <v>#DIV/0!</v>
      </c>
      <c r="G70">
        <f t="shared" si="27"/>
        <v>0</v>
      </c>
      <c r="H70" s="21">
        <f t="shared" si="28"/>
        <v>0</v>
      </c>
      <c r="I70">
        <v>40.1</v>
      </c>
      <c r="J70" t="e">
        <f t="shared" si="29"/>
        <v>#DIV/0!</v>
      </c>
      <c r="K70">
        <f>Control!F72/100</f>
        <v>0</v>
      </c>
      <c r="L70" s="25" t="e">
        <f t="shared" si="30"/>
        <v>#DIV/0!</v>
      </c>
      <c r="M70" s="10">
        <f t="shared" si="31"/>
        <v>70.975137702288535</v>
      </c>
      <c r="N70" t="e">
        <f t="shared" si="32"/>
        <v>#DIV/0!</v>
      </c>
      <c r="O70" t="e">
        <f t="shared" si="33"/>
        <v>#DIV/0!</v>
      </c>
      <c r="P70" s="25" t="e">
        <f t="shared" si="34"/>
        <v>#DIV/0!</v>
      </c>
      <c r="Q70" s="22" t="e">
        <f t="shared" si="35"/>
        <v>#DIV/0!</v>
      </c>
      <c r="R70" t="e">
        <f t="shared" si="36"/>
        <v>#DIV/0!</v>
      </c>
      <c r="S70" s="25" t="e">
        <f t="shared" si="37"/>
        <v>#DIV/0!</v>
      </c>
      <c r="T70" s="25" t="e">
        <f t="shared" si="38"/>
        <v>#DIV/0!</v>
      </c>
      <c r="U70" s="10" t="e">
        <f ca="1">RANK(C70,$C$3:OFFSET($C$3,Control!$I$5-1,0),1)</f>
        <v>#N/A</v>
      </c>
      <c r="V70" s="10" t="e">
        <f t="shared" ca="1" si="43"/>
        <v>#N/A</v>
      </c>
      <c r="W70" s="10" t="e">
        <f t="shared" ca="1" si="43"/>
        <v>#N/A</v>
      </c>
      <c r="X70" s="7" t="e">
        <f t="shared" si="45"/>
        <v>#DIV/0!</v>
      </c>
      <c r="Y70" s="7" t="e">
        <f t="shared" ca="1" si="44"/>
        <v>#N/A</v>
      </c>
      <c r="Z70">
        <v>1</v>
      </c>
      <c r="AA70">
        <v>2</v>
      </c>
      <c r="AB70" s="11" t="e">
        <f t="shared" si="46"/>
        <v>#DIV/0!</v>
      </c>
      <c r="AC70" s="11"/>
      <c r="AD70" s="7" t="e">
        <f t="shared" si="39"/>
        <v>#DIV/0!</v>
      </c>
      <c r="AE70" t="e">
        <f t="shared" si="40"/>
        <v>#DIV/0!</v>
      </c>
      <c r="AF70" s="25" t="e">
        <f t="shared" si="41"/>
        <v>#DIV/0!</v>
      </c>
    </row>
    <row r="71" spans="1:32" ht="14.25" x14ac:dyDescent="0.2">
      <c r="A71" s="37">
        <f>Control!B73</f>
        <v>0</v>
      </c>
      <c r="B71" s="27" t="e">
        <f t="shared" si="24"/>
        <v>#DIV/0!</v>
      </c>
      <c r="C71" s="20">
        <v>0</v>
      </c>
      <c r="D71" s="9" t="e">
        <f t="shared" si="25"/>
        <v>#DIV/0!</v>
      </c>
      <c r="E71">
        <f>Control!C73/100</f>
        <v>0</v>
      </c>
      <c r="F71" t="e">
        <f t="shared" si="26"/>
        <v>#DIV/0!</v>
      </c>
      <c r="G71">
        <f t="shared" si="27"/>
        <v>0</v>
      </c>
      <c r="H71" s="21">
        <f t="shared" si="28"/>
        <v>0</v>
      </c>
      <c r="I71">
        <v>41.1</v>
      </c>
      <c r="J71" t="e">
        <f t="shared" si="29"/>
        <v>#DIV/0!</v>
      </c>
      <c r="K71">
        <f>Control!F73/100</f>
        <v>0</v>
      </c>
      <c r="L71" s="25" t="e">
        <f t="shared" si="30"/>
        <v>#DIV/0!</v>
      </c>
      <c r="M71" s="10">
        <f t="shared" si="31"/>
        <v>72.745091260949096</v>
      </c>
      <c r="N71" t="e">
        <f t="shared" si="32"/>
        <v>#DIV/0!</v>
      </c>
      <c r="O71" t="e">
        <f t="shared" si="33"/>
        <v>#DIV/0!</v>
      </c>
      <c r="P71" s="25" t="e">
        <f t="shared" si="34"/>
        <v>#DIV/0!</v>
      </c>
      <c r="Q71" s="22" t="e">
        <f t="shared" si="35"/>
        <v>#DIV/0!</v>
      </c>
      <c r="R71" t="e">
        <f t="shared" si="36"/>
        <v>#DIV/0!</v>
      </c>
      <c r="S71" s="25" t="e">
        <f t="shared" si="37"/>
        <v>#DIV/0!</v>
      </c>
      <c r="T71" s="25" t="e">
        <f t="shared" si="38"/>
        <v>#DIV/0!</v>
      </c>
      <c r="U71" s="10" t="e">
        <f ca="1">RANK(C71,$C$3:OFFSET($C$3,Control!$I$5-1,0),1)</f>
        <v>#N/A</v>
      </c>
      <c r="V71" s="10" t="e">
        <f t="shared" ca="1" si="43"/>
        <v>#N/A</v>
      </c>
      <c r="W71" s="10" t="e">
        <f t="shared" ca="1" si="43"/>
        <v>#N/A</v>
      </c>
      <c r="X71" s="7" t="e">
        <f t="shared" si="45"/>
        <v>#DIV/0!</v>
      </c>
      <c r="Y71" s="7" t="e">
        <f t="shared" ca="1" si="44"/>
        <v>#N/A</v>
      </c>
      <c r="Z71">
        <v>1</v>
      </c>
      <c r="AA71">
        <v>2</v>
      </c>
      <c r="AB71" s="11" t="e">
        <f t="shared" si="46"/>
        <v>#DIV/0!</v>
      </c>
      <c r="AC71" s="11"/>
      <c r="AD71" s="7" t="e">
        <f t="shared" si="39"/>
        <v>#DIV/0!</v>
      </c>
      <c r="AE71" t="e">
        <f t="shared" si="40"/>
        <v>#DIV/0!</v>
      </c>
      <c r="AF71" s="25" t="e">
        <f t="shared" si="41"/>
        <v>#DIV/0!</v>
      </c>
    </row>
    <row r="72" spans="1:32" ht="14.25" x14ac:dyDescent="0.2">
      <c r="A72" s="37">
        <f>Control!B74</f>
        <v>0</v>
      </c>
      <c r="B72" s="27" t="e">
        <f t="shared" si="24"/>
        <v>#DIV/0!</v>
      </c>
      <c r="C72" s="20">
        <v>0</v>
      </c>
      <c r="D72" s="9" t="e">
        <f t="shared" si="25"/>
        <v>#DIV/0!</v>
      </c>
      <c r="E72">
        <f>Control!C74/100</f>
        <v>0</v>
      </c>
      <c r="F72" t="e">
        <f t="shared" si="26"/>
        <v>#DIV/0!</v>
      </c>
      <c r="G72">
        <f t="shared" si="27"/>
        <v>0</v>
      </c>
      <c r="H72" s="21">
        <f t="shared" si="28"/>
        <v>0</v>
      </c>
      <c r="I72">
        <v>42.1</v>
      </c>
      <c r="J72" t="e">
        <f t="shared" si="29"/>
        <v>#DIV/0!</v>
      </c>
      <c r="K72">
        <f>Control!F74/100</f>
        <v>0</v>
      </c>
      <c r="L72" s="25" t="e">
        <f t="shared" si="30"/>
        <v>#DIV/0!</v>
      </c>
      <c r="M72" s="10">
        <f t="shared" si="31"/>
        <v>74.515044819609656</v>
      </c>
      <c r="N72" t="e">
        <f t="shared" si="32"/>
        <v>#DIV/0!</v>
      </c>
      <c r="O72" t="e">
        <f t="shared" si="33"/>
        <v>#DIV/0!</v>
      </c>
      <c r="P72" s="25" t="e">
        <f t="shared" si="34"/>
        <v>#DIV/0!</v>
      </c>
      <c r="Q72" s="22" t="e">
        <f t="shared" si="35"/>
        <v>#DIV/0!</v>
      </c>
      <c r="R72" t="e">
        <f t="shared" si="36"/>
        <v>#DIV/0!</v>
      </c>
      <c r="S72" s="25" t="e">
        <f t="shared" si="37"/>
        <v>#DIV/0!</v>
      </c>
      <c r="T72" s="25" t="e">
        <f t="shared" si="38"/>
        <v>#DIV/0!</v>
      </c>
      <c r="U72" s="10" t="e">
        <f ca="1">RANK(C72,$C$3:OFFSET($C$3,Control!$I$5-1,0),1)</f>
        <v>#N/A</v>
      </c>
      <c r="V72" s="10" t="e">
        <f t="shared" ca="1" si="43"/>
        <v>#N/A</v>
      </c>
      <c r="W72" s="10" t="e">
        <f t="shared" ca="1" si="43"/>
        <v>#N/A</v>
      </c>
      <c r="X72" s="7" t="e">
        <f t="shared" si="45"/>
        <v>#DIV/0!</v>
      </c>
      <c r="Y72" s="7" t="e">
        <f t="shared" ca="1" si="44"/>
        <v>#N/A</v>
      </c>
      <c r="Z72">
        <v>1</v>
      </c>
      <c r="AA72">
        <v>2</v>
      </c>
      <c r="AB72" s="11" t="e">
        <f t="shared" si="46"/>
        <v>#DIV/0!</v>
      </c>
      <c r="AC72" s="11"/>
      <c r="AD72" s="7" t="e">
        <f t="shared" si="39"/>
        <v>#DIV/0!</v>
      </c>
      <c r="AE72" t="e">
        <f t="shared" si="40"/>
        <v>#DIV/0!</v>
      </c>
      <c r="AF72" s="25" t="e">
        <f t="shared" si="41"/>
        <v>#DIV/0!</v>
      </c>
    </row>
    <row r="73" spans="1:32" ht="14.25" x14ac:dyDescent="0.2">
      <c r="A73" s="37">
        <f>Control!B75</f>
        <v>0</v>
      </c>
      <c r="B73" s="27" t="e">
        <f t="shared" si="24"/>
        <v>#DIV/0!</v>
      </c>
      <c r="C73" s="20">
        <v>0</v>
      </c>
      <c r="D73" s="9" t="e">
        <f t="shared" si="25"/>
        <v>#DIV/0!</v>
      </c>
      <c r="E73">
        <f>Control!C75/100</f>
        <v>0</v>
      </c>
      <c r="F73" t="e">
        <f t="shared" si="26"/>
        <v>#DIV/0!</v>
      </c>
      <c r="G73">
        <f t="shared" si="27"/>
        <v>0</v>
      </c>
      <c r="H73" s="21">
        <f t="shared" si="28"/>
        <v>0</v>
      </c>
      <c r="I73">
        <v>43.1</v>
      </c>
      <c r="J73" t="e">
        <f t="shared" si="29"/>
        <v>#DIV/0!</v>
      </c>
      <c r="K73">
        <f>Control!F75/100</f>
        <v>0</v>
      </c>
      <c r="L73" s="25" t="e">
        <f t="shared" si="30"/>
        <v>#DIV/0!</v>
      </c>
      <c r="M73" s="10">
        <f t="shared" si="31"/>
        <v>76.284998378270203</v>
      </c>
      <c r="N73" t="e">
        <f t="shared" si="32"/>
        <v>#DIV/0!</v>
      </c>
      <c r="O73" t="e">
        <f t="shared" si="33"/>
        <v>#DIV/0!</v>
      </c>
      <c r="P73" s="25" t="e">
        <f t="shared" si="34"/>
        <v>#DIV/0!</v>
      </c>
      <c r="Q73" s="22" t="e">
        <f t="shared" si="35"/>
        <v>#DIV/0!</v>
      </c>
      <c r="R73" t="e">
        <f t="shared" si="36"/>
        <v>#DIV/0!</v>
      </c>
      <c r="S73" s="25" t="e">
        <f t="shared" si="37"/>
        <v>#DIV/0!</v>
      </c>
      <c r="T73" s="25" t="e">
        <f t="shared" si="38"/>
        <v>#DIV/0!</v>
      </c>
      <c r="U73" s="10" t="e">
        <f ca="1">RANK(C73,$C$3:OFFSET($C$3,Control!$I$5-1,0),1)</f>
        <v>#N/A</v>
      </c>
      <c r="V73" s="10" t="e">
        <f t="shared" ca="1" si="43"/>
        <v>#N/A</v>
      </c>
      <c r="W73" s="10" t="e">
        <f t="shared" ca="1" si="43"/>
        <v>#N/A</v>
      </c>
      <c r="X73" s="7" t="e">
        <f t="shared" si="45"/>
        <v>#DIV/0!</v>
      </c>
      <c r="Y73" s="7" t="e">
        <f t="shared" ca="1" si="44"/>
        <v>#N/A</v>
      </c>
      <c r="Z73">
        <v>1</v>
      </c>
      <c r="AA73">
        <v>2</v>
      </c>
      <c r="AB73" s="11" t="e">
        <f t="shared" si="46"/>
        <v>#DIV/0!</v>
      </c>
      <c r="AC73" s="11"/>
      <c r="AD73" s="7" t="e">
        <f t="shared" si="39"/>
        <v>#DIV/0!</v>
      </c>
      <c r="AE73" t="e">
        <f t="shared" si="40"/>
        <v>#DIV/0!</v>
      </c>
      <c r="AF73" s="25" t="e">
        <f t="shared" si="41"/>
        <v>#DIV/0!</v>
      </c>
    </row>
    <row r="74" spans="1:32" ht="14.25" x14ac:dyDescent="0.2">
      <c r="A74" s="37">
        <f>Control!B76</f>
        <v>0</v>
      </c>
      <c r="B74" s="27" t="e">
        <f t="shared" si="24"/>
        <v>#DIV/0!</v>
      </c>
      <c r="C74" s="20">
        <v>0</v>
      </c>
      <c r="D74" s="9" t="e">
        <f t="shared" si="25"/>
        <v>#DIV/0!</v>
      </c>
      <c r="E74">
        <f>Control!C76/100</f>
        <v>0</v>
      </c>
      <c r="F74" t="e">
        <f t="shared" si="26"/>
        <v>#DIV/0!</v>
      </c>
      <c r="G74">
        <f t="shared" si="27"/>
        <v>0</v>
      </c>
      <c r="H74" s="21">
        <f t="shared" si="28"/>
        <v>0</v>
      </c>
      <c r="I74">
        <v>44.1</v>
      </c>
      <c r="J74" t="e">
        <f t="shared" si="29"/>
        <v>#DIV/0!</v>
      </c>
      <c r="K74">
        <f>Control!F76/100</f>
        <v>0</v>
      </c>
      <c r="L74" s="25" t="e">
        <f t="shared" si="30"/>
        <v>#DIV/0!</v>
      </c>
      <c r="M74" s="10">
        <f t="shared" si="31"/>
        <v>78.054951936930777</v>
      </c>
      <c r="N74" t="e">
        <f t="shared" si="32"/>
        <v>#DIV/0!</v>
      </c>
      <c r="O74" t="e">
        <f t="shared" si="33"/>
        <v>#DIV/0!</v>
      </c>
      <c r="P74" s="25" t="e">
        <f t="shared" si="34"/>
        <v>#DIV/0!</v>
      </c>
      <c r="Q74" s="22" t="e">
        <f t="shared" si="35"/>
        <v>#DIV/0!</v>
      </c>
      <c r="R74" t="e">
        <f t="shared" si="36"/>
        <v>#DIV/0!</v>
      </c>
      <c r="S74" s="25" t="e">
        <f t="shared" si="37"/>
        <v>#DIV/0!</v>
      </c>
      <c r="T74" s="25" t="e">
        <f t="shared" si="38"/>
        <v>#DIV/0!</v>
      </c>
      <c r="U74" s="10" t="e">
        <f ca="1">RANK(C74,$C$3:OFFSET($C$3,Control!$I$5-1,0),1)</f>
        <v>#N/A</v>
      </c>
      <c r="V74" s="10" t="e">
        <f t="shared" ca="1" si="43"/>
        <v>#N/A</v>
      </c>
      <c r="W74" s="10" t="e">
        <f t="shared" ca="1" si="43"/>
        <v>#N/A</v>
      </c>
      <c r="X74" s="7" t="e">
        <f t="shared" si="45"/>
        <v>#DIV/0!</v>
      </c>
      <c r="Y74" s="7" t="e">
        <f t="shared" ca="1" si="44"/>
        <v>#N/A</v>
      </c>
      <c r="Z74">
        <v>1</v>
      </c>
      <c r="AA74">
        <v>2</v>
      </c>
      <c r="AB74" s="11" t="e">
        <f t="shared" si="46"/>
        <v>#DIV/0!</v>
      </c>
      <c r="AC74" s="11"/>
      <c r="AD74" s="7" t="e">
        <f t="shared" si="39"/>
        <v>#DIV/0!</v>
      </c>
      <c r="AE74" t="e">
        <f t="shared" si="40"/>
        <v>#DIV/0!</v>
      </c>
      <c r="AF74" s="25" t="e">
        <f t="shared" si="41"/>
        <v>#DIV/0!</v>
      </c>
    </row>
    <row r="75" spans="1:32" ht="14.25" x14ac:dyDescent="0.2">
      <c r="A75" s="37">
        <f>Control!B77</f>
        <v>0</v>
      </c>
      <c r="B75" s="27" t="e">
        <f t="shared" si="24"/>
        <v>#DIV/0!</v>
      </c>
      <c r="C75" s="20">
        <v>0</v>
      </c>
      <c r="D75" s="9" t="e">
        <f t="shared" si="25"/>
        <v>#DIV/0!</v>
      </c>
      <c r="E75">
        <f>Control!C77/100</f>
        <v>0</v>
      </c>
      <c r="F75" t="e">
        <f t="shared" si="26"/>
        <v>#DIV/0!</v>
      </c>
      <c r="G75">
        <f t="shared" si="27"/>
        <v>0</v>
      </c>
      <c r="H75" s="21">
        <f t="shared" si="28"/>
        <v>0</v>
      </c>
      <c r="I75">
        <v>45.1</v>
      </c>
      <c r="J75" t="e">
        <f t="shared" si="29"/>
        <v>#DIV/0!</v>
      </c>
      <c r="K75">
        <f>Control!F77/100</f>
        <v>0</v>
      </c>
      <c r="L75" s="25" t="e">
        <f t="shared" si="30"/>
        <v>#DIV/0!</v>
      </c>
      <c r="M75" s="10">
        <f t="shared" si="31"/>
        <v>79.824905495591352</v>
      </c>
      <c r="N75" t="e">
        <f t="shared" si="32"/>
        <v>#DIV/0!</v>
      </c>
      <c r="O75" t="e">
        <f t="shared" si="33"/>
        <v>#DIV/0!</v>
      </c>
      <c r="P75" s="25" t="e">
        <f t="shared" si="34"/>
        <v>#DIV/0!</v>
      </c>
      <c r="Q75" s="22" t="e">
        <f t="shared" si="35"/>
        <v>#DIV/0!</v>
      </c>
      <c r="R75" t="e">
        <f t="shared" si="36"/>
        <v>#DIV/0!</v>
      </c>
      <c r="S75" s="25" t="e">
        <f t="shared" si="37"/>
        <v>#DIV/0!</v>
      </c>
      <c r="T75" s="25" t="e">
        <f t="shared" si="38"/>
        <v>#DIV/0!</v>
      </c>
      <c r="U75" s="10" t="e">
        <f ca="1">RANK(C75,$C$3:OFFSET($C$3,Control!$I$5-1,0),1)</f>
        <v>#N/A</v>
      </c>
      <c r="V75" s="10" t="e">
        <f t="shared" ca="1" si="43"/>
        <v>#N/A</v>
      </c>
      <c r="W75" s="10" t="e">
        <f t="shared" ca="1" si="43"/>
        <v>#N/A</v>
      </c>
      <c r="X75" s="7" t="e">
        <f t="shared" si="45"/>
        <v>#DIV/0!</v>
      </c>
      <c r="Y75" s="7" t="e">
        <f t="shared" ca="1" si="44"/>
        <v>#N/A</v>
      </c>
      <c r="Z75">
        <v>1</v>
      </c>
      <c r="AA75">
        <v>2</v>
      </c>
      <c r="AB75" s="11" t="e">
        <f t="shared" si="46"/>
        <v>#DIV/0!</v>
      </c>
      <c r="AC75" s="11"/>
      <c r="AD75" s="7" t="e">
        <f t="shared" si="39"/>
        <v>#DIV/0!</v>
      </c>
      <c r="AE75" t="e">
        <f t="shared" si="40"/>
        <v>#DIV/0!</v>
      </c>
      <c r="AF75" s="25" t="e">
        <f t="shared" si="41"/>
        <v>#DIV/0!</v>
      </c>
    </row>
    <row r="76" spans="1:32" ht="14.25" x14ac:dyDescent="0.2">
      <c r="A76" s="37">
        <f>Control!B78</f>
        <v>0</v>
      </c>
      <c r="B76" s="27" t="e">
        <f t="shared" si="24"/>
        <v>#DIV/0!</v>
      </c>
      <c r="C76" s="20">
        <v>0</v>
      </c>
      <c r="D76" s="9" t="e">
        <f t="shared" si="25"/>
        <v>#DIV/0!</v>
      </c>
      <c r="E76">
        <f>Control!C78/100</f>
        <v>0</v>
      </c>
      <c r="F76" t="e">
        <f t="shared" si="26"/>
        <v>#DIV/0!</v>
      </c>
      <c r="G76">
        <f t="shared" si="27"/>
        <v>0</v>
      </c>
      <c r="H76" s="21">
        <f t="shared" si="28"/>
        <v>0</v>
      </c>
      <c r="I76">
        <v>46.1</v>
      </c>
      <c r="J76" t="e">
        <f t="shared" si="29"/>
        <v>#DIV/0!</v>
      </c>
      <c r="K76">
        <f>Control!F78/100</f>
        <v>0</v>
      </c>
      <c r="L76" s="25" t="e">
        <f t="shared" si="30"/>
        <v>#DIV/0!</v>
      </c>
      <c r="M76" s="10">
        <f t="shared" si="31"/>
        <v>81.594859054251899</v>
      </c>
      <c r="N76" t="e">
        <f t="shared" si="32"/>
        <v>#DIV/0!</v>
      </c>
      <c r="O76" t="e">
        <f t="shared" si="33"/>
        <v>#DIV/0!</v>
      </c>
      <c r="P76" s="25" t="e">
        <f t="shared" si="34"/>
        <v>#DIV/0!</v>
      </c>
      <c r="Q76" s="22" t="e">
        <f t="shared" si="35"/>
        <v>#DIV/0!</v>
      </c>
      <c r="R76" t="e">
        <f t="shared" si="36"/>
        <v>#DIV/0!</v>
      </c>
      <c r="S76" s="25" t="e">
        <f t="shared" si="37"/>
        <v>#DIV/0!</v>
      </c>
      <c r="T76" s="25" t="e">
        <f t="shared" si="38"/>
        <v>#DIV/0!</v>
      </c>
      <c r="U76" s="10" t="e">
        <f ca="1">RANK(C76,$C$3:OFFSET($C$3,Control!$I$5-1,0),1)</f>
        <v>#N/A</v>
      </c>
      <c r="V76" s="10" t="e">
        <f t="shared" ref="V76:W95" ca="1" si="47">IF(U76=U75,U75+1,U76)</f>
        <v>#N/A</v>
      </c>
      <c r="W76" s="10" t="e">
        <f t="shared" ca="1" si="47"/>
        <v>#N/A</v>
      </c>
      <c r="X76" s="7" t="e">
        <f t="shared" si="45"/>
        <v>#DIV/0!</v>
      </c>
      <c r="Y76" s="7" t="e">
        <f t="shared" ca="1" si="44"/>
        <v>#N/A</v>
      </c>
      <c r="Z76">
        <v>1</v>
      </c>
      <c r="AA76">
        <v>2</v>
      </c>
      <c r="AB76" s="11" t="e">
        <f t="shared" si="46"/>
        <v>#DIV/0!</v>
      </c>
      <c r="AC76" s="11"/>
      <c r="AD76" s="7" t="e">
        <f t="shared" si="39"/>
        <v>#DIV/0!</v>
      </c>
      <c r="AE76" t="e">
        <f t="shared" si="40"/>
        <v>#DIV/0!</v>
      </c>
      <c r="AF76" s="25" t="e">
        <f t="shared" si="41"/>
        <v>#DIV/0!</v>
      </c>
    </row>
    <row r="77" spans="1:32" ht="14.25" x14ac:dyDescent="0.2">
      <c r="A77" s="37">
        <f>Control!B79</f>
        <v>0</v>
      </c>
      <c r="B77" s="27" t="e">
        <f t="shared" si="24"/>
        <v>#DIV/0!</v>
      </c>
      <c r="C77" s="20">
        <v>0</v>
      </c>
      <c r="D77" s="9" t="e">
        <f t="shared" si="25"/>
        <v>#DIV/0!</v>
      </c>
      <c r="E77">
        <f>Control!C79/100</f>
        <v>0</v>
      </c>
      <c r="F77" t="e">
        <f t="shared" si="26"/>
        <v>#DIV/0!</v>
      </c>
      <c r="G77">
        <f t="shared" si="27"/>
        <v>0</v>
      </c>
      <c r="H77" s="21">
        <f t="shared" si="28"/>
        <v>0</v>
      </c>
      <c r="I77">
        <v>47.1</v>
      </c>
      <c r="J77" t="e">
        <f t="shared" si="29"/>
        <v>#DIV/0!</v>
      </c>
      <c r="K77">
        <f>Control!F79/100</f>
        <v>0</v>
      </c>
      <c r="L77" s="25" t="e">
        <f t="shared" si="30"/>
        <v>#DIV/0!</v>
      </c>
      <c r="M77" s="10">
        <f t="shared" si="31"/>
        <v>83.364812612912473</v>
      </c>
      <c r="N77" t="e">
        <f t="shared" si="32"/>
        <v>#DIV/0!</v>
      </c>
      <c r="O77" t="e">
        <f t="shared" si="33"/>
        <v>#DIV/0!</v>
      </c>
      <c r="P77" s="25" t="e">
        <f t="shared" si="34"/>
        <v>#DIV/0!</v>
      </c>
      <c r="Q77" s="22" t="e">
        <f t="shared" si="35"/>
        <v>#DIV/0!</v>
      </c>
      <c r="R77" t="e">
        <f t="shared" si="36"/>
        <v>#DIV/0!</v>
      </c>
      <c r="S77" s="25" t="e">
        <f t="shared" si="37"/>
        <v>#DIV/0!</v>
      </c>
      <c r="T77" s="25" t="e">
        <f t="shared" si="38"/>
        <v>#DIV/0!</v>
      </c>
      <c r="U77" s="10" t="e">
        <f ca="1">RANK(C77,$C$3:OFFSET($C$3,Control!$I$5-1,0),1)</f>
        <v>#N/A</v>
      </c>
      <c r="V77" s="10" t="e">
        <f t="shared" ca="1" si="47"/>
        <v>#N/A</v>
      </c>
      <c r="W77" s="10" t="e">
        <f t="shared" ca="1" si="47"/>
        <v>#N/A</v>
      </c>
      <c r="X77" s="7" t="e">
        <f t="shared" si="45"/>
        <v>#DIV/0!</v>
      </c>
      <c r="Y77" s="7" t="e">
        <f t="shared" ca="1" si="44"/>
        <v>#N/A</v>
      </c>
      <c r="Z77">
        <v>1</v>
      </c>
      <c r="AA77">
        <v>2</v>
      </c>
      <c r="AB77" s="11" t="e">
        <f t="shared" si="46"/>
        <v>#DIV/0!</v>
      </c>
      <c r="AC77" s="11"/>
      <c r="AD77" s="7" t="e">
        <f t="shared" si="39"/>
        <v>#DIV/0!</v>
      </c>
      <c r="AE77" t="e">
        <f t="shared" si="40"/>
        <v>#DIV/0!</v>
      </c>
      <c r="AF77" s="25" t="e">
        <f t="shared" si="41"/>
        <v>#DIV/0!</v>
      </c>
    </row>
    <row r="78" spans="1:32" ht="14.25" x14ac:dyDescent="0.2">
      <c r="A78" s="37">
        <f>Control!B80</f>
        <v>0</v>
      </c>
      <c r="B78" s="27" t="e">
        <f t="shared" si="24"/>
        <v>#DIV/0!</v>
      </c>
      <c r="C78" s="20">
        <v>0</v>
      </c>
      <c r="D78" s="9" t="e">
        <f t="shared" si="25"/>
        <v>#DIV/0!</v>
      </c>
      <c r="E78">
        <f>Control!C80/100</f>
        <v>0</v>
      </c>
      <c r="F78" t="e">
        <f t="shared" si="26"/>
        <v>#DIV/0!</v>
      </c>
      <c r="G78">
        <f t="shared" si="27"/>
        <v>0</v>
      </c>
      <c r="H78" s="21">
        <f t="shared" si="28"/>
        <v>0</v>
      </c>
      <c r="I78">
        <v>48.1</v>
      </c>
      <c r="J78" t="e">
        <f t="shared" si="29"/>
        <v>#DIV/0!</v>
      </c>
      <c r="K78">
        <f>Control!F80/100</f>
        <v>0</v>
      </c>
      <c r="L78" s="25" t="e">
        <f t="shared" si="30"/>
        <v>#DIV/0!</v>
      </c>
      <c r="M78" s="10">
        <f t="shared" si="31"/>
        <v>85.13476617157302</v>
      </c>
      <c r="N78" t="e">
        <f t="shared" si="32"/>
        <v>#DIV/0!</v>
      </c>
      <c r="O78" t="e">
        <f t="shared" si="33"/>
        <v>#DIV/0!</v>
      </c>
      <c r="P78" s="25" t="e">
        <f t="shared" si="34"/>
        <v>#DIV/0!</v>
      </c>
      <c r="Q78" s="22" t="e">
        <f t="shared" si="35"/>
        <v>#DIV/0!</v>
      </c>
      <c r="R78" t="e">
        <f t="shared" si="36"/>
        <v>#DIV/0!</v>
      </c>
      <c r="S78" s="25" t="e">
        <f t="shared" si="37"/>
        <v>#DIV/0!</v>
      </c>
      <c r="T78" s="25" t="e">
        <f t="shared" si="38"/>
        <v>#DIV/0!</v>
      </c>
      <c r="U78" s="10" t="e">
        <f ca="1">RANK(C78,$C$3:OFFSET($C$3,Control!$I$5-1,0),1)</f>
        <v>#N/A</v>
      </c>
      <c r="V78" s="10" t="e">
        <f t="shared" ca="1" si="47"/>
        <v>#N/A</v>
      </c>
      <c r="W78" s="10" t="e">
        <f t="shared" ca="1" si="47"/>
        <v>#N/A</v>
      </c>
      <c r="X78" s="7" t="e">
        <f t="shared" si="45"/>
        <v>#DIV/0!</v>
      </c>
      <c r="Y78" s="7" t="e">
        <f t="shared" ca="1" si="44"/>
        <v>#N/A</v>
      </c>
      <c r="Z78">
        <v>1</v>
      </c>
      <c r="AA78">
        <v>2</v>
      </c>
      <c r="AB78" s="11" t="e">
        <f t="shared" si="46"/>
        <v>#DIV/0!</v>
      </c>
      <c r="AC78" s="11"/>
      <c r="AD78" s="7" t="e">
        <f t="shared" si="39"/>
        <v>#DIV/0!</v>
      </c>
      <c r="AE78" t="e">
        <f t="shared" si="40"/>
        <v>#DIV/0!</v>
      </c>
      <c r="AF78" s="25" t="e">
        <f t="shared" si="41"/>
        <v>#DIV/0!</v>
      </c>
    </row>
    <row r="79" spans="1:32" ht="14.25" x14ac:dyDescent="0.2">
      <c r="A79" s="37">
        <f>Control!B81</f>
        <v>0</v>
      </c>
      <c r="B79" s="27" t="e">
        <f t="shared" si="24"/>
        <v>#DIV/0!</v>
      </c>
      <c r="C79" s="20">
        <v>0</v>
      </c>
      <c r="D79" s="9" t="e">
        <f t="shared" si="25"/>
        <v>#DIV/0!</v>
      </c>
      <c r="E79">
        <f>Control!C81/100</f>
        <v>0</v>
      </c>
      <c r="F79" t="e">
        <f t="shared" si="26"/>
        <v>#DIV/0!</v>
      </c>
      <c r="G79">
        <f t="shared" si="27"/>
        <v>0</v>
      </c>
      <c r="H79" s="21">
        <f t="shared" si="28"/>
        <v>0</v>
      </c>
      <c r="I79">
        <v>49.1</v>
      </c>
      <c r="J79" t="e">
        <f t="shared" si="29"/>
        <v>#DIV/0!</v>
      </c>
      <c r="K79">
        <f>Control!F81/100</f>
        <v>0</v>
      </c>
      <c r="L79" s="25" t="e">
        <f t="shared" si="30"/>
        <v>#DIV/0!</v>
      </c>
      <c r="M79" s="10">
        <f t="shared" si="31"/>
        <v>86.90471973023358</v>
      </c>
      <c r="N79" t="e">
        <f t="shared" si="32"/>
        <v>#DIV/0!</v>
      </c>
      <c r="O79" t="e">
        <f t="shared" si="33"/>
        <v>#DIV/0!</v>
      </c>
      <c r="P79" s="25" t="e">
        <f t="shared" si="34"/>
        <v>#DIV/0!</v>
      </c>
      <c r="Q79" s="22" t="e">
        <f t="shared" si="35"/>
        <v>#DIV/0!</v>
      </c>
      <c r="R79" t="e">
        <f t="shared" si="36"/>
        <v>#DIV/0!</v>
      </c>
      <c r="S79" s="25" t="e">
        <f t="shared" si="37"/>
        <v>#DIV/0!</v>
      </c>
      <c r="T79" s="25" t="e">
        <f t="shared" si="38"/>
        <v>#DIV/0!</v>
      </c>
      <c r="U79" s="10" t="e">
        <f ca="1">RANK(C79,$C$3:OFFSET($C$3,Control!$I$5-1,0),1)</f>
        <v>#N/A</v>
      </c>
      <c r="V79" s="10" t="e">
        <f t="shared" ca="1" si="47"/>
        <v>#N/A</v>
      </c>
      <c r="W79" s="10" t="e">
        <f t="shared" ca="1" si="47"/>
        <v>#N/A</v>
      </c>
      <c r="X79" s="7" t="e">
        <f t="shared" si="45"/>
        <v>#DIV/0!</v>
      </c>
      <c r="Y79" s="7" t="e">
        <f t="shared" ca="1" si="44"/>
        <v>#N/A</v>
      </c>
      <c r="Z79">
        <v>1</v>
      </c>
      <c r="AA79">
        <v>2</v>
      </c>
      <c r="AB79" s="11" t="e">
        <f t="shared" si="46"/>
        <v>#DIV/0!</v>
      </c>
      <c r="AC79" s="11"/>
      <c r="AD79" s="7" t="e">
        <f t="shared" si="39"/>
        <v>#DIV/0!</v>
      </c>
      <c r="AE79" t="e">
        <f t="shared" si="40"/>
        <v>#DIV/0!</v>
      </c>
      <c r="AF79" s="25" t="e">
        <f t="shared" si="41"/>
        <v>#DIV/0!</v>
      </c>
    </row>
    <row r="80" spans="1:32" ht="14.25" x14ac:dyDescent="0.2">
      <c r="A80" s="37">
        <f>Control!B82</f>
        <v>0</v>
      </c>
      <c r="B80" s="27" t="e">
        <f t="shared" si="24"/>
        <v>#DIV/0!</v>
      </c>
      <c r="C80" s="20">
        <v>0</v>
      </c>
      <c r="D80" s="9" t="e">
        <f t="shared" si="25"/>
        <v>#DIV/0!</v>
      </c>
      <c r="E80">
        <f>Control!C82/100</f>
        <v>0</v>
      </c>
      <c r="F80" t="e">
        <f t="shared" si="26"/>
        <v>#DIV/0!</v>
      </c>
      <c r="G80">
        <f t="shared" si="27"/>
        <v>0</v>
      </c>
      <c r="H80" s="21">
        <f t="shared" si="28"/>
        <v>0</v>
      </c>
      <c r="I80">
        <v>50.1</v>
      </c>
      <c r="J80" t="e">
        <f t="shared" si="29"/>
        <v>#DIV/0!</v>
      </c>
      <c r="K80">
        <f>Control!F82/100</f>
        <v>0</v>
      </c>
      <c r="L80" s="25" t="e">
        <f t="shared" si="30"/>
        <v>#DIV/0!</v>
      </c>
      <c r="M80" s="10">
        <f t="shared" si="31"/>
        <v>88.674673288894141</v>
      </c>
      <c r="N80" t="e">
        <f t="shared" si="32"/>
        <v>#DIV/0!</v>
      </c>
      <c r="O80" t="e">
        <f t="shared" si="33"/>
        <v>#DIV/0!</v>
      </c>
      <c r="P80" s="25" t="e">
        <f t="shared" si="34"/>
        <v>#DIV/0!</v>
      </c>
      <c r="Q80" s="22" t="e">
        <f t="shared" si="35"/>
        <v>#DIV/0!</v>
      </c>
      <c r="R80" t="e">
        <f t="shared" si="36"/>
        <v>#DIV/0!</v>
      </c>
      <c r="S80" s="25" t="e">
        <f t="shared" si="37"/>
        <v>#DIV/0!</v>
      </c>
      <c r="T80" s="25" t="e">
        <f t="shared" si="38"/>
        <v>#DIV/0!</v>
      </c>
      <c r="U80" s="10" t="e">
        <f ca="1">RANK(C80,$C$3:OFFSET($C$3,Control!$I$5-1,0),1)</f>
        <v>#N/A</v>
      </c>
      <c r="V80" s="10" t="e">
        <f t="shared" ca="1" si="47"/>
        <v>#N/A</v>
      </c>
      <c r="W80" s="10" t="e">
        <f t="shared" ca="1" si="47"/>
        <v>#N/A</v>
      </c>
      <c r="X80" s="7" t="e">
        <f t="shared" si="45"/>
        <v>#DIV/0!</v>
      </c>
      <c r="Y80" s="7" t="e">
        <f t="shared" ca="1" si="44"/>
        <v>#N/A</v>
      </c>
      <c r="Z80">
        <v>1</v>
      </c>
      <c r="AA80">
        <v>2</v>
      </c>
      <c r="AB80" s="11" t="e">
        <f t="shared" si="46"/>
        <v>#DIV/0!</v>
      </c>
      <c r="AC80" s="11"/>
      <c r="AD80" s="7" t="e">
        <f t="shared" si="39"/>
        <v>#DIV/0!</v>
      </c>
      <c r="AE80" t="e">
        <f t="shared" si="40"/>
        <v>#DIV/0!</v>
      </c>
      <c r="AF80" s="25" t="e">
        <f t="shared" si="41"/>
        <v>#DIV/0!</v>
      </c>
    </row>
    <row r="81" spans="1:32" ht="14.25" x14ac:dyDescent="0.2">
      <c r="A81" s="37">
        <f>Control!B83</f>
        <v>0</v>
      </c>
      <c r="B81" s="27" t="e">
        <f t="shared" si="24"/>
        <v>#DIV/0!</v>
      </c>
      <c r="C81" s="20">
        <v>0</v>
      </c>
      <c r="D81" s="9" t="e">
        <f t="shared" si="25"/>
        <v>#DIV/0!</v>
      </c>
      <c r="E81">
        <f>Control!C83/100</f>
        <v>0</v>
      </c>
      <c r="F81" t="e">
        <f t="shared" si="26"/>
        <v>#DIV/0!</v>
      </c>
      <c r="G81">
        <f t="shared" si="27"/>
        <v>0</v>
      </c>
      <c r="H81" s="21">
        <f t="shared" si="28"/>
        <v>0</v>
      </c>
      <c r="I81">
        <v>51.1</v>
      </c>
      <c r="J81" t="e">
        <f t="shared" si="29"/>
        <v>#DIV/0!</v>
      </c>
      <c r="K81">
        <f>Control!F83/100</f>
        <v>0</v>
      </c>
      <c r="L81" s="25" t="e">
        <f t="shared" si="30"/>
        <v>#DIV/0!</v>
      </c>
      <c r="M81" s="10">
        <f t="shared" si="31"/>
        <v>90.444626847554716</v>
      </c>
      <c r="N81" t="e">
        <f t="shared" si="32"/>
        <v>#DIV/0!</v>
      </c>
      <c r="O81" t="e">
        <f t="shared" si="33"/>
        <v>#DIV/0!</v>
      </c>
      <c r="P81" s="25" t="e">
        <f t="shared" si="34"/>
        <v>#DIV/0!</v>
      </c>
      <c r="Q81" s="22" t="e">
        <f t="shared" si="35"/>
        <v>#DIV/0!</v>
      </c>
      <c r="R81" t="e">
        <f t="shared" si="36"/>
        <v>#DIV/0!</v>
      </c>
      <c r="S81" s="25" t="e">
        <f t="shared" si="37"/>
        <v>#DIV/0!</v>
      </c>
      <c r="T81" s="25" t="e">
        <f t="shared" si="38"/>
        <v>#DIV/0!</v>
      </c>
      <c r="U81" s="10" t="e">
        <f ca="1">RANK(C81,$C$3:OFFSET($C$3,Control!$I$5-1,0),1)</f>
        <v>#N/A</v>
      </c>
      <c r="V81" s="10" t="e">
        <f t="shared" ca="1" si="47"/>
        <v>#N/A</v>
      </c>
      <c r="W81" s="10" t="e">
        <f t="shared" ca="1" si="47"/>
        <v>#N/A</v>
      </c>
      <c r="X81" s="7" t="e">
        <f t="shared" si="45"/>
        <v>#DIV/0!</v>
      </c>
      <c r="Y81" s="7" t="e">
        <f t="shared" ca="1" si="44"/>
        <v>#N/A</v>
      </c>
      <c r="Z81">
        <v>1</v>
      </c>
      <c r="AA81">
        <v>2</v>
      </c>
      <c r="AB81" s="11" t="e">
        <f t="shared" si="46"/>
        <v>#DIV/0!</v>
      </c>
      <c r="AC81" s="11"/>
      <c r="AD81" s="7" t="e">
        <f t="shared" si="39"/>
        <v>#DIV/0!</v>
      </c>
      <c r="AE81" t="e">
        <f t="shared" si="40"/>
        <v>#DIV/0!</v>
      </c>
      <c r="AF81" s="25" t="e">
        <f t="shared" si="41"/>
        <v>#DIV/0!</v>
      </c>
    </row>
    <row r="82" spans="1:32" ht="14.25" x14ac:dyDescent="0.2">
      <c r="A82" s="37">
        <f>Control!B84</f>
        <v>0</v>
      </c>
      <c r="B82" s="27" t="e">
        <f t="shared" si="24"/>
        <v>#DIV/0!</v>
      </c>
      <c r="C82" s="20">
        <v>0</v>
      </c>
      <c r="D82" s="9" t="e">
        <f t="shared" si="25"/>
        <v>#DIV/0!</v>
      </c>
      <c r="E82">
        <f>Control!C84/100</f>
        <v>0</v>
      </c>
      <c r="F82" t="e">
        <f t="shared" si="26"/>
        <v>#DIV/0!</v>
      </c>
      <c r="G82">
        <f t="shared" si="27"/>
        <v>0</v>
      </c>
      <c r="H82" s="21">
        <f t="shared" si="28"/>
        <v>0</v>
      </c>
      <c r="I82">
        <v>52.1</v>
      </c>
      <c r="J82" t="e">
        <f t="shared" si="29"/>
        <v>#DIV/0!</v>
      </c>
      <c r="K82">
        <f>Control!F84/100</f>
        <v>0</v>
      </c>
      <c r="L82" s="25" t="e">
        <f t="shared" si="30"/>
        <v>#DIV/0!</v>
      </c>
      <c r="M82" s="10">
        <f t="shared" si="31"/>
        <v>92.214580406215276</v>
      </c>
      <c r="N82" t="e">
        <f t="shared" si="32"/>
        <v>#DIV/0!</v>
      </c>
      <c r="O82" t="e">
        <f t="shared" si="33"/>
        <v>#DIV/0!</v>
      </c>
      <c r="P82" s="25" t="e">
        <f t="shared" si="34"/>
        <v>#DIV/0!</v>
      </c>
      <c r="Q82" s="22" t="e">
        <f t="shared" si="35"/>
        <v>#DIV/0!</v>
      </c>
      <c r="R82" t="e">
        <f t="shared" si="36"/>
        <v>#DIV/0!</v>
      </c>
      <c r="S82" s="25" t="e">
        <f t="shared" si="37"/>
        <v>#DIV/0!</v>
      </c>
      <c r="T82" s="25" t="e">
        <f t="shared" si="38"/>
        <v>#DIV/0!</v>
      </c>
      <c r="U82" s="10" t="e">
        <f ca="1">RANK(C82,$C$3:OFFSET($C$3,Control!$I$5-1,0),1)</f>
        <v>#N/A</v>
      </c>
      <c r="V82" s="10" t="e">
        <f t="shared" ca="1" si="47"/>
        <v>#N/A</v>
      </c>
      <c r="W82" s="10" t="e">
        <f t="shared" ca="1" si="47"/>
        <v>#N/A</v>
      </c>
      <c r="X82" s="7" t="e">
        <f t="shared" si="45"/>
        <v>#DIV/0!</v>
      </c>
      <c r="Y82" s="7" t="e">
        <f t="shared" ca="1" si="44"/>
        <v>#N/A</v>
      </c>
      <c r="Z82">
        <v>1</v>
      </c>
      <c r="AA82">
        <v>2</v>
      </c>
      <c r="AB82" s="11" t="e">
        <f t="shared" si="46"/>
        <v>#DIV/0!</v>
      </c>
      <c r="AC82" s="11"/>
      <c r="AD82" s="7" t="e">
        <f t="shared" si="39"/>
        <v>#DIV/0!</v>
      </c>
      <c r="AE82" t="e">
        <f t="shared" si="40"/>
        <v>#DIV/0!</v>
      </c>
      <c r="AF82" s="25" t="e">
        <f t="shared" si="41"/>
        <v>#DIV/0!</v>
      </c>
    </row>
    <row r="83" spans="1:32" ht="14.25" x14ac:dyDescent="0.2">
      <c r="A83" s="37">
        <f>Control!B85</f>
        <v>0</v>
      </c>
      <c r="B83" s="27" t="e">
        <f t="shared" si="24"/>
        <v>#DIV/0!</v>
      </c>
      <c r="C83" s="20">
        <v>0</v>
      </c>
      <c r="D83" s="9" t="e">
        <f t="shared" si="25"/>
        <v>#DIV/0!</v>
      </c>
      <c r="E83">
        <f>Control!C85/100</f>
        <v>0</v>
      </c>
      <c r="F83" t="e">
        <f t="shared" si="26"/>
        <v>#DIV/0!</v>
      </c>
      <c r="G83">
        <f t="shared" si="27"/>
        <v>0</v>
      </c>
      <c r="H83" s="21">
        <f t="shared" si="28"/>
        <v>0</v>
      </c>
      <c r="I83">
        <v>53.1</v>
      </c>
      <c r="J83" t="e">
        <f t="shared" si="29"/>
        <v>#DIV/0!</v>
      </c>
      <c r="K83">
        <f>Control!F85/100</f>
        <v>0</v>
      </c>
      <c r="L83" s="25" t="e">
        <f t="shared" si="30"/>
        <v>#DIV/0!</v>
      </c>
      <c r="M83" s="10">
        <f t="shared" si="31"/>
        <v>93.984533964875851</v>
      </c>
      <c r="N83" t="e">
        <f t="shared" si="32"/>
        <v>#DIV/0!</v>
      </c>
      <c r="O83" t="e">
        <f t="shared" si="33"/>
        <v>#DIV/0!</v>
      </c>
      <c r="P83" s="25" t="e">
        <f t="shared" si="34"/>
        <v>#DIV/0!</v>
      </c>
      <c r="Q83" s="22" t="e">
        <f t="shared" si="35"/>
        <v>#DIV/0!</v>
      </c>
      <c r="R83" t="e">
        <f t="shared" si="36"/>
        <v>#DIV/0!</v>
      </c>
      <c r="S83" s="25" t="e">
        <f t="shared" si="37"/>
        <v>#DIV/0!</v>
      </c>
      <c r="T83" s="25" t="e">
        <f t="shared" si="38"/>
        <v>#DIV/0!</v>
      </c>
      <c r="U83" s="10" t="e">
        <f ca="1">RANK(C83,$C$3:OFFSET($C$3,Control!$I$5-1,0),1)</f>
        <v>#N/A</v>
      </c>
      <c r="V83" s="10" t="e">
        <f t="shared" ca="1" si="47"/>
        <v>#N/A</v>
      </c>
      <c r="W83" s="10" t="e">
        <f t="shared" ca="1" si="47"/>
        <v>#N/A</v>
      </c>
      <c r="X83" s="7" t="e">
        <f t="shared" si="45"/>
        <v>#DIV/0!</v>
      </c>
      <c r="Y83" s="7" t="e">
        <f t="shared" ca="1" si="44"/>
        <v>#N/A</v>
      </c>
      <c r="Z83">
        <v>1</v>
      </c>
      <c r="AA83">
        <v>2</v>
      </c>
      <c r="AB83" s="11" t="e">
        <f t="shared" si="46"/>
        <v>#DIV/0!</v>
      </c>
      <c r="AC83" s="11"/>
      <c r="AD83" s="7" t="e">
        <f t="shared" si="39"/>
        <v>#DIV/0!</v>
      </c>
      <c r="AE83" t="e">
        <f t="shared" si="40"/>
        <v>#DIV/0!</v>
      </c>
      <c r="AF83" s="25" t="e">
        <f t="shared" si="41"/>
        <v>#DIV/0!</v>
      </c>
    </row>
    <row r="84" spans="1:32" ht="14.25" x14ac:dyDescent="0.2">
      <c r="A84" s="37">
        <f>Control!B86</f>
        <v>0</v>
      </c>
      <c r="B84" s="27" t="e">
        <f t="shared" si="24"/>
        <v>#DIV/0!</v>
      </c>
      <c r="C84" s="20">
        <v>0</v>
      </c>
      <c r="D84" s="9" t="e">
        <f t="shared" si="25"/>
        <v>#DIV/0!</v>
      </c>
      <c r="E84">
        <f>Control!C86/100</f>
        <v>0</v>
      </c>
      <c r="F84" t="e">
        <f t="shared" si="26"/>
        <v>#DIV/0!</v>
      </c>
      <c r="G84">
        <f t="shared" si="27"/>
        <v>0</v>
      </c>
      <c r="H84" s="21">
        <f t="shared" si="28"/>
        <v>0</v>
      </c>
      <c r="I84">
        <v>54.1</v>
      </c>
      <c r="J84" t="e">
        <f t="shared" si="29"/>
        <v>#DIV/0!</v>
      </c>
      <c r="K84">
        <f>Control!F86/100</f>
        <v>0</v>
      </c>
      <c r="L84" s="25" t="e">
        <f t="shared" si="30"/>
        <v>#DIV/0!</v>
      </c>
      <c r="M84" s="10">
        <f t="shared" si="31"/>
        <v>95.754487523536397</v>
      </c>
      <c r="N84" t="e">
        <f t="shared" si="32"/>
        <v>#DIV/0!</v>
      </c>
      <c r="O84" t="e">
        <f t="shared" si="33"/>
        <v>#DIV/0!</v>
      </c>
      <c r="P84" s="25" t="e">
        <f t="shared" si="34"/>
        <v>#DIV/0!</v>
      </c>
      <c r="Q84" s="22" t="e">
        <f t="shared" si="35"/>
        <v>#DIV/0!</v>
      </c>
      <c r="R84" t="e">
        <f t="shared" si="36"/>
        <v>#DIV/0!</v>
      </c>
      <c r="S84" s="25" t="e">
        <f t="shared" si="37"/>
        <v>#DIV/0!</v>
      </c>
      <c r="T84" s="25" t="e">
        <f t="shared" si="38"/>
        <v>#DIV/0!</v>
      </c>
      <c r="U84" s="10" t="e">
        <f ca="1">RANK(C84,$C$3:OFFSET($C$3,Control!$I$5-1,0),1)</f>
        <v>#N/A</v>
      </c>
      <c r="V84" s="10" t="e">
        <f t="shared" ca="1" si="47"/>
        <v>#N/A</v>
      </c>
      <c r="W84" s="10" t="e">
        <f t="shared" ca="1" si="47"/>
        <v>#N/A</v>
      </c>
      <c r="X84" s="7" t="e">
        <f t="shared" si="45"/>
        <v>#DIV/0!</v>
      </c>
      <c r="Y84" s="7" t="e">
        <f t="shared" ca="1" si="44"/>
        <v>#N/A</v>
      </c>
      <c r="Z84">
        <v>1</v>
      </c>
      <c r="AA84">
        <v>2</v>
      </c>
      <c r="AB84" s="11" t="e">
        <f t="shared" si="46"/>
        <v>#DIV/0!</v>
      </c>
      <c r="AC84" s="11"/>
      <c r="AD84" s="7" t="e">
        <f t="shared" si="39"/>
        <v>#DIV/0!</v>
      </c>
      <c r="AE84" t="e">
        <f t="shared" si="40"/>
        <v>#DIV/0!</v>
      </c>
      <c r="AF84" s="25" t="e">
        <f t="shared" si="41"/>
        <v>#DIV/0!</v>
      </c>
    </row>
    <row r="85" spans="1:32" ht="14.25" x14ac:dyDescent="0.2">
      <c r="A85" s="37">
        <f>Control!B87</f>
        <v>0</v>
      </c>
      <c r="B85" s="27" t="e">
        <f t="shared" si="24"/>
        <v>#DIV/0!</v>
      </c>
      <c r="C85" s="20">
        <v>0</v>
      </c>
      <c r="D85" s="9" t="e">
        <f t="shared" si="25"/>
        <v>#DIV/0!</v>
      </c>
      <c r="E85">
        <f>Control!C87/100</f>
        <v>0</v>
      </c>
      <c r="F85" t="e">
        <f t="shared" si="26"/>
        <v>#DIV/0!</v>
      </c>
      <c r="G85">
        <f t="shared" si="27"/>
        <v>0</v>
      </c>
      <c r="H85" s="21">
        <f t="shared" si="28"/>
        <v>0</v>
      </c>
      <c r="I85">
        <v>55.1</v>
      </c>
      <c r="J85" t="e">
        <f t="shared" si="29"/>
        <v>#DIV/0!</v>
      </c>
      <c r="K85">
        <f>Control!F87/100</f>
        <v>0</v>
      </c>
      <c r="L85" s="25" t="e">
        <f t="shared" si="30"/>
        <v>#DIV/0!</v>
      </c>
      <c r="M85" s="10">
        <f t="shared" si="31"/>
        <v>97.524441082196958</v>
      </c>
      <c r="N85" t="e">
        <f t="shared" si="32"/>
        <v>#DIV/0!</v>
      </c>
      <c r="O85" t="e">
        <f t="shared" si="33"/>
        <v>#DIV/0!</v>
      </c>
      <c r="P85" s="25" t="e">
        <f t="shared" si="34"/>
        <v>#DIV/0!</v>
      </c>
      <c r="Q85" s="22" t="e">
        <f t="shared" si="35"/>
        <v>#DIV/0!</v>
      </c>
      <c r="R85" t="e">
        <f t="shared" si="36"/>
        <v>#DIV/0!</v>
      </c>
      <c r="S85" s="25" t="e">
        <f t="shared" si="37"/>
        <v>#DIV/0!</v>
      </c>
      <c r="T85" s="25" t="e">
        <f t="shared" si="38"/>
        <v>#DIV/0!</v>
      </c>
      <c r="U85" s="10" t="e">
        <f ca="1">RANK(C85,$C$3:OFFSET($C$3,Control!$I$5-1,0),1)</f>
        <v>#N/A</v>
      </c>
      <c r="V85" s="10" t="e">
        <f t="shared" ca="1" si="47"/>
        <v>#N/A</v>
      </c>
      <c r="W85" s="10" t="e">
        <f t="shared" ca="1" si="47"/>
        <v>#N/A</v>
      </c>
      <c r="X85" s="7" t="e">
        <f t="shared" si="45"/>
        <v>#DIV/0!</v>
      </c>
      <c r="Y85" s="7" t="e">
        <f t="shared" ca="1" si="44"/>
        <v>#N/A</v>
      </c>
      <c r="Z85">
        <v>1</v>
      </c>
      <c r="AA85">
        <v>2</v>
      </c>
      <c r="AB85" s="11" t="e">
        <f t="shared" si="46"/>
        <v>#DIV/0!</v>
      </c>
      <c r="AC85" s="11"/>
      <c r="AD85" s="7" t="e">
        <f t="shared" si="39"/>
        <v>#DIV/0!</v>
      </c>
      <c r="AE85" t="e">
        <f t="shared" si="40"/>
        <v>#DIV/0!</v>
      </c>
      <c r="AF85" s="25" t="e">
        <f t="shared" si="41"/>
        <v>#DIV/0!</v>
      </c>
    </row>
    <row r="86" spans="1:32" ht="14.25" x14ac:dyDescent="0.2">
      <c r="A86" s="37">
        <f>Control!B88</f>
        <v>0</v>
      </c>
      <c r="B86" s="27" t="e">
        <f t="shared" si="24"/>
        <v>#DIV/0!</v>
      </c>
      <c r="C86" s="20">
        <v>0</v>
      </c>
      <c r="D86" s="9" t="e">
        <f t="shared" si="25"/>
        <v>#DIV/0!</v>
      </c>
      <c r="E86">
        <f>Control!C88/100</f>
        <v>0</v>
      </c>
      <c r="F86" t="e">
        <f t="shared" si="26"/>
        <v>#DIV/0!</v>
      </c>
      <c r="G86">
        <f t="shared" si="27"/>
        <v>0</v>
      </c>
      <c r="H86" s="21">
        <f t="shared" si="28"/>
        <v>0</v>
      </c>
      <c r="I86">
        <v>56.1</v>
      </c>
      <c r="J86" t="e">
        <f t="shared" si="29"/>
        <v>#DIV/0!</v>
      </c>
      <c r="K86">
        <f>Control!F88/100</f>
        <v>0</v>
      </c>
      <c r="L86" s="25" t="e">
        <f t="shared" si="30"/>
        <v>#DIV/0!</v>
      </c>
      <c r="M86" s="10">
        <f t="shared" si="31"/>
        <v>99.294394640857533</v>
      </c>
      <c r="N86" t="e">
        <f t="shared" si="32"/>
        <v>#DIV/0!</v>
      </c>
      <c r="O86" t="e">
        <f t="shared" si="33"/>
        <v>#DIV/0!</v>
      </c>
      <c r="P86" s="25" t="e">
        <f t="shared" si="34"/>
        <v>#DIV/0!</v>
      </c>
      <c r="Q86" s="22" t="e">
        <f t="shared" si="35"/>
        <v>#DIV/0!</v>
      </c>
      <c r="R86" t="e">
        <f t="shared" si="36"/>
        <v>#DIV/0!</v>
      </c>
      <c r="S86" s="25" t="e">
        <f t="shared" si="37"/>
        <v>#DIV/0!</v>
      </c>
      <c r="T86" s="25" t="e">
        <f t="shared" si="38"/>
        <v>#DIV/0!</v>
      </c>
      <c r="U86" s="10" t="e">
        <f ca="1">RANK(C86,$C$3:OFFSET($C$3,Control!$I$5-1,0),1)</f>
        <v>#N/A</v>
      </c>
      <c r="V86" s="10" t="e">
        <f t="shared" ca="1" si="47"/>
        <v>#N/A</v>
      </c>
      <c r="W86" s="10" t="e">
        <f t="shared" ca="1" si="47"/>
        <v>#N/A</v>
      </c>
      <c r="X86" s="7" t="e">
        <f t="shared" si="45"/>
        <v>#DIV/0!</v>
      </c>
      <c r="Y86" s="7" t="e">
        <f t="shared" ca="1" si="44"/>
        <v>#N/A</v>
      </c>
      <c r="Z86">
        <v>1</v>
      </c>
      <c r="AA86">
        <v>2</v>
      </c>
      <c r="AB86" s="11" t="e">
        <f t="shared" si="46"/>
        <v>#DIV/0!</v>
      </c>
      <c r="AC86" s="11"/>
      <c r="AD86" s="7" t="e">
        <f t="shared" si="39"/>
        <v>#DIV/0!</v>
      </c>
      <c r="AE86" t="e">
        <f t="shared" si="40"/>
        <v>#DIV/0!</v>
      </c>
      <c r="AF86" s="25" t="e">
        <f t="shared" si="41"/>
        <v>#DIV/0!</v>
      </c>
    </row>
    <row r="87" spans="1:32" ht="14.25" x14ac:dyDescent="0.2">
      <c r="A87" s="37">
        <f>Control!B89</f>
        <v>0</v>
      </c>
      <c r="B87" s="27" t="e">
        <f t="shared" si="24"/>
        <v>#DIV/0!</v>
      </c>
      <c r="C87" s="20">
        <v>0</v>
      </c>
      <c r="D87" s="9" t="e">
        <f t="shared" si="25"/>
        <v>#DIV/0!</v>
      </c>
      <c r="E87">
        <f>Control!C89/100</f>
        <v>0</v>
      </c>
      <c r="F87" t="e">
        <f t="shared" si="26"/>
        <v>#DIV/0!</v>
      </c>
      <c r="G87">
        <f t="shared" si="27"/>
        <v>0</v>
      </c>
      <c r="H87" s="21">
        <f t="shared" si="28"/>
        <v>0</v>
      </c>
      <c r="I87">
        <v>57.1</v>
      </c>
      <c r="J87" t="e">
        <f t="shared" si="29"/>
        <v>#DIV/0!</v>
      </c>
      <c r="K87">
        <f>Control!F89/100</f>
        <v>0</v>
      </c>
      <c r="L87" s="25" t="e">
        <f t="shared" si="30"/>
        <v>#DIV/0!</v>
      </c>
      <c r="M87" s="10">
        <f t="shared" si="31"/>
        <v>101.06434819951808</v>
      </c>
      <c r="N87" t="e">
        <f t="shared" si="32"/>
        <v>#DIV/0!</v>
      </c>
      <c r="O87" t="e">
        <f t="shared" si="33"/>
        <v>#DIV/0!</v>
      </c>
      <c r="P87" s="25" t="e">
        <f t="shared" si="34"/>
        <v>#DIV/0!</v>
      </c>
      <c r="Q87" s="22" t="e">
        <f t="shared" si="35"/>
        <v>#DIV/0!</v>
      </c>
      <c r="R87" t="e">
        <f t="shared" si="36"/>
        <v>#DIV/0!</v>
      </c>
      <c r="S87" s="25" t="e">
        <f t="shared" si="37"/>
        <v>#DIV/0!</v>
      </c>
      <c r="T87" s="25" t="e">
        <f t="shared" si="38"/>
        <v>#DIV/0!</v>
      </c>
      <c r="U87" s="10" t="e">
        <f ca="1">RANK(C87,$C$3:OFFSET($C$3,Control!$I$5-1,0),1)</f>
        <v>#N/A</v>
      </c>
      <c r="V87" s="10" t="e">
        <f t="shared" ca="1" si="47"/>
        <v>#N/A</v>
      </c>
      <c r="W87" s="10" t="e">
        <f t="shared" ca="1" si="47"/>
        <v>#N/A</v>
      </c>
      <c r="X87" s="7" t="e">
        <f t="shared" si="45"/>
        <v>#DIV/0!</v>
      </c>
      <c r="Y87" s="7" t="e">
        <f t="shared" ca="1" si="44"/>
        <v>#N/A</v>
      </c>
      <c r="Z87">
        <v>1</v>
      </c>
      <c r="AA87">
        <v>2</v>
      </c>
      <c r="AB87" s="11" t="e">
        <f t="shared" si="46"/>
        <v>#DIV/0!</v>
      </c>
      <c r="AC87" s="11"/>
      <c r="AD87" s="7" t="e">
        <f t="shared" si="39"/>
        <v>#DIV/0!</v>
      </c>
      <c r="AE87" t="e">
        <f t="shared" si="40"/>
        <v>#DIV/0!</v>
      </c>
      <c r="AF87" s="25" t="e">
        <f t="shared" si="41"/>
        <v>#DIV/0!</v>
      </c>
    </row>
    <row r="88" spans="1:32" ht="14.25" x14ac:dyDescent="0.2">
      <c r="A88" s="37">
        <f>Control!B90</f>
        <v>0</v>
      </c>
      <c r="B88" s="27" t="e">
        <f t="shared" si="24"/>
        <v>#DIV/0!</v>
      </c>
      <c r="C88" s="20">
        <v>0</v>
      </c>
      <c r="D88" s="9" t="e">
        <f t="shared" si="25"/>
        <v>#DIV/0!</v>
      </c>
      <c r="E88">
        <f>Control!C90/100</f>
        <v>0</v>
      </c>
      <c r="F88" t="e">
        <f t="shared" si="26"/>
        <v>#DIV/0!</v>
      </c>
      <c r="G88">
        <f t="shared" si="27"/>
        <v>0</v>
      </c>
      <c r="H88" s="21">
        <f t="shared" si="28"/>
        <v>0</v>
      </c>
      <c r="I88">
        <v>58.1</v>
      </c>
      <c r="J88" t="e">
        <f t="shared" si="29"/>
        <v>#DIV/0!</v>
      </c>
      <c r="K88">
        <f>Control!F90/100</f>
        <v>0</v>
      </c>
      <c r="L88" s="25" t="e">
        <f t="shared" si="30"/>
        <v>#DIV/0!</v>
      </c>
      <c r="M88" s="10">
        <f t="shared" si="31"/>
        <v>102.83430175817864</v>
      </c>
      <c r="N88" t="e">
        <f t="shared" si="32"/>
        <v>#DIV/0!</v>
      </c>
      <c r="O88" t="e">
        <f t="shared" si="33"/>
        <v>#DIV/0!</v>
      </c>
      <c r="P88" s="25" t="e">
        <f t="shared" si="34"/>
        <v>#DIV/0!</v>
      </c>
      <c r="Q88" s="22" t="e">
        <f t="shared" si="35"/>
        <v>#DIV/0!</v>
      </c>
      <c r="R88" t="e">
        <f t="shared" si="36"/>
        <v>#DIV/0!</v>
      </c>
      <c r="S88" s="25" t="e">
        <f t="shared" si="37"/>
        <v>#DIV/0!</v>
      </c>
      <c r="T88" s="25" t="e">
        <f t="shared" si="38"/>
        <v>#DIV/0!</v>
      </c>
      <c r="U88" s="10" t="e">
        <f ca="1">RANK(C88,$C$3:OFFSET($C$3,Control!$I$5-1,0),1)</f>
        <v>#N/A</v>
      </c>
      <c r="V88" s="10" t="e">
        <f t="shared" ca="1" si="47"/>
        <v>#N/A</v>
      </c>
      <c r="W88" s="10" t="e">
        <f t="shared" ca="1" si="47"/>
        <v>#N/A</v>
      </c>
      <c r="X88" s="7" t="e">
        <f t="shared" si="45"/>
        <v>#DIV/0!</v>
      </c>
      <c r="Y88" s="7" t="e">
        <f t="shared" ca="1" si="44"/>
        <v>#N/A</v>
      </c>
      <c r="Z88">
        <v>1</v>
      </c>
      <c r="AA88">
        <v>2</v>
      </c>
      <c r="AB88" s="11" t="e">
        <f t="shared" si="46"/>
        <v>#DIV/0!</v>
      </c>
      <c r="AC88" s="11"/>
      <c r="AD88" s="7" t="e">
        <f t="shared" si="39"/>
        <v>#DIV/0!</v>
      </c>
      <c r="AE88" t="e">
        <f t="shared" si="40"/>
        <v>#DIV/0!</v>
      </c>
      <c r="AF88" s="25" t="e">
        <f t="shared" si="41"/>
        <v>#DIV/0!</v>
      </c>
    </row>
    <row r="89" spans="1:32" ht="14.25" x14ac:dyDescent="0.2">
      <c r="A89" s="37">
        <f>Control!B91</f>
        <v>0</v>
      </c>
      <c r="B89" s="27" t="e">
        <f t="shared" si="24"/>
        <v>#DIV/0!</v>
      </c>
      <c r="C89" s="20">
        <v>0</v>
      </c>
      <c r="D89" s="9" t="e">
        <f t="shared" si="25"/>
        <v>#DIV/0!</v>
      </c>
      <c r="E89">
        <f>Control!C91/100</f>
        <v>0</v>
      </c>
      <c r="F89" t="e">
        <f t="shared" si="26"/>
        <v>#DIV/0!</v>
      </c>
      <c r="G89">
        <f t="shared" si="27"/>
        <v>0</v>
      </c>
      <c r="H89" s="21">
        <f t="shared" si="28"/>
        <v>0</v>
      </c>
      <c r="I89">
        <v>59.1</v>
      </c>
      <c r="J89" t="e">
        <f t="shared" si="29"/>
        <v>#DIV/0!</v>
      </c>
      <c r="K89">
        <f>Control!F91/100</f>
        <v>0</v>
      </c>
      <c r="L89" s="25" t="e">
        <f t="shared" si="30"/>
        <v>#DIV/0!</v>
      </c>
      <c r="M89" s="10">
        <f t="shared" si="31"/>
        <v>104.6042553168392</v>
      </c>
      <c r="N89" t="e">
        <f t="shared" si="32"/>
        <v>#DIV/0!</v>
      </c>
      <c r="O89" t="e">
        <f t="shared" si="33"/>
        <v>#DIV/0!</v>
      </c>
      <c r="P89" s="25" t="e">
        <f t="shared" si="34"/>
        <v>#DIV/0!</v>
      </c>
      <c r="Q89" s="22" t="e">
        <f t="shared" si="35"/>
        <v>#DIV/0!</v>
      </c>
      <c r="R89" t="e">
        <f t="shared" si="36"/>
        <v>#DIV/0!</v>
      </c>
      <c r="S89" s="25" t="e">
        <f t="shared" si="37"/>
        <v>#DIV/0!</v>
      </c>
      <c r="T89" s="25" t="e">
        <f t="shared" si="38"/>
        <v>#DIV/0!</v>
      </c>
      <c r="U89" s="10" t="e">
        <f ca="1">RANK(C89,$C$3:OFFSET($C$3,Control!$I$5-1,0),1)</f>
        <v>#N/A</v>
      </c>
      <c r="V89" s="10" t="e">
        <f t="shared" ca="1" si="47"/>
        <v>#N/A</v>
      </c>
      <c r="W89" s="10" t="e">
        <f t="shared" ca="1" si="47"/>
        <v>#N/A</v>
      </c>
      <c r="X89" s="7" t="e">
        <f t="shared" si="45"/>
        <v>#DIV/0!</v>
      </c>
      <c r="Y89" s="7" t="e">
        <f t="shared" ca="1" si="44"/>
        <v>#N/A</v>
      </c>
      <c r="Z89">
        <v>1</v>
      </c>
      <c r="AA89">
        <v>2</v>
      </c>
      <c r="AB89" s="11" t="e">
        <f t="shared" si="46"/>
        <v>#DIV/0!</v>
      </c>
      <c r="AC89" s="11"/>
      <c r="AD89" s="7" t="e">
        <f t="shared" si="39"/>
        <v>#DIV/0!</v>
      </c>
      <c r="AE89" t="e">
        <f t="shared" si="40"/>
        <v>#DIV/0!</v>
      </c>
      <c r="AF89" s="25" t="e">
        <f t="shared" si="41"/>
        <v>#DIV/0!</v>
      </c>
    </row>
    <row r="90" spans="1:32" ht="14.25" x14ac:dyDescent="0.2">
      <c r="A90" s="37">
        <f>Control!B92</f>
        <v>0</v>
      </c>
      <c r="B90" s="27" t="e">
        <f t="shared" si="24"/>
        <v>#DIV/0!</v>
      </c>
      <c r="C90" s="20">
        <v>0</v>
      </c>
      <c r="D90" s="9" t="e">
        <f t="shared" si="25"/>
        <v>#DIV/0!</v>
      </c>
      <c r="E90">
        <f>Control!C92/100</f>
        <v>0</v>
      </c>
      <c r="F90" t="e">
        <f t="shared" si="26"/>
        <v>#DIV/0!</v>
      </c>
      <c r="G90">
        <f t="shared" si="27"/>
        <v>0</v>
      </c>
      <c r="H90" s="21">
        <f t="shared" si="28"/>
        <v>0</v>
      </c>
      <c r="I90">
        <v>60.1</v>
      </c>
      <c r="J90" t="e">
        <f t="shared" si="29"/>
        <v>#DIV/0!</v>
      </c>
      <c r="K90">
        <f>Control!F92/100</f>
        <v>0</v>
      </c>
      <c r="L90" s="25" t="e">
        <f t="shared" si="30"/>
        <v>#DIV/0!</v>
      </c>
      <c r="M90" s="10">
        <f t="shared" si="31"/>
        <v>106.37420887549975</v>
      </c>
      <c r="N90" t="e">
        <f t="shared" si="32"/>
        <v>#DIV/0!</v>
      </c>
      <c r="O90" t="e">
        <f t="shared" si="33"/>
        <v>#DIV/0!</v>
      </c>
      <c r="P90" s="25" t="e">
        <f t="shared" si="34"/>
        <v>#DIV/0!</v>
      </c>
      <c r="Q90" s="22" t="e">
        <f t="shared" si="35"/>
        <v>#DIV/0!</v>
      </c>
      <c r="R90" t="e">
        <f t="shared" si="36"/>
        <v>#DIV/0!</v>
      </c>
      <c r="S90" s="25" t="e">
        <f t="shared" si="37"/>
        <v>#DIV/0!</v>
      </c>
      <c r="T90" s="25" t="e">
        <f t="shared" si="38"/>
        <v>#DIV/0!</v>
      </c>
      <c r="U90" s="10" t="e">
        <f ca="1">RANK(C90,$C$3:OFFSET($C$3,Control!$I$5-1,0),1)</f>
        <v>#N/A</v>
      </c>
      <c r="V90" s="10" t="e">
        <f t="shared" ca="1" si="47"/>
        <v>#N/A</v>
      </c>
      <c r="W90" s="10" t="e">
        <f t="shared" ca="1" si="47"/>
        <v>#N/A</v>
      </c>
      <c r="X90" s="7" t="e">
        <f t="shared" si="45"/>
        <v>#DIV/0!</v>
      </c>
      <c r="Y90" s="7" t="e">
        <f t="shared" ca="1" si="44"/>
        <v>#N/A</v>
      </c>
      <c r="Z90">
        <v>1</v>
      </c>
      <c r="AA90">
        <v>2</v>
      </c>
      <c r="AB90" s="11" t="e">
        <f t="shared" si="46"/>
        <v>#DIV/0!</v>
      </c>
      <c r="AC90" s="11"/>
      <c r="AD90" s="7" t="e">
        <f t="shared" si="39"/>
        <v>#DIV/0!</v>
      </c>
      <c r="AE90" t="e">
        <f t="shared" si="40"/>
        <v>#DIV/0!</v>
      </c>
      <c r="AF90" s="25" t="e">
        <f t="shared" si="41"/>
        <v>#DIV/0!</v>
      </c>
    </row>
    <row r="91" spans="1:32" ht="14.25" x14ac:dyDescent="0.2">
      <c r="A91" s="37">
        <f>Control!B93</f>
        <v>0</v>
      </c>
      <c r="B91" s="27" t="e">
        <f t="shared" si="24"/>
        <v>#DIV/0!</v>
      </c>
      <c r="C91" s="20">
        <v>0</v>
      </c>
      <c r="D91" s="9" t="e">
        <f t="shared" si="25"/>
        <v>#DIV/0!</v>
      </c>
      <c r="E91">
        <f>Control!C93/100</f>
        <v>0</v>
      </c>
      <c r="F91" t="e">
        <f t="shared" si="26"/>
        <v>#DIV/0!</v>
      </c>
      <c r="G91">
        <f t="shared" si="27"/>
        <v>0</v>
      </c>
      <c r="H91" s="21">
        <f t="shared" si="28"/>
        <v>0</v>
      </c>
      <c r="I91">
        <v>61.1</v>
      </c>
      <c r="J91" t="e">
        <f t="shared" si="29"/>
        <v>#DIV/0!</v>
      </c>
      <c r="K91">
        <f>Control!F93/100</f>
        <v>0</v>
      </c>
      <c r="L91" s="25" t="e">
        <f t="shared" si="30"/>
        <v>#DIV/0!</v>
      </c>
      <c r="M91" s="10">
        <f t="shared" si="31"/>
        <v>108.14416243416032</v>
      </c>
      <c r="N91" t="e">
        <f t="shared" si="32"/>
        <v>#DIV/0!</v>
      </c>
      <c r="O91" t="e">
        <f t="shared" si="33"/>
        <v>#DIV/0!</v>
      </c>
      <c r="P91" s="25" t="e">
        <f t="shared" si="34"/>
        <v>#DIV/0!</v>
      </c>
      <c r="Q91" s="22" t="e">
        <f t="shared" si="35"/>
        <v>#DIV/0!</v>
      </c>
      <c r="R91" t="e">
        <f t="shared" si="36"/>
        <v>#DIV/0!</v>
      </c>
      <c r="S91" s="25" t="e">
        <f t="shared" si="37"/>
        <v>#DIV/0!</v>
      </c>
      <c r="T91" s="25" t="e">
        <f t="shared" si="38"/>
        <v>#DIV/0!</v>
      </c>
      <c r="U91" s="10" t="e">
        <f ca="1">RANK(C91,$C$3:OFFSET($C$3,Control!$I$5-1,0),1)</f>
        <v>#N/A</v>
      </c>
      <c r="V91" s="10" t="e">
        <f t="shared" ca="1" si="47"/>
        <v>#N/A</v>
      </c>
      <c r="W91" s="10" t="e">
        <f t="shared" ca="1" si="47"/>
        <v>#N/A</v>
      </c>
      <c r="X91" s="7" t="e">
        <f t="shared" si="45"/>
        <v>#DIV/0!</v>
      </c>
      <c r="Y91" s="7" t="e">
        <f t="shared" ca="1" si="44"/>
        <v>#N/A</v>
      </c>
      <c r="Z91">
        <v>1</v>
      </c>
      <c r="AA91">
        <v>2</v>
      </c>
      <c r="AB91" s="11" t="e">
        <f t="shared" si="46"/>
        <v>#DIV/0!</v>
      </c>
      <c r="AC91" s="11"/>
      <c r="AD91" s="7" t="e">
        <f t="shared" si="39"/>
        <v>#DIV/0!</v>
      </c>
      <c r="AE91" t="e">
        <f t="shared" si="40"/>
        <v>#DIV/0!</v>
      </c>
      <c r="AF91" s="25" t="e">
        <f t="shared" si="41"/>
        <v>#DIV/0!</v>
      </c>
    </row>
    <row r="92" spans="1:32" ht="14.25" x14ac:dyDescent="0.2">
      <c r="A92" s="37">
        <f>Control!B94</f>
        <v>0</v>
      </c>
      <c r="B92" s="27" t="e">
        <f t="shared" si="24"/>
        <v>#DIV/0!</v>
      </c>
      <c r="C92" s="20">
        <v>0</v>
      </c>
      <c r="D92" s="9" t="e">
        <f t="shared" si="25"/>
        <v>#DIV/0!</v>
      </c>
      <c r="E92">
        <f>Control!C94/100</f>
        <v>0</v>
      </c>
      <c r="F92" t="e">
        <f t="shared" si="26"/>
        <v>#DIV/0!</v>
      </c>
      <c r="G92">
        <f t="shared" si="27"/>
        <v>0</v>
      </c>
      <c r="H92" s="21">
        <f t="shared" si="28"/>
        <v>0</v>
      </c>
      <c r="I92">
        <v>62.1</v>
      </c>
      <c r="J92" t="e">
        <f t="shared" si="29"/>
        <v>#DIV/0!</v>
      </c>
      <c r="K92">
        <f>Control!F94/100</f>
        <v>0</v>
      </c>
      <c r="L92" s="25" t="e">
        <f t="shared" si="30"/>
        <v>#DIV/0!</v>
      </c>
      <c r="M92" s="10">
        <f t="shared" si="31"/>
        <v>109.9141159928209</v>
      </c>
      <c r="N92" t="e">
        <f t="shared" si="32"/>
        <v>#DIV/0!</v>
      </c>
      <c r="O92" t="e">
        <f t="shared" si="33"/>
        <v>#DIV/0!</v>
      </c>
      <c r="P92" s="25" t="e">
        <f t="shared" si="34"/>
        <v>#DIV/0!</v>
      </c>
      <c r="Q92" s="22" t="e">
        <f t="shared" si="35"/>
        <v>#DIV/0!</v>
      </c>
      <c r="R92" t="e">
        <f t="shared" si="36"/>
        <v>#DIV/0!</v>
      </c>
      <c r="S92" s="25" t="e">
        <f t="shared" si="37"/>
        <v>#DIV/0!</v>
      </c>
      <c r="T92" s="25" t="e">
        <f t="shared" si="38"/>
        <v>#DIV/0!</v>
      </c>
      <c r="U92" s="10" t="e">
        <f ca="1">RANK(C92,$C$3:OFFSET($C$3,Control!$I$5-1,0),1)</f>
        <v>#N/A</v>
      </c>
      <c r="V92" s="10" t="e">
        <f t="shared" ca="1" si="47"/>
        <v>#N/A</v>
      </c>
      <c r="W92" s="10" t="e">
        <f t="shared" ca="1" si="47"/>
        <v>#N/A</v>
      </c>
      <c r="X92" s="7" t="e">
        <f t="shared" si="45"/>
        <v>#DIV/0!</v>
      </c>
      <c r="Y92" s="7" t="e">
        <f t="shared" ca="1" si="44"/>
        <v>#N/A</v>
      </c>
      <c r="Z92">
        <v>1</v>
      </c>
      <c r="AA92">
        <v>2</v>
      </c>
      <c r="AB92" s="11" t="e">
        <f t="shared" si="46"/>
        <v>#DIV/0!</v>
      </c>
      <c r="AC92" s="11"/>
      <c r="AD92" s="7" t="e">
        <f t="shared" si="39"/>
        <v>#DIV/0!</v>
      </c>
      <c r="AE92" t="e">
        <f t="shared" si="40"/>
        <v>#DIV/0!</v>
      </c>
      <c r="AF92" s="25" t="e">
        <f t="shared" si="41"/>
        <v>#DIV/0!</v>
      </c>
    </row>
    <row r="93" spans="1:32" ht="14.25" x14ac:dyDescent="0.2">
      <c r="A93" s="37">
        <f>Control!B95</f>
        <v>0</v>
      </c>
      <c r="B93" s="27" t="e">
        <f t="shared" si="24"/>
        <v>#DIV/0!</v>
      </c>
      <c r="C93" s="20">
        <v>0</v>
      </c>
      <c r="D93" s="9" t="e">
        <f t="shared" si="25"/>
        <v>#DIV/0!</v>
      </c>
      <c r="E93">
        <f>Control!C95/100</f>
        <v>0</v>
      </c>
      <c r="F93" t="e">
        <f t="shared" si="26"/>
        <v>#DIV/0!</v>
      </c>
      <c r="G93">
        <f t="shared" si="27"/>
        <v>0</v>
      </c>
      <c r="H93" s="21">
        <f t="shared" si="28"/>
        <v>0</v>
      </c>
      <c r="I93">
        <v>63.1</v>
      </c>
      <c r="J93" t="e">
        <f t="shared" si="29"/>
        <v>#DIV/0!</v>
      </c>
      <c r="K93">
        <f>Control!F95/100</f>
        <v>0</v>
      </c>
      <c r="L93" s="25" t="e">
        <f t="shared" si="30"/>
        <v>#DIV/0!</v>
      </c>
      <c r="M93" s="10">
        <f t="shared" si="31"/>
        <v>111.68406955148146</v>
      </c>
      <c r="N93" t="e">
        <f t="shared" si="32"/>
        <v>#DIV/0!</v>
      </c>
      <c r="O93" t="e">
        <f t="shared" si="33"/>
        <v>#DIV/0!</v>
      </c>
      <c r="P93" s="25" t="e">
        <f t="shared" si="34"/>
        <v>#DIV/0!</v>
      </c>
      <c r="Q93" s="22" t="e">
        <f t="shared" si="35"/>
        <v>#DIV/0!</v>
      </c>
      <c r="R93" t="e">
        <f t="shared" si="36"/>
        <v>#DIV/0!</v>
      </c>
      <c r="S93" s="25" t="e">
        <f t="shared" si="37"/>
        <v>#DIV/0!</v>
      </c>
      <c r="T93" s="25" t="e">
        <f t="shared" si="38"/>
        <v>#DIV/0!</v>
      </c>
      <c r="U93" s="10" t="e">
        <f ca="1">RANK(C93,$C$3:OFFSET($C$3,Control!$I$5-1,0),1)</f>
        <v>#N/A</v>
      </c>
      <c r="V93" s="10" t="e">
        <f t="shared" ca="1" si="47"/>
        <v>#N/A</v>
      </c>
      <c r="W93" s="10" t="e">
        <f t="shared" ca="1" si="47"/>
        <v>#N/A</v>
      </c>
      <c r="X93" s="7" t="e">
        <f t="shared" si="45"/>
        <v>#DIV/0!</v>
      </c>
      <c r="Y93" s="7" t="e">
        <f t="shared" ca="1" si="44"/>
        <v>#N/A</v>
      </c>
      <c r="Z93">
        <v>1</v>
      </c>
      <c r="AA93">
        <v>2</v>
      </c>
      <c r="AB93" s="11" t="e">
        <f t="shared" si="46"/>
        <v>#DIV/0!</v>
      </c>
      <c r="AC93" s="11"/>
      <c r="AD93" s="7" t="e">
        <f t="shared" si="39"/>
        <v>#DIV/0!</v>
      </c>
      <c r="AE93" t="e">
        <f t="shared" si="40"/>
        <v>#DIV/0!</v>
      </c>
      <c r="AF93" s="25" t="e">
        <f t="shared" si="41"/>
        <v>#DIV/0!</v>
      </c>
    </row>
    <row r="94" spans="1:32" ht="14.25" x14ac:dyDescent="0.2">
      <c r="A94" s="37">
        <f>Control!B96</f>
        <v>0</v>
      </c>
      <c r="B94" s="27" t="e">
        <f t="shared" si="24"/>
        <v>#DIV/0!</v>
      </c>
      <c r="C94" s="20">
        <v>0</v>
      </c>
      <c r="D94" s="9" t="e">
        <f t="shared" si="25"/>
        <v>#DIV/0!</v>
      </c>
      <c r="E94">
        <f>Control!C96/100</f>
        <v>0</v>
      </c>
      <c r="F94" t="e">
        <f t="shared" si="26"/>
        <v>#DIV/0!</v>
      </c>
      <c r="G94">
        <f t="shared" si="27"/>
        <v>0</v>
      </c>
      <c r="H94" s="21">
        <f t="shared" si="28"/>
        <v>0</v>
      </c>
      <c r="I94">
        <v>64.099999999999994</v>
      </c>
      <c r="J94" t="e">
        <f t="shared" si="29"/>
        <v>#DIV/0!</v>
      </c>
      <c r="K94">
        <f>Control!F96/100</f>
        <v>0</v>
      </c>
      <c r="L94" s="25" t="e">
        <f t="shared" si="30"/>
        <v>#DIV/0!</v>
      </c>
      <c r="M94" s="10">
        <f t="shared" si="31"/>
        <v>113.454023110142</v>
      </c>
      <c r="N94" t="e">
        <f t="shared" si="32"/>
        <v>#DIV/0!</v>
      </c>
      <c r="O94" t="e">
        <f t="shared" si="33"/>
        <v>#DIV/0!</v>
      </c>
      <c r="P94" s="25" t="e">
        <f t="shared" si="34"/>
        <v>#DIV/0!</v>
      </c>
      <c r="Q94" s="22" t="e">
        <f t="shared" si="35"/>
        <v>#DIV/0!</v>
      </c>
      <c r="R94" t="e">
        <f t="shared" si="36"/>
        <v>#DIV/0!</v>
      </c>
      <c r="S94" s="25" t="e">
        <f t="shared" si="37"/>
        <v>#DIV/0!</v>
      </c>
      <c r="T94" s="25" t="e">
        <f t="shared" si="38"/>
        <v>#DIV/0!</v>
      </c>
      <c r="U94" s="10" t="e">
        <f ca="1">RANK(C94,$C$3:OFFSET($C$3,Control!$I$5-1,0),1)</f>
        <v>#N/A</v>
      </c>
      <c r="V94" s="10" t="e">
        <f t="shared" ca="1" si="47"/>
        <v>#N/A</v>
      </c>
      <c r="W94" s="10" t="e">
        <f t="shared" ca="1" si="47"/>
        <v>#N/A</v>
      </c>
      <c r="X94" s="7" t="e">
        <f t="shared" si="45"/>
        <v>#DIV/0!</v>
      </c>
      <c r="Y94" s="7" t="e">
        <f t="shared" ca="1" si="44"/>
        <v>#N/A</v>
      </c>
      <c r="Z94">
        <v>1</v>
      </c>
      <c r="AA94">
        <v>2</v>
      </c>
      <c r="AB94" s="11" t="e">
        <f t="shared" si="46"/>
        <v>#DIV/0!</v>
      </c>
      <c r="AC94" s="11"/>
      <c r="AD94" s="7" t="e">
        <f t="shared" si="39"/>
        <v>#DIV/0!</v>
      </c>
      <c r="AE94" t="e">
        <f t="shared" si="40"/>
        <v>#DIV/0!</v>
      </c>
      <c r="AF94" s="25" t="e">
        <f t="shared" si="41"/>
        <v>#DIV/0!</v>
      </c>
    </row>
    <row r="95" spans="1:32" ht="14.25" x14ac:dyDescent="0.2">
      <c r="A95" s="37">
        <f>Control!B97</f>
        <v>0</v>
      </c>
      <c r="B95" s="27" t="e">
        <f t="shared" ref="B95:B100" si="48">100*T95/(1-S95)</f>
        <v>#DIV/0!</v>
      </c>
      <c r="C95" s="20">
        <v>0</v>
      </c>
      <c r="D95" s="9" t="e">
        <f t="shared" ref="D95:D100" si="49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0">$F$2*N95</f>
        <v>#DIV/0!</v>
      </c>
      <c r="G95">
        <f t="shared" ref="G95:G100" si="51">0.018*C95*1000000/8.3144/($AA$1+273.15)</f>
        <v>0</v>
      </c>
      <c r="H95" s="21">
        <f t="shared" ref="H95:H100" si="52">2*0.0000000000000000001*(E95*100)^3.5</f>
        <v>0</v>
      </c>
      <c r="I95">
        <v>65.099999999999994</v>
      </c>
      <c r="J95" t="e">
        <f t="shared" ref="J95:J100" si="53">$I$2+(0.821*SQRT(H95)+1.54)/(Q95*100)</f>
        <v>#DIV/0!</v>
      </c>
      <c r="K95">
        <f>Control!F97/100</f>
        <v>0</v>
      </c>
      <c r="L95" s="25" t="e">
        <f t="shared" ref="L95:L100" si="54">K95*(1-F95-P95-S95)</f>
        <v>#DIV/0!</v>
      </c>
      <c r="M95" s="10">
        <f t="shared" ref="M95:M100" si="55">0.018*I95*1000000/8.3144/($AA$1+273.15)</f>
        <v>115.22397666880256</v>
      </c>
      <c r="N95" t="e">
        <f t="shared" ref="N95:N100" si="56">1/((1+$P$2)*(1+(1-E95)/E95*$AA$2/M95)-$O$2)</f>
        <v>#DIV/0!</v>
      </c>
      <c r="O95" t="e">
        <f t="shared" ref="O95:O100" si="57">$O$2*N95</f>
        <v>#DIV/0!</v>
      </c>
      <c r="P95" s="25" t="e">
        <f t="shared" ref="P95:P100" si="58">S95*($P$2-$F$2)</f>
        <v>#DIV/0!</v>
      </c>
      <c r="Q95" s="22" t="e">
        <f t="shared" ref="Q95:Q100" si="59">100/(1+G95/$AA$2*(1/S95-1))</f>
        <v>#DIV/0!</v>
      </c>
      <c r="R95" t="e">
        <f t="shared" ref="R95:R100" si="60">Q95/100*G95+(100-Q95)/100*2450</f>
        <v>#DIV/0!</v>
      </c>
      <c r="S95" s="25" t="e">
        <f t="shared" ref="S95:S100" si="61">($O$2/(1+$P$2-$F$2)+1)*N95</f>
        <v>#DIV/0!</v>
      </c>
      <c r="T95" s="25" t="e">
        <f t="shared" ref="T95:T100" si="62">L95+F95+P95</f>
        <v>#DIV/0!</v>
      </c>
      <c r="U95" s="10" t="e">
        <f ca="1">RANK(C95,$C$3:OFFSET($C$3,Control!$I$5-1,0),1)</f>
        <v>#N/A</v>
      </c>
      <c r="V95" s="10" t="e">
        <f t="shared" ca="1" si="47"/>
        <v>#N/A</v>
      </c>
      <c r="W95" s="10" t="e">
        <f t="shared" ca="1" si="47"/>
        <v>#N/A</v>
      </c>
      <c r="X95" s="7" t="e">
        <f t="shared" si="45"/>
        <v>#DIV/0!</v>
      </c>
      <c r="Y95" s="7" t="e">
        <f t="shared" ca="1" si="44"/>
        <v>#N/A</v>
      </c>
      <c r="Z95">
        <v>1</v>
      </c>
      <c r="AA95">
        <v>2</v>
      </c>
      <c r="AB95" s="11" t="e">
        <f t="shared" si="46"/>
        <v>#DIV/0!</v>
      </c>
      <c r="AC95" s="11"/>
      <c r="AD95" s="7" t="e">
        <f t="shared" ref="AD95:AD100" si="63">B95+S95*100</f>
        <v>#DIV/0!</v>
      </c>
      <c r="AE95" t="e">
        <f t="shared" ref="AE95:AE100" si="64">($AE$1/100-K95)/(1-K95)/N95-1-$P$2</f>
        <v>#DIV/0!</v>
      </c>
      <c r="AF95" s="25" t="e">
        <f t="shared" ref="AF95:AF100" si="65">S95+P95+F95</f>
        <v>#DIV/0!</v>
      </c>
    </row>
    <row r="96" spans="1:32" ht="14.25" x14ac:dyDescent="0.2">
      <c r="A96" s="37">
        <f>Control!B98</f>
        <v>0</v>
      </c>
      <c r="B96" s="27" t="e">
        <f t="shared" si="48"/>
        <v>#DIV/0!</v>
      </c>
      <c r="C96" s="20">
        <v>0</v>
      </c>
      <c r="D96" s="9" t="e">
        <f t="shared" si="49"/>
        <v>#DIV/0!</v>
      </c>
      <c r="E96">
        <f>Control!C98/100</f>
        <v>0</v>
      </c>
      <c r="F96" t="e">
        <f t="shared" si="50"/>
        <v>#DIV/0!</v>
      </c>
      <c r="G96">
        <f t="shared" si="51"/>
        <v>0</v>
      </c>
      <c r="H96" s="21">
        <f t="shared" si="52"/>
        <v>0</v>
      </c>
      <c r="I96">
        <v>66.099999999999994</v>
      </c>
      <c r="J96" t="e">
        <f t="shared" si="53"/>
        <v>#DIV/0!</v>
      </c>
      <c r="K96">
        <f>Control!F98/100</f>
        <v>0</v>
      </c>
      <c r="L96" s="25" t="e">
        <f t="shared" si="54"/>
        <v>#DIV/0!</v>
      </c>
      <c r="M96" s="10">
        <f t="shared" si="55"/>
        <v>116.99393022746314</v>
      </c>
      <c r="N96" t="e">
        <f t="shared" si="56"/>
        <v>#DIV/0!</v>
      </c>
      <c r="O96" t="e">
        <f t="shared" si="57"/>
        <v>#DIV/0!</v>
      </c>
      <c r="P96" s="25" t="e">
        <f t="shared" si="58"/>
        <v>#DIV/0!</v>
      </c>
      <c r="Q96" s="22" t="e">
        <f t="shared" si="59"/>
        <v>#DIV/0!</v>
      </c>
      <c r="R96" t="e">
        <f t="shared" si="60"/>
        <v>#DIV/0!</v>
      </c>
      <c r="S96" s="25" t="e">
        <f t="shared" si="61"/>
        <v>#DIV/0!</v>
      </c>
      <c r="T96" s="25" t="e">
        <f t="shared" si="62"/>
        <v>#DIV/0!</v>
      </c>
      <c r="U96" s="10" t="e">
        <f ca="1">RANK(C96,$C$3:OFFSET($C$3,Control!$I$5-1,0),1)</f>
        <v>#N/A</v>
      </c>
      <c r="V96" s="10" t="e">
        <f t="shared" ref="V96:W100" ca="1" si="66">IF(U96=U95,U95+1,U96)</f>
        <v>#N/A</v>
      </c>
      <c r="W96" s="10" t="e">
        <f t="shared" ca="1" si="66"/>
        <v>#N/A</v>
      </c>
      <c r="X96" s="7" t="e">
        <f t="shared" si="45"/>
        <v>#DIV/0!</v>
      </c>
      <c r="Y96" s="7" t="e">
        <f t="shared" ca="1" si="44"/>
        <v>#N/A</v>
      </c>
      <c r="Z96">
        <v>1</v>
      </c>
      <c r="AA96">
        <v>2</v>
      </c>
      <c r="AB96" s="11" t="e">
        <f t="shared" si="46"/>
        <v>#DIV/0!</v>
      </c>
      <c r="AC96" s="11"/>
      <c r="AD96" s="7" t="e">
        <f t="shared" si="63"/>
        <v>#DIV/0!</v>
      </c>
      <c r="AE96" t="e">
        <f t="shared" si="64"/>
        <v>#DIV/0!</v>
      </c>
      <c r="AF96" s="25" t="e">
        <f t="shared" si="65"/>
        <v>#DIV/0!</v>
      </c>
    </row>
    <row r="97" spans="1:32" ht="14.25" x14ac:dyDescent="0.2">
      <c r="A97" s="37">
        <f>Control!B99</f>
        <v>0</v>
      </c>
      <c r="B97" s="27" t="e">
        <f t="shared" si="48"/>
        <v>#DIV/0!</v>
      </c>
      <c r="C97" s="20">
        <v>0</v>
      </c>
      <c r="D97" s="9" t="e">
        <f t="shared" si="49"/>
        <v>#DIV/0!</v>
      </c>
      <c r="E97">
        <f>Control!C99/100</f>
        <v>0</v>
      </c>
      <c r="F97" t="e">
        <f t="shared" si="50"/>
        <v>#DIV/0!</v>
      </c>
      <c r="G97">
        <f t="shared" si="51"/>
        <v>0</v>
      </c>
      <c r="H97" s="21">
        <f t="shared" si="52"/>
        <v>0</v>
      </c>
      <c r="I97">
        <v>67.099999999999994</v>
      </c>
      <c r="J97" t="e">
        <f t="shared" si="53"/>
        <v>#DIV/0!</v>
      </c>
      <c r="K97">
        <f>Control!F99/100</f>
        <v>0</v>
      </c>
      <c r="L97" s="25" t="e">
        <f t="shared" si="54"/>
        <v>#DIV/0!</v>
      </c>
      <c r="M97" s="10">
        <f t="shared" si="55"/>
        <v>118.76388378612367</v>
      </c>
      <c r="N97" t="e">
        <f t="shared" si="56"/>
        <v>#DIV/0!</v>
      </c>
      <c r="O97" t="e">
        <f t="shared" si="57"/>
        <v>#DIV/0!</v>
      </c>
      <c r="P97" s="25" t="e">
        <f t="shared" si="58"/>
        <v>#DIV/0!</v>
      </c>
      <c r="Q97" s="22" t="e">
        <f t="shared" si="59"/>
        <v>#DIV/0!</v>
      </c>
      <c r="R97" t="e">
        <f t="shared" si="60"/>
        <v>#DIV/0!</v>
      </c>
      <c r="S97" s="25" t="e">
        <f t="shared" si="61"/>
        <v>#DIV/0!</v>
      </c>
      <c r="T97" s="25" t="e">
        <f t="shared" si="62"/>
        <v>#DIV/0!</v>
      </c>
      <c r="U97" s="10" t="e">
        <f ca="1">RANK(C97,$C$3:OFFSET($C$3,Control!$I$5-1,0),1)</f>
        <v>#N/A</v>
      </c>
      <c r="V97" s="10" t="e">
        <f t="shared" ca="1" si="66"/>
        <v>#N/A</v>
      </c>
      <c r="W97" s="10" t="e">
        <f t="shared" ca="1" si="66"/>
        <v>#N/A</v>
      </c>
      <c r="X97" s="7" t="e">
        <f t="shared" si="45"/>
        <v>#DIV/0!</v>
      </c>
      <c r="Y97" s="7" t="e">
        <f t="shared" ca="1" si="44"/>
        <v>#N/A</v>
      </c>
      <c r="Z97">
        <v>1</v>
      </c>
      <c r="AA97">
        <v>2</v>
      </c>
      <c r="AB97" s="11" t="e">
        <f t="shared" si="46"/>
        <v>#DIV/0!</v>
      </c>
      <c r="AC97" s="11"/>
      <c r="AD97" s="7" t="e">
        <f t="shared" si="63"/>
        <v>#DIV/0!</v>
      </c>
      <c r="AE97" t="e">
        <f t="shared" si="64"/>
        <v>#DIV/0!</v>
      </c>
      <c r="AF97" s="25" t="e">
        <f t="shared" si="65"/>
        <v>#DIV/0!</v>
      </c>
    </row>
    <row r="98" spans="1:32" ht="14.25" x14ac:dyDescent="0.2">
      <c r="A98" s="37">
        <f>Control!B100</f>
        <v>0</v>
      </c>
      <c r="B98" s="27" t="e">
        <f t="shared" si="48"/>
        <v>#DIV/0!</v>
      </c>
      <c r="C98" s="20">
        <v>0</v>
      </c>
      <c r="D98" s="9" t="e">
        <f t="shared" si="49"/>
        <v>#DIV/0!</v>
      </c>
      <c r="E98">
        <f>Control!C100/100</f>
        <v>0</v>
      </c>
      <c r="F98" t="e">
        <f t="shared" si="50"/>
        <v>#DIV/0!</v>
      </c>
      <c r="G98">
        <f t="shared" si="51"/>
        <v>0</v>
      </c>
      <c r="H98" s="21">
        <f t="shared" si="52"/>
        <v>0</v>
      </c>
      <c r="I98">
        <v>68.099999999999994</v>
      </c>
      <c r="J98" t="e">
        <f t="shared" si="53"/>
        <v>#DIV/0!</v>
      </c>
      <c r="K98">
        <f>Control!F100/100</f>
        <v>0</v>
      </c>
      <c r="L98" s="25" t="e">
        <f t="shared" si="54"/>
        <v>#DIV/0!</v>
      </c>
      <c r="M98" s="10">
        <f t="shared" si="55"/>
        <v>120.53383734478425</v>
      </c>
      <c r="N98" t="e">
        <f t="shared" si="56"/>
        <v>#DIV/0!</v>
      </c>
      <c r="O98" t="e">
        <f t="shared" si="57"/>
        <v>#DIV/0!</v>
      </c>
      <c r="P98" s="25" t="e">
        <f t="shared" si="58"/>
        <v>#DIV/0!</v>
      </c>
      <c r="Q98" s="22" t="e">
        <f t="shared" si="59"/>
        <v>#DIV/0!</v>
      </c>
      <c r="R98" t="e">
        <f t="shared" si="60"/>
        <v>#DIV/0!</v>
      </c>
      <c r="S98" s="25" t="e">
        <f t="shared" si="61"/>
        <v>#DIV/0!</v>
      </c>
      <c r="T98" s="25" t="e">
        <f t="shared" si="62"/>
        <v>#DIV/0!</v>
      </c>
      <c r="U98" s="10" t="e">
        <f ca="1">RANK(C98,$C$3:OFFSET($C$3,Control!$I$5-1,0),1)</f>
        <v>#N/A</v>
      </c>
      <c r="V98" s="10" t="e">
        <f t="shared" ca="1" si="66"/>
        <v>#N/A</v>
      </c>
      <c r="W98" s="10" t="e">
        <f t="shared" ca="1" si="66"/>
        <v>#N/A</v>
      </c>
      <c r="X98" s="7" t="e">
        <f t="shared" si="45"/>
        <v>#DIV/0!</v>
      </c>
      <c r="Y98" s="7" t="e">
        <f t="shared" ca="1" si="44"/>
        <v>#N/A</v>
      </c>
      <c r="Z98">
        <v>1</v>
      </c>
      <c r="AA98">
        <v>2</v>
      </c>
      <c r="AB98" s="11" t="e">
        <f t="shared" si="46"/>
        <v>#DIV/0!</v>
      </c>
      <c r="AC98" s="11"/>
      <c r="AD98" s="7" t="e">
        <f t="shared" si="63"/>
        <v>#DIV/0!</v>
      </c>
      <c r="AE98" t="e">
        <f t="shared" si="64"/>
        <v>#DIV/0!</v>
      </c>
      <c r="AF98" s="25" t="e">
        <f t="shared" si="65"/>
        <v>#DIV/0!</v>
      </c>
    </row>
    <row r="99" spans="1:32" ht="14.25" x14ac:dyDescent="0.2">
      <c r="A99" s="37">
        <f>Control!B101</f>
        <v>0</v>
      </c>
      <c r="B99" s="27" t="e">
        <f t="shared" si="48"/>
        <v>#DIV/0!</v>
      </c>
      <c r="C99" s="20">
        <v>0</v>
      </c>
      <c r="D99" s="9" t="e">
        <f t="shared" si="49"/>
        <v>#DIV/0!</v>
      </c>
      <c r="E99">
        <f>Control!C101/100</f>
        <v>0</v>
      </c>
      <c r="F99" t="e">
        <f t="shared" si="50"/>
        <v>#DIV/0!</v>
      </c>
      <c r="G99">
        <f t="shared" si="51"/>
        <v>0</v>
      </c>
      <c r="H99" s="21">
        <f t="shared" si="52"/>
        <v>0</v>
      </c>
      <c r="I99">
        <v>69.099999999999994</v>
      </c>
      <c r="J99" t="e">
        <f t="shared" si="53"/>
        <v>#DIV/0!</v>
      </c>
      <c r="K99">
        <f>Control!F101/100</f>
        <v>0</v>
      </c>
      <c r="L99" s="25" t="e">
        <f t="shared" si="54"/>
        <v>#DIV/0!</v>
      </c>
      <c r="M99" s="10">
        <f t="shared" si="55"/>
        <v>122.30379090344481</v>
      </c>
      <c r="N99" t="e">
        <f t="shared" si="56"/>
        <v>#DIV/0!</v>
      </c>
      <c r="O99" t="e">
        <f t="shared" si="57"/>
        <v>#DIV/0!</v>
      </c>
      <c r="P99" s="25" t="e">
        <f t="shared" si="58"/>
        <v>#DIV/0!</v>
      </c>
      <c r="Q99" s="22" t="e">
        <f t="shared" si="59"/>
        <v>#DIV/0!</v>
      </c>
      <c r="R99" t="e">
        <f t="shared" si="60"/>
        <v>#DIV/0!</v>
      </c>
      <c r="S99" s="25" t="e">
        <f t="shared" si="61"/>
        <v>#DIV/0!</v>
      </c>
      <c r="T99" s="25" t="e">
        <f t="shared" si="62"/>
        <v>#DIV/0!</v>
      </c>
      <c r="U99" s="10" t="e">
        <f ca="1">RANK(C99,$C$3:OFFSET($C$3,Control!$I$5-1,0),1)</f>
        <v>#N/A</v>
      </c>
      <c r="V99" s="10" t="e">
        <f t="shared" ca="1" si="66"/>
        <v>#N/A</v>
      </c>
      <c r="W99" s="10" t="e">
        <f t="shared" ca="1" si="66"/>
        <v>#N/A</v>
      </c>
      <c r="X99" s="7" t="e">
        <f t="shared" si="45"/>
        <v>#DIV/0!</v>
      </c>
      <c r="Y99" s="7" t="e">
        <f t="shared" ca="1" si="44"/>
        <v>#N/A</v>
      </c>
      <c r="Z99">
        <v>1</v>
      </c>
      <c r="AA99">
        <v>2</v>
      </c>
      <c r="AB99" s="11" t="e">
        <f t="shared" si="46"/>
        <v>#DIV/0!</v>
      </c>
      <c r="AC99" s="11"/>
      <c r="AD99" s="7" t="e">
        <f t="shared" si="63"/>
        <v>#DIV/0!</v>
      </c>
      <c r="AE99" t="e">
        <f t="shared" si="64"/>
        <v>#DIV/0!</v>
      </c>
      <c r="AF99" s="25" t="e">
        <f t="shared" si="65"/>
        <v>#DIV/0!</v>
      </c>
    </row>
    <row r="100" spans="1:32" ht="14.25" x14ac:dyDescent="0.2">
      <c r="A100" s="37">
        <f>Control!B102</f>
        <v>0</v>
      </c>
      <c r="B100" s="27" t="e">
        <f t="shared" si="48"/>
        <v>#DIV/0!</v>
      </c>
      <c r="C100" s="20">
        <v>0</v>
      </c>
      <c r="D100" s="9" t="e">
        <f t="shared" si="49"/>
        <v>#DIV/0!</v>
      </c>
      <c r="E100">
        <f>Control!C102/100</f>
        <v>0</v>
      </c>
      <c r="F100" t="e">
        <f t="shared" si="50"/>
        <v>#DIV/0!</v>
      </c>
      <c r="G100">
        <f t="shared" si="51"/>
        <v>0</v>
      </c>
      <c r="H100" s="21">
        <f t="shared" si="52"/>
        <v>0</v>
      </c>
      <c r="I100">
        <v>70.099999999999994</v>
      </c>
      <c r="J100" t="e">
        <f t="shared" si="53"/>
        <v>#DIV/0!</v>
      </c>
      <c r="K100">
        <f>Control!F102/100</f>
        <v>0</v>
      </c>
      <c r="L100" s="25" t="e">
        <f t="shared" si="54"/>
        <v>#DIV/0!</v>
      </c>
      <c r="M100" s="10">
        <f t="shared" si="55"/>
        <v>124.07374446210538</v>
      </c>
      <c r="N100" t="e">
        <f t="shared" si="56"/>
        <v>#DIV/0!</v>
      </c>
      <c r="O100" t="e">
        <f t="shared" si="57"/>
        <v>#DIV/0!</v>
      </c>
      <c r="P100" s="25" t="e">
        <f t="shared" si="58"/>
        <v>#DIV/0!</v>
      </c>
      <c r="Q100" s="22" t="e">
        <f t="shared" si="59"/>
        <v>#DIV/0!</v>
      </c>
      <c r="R100" t="e">
        <f t="shared" si="60"/>
        <v>#DIV/0!</v>
      </c>
      <c r="S100" s="25" t="e">
        <f t="shared" si="61"/>
        <v>#DIV/0!</v>
      </c>
      <c r="T100" s="25" t="e">
        <f t="shared" si="62"/>
        <v>#DIV/0!</v>
      </c>
      <c r="U100" s="10" t="e">
        <f ca="1">RANK(C100,$C$3:OFFSET($C$3,Control!$I$5-1,0),1)</f>
        <v>#N/A</v>
      </c>
      <c r="V100" s="10" t="e">
        <f t="shared" ca="1" si="66"/>
        <v>#N/A</v>
      </c>
      <c r="W100" s="10" t="e">
        <f t="shared" ca="1" si="66"/>
        <v>#N/A</v>
      </c>
      <c r="X100" s="7" t="e">
        <f t="shared" si="45"/>
        <v>#DIV/0!</v>
      </c>
      <c r="Y100" s="7" t="e">
        <f t="shared" ca="1" si="44"/>
        <v>#N/A</v>
      </c>
      <c r="Z100">
        <v>1</v>
      </c>
      <c r="AA100">
        <v>2</v>
      </c>
      <c r="AB100" s="11" t="e">
        <f t="shared" si="46"/>
        <v>#DIV/0!</v>
      </c>
      <c r="AC100" s="11"/>
      <c r="AD100" s="7" t="e">
        <f t="shared" si="63"/>
        <v>#DIV/0!</v>
      </c>
      <c r="AE100" t="e">
        <f t="shared" si="64"/>
        <v>#DIV/0!</v>
      </c>
      <c r="AF100" s="25" t="e">
        <f t="shared" si="65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/>
      <c r="J101"/>
      <c r="K101"/>
      <c r="L101" s="25"/>
      <c r="M101" s="10"/>
      <c r="N101"/>
      <c r="O101"/>
      <c r="P101" s="25"/>
      <c r="Q101" s="22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/>
      <c r="J102"/>
      <c r="K102"/>
      <c r="L102" s="25"/>
      <c r="M102" s="10"/>
      <c r="N102"/>
      <c r="O102"/>
      <c r="P102" s="25"/>
      <c r="Q102" s="22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/>
      <c r="J103"/>
      <c r="K103"/>
      <c r="L103" s="25"/>
      <c r="M103" s="10"/>
      <c r="N103"/>
      <c r="O103"/>
      <c r="P103" s="25"/>
      <c r="Q103" s="22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/>
      <c r="J104"/>
      <c r="K104"/>
      <c r="L104" s="25"/>
      <c r="M104" s="10"/>
      <c r="N104"/>
      <c r="O104"/>
      <c r="P104" s="25"/>
      <c r="Q104" s="22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/>
      <c r="J105"/>
      <c r="K105"/>
      <c r="L105" s="25"/>
      <c r="M105" s="10"/>
      <c r="N105"/>
      <c r="O105"/>
      <c r="P105" s="25"/>
      <c r="Q105" s="22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/>
      <c r="J106"/>
      <c r="K106"/>
      <c r="L106" s="25"/>
      <c r="M106" s="10"/>
      <c r="N106"/>
      <c r="O106"/>
      <c r="P106" s="25"/>
      <c r="Q106" s="22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/>
      <c r="J107"/>
      <c r="K107"/>
      <c r="L107" s="25"/>
      <c r="M107" s="10"/>
      <c r="N107"/>
      <c r="O107"/>
      <c r="P107" s="25"/>
      <c r="Q107" s="22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/>
      <c r="J108"/>
      <c r="K108"/>
      <c r="L108" s="25"/>
      <c r="M108" s="10"/>
      <c r="N108"/>
      <c r="O108"/>
      <c r="P108" s="25"/>
      <c r="Q108" s="22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/>
      <c r="J109"/>
      <c r="K109"/>
      <c r="L109" s="25"/>
      <c r="M109" s="10"/>
      <c r="N109"/>
      <c r="O109"/>
      <c r="P109" s="25"/>
      <c r="Q109" s="22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/>
      <c r="J110"/>
      <c r="K110"/>
      <c r="L110" s="25"/>
      <c r="M110" s="10"/>
      <c r="N110"/>
      <c r="O110"/>
      <c r="P110" s="25"/>
      <c r="Q110" s="22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/>
      <c r="J111"/>
      <c r="K111"/>
      <c r="L111" s="25"/>
      <c r="M111" s="10"/>
      <c r="N111"/>
      <c r="O111"/>
      <c r="P111" s="25"/>
      <c r="Q111" s="22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/>
      <c r="J112"/>
      <c r="K112"/>
      <c r="L112" s="25"/>
      <c r="M112" s="10"/>
      <c r="N112"/>
      <c r="O112"/>
      <c r="P112" s="25"/>
      <c r="Q112" s="22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/>
      <c r="J113"/>
      <c r="K113"/>
      <c r="L113" s="25"/>
      <c r="M113" s="10"/>
      <c r="N113"/>
      <c r="O113"/>
      <c r="P113" s="25"/>
      <c r="Q113" s="22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/>
      <c r="J114"/>
      <c r="K114"/>
      <c r="L114" s="25"/>
      <c r="M114" s="10"/>
      <c r="N114"/>
      <c r="O114"/>
      <c r="P114" s="25"/>
      <c r="Q114" s="22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/>
      <c r="J115"/>
      <c r="K115"/>
      <c r="L115" s="25"/>
      <c r="M115" s="10"/>
      <c r="N115"/>
      <c r="O115"/>
      <c r="P115" s="25"/>
      <c r="Q115" s="22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/>
      <c r="J116"/>
      <c r="K116"/>
      <c r="L116" s="25"/>
      <c r="M116" s="10"/>
      <c r="N116"/>
      <c r="O116"/>
      <c r="P116" s="25"/>
      <c r="Q116" s="22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/>
      <c r="J117"/>
      <c r="K117"/>
      <c r="L117" s="25"/>
      <c r="M117" s="10"/>
      <c r="N117"/>
      <c r="O117"/>
      <c r="P117" s="25"/>
      <c r="Q117" s="22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/>
      <c r="J118"/>
      <c r="K118"/>
      <c r="L118" s="25"/>
      <c r="M118" s="10"/>
      <c r="N118"/>
      <c r="O118"/>
      <c r="P118" s="25"/>
      <c r="Q118" s="22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/>
      <c r="J119"/>
      <c r="K119"/>
      <c r="L119" s="25"/>
      <c r="M119" s="10"/>
      <c r="N119"/>
      <c r="O119"/>
      <c r="P119" s="25"/>
      <c r="Q119" s="22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/>
      <c r="J120"/>
      <c r="K120"/>
      <c r="L120" s="25"/>
      <c r="M120" s="10"/>
      <c r="N120"/>
      <c r="O120"/>
      <c r="P120" s="25"/>
      <c r="Q120" s="22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/>
      <c r="J121"/>
      <c r="K121"/>
      <c r="L121" s="25"/>
      <c r="M121" s="10"/>
      <c r="N121"/>
      <c r="O121"/>
      <c r="P121" s="25"/>
      <c r="Q121" s="22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/>
      <c r="J122"/>
      <c r="K122"/>
      <c r="L122" s="25"/>
      <c r="M122" s="10"/>
      <c r="N122"/>
      <c r="O122"/>
      <c r="P122" s="25"/>
      <c r="Q122" s="22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/>
      <c r="J123"/>
      <c r="K123"/>
      <c r="L123" s="25"/>
      <c r="M123" s="10"/>
      <c r="N123"/>
      <c r="O123"/>
      <c r="P123" s="25"/>
      <c r="Q123" s="22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/>
      <c r="J124"/>
      <c r="K124"/>
      <c r="L124" s="25"/>
      <c r="M124" s="10"/>
      <c r="N124"/>
      <c r="O124"/>
      <c r="P124" s="25"/>
      <c r="Q124" s="22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/>
      <c r="J125"/>
      <c r="K125"/>
      <c r="L125" s="25"/>
      <c r="M125" s="10"/>
      <c r="N125"/>
      <c r="O125"/>
      <c r="P125" s="25"/>
      <c r="Q125" s="22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/>
      <c r="J126"/>
      <c r="K126"/>
      <c r="L126" s="25"/>
      <c r="M126" s="10"/>
      <c r="N126"/>
      <c r="O126"/>
      <c r="P126" s="25"/>
      <c r="Q126" s="22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/>
      <c r="J127"/>
      <c r="K127"/>
      <c r="L127" s="25"/>
      <c r="M127" s="10"/>
      <c r="N127"/>
      <c r="O127"/>
      <c r="P127" s="25"/>
      <c r="Q127" s="22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/>
      <c r="J128"/>
      <c r="K128"/>
      <c r="L128" s="25"/>
      <c r="M128" s="10"/>
      <c r="N128"/>
      <c r="O128"/>
      <c r="P128" s="25"/>
      <c r="Q128" s="22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/>
      <c r="J129"/>
      <c r="K129"/>
      <c r="L129" s="25"/>
      <c r="M129" s="10"/>
      <c r="N129"/>
      <c r="O129"/>
      <c r="P129" s="25"/>
      <c r="Q129" s="22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/>
      <c r="J130"/>
      <c r="K130"/>
      <c r="L130" s="25"/>
      <c r="M130" s="10"/>
      <c r="N130"/>
      <c r="O130"/>
      <c r="P130" s="25"/>
      <c r="Q130" s="22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/>
      <c r="J131"/>
      <c r="K131"/>
      <c r="L131" s="25"/>
      <c r="M131" s="10"/>
      <c r="N131"/>
      <c r="O131"/>
      <c r="P131" s="25"/>
      <c r="Q131" s="22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/>
      <c r="J132"/>
      <c r="K132"/>
      <c r="L132" s="25"/>
      <c r="M132" s="10"/>
      <c r="N132"/>
      <c r="O132"/>
      <c r="P132" s="25"/>
      <c r="Q132" s="22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/>
      <c r="J133"/>
      <c r="K133"/>
      <c r="L133" s="25"/>
      <c r="M133" s="10"/>
      <c r="N133"/>
      <c r="O133"/>
      <c r="P133" s="25"/>
      <c r="Q133" s="22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/>
      <c r="J134"/>
      <c r="K134"/>
      <c r="L134" s="25"/>
      <c r="M134" s="10"/>
      <c r="N134"/>
      <c r="O134"/>
      <c r="P134" s="25"/>
      <c r="Q134" s="22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/>
      <c r="J135"/>
      <c r="K135"/>
      <c r="L135" s="25"/>
      <c r="M135" s="10"/>
      <c r="N135"/>
      <c r="O135"/>
      <c r="P135" s="25"/>
      <c r="Q135" s="22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/>
      <c r="J136"/>
      <c r="K136"/>
      <c r="L136" s="25"/>
      <c r="M136" s="10"/>
      <c r="N136"/>
      <c r="O136"/>
      <c r="P136" s="25"/>
      <c r="Q136" s="22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/>
      <c r="J137"/>
      <c r="K137"/>
      <c r="L137" s="25"/>
      <c r="M137" s="10"/>
      <c r="N137"/>
      <c r="O137"/>
      <c r="P137" s="25"/>
      <c r="Q137" s="22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/>
      <c r="J138"/>
      <c r="K138"/>
      <c r="L138" s="25"/>
      <c r="M138" s="10"/>
      <c r="N138"/>
      <c r="O138"/>
      <c r="P138" s="25"/>
      <c r="Q138" s="22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/>
      <c r="J139"/>
      <c r="K139"/>
      <c r="L139" s="25"/>
      <c r="M139" s="10"/>
      <c r="N139"/>
      <c r="O139"/>
      <c r="P139" s="25"/>
      <c r="Q139" s="22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/>
      <c r="J140"/>
      <c r="K140"/>
      <c r="L140" s="25"/>
      <c r="M140" s="10"/>
      <c r="N140"/>
      <c r="O140"/>
      <c r="P140" s="25"/>
      <c r="Q140" s="22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/>
      <c r="J141"/>
      <c r="K141"/>
      <c r="L141" s="25"/>
      <c r="M141" s="10"/>
      <c r="N141"/>
      <c r="O141"/>
      <c r="P141" s="25"/>
      <c r="Q141" s="22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/>
      <c r="J142"/>
      <c r="K142"/>
      <c r="L142" s="25"/>
      <c r="M142" s="10"/>
      <c r="N142"/>
      <c r="O142"/>
      <c r="P142" s="25"/>
      <c r="Q142" s="22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/>
      <c r="J143"/>
      <c r="K143"/>
      <c r="L143" s="25"/>
      <c r="M143" s="10"/>
      <c r="N143"/>
      <c r="O143"/>
      <c r="P143" s="25"/>
      <c r="Q143" s="22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/>
      <c r="J144"/>
      <c r="K144"/>
      <c r="L144" s="25"/>
      <c r="M144" s="10"/>
      <c r="N144"/>
      <c r="O144"/>
      <c r="P144" s="25"/>
      <c r="Q144" s="22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/>
      <c r="J145"/>
      <c r="K145"/>
      <c r="L145" s="25"/>
      <c r="M145" s="10"/>
      <c r="N145"/>
      <c r="O145"/>
      <c r="P145" s="25"/>
      <c r="Q145" s="22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/>
      <c r="J146"/>
      <c r="K146"/>
      <c r="L146" s="25"/>
      <c r="M146" s="10"/>
      <c r="N146"/>
      <c r="O146"/>
      <c r="P146" s="25"/>
      <c r="Q146" s="22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/>
      <c r="J147"/>
      <c r="K147"/>
      <c r="L147" s="25"/>
      <c r="M147" s="10"/>
      <c r="N147"/>
      <c r="O147"/>
      <c r="P147" s="25"/>
      <c r="Q147" s="22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/>
      <c r="J148"/>
      <c r="K148"/>
      <c r="L148" s="25"/>
      <c r="M148" s="10"/>
      <c r="N148"/>
      <c r="O148"/>
      <c r="P148" s="25"/>
      <c r="Q148" s="22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/>
      <c r="J149"/>
      <c r="K149"/>
      <c r="L149" s="25"/>
      <c r="M149" s="10"/>
      <c r="N149"/>
      <c r="O149"/>
      <c r="P149" s="25"/>
      <c r="Q149" s="22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/>
      <c r="J150"/>
      <c r="K150"/>
      <c r="L150" s="25"/>
      <c r="M150" s="10"/>
      <c r="N150"/>
      <c r="O150"/>
      <c r="P150" s="25"/>
      <c r="Q150" s="22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/>
      <c r="J151"/>
      <c r="K151"/>
      <c r="L151" s="25"/>
      <c r="M151" s="10"/>
      <c r="N151"/>
      <c r="O151"/>
      <c r="P151" s="25"/>
      <c r="Q151" s="22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/>
      <c r="J152"/>
      <c r="K152"/>
      <c r="L152" s="25"/>
      <c r="M152" s="10"/>
      <c r="N152"/>
      <c r="O152"/>
      <c r="P152" s="25"/>
      <c r="Q152" s="22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/>
      <c r="J153"/>
      <c r="K153"/>
      <c r="L153" s="25"/>
      <c r="M153" s="10"/>
      <c r="N153"/>
      <c r="O153"/>
      <c r="P153" s="25"/>
      <c r="Q153" s="22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/>
      <c r="J154"/>
      <c r="K154"/>
      <c r="L154" s="25"/>
      <c r="M154" s="10"/>
      <c r="N154"/>
      <c r="O154"/>
      <c r="P154" s="25"/>
      <c r="Q154" s="22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/>
      <c r="J155"/>
      <c r="K155"/>
      <c r="L155" s="25"/>
      <c r="M155" s="10"/>
      <c r="N155"/>
      <c r="O155"/>
      <c r="P155" s="25"/>
      <c r="Q155" s="22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/>
      <c r="J156"/>
      <c r="K156"/>
      <c r="L156" s="25"/>
      <c r="M156" s="10"/>
      <c r="N156"/>
      <c r="O156"/>
      <c r="P156" s="25"/>
      <c r="Q156" s="22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/>
      <c r="J157"/>
      <c r="K157"/>
      <c r="L157" s="25"/>
      <c r="M157" s="10"/>
      <c r="N157"/>
      <c r="O157"/>
      <c r="P157" s="25"/>
      <c r="Q157" s="22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/>
      <c r="J158"/>
      <c r="K158"/>
      <c r="L158" s="25"/>
      <c r="M158" s="10"/>
      <c r="N158"/>
      <c r="O158"/>
      <c r="P158" s="25"/>
      <c r="Q158" s="22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/>
      <c r="J159"/>
      <c r="K159"/>
      <c r="L159" s="25"/>
      <c r="M159" s="10"/>
      <c r="N159"/>
      <c r="O159"/>
      <c r="P159" s="25"/>
      <c r="Q159" s="22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/>
      <c r="J160"/>
      <c r="K160"/>
      <c r="L160" s="25"/>
      <c r="M160" s="10"/>
      <c r="N160"/>
      <c r="O160"/>
      <c r="P160" s="25"/>
      <c r="Q160" s="22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/>
      <c r="J161"/>
      <c r="K161"/>
      <c r="L161" s="25"/>
      <c r="M161" s="10"/>
      <c r="N161"/>
      <c r="O161"/>
      <c r="P161" s="25"/>
      <c r="Q161" s="22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/>
      <c r="J162"/>
      <c r="K162"/>
      <c r="L162" s="25"/>
      <c r="M162" s="10"/>
      <c r="N162"/>
      <c r="O162"/>
      <c r="P162" s="25"/>
      <c r="Q162" s="22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/>
      <c r="J163"/>
      <c r="K163"/>
      <c r="L163" s="25"/>
      <c r="M163" s="10"/>
      <c r="N163"/>
      <c r="O163"/>
      <c r="P163" s="25"/>
      <c r="Q163" s="22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/>
      <c r="J164"/>
      <c r="K164"/>
      <c r="L164" s="25"/>
      <c r="M164" s="10"/>
      <c r="N164"/>
      <c r="O164"/>
      <c r="P164" s="25"/>
      <c r="Q164" s="22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/>
      <c r="J165"/>
      <c r="K165"/>
      <c r="L165" s="25"/>
      <c r="M165" s="10"/>
      <c r="N165"/>
      <c r="O165"/>
      <c r="P165" s="25"/>
      <c r="Q165" s="22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/>
      <c r="J166"/>
      <c r="K166"/>
      <c r="L166" s="25"/>
      <c r="M166" s="10"/>
      <c r="N166"/>
      <c r="O166"/>
      <c r="P166" s="25"/>
      <c r="Q166" s="22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/>
      <c r="J167"/>
      <c r="K167"/>
      <c r="L167" s="25"/>
      <c r="M167" s="10"/>
      <c r="N167"/>
      <c r="O167"/>
      <c r="P167" s="25"/>
      <c r="Q167" s="22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/>
      <c r="J168"/>
      <c r="K168"/>
      <c r="L168" s="25"/>
      <c r="M168" s="10"/>
      <c r="N168"/>
      <c r="O168"/>
      <c r="P168" s="25"/>
      <c r="Q168" s="22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/>
      <c r="J169"/>
      <c r="K169"/>
      <c r="L169" s="25"/>
      <c r="M169" s="10"/>
      <c r="N169"/>
      <c r="O169"/>
      <c r="P169" s="25"/>
      <c r="Q169" s="22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/>
      <c r="J170"/>
      <c r="K170"/>
      <c r="L170" s="25"/>
      <c r="M170" s="10"/>
      <c r="N170"/>
      <c r="O170"/>
      <c r="P170" s="25"/>
      <c r="Q170" s="22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/>
      <c r="J171"/>
      <c r="K171"/>
      <c r="L171" s="25"/>
      <c r="M171" s="10"/>
      <c r="N171"/>
      <c r="O171"/>
      <c r="P171" s="25"/>
      <c r="Q171" s="22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/>
      <c r="J172"/>
      <c r="K172"/>
      <c r="L172" s="25"/>
      <c r="M172" s="10"/>
      <c r="N172"/>
      <c r="O172"/>
      <c r="P172" s="25"/>
      <c r="Q172" s="22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/>
      <c r="J173"/>
      <c r="K173"/>
      <c r="L173" s="25"/>
      <c r="M173" s="10"/>
      <c r="N173"/>
      <c r="O173"/>
      <c r="P173" s="25"/>
      <c r="Q173" s="22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/>
      <c r="J174"/>
      <c r="K174"/>
      <c r="L174" s="25"/>
      <c r="M174" s="10"/>
      <c r="N174"/>
      <c r="O174"/>
      <c r="P174" s="25"/>
      <c r="Q174" s="22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/>
      <c r="J175"/>
      <c r="K175"/>
      <c r="L175" s="25"/>
      <c r="M175" s="10"/>
      <c r="N175"/>
      <c r="O175"/>
      <c r="P175" s="25"/>
      <c r="Q175" s="22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/>
      <c r="J176"/>
      <c r="K176"/>
      <c r="L176" s="25"/>
      <c r="M176" s="10"/>
      <c r="N176"/>
      <c r="O176"/>
      <c r="P176" s="25"/>
      <c r="Q176" s="22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/>
      <c r="J177"/>
      <c r="K177"/>
      <c r="L177" s="25"/>
      <c r="M177" s="10"/>
      <c r="N177"/>
      <c r="O177"/>
      <c r="P177" s="25"/>
      <c r="Q177" s="22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/>
      <c r="J178"/>
      <c r="K178"/>
      <c r="L178" s="25"/>
      <c r="M178" s="10"/>
      <c r="N178"/>
      <c r="O178"/>
      <c r="P178" s="25"/>
      <c r="Q178" s="22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/>
      <c r="J179"/>
      <c r="K179"/>
      <c r="L179" s="25"/>
      <c r="M179" s="10"/>
      <c r="N179"/>
      <c r="O179"/>
      <c r="P179" s="25"/>
      <c r="Q179" s="22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/>
      <c r="J180"/>
      <c r="K180"/>
      <c r="L180" s="25"/>
      <c r="M180" s="10"/>
      <c r="N180"/>
      <c r="O180"/>
      <c r="P180" s="25"/>
      <c r="Q180" s="22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/>
      <c r="J181"/>
      <c r="K181"/>
      <c r="L181" s="25"/>
      <c r="M181" s="10"/>
      <c r="N181"/>
      <c r="O181"/>
      <c r="P181" s="25"/>
      <c r="Q181" s="22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/>
      <c r="J182"/>
      <c r="K182"/>
      <c r="L182" s="25"/>
      <c r="M182" s="10"/>
      <c r="N182"/>
      <c r="O182"/>
      <c r="P182" s="25"/>
      <c r="Q182" s="22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/>
      <c r="J183"/>
      <c r="K183"/>
      <c r="L183" s="25"/>
      <c r="M183" s="10"/>
      <c r="N183"/>
      <c r="O183"/>
      <c r="P183" s="25"/>
      <c r="Q183" s="22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/>
      <c r="J184"/>
      <c r="K184"/>
      <c r="L184" s="25"/>
      <c r="M184" s="10"/>
      <c r="N184"/>
      <c r="O184"/>
      <c r="P184" s="25"/>
      <c r="Q184" s="22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/>
      <c r="J185"/>
      <c r="K185"/>
      <c r="L185" s="25"/>
      <c r="M185" s="10"/>
      <c r="N185"/>
      <c r="O185"/>
      <c r="P185" s="25"/>
      <c r="Q185" s="22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/>
      <c r="J186"/>
      <c r="K186"/>
      <c r="L186" s="25"/>
      <c r="M186" s="10"/>
      <c r="N186"/>
      <c r="O186"/>
      <c r="P186" s="25"/>
      <c r="Q186" s="22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/>
      <c r="J187"/>
      <c r="K187"/>
      <c r="L187" s="25"/>
      <c r="M187" s="10"/>
      <c r="N187"/>
      <c r="O187"/>
      <c r="P187" s="25"/>
      <c r="Q187" s="22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/>
      <c r="J188"/>
      <c r="K188"/>
      <c r="L188" s="25"/>
      <c r="M188" s="10"/>
      <c r="N188"/>
      <c r="O188"/>
      <c r="P188" s="25"/>
      <c r="Q188" s="22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/>
      <c r="J189"/>
      <c r="K189"/>
      <c r="L189" s="25"/>
      <c r="M189" s="10"/>
      <c r="N189"/>
      <c r="O189"/>
      <c r="P189" s="25"/>
      <c r="Q189" s="22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/>
      <c r="J190"/>
      <c r="K190"/>
      <c r="L190" s="25"/>
      <c r="M190" s="10"/>
      <c r="N190"/>
      <c r="O190"/>
      <c r="P190" s="25"/>
      <c r="Q190" s="22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/>
      <c r="J191"/>
      <c r="K191"/>
      <c r="L191" s="25"/>
      <c r="M191" s="10"/>
      <c r="N191"/>
      <c r="O191"/>
      <c r="P191" s="25"/>
      <c r="Q191" s="22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/>
      <c r="J192"/>
      <c r="K192"/>
      <c r="L192" s="25"/>
      <c r="M192" s="10"/>
      <c r="N192"/>
      <c r="O192"/>
      <c r="P192" s="25"/>
      <c r="Q192" s="22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/>
      <c r="J193"/>
      <c r="K193"/>
      <c r="L193" s="25"/>
      <c r="M193" s="10"/>
      <c r="N193"/>
      <c r="O193"/>
      <c r="P193" s="25"/>
      <c r="Q193" s="22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/>
      <c r="J194"/>
      <c r="K194"/>
      <c r="L194" s="25"/>
      <c r="M194" s="10"/>
      <c r="N194"/>
      <c r="O194"/>
      <c r="P194" s="25"/>
      <c r="Q194" s="22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/>
      <c r="J195"/>
      <c r="K195"/>
      <c r="L195" s="25"/>
      <c r="M195" s="10"/>
      <c r="N195"/>
      <c r="O195"/>
      <c r="P195" s="25"/>
      <c r="Q195" s="22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/>
      <c r="J196"/>
      <c r="K196"/>
      <c r="L196" s="25"/>
      <c r="M196" s="10"/>
      <c r="N196"/>
      <c r="O196"/>
      <c r="P196" s="25"/>
      <c r="Q196" s="22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/>
      <c r="J197"/>
      <c r="K197"/>
      <c r="L197" s="25"/>
      <c r="M197" s="10"/>
      <c r="N197"/>
      <c r="O197"/>
      <c r="P197" s="25"/>
      <c r="Q197" s="22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/>
      <c r="J198"/>
      <c r="K198"/>
      <c r="L198" s="25"/>
      <c r="M198" s="10"/>
      <c r="N198"/>
      <c r="O198"/>
      <c r="P198" s="25"/>
      <c r="Q198" s="22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/>
      <c r="J199"/>
      <c r="K199"/>
      <c r="L199" s="25"/>
      <c r="M199" s="10"/>
      <c r="N199"/>
      <c r="O199"/>
      <c r="P199" s="25"/>
      <c r="Q199" s="22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/>
      <c r="J200"/>
      <c r="K200"/>
      <c r="L200" s="25"/>
      <c r="M200" s="10"/>
      <c r="N200"/>
      <c r="O200"/>
      <c r="P200" s="25"/>
      <c r="Q200" s="22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/>
      <c r="J201"/>
      <c r="K201"/>
      <c r="L201" s="25"/>
      <c r="M201" s="10"/>
      <c r="N201"/>
      <c r="O201"/>
      <c r="P201" s="25"/>
      <c r="Q201" s="22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/>
      <c r="J202"/>
      <c r="K202"/>
      <c r="L202" s="25"/>
      <c r="M202" s="10"/>
      <c r="N202"/>
      <c r="O202"/>
      <c r="P202" s="25"/>
      <c r="Q202" s="22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/>
      <c r="J203"/>
      <c r="K203"/>
      <c r="L203" s="25"/>
      <c r="M203" s="10"/>
      <c r="N203"/>
      <c r="O203"/>
      <c r="P203" s="25"/>
      <c r="Q203" s="22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/>
      <c r="J204"/>
      <c r="K204"/>
      <c r="L204" s="25"/>
      <c r="M204" s="10"/>
      <c r="N204"/>
      <c r="O204"/>
      <c r="P204" s="25"/>
      <c r="Q204" s="22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/>
      <c r="J205"/>
      <c r="K205"/>
      <c r="L205" s="25"/>
      <c r="M205" s="10"/>
      <c r="N205"/>
      <c r="O205"/>
      <c r="P205" s="25"/>
      <c r="Q205" s="22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/>
      <c r="J206"/>
      <c r="K206"/>
      <c r="L206" s="25"/>
      <c r="M206" s="10"/>
      <c r="N206"/>
      <c r="O206"/>
      <c r="P206" s="25"/>
      <c r="Q206" s="22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/>
      <c r="J207"/>
      <c r="K207"/>
      <c r="L207" s="25"/>
      <c r="M207" s="10"/>
      <c r="N207"/>
      <c r="O207"/>
      <c r="P207" s="25"/>
      <c r="Q207" s="22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/>
      <c r="J208"/>
      <c r="K208"/>
      <c r="L208" s="25"/>
      <c r="M208" s="10"/>
      <c r="N208"/>
      <c r="O208"/>
      <c r="P208" s="25"/>
      <c r="Q208" s="22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/>
      <c r="J209"/>
      <c r="K209"/>
      <c r="L209" s="25"/>
      <c r="M209" s="10"/>
      <c r="N209"/>
      <c r="O209"/>
      <c r="P209" s="25"/>
      <c r="Q209" s="22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/>
      <c r="J210"/>
      <c r="K210"/>
      <c r="L210" s="25"/>
      <c r="M210" s="10"/>
      <c r="N210"/>
      <c r="O210"/>
      <c r="P210" s="25"/>
      <c r="Q210" s="22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/>
      <c r="J211"/>
      <c r="K211"/>
      <c r="L211" s="25"/>
      <c r="M211" s="10"/>
      <c r="N211"/>
      <c r="O211"/>
      <c r="P211" s="25"/>
      <c r="Q211" s="22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/>
      <c r="J212"/>
      <c r="K212"/>
      <c r="L212" s="25"/>
      <c r="M212" s="10"/>
      <c r="N212"/>
      <c r="O212"/>
      <c r="P212" s="25"/>
      <c r="Q212" s="22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/>
      <c r="J213"/>
      <c r="K213"/>
      <c r="L213" s="25"/>
      <c r="M213" s="10"/>
      <c r="N213"/>
      <c r="O213"/>
      <c r="P213" s="25"/>
      <c r="Q213" s="22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/>
      <c r="J214"/>
      <c r="K214"/>
      <c r="L214" s="25"/>
      <c r="M214" s="10"/>
      <c r="N214"/>
      <c r="O214"/>
      <c r="P214" s="25"/>
      <c r="Q214" s="22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/>
      <c r="J215"/>
      <c r="K215"/>
      <c r="L215" s="25"/>
      <c r="M215" s="10"/>
      <c r="N215"/>
      <c r="O215"/>
      <c r="P215" s="25"/>
      <c r="Q215" s="22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/>
      <c r="J216"/>
      <c r="K216"/>
      <c r="L216" s="25"/>
      <c r="M216" s="10"/>
      <c r="N216"/>
      <c r="O216"/>
      <c r="P216" s="25"/>
      <c r="Q216" s="22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/>
      <c r="J217"/>
      <c r="K217"/>
      <c r="L217" s="25"/>
      <c r="M217" s="10"/>
      <c r="N217"/>
      <c r="O217"/>
      <c r="P217" s="25"/>
      <c r="Q217" s="22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/>
      <c r="J218"/>
      <c r="K218"/>
      <c r="L218" s="25"/>
      <c r="M218" s="10"/>
      <c r="N218"/>
      <c r="O218"/>
      <c r="P218" s="25"/>
      <c r="Q218" s="22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/>
      <c r="J219"/>
      <c r="K219"/>
      <c r="L219" s="25"/>
      <c r="M219" s="10"/>
      <c r="N219"/>
      <c r="O219"/>
      <c r="P219" s="25"/>
      <c r="Q219" s="22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/>
      <c r="J220"/>
      <c r="K220"/>
      <c r="L220" s="25"/>
      <c r="M220" s="10"/>
      <c r="N220"/>
      <c r="O220"/>
      <c r="P220" s="25"/>
      <c r="Q220" s="22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/>
      <c r="J221"/>
      <c r="K221"/>
      <c r="L221" s="25"/>
      <c r="M221" s="10"/>
      <c r="N221"/>
      <c r="O221"/>
      <c r="P221" s="25"/>
      <c r="Q221" s="22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/>
      <c r="J222"/>
      <c r="K222"/>
      <c r="L222" s="25"/>
      <c r="M222" s="10"/>
      <c r="N222"/>
      <c r="O222"/>
      <c r="P222" s="25"/>
      <c r="Q222" s="22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/>
      <c r="J223"/>
      <c r="K223"/>
      <c r="L223" s="25"/>
      <c r="M223" s="10"/>
      <c r="N223"/>
      <c r="O223"/>
      <c r="P223" s="25"/>
      <c r="Q223" s="22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/>
      <c r="J224"/>
      <c r="K224"/>
      <c r="L224" s="25"/>
      <c r="M224" s="10"/>
      <c r="N224"/>
      <c r="O224"/>
      <c r="P224" s="25"/>
      <c r="Q224" s="22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/>
      <c r="J225"/>
      <c r="K225"/>
      <c r="L225" s="25"/>
      <c r="M225" s="10"/>
      <c r="N225"/>
      <c r="O225"/>
      <c r="P225" s="25"/>
      <c r="Q225" s="22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/>
      <c r="J226"/>
      <c r="K226"/>
      <c r="L226" s="25"/>
      <c r="M226" s="10"/>
      <c r="N226"/>
      <c r="O226"/>
      <c r="P226" s="25"/>
      <c r="Q226" s="22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/>
      <c r="J227"/>
      <c r="K227"/>
      <c r="L227" s="25"/>
      <c r="M227" s="10"/>
      <c r="N227"/>
      <c r="O227"/>
      <c r="P227" s="25"/>
      <c r="Q227" s="22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/>
      <c r="J228"/>
      <c r="K228"/>
      <c r="L228" s="25"/>
      <c r="M228" s="10"/>
      <c r="N228"/>
      <c r="O228"/>
      <c r="P228" s="25"/>
      <c r="Q228" s="22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/>
      <c r="J229"/>
      <c r="K229"/>
      <c r="L229" s="25"/>
      <c r="M229" s="10"/>
      <c r="N229"/>
      <c r="O229"/>
      <c r="P229" s="25"/>
      <c r="Q229" s="22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/>
      <c r="J230"/>
      <c r="K230"/>
      <c r="L230" s="25"/>
      <c r="M230" s="10"/>
      <c r="N230"/>
      <c r="O230"/>
      <c r="P230" s="25"/>
      <c r="Q230" s="22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/>
      <c r="J231"/>
      <c r="K231"/>
      <c r="L231" s="25"/>
      <c r="M231" s="10"/>
      <c r="N231"/>
      <c r="O231"/>
      <c r="P231" s="25"/>
      <c r="Q231" s="22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/>
      <c r="J232"/>
      <c r="K232"/>
      <c r="L232" s="25"/>
      <c r="M232" s="10"/>
      <c r="N232"/>
      <c r="O232"/>
      <c r="P232" s="25"/>
      <c r="Q232" s="22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/>
      <c r="J233"/>
      <c r="K233"/>
      <c r="L233" s="25"/>
      <c r="M233" s="10"/>
      <c r="N233"/>
      <c r="O233"/>
      <c r="P233" s="25"/>
      <c r="Q233" s="22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/>
      <c r="J234"/>
      <c r="K234"/>
      <c r="L234" s="25"/>
      <c r="M234" s="10"/>
      <c r="N234"/>
      <c r="O234"/>
      <c r="P234" s="25"/>
      <c r="Q234" s="22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/>
      <c r="J235"/>
      <c r="K235"/>
      <c r="L235" s="25"/>
      <c r="M235" s="10"/>
      <c r="N235"/>
      <c r="O235"/>
      <c r="P235" s="25"/>
      <c r="Q235" s="22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/>
      <c r="J236"/>
      <c r="K236"/>
      <c r="L236" s="25"/>
      <c r="M236" s="10"/>
      <c r="N236"/>
      <c r="O236"/>
      <c r="P236" s="25"/>
      <c r="Q236" s="22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/>
      <c r="J237"/>
      <c r="K237"/>
      <c r="L237" s="25"/>
      <c r="M237" s="10"/>
      <c r="N237"/>
      <c r="O237"/>
      <c r="P237" s="25"/>
      <c r="Q237" s="22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/>
      <c r="J238"/>
      <c r="K238"/>
      <c r="L238" s="25"/>
      <c r="M238" s="10"/>
      <c r="N238"/>
      <c r="O238"/>
      <c r="P238" s="25"/>
      <c r="Q238" s="22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/>
      <c r="J239"/>
      <c r="K239"/>
      <c r="L239" s="25"/>
      <c r="M239" s="10"/>
      <c r="N239"/>
      <c r="O239"/>
      <c r="P239" s="25"/>
      <c r="Q239" s="22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/>
      <c r="J240"/>
      <c r="K240"/>
      <c r="L240" s="25"/>
      <c r="M240" s="10"/>
      <c r="N240"/>
      <c r="O240"/>
      <c r="P240" s="25"/>
      <c r="Q240" s="22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/>
      <c r="J241"/>
      <c r="K241"/>
      <c r="L241" s="25"/>
      <c r="M241" s="10"/>
      <c r="N241"/>
      <c r="O241"/>
      <c r="P241" s="25"/>
      <c r="Q241" s="22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/>
      <c r="J242"/>
      <c r="K242"/>
      <c r="L242" s="25"/>
      <c r="M242" s="10"/>
      <c r="N242"/>
      <c r="O242"/>
      <c r="P242" s="25"/>
      <c r="Q242" s="22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/>
      <c r="J243"/>
      <c r="K243"/>
      <c r="L243" s="25"/>
      <c r="M243" s="10"/>
      <c r="N243"/>
      <c r="O243"/>
      <c r="P243" s="25"/>
      <c r="Q243" s="22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/>
      <c r="J244"/>
      <c r="K244"/>
      <c r="L244" s="25"/>
      <c r="M244" s="10"/>
      <c r="N244"/>
      <c r="O244"/>
      <c r="P244" s="25"/>
      <c r="Q244" s="22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/>
      <c r="J245"/>
      <c r="K245"/>
      <c r="L245" s="25"/>
      <c r="M245" s="10"/>
      <c r="N245"/>
      <c r="O245"/>
      <c r="P245" s="25"/>
      <c r="Q245" s="22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/>
      <c r="J246"/>
      <c r="K246"/>
      <c r="L246" s="25"/>
      <c r="M246" s="10"/>
      <c r="N246"/>
      <c r="O246"/>
      <c r="P246" s="25"/>
      <c r="Q246" s="22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/>
      <c r="J247"/>
      <c r="K247"/>
      <c r="L247" s="25"/>
      <c r="M247" s="10"/>
      <c r="N247"/>
      <c r="O247"/>
      <c r="P247" s="25"/>
      <c r="Q247" s="22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/>
      <c r="J248"/>
      <c r="K248"/>
      <c r="L248" s="25"/>
      <c r="M248" s="10"/>
      <c r="N248"/>
      <c r="O248"/>
      <c r="P248" s="25"/>
      <c r="Q248" s="22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/>
      <c r="J249"/>
      <c r="K249"/>
      <c r="L249" s="25"/>
      <c r="M249" s="10"/>
      <c r="N249"/>
      <c r="O249"/>
      <c r="P249" s="25"/>
      <c r="Q249" s="22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/>
      <c r="J250"/>
      <c r="K250"/>
      <c r="L250" s="25"/>
      <c r="M250" s="10"/>
      <c r="N250"/>
      <c r="O250"/>
      <c r="P250" s="25"/>
      <c r="Q250" s="22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/>
      <c r="J251"/>
      <c r="K251"/>
      <c r="L251" s="25"/>
      <c r="M251" s="10"/>
      <c r="N251"/>
      <c r="O251"/>
      <c r="P251" s="25"/>
      <c r="Q251" s="22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/>
      <c r="J252"/>
      <c r="K252"/>
      <c r="L252" s="25"/>
      <c r="M252" s="10"/>
      <c r="N252"/>
      <c r="O252"/>
      <c r="P252" s="25"/>
      <c r="Q252" s="22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/>
      <c r="J253"/>
      <c r="K253"/>
      <c r="L253" s="25"/>
      <c r="M253" s="10"/>
      <c r="N253"/>
      <c r="O253"/>
      <c r="P253" s="25"/>
      <c r="Q253" s="22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/>
      <c r="J254"/>
      <c r="K254"/>
      <c r="L254" s="25"/>
      <c r="M254" s="10"/>
      <c r="N254"/>
      <c r="O254"/>
      <c r="P254" s="25"/>
      <c r="Q254" s="22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/>
      <c r="J255"/>
      <c r="K255"/>
      <c r="L255" s="25"/>
      <c r="M255" s="10"/>
      <c r="N255"/>
      <c r="O255"/>
      <c r="P255" s="25"/>
      <c r="Q255" s="22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/>
      <c r="J256"/>
      <c r="K256"/>
      <c r="L256" s="25"/>
      <c r="M256" s="10"/>
      <c r="N256"/>
      <c r="O256"/>
      <c r="P256" s="25"/>
      <c r="Q256" s="22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/>
      <c r="J257"/>
      <c r="K257"/>
      <c r="L257" s="25"/>
      <c r="M257" s="10"/>
      <c r="N257"/>
      <c r="O257"/>
      <c r="P257" s="25"/>
      <c r="Q257" s="22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/>
      <c r="J258"/>
      <c r="K258"/>
      <c r="L258" s="25"/>
      <c r="M258" s="10"/>
      <c r="N258"/>
      <c r="O258"/>
      <c r="P258" s="25"/>
      <c r="Q258" s="22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/>
      <c r="J259"/>
      <c r="K259"/>
      <c r="L259" s="25"/>
      <c r="M259" s="10"/>
      <c r="N259"/>
      <c r="O259"/>
      <c r="P259" s="25"/>
      <c r="Q259" s="22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/>
      <c r="J260"/>
      <c r="K260"/>
      <c r="L260" s="25"/>
      <c r="M260" s="10"/>
      <c r="N260"/>
      <c r="O260"/>
      <c r="P260" s="25"/>
      <c r="Q260" s="22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/>
      <c r="J261"/>
      <c r="K261"/>
      <c r="L261" s="25"/>
      <c r="M261" s="10"/>
      <c r="N261"/>
      <c r="O261"/>
      <c r="P261" s="25"/>
      <c r="Q261" s="22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/>
      <c r="J262"/>
      <c r="K262"/>
      <c r="L262" s="25"/>
      <c r="M262" s="10"/>
      <c r="N262"/>
      <c r="O262"/>
      <c r="P262" s="25"/>
      <c r="Q262" s="22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/>
      <c r="J263"/>
      <c r="K263"/>
      <c r="L263" s="25"/>
      <c r="M263" s="10"/>
      <c r="N263"/>
      <c r="O263"/>
      <c r="P263" s="25"/>
      <c r="Q263" s="22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/>
      <c r="J264"/>
      <c r="K264"/>
      <c r="L264" s="25"/>
      <c r="M264" s="10"/>
      <c r="N264"/>
      <c r="O264"/>
      <c r="P264" s="25"/>
      <c r="Q264" s="22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/>
      <c r="J265"/>
      <c r="K265"/>
      <c r="L265" s="25"/>
      <c r="M265" s="10"/>
      <c r="N265"/>
      <c r="O265"/>
      <c r="P265" s="25"/>
      <c r="Q265" s="22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/>
      <c r="J266"/>
      <c r="K266"/>
      <c r="L266" s="25"/>
      <c r="M266" s="10"/>
      <c r="N266"/>
      <c r="O266"/>
      <c r="P266" s="25"/>
      <c r="Q266" s="22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/>
      <c r="J267"/>
      <c r="K267"/>
      <c r="L267" s="25"/>
      <c r="M267" s="10"/>
      <c r="N267"/>
      <c r="O267"/>
      <c r="P267" s="25"/>
      <c r="Q267" s="22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/>
      <c r="J268"/>
      <c r="K268"/>
      <c r="L268" s="25"/>
      <c r="M268" s="10"/>
      <c r="N268"/>
      <c r="O268"/>
      <c r="P268" s="25"/>
      <c r="Q268" s="22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/>
      <c r="J269"/>
      <c r="K269"/>
      <c r="L269" s="25"/>
      <c r="M269" s="10"/>
      <c r="N269"/>
      <c r="O269"/>
      <c r="P269" s="25"/>
      <c r="Q269" s="22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/>
      <c r="J270"/>
      <c r="K270"/>
      <c r="L270" s="25"/>
      <c r="M270" s="10"/>
      <c r="N270"/>
      <c r="O270"/>
      <c r="P270" s="25"/>
      <c r="Q270" s="22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/>
      <c r="J271"/>
      <c r="K271"/>
      <c r="L271" s="25"/>
      <c r="M271" s="10"/>
      <c r="N271"/>
      <c r="O271"/>
      <c r="P271" s="25"/>
      <c r="Q271" s="22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/>
      <c r="J272"/>
      <c r="K272"/>
      <c r="L272" s="25"/>
      <c r="M272" s="10"/>
      <c r="N272"/>
      <c r="O272"/>
      <c r="P272" s="25"/>
      <c r="Q272" s="22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/>
      <c r="J273"/>
      <c r="K273"/>
      <c r="L273" s="25"/>
      <c r="M273" s="10"/>
      <c r="N273"/>
      <c r="O273"/>
      <c r="P273" s="25"/>
      <c r="Q273" s="22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/>
      <c r="J274"/>
      <c r="K274"/>
      <c r="L274" s="25"/>
      <c r="M274" s="10"/>
      <c r="N274"/>
      <c r="O274"/>
      <c r="P274" s="25"/>
      <c r="Q274" s="22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/>
      <c r="J275"/>
      <c r="K275"/>
      <c r="L275" s="25"/>
      <c r="M275" s="10"/>
      <c r="N275"/>
      <c r="O275"/>
      <c r="P275" s="25"/>
      <c r="Q275" s="22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/>
      <c r="J276"/>
      <c r="K276"/>
      <c r="L276" s="25"/>
      <c r="M276" s="10"/>
      <c r="N276"/>
      <c r="O276"/>
      <c r="P276" s="25"/>
      <c r="Q276" s="22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/>
      <c r="J277"/>
      <c r="K277"/>
      <c r="L277" s="25"/>
      <c r="M277" s="10"/>
      <c r="N277"/>
      <c r="O277"/>
      <c r="P277" s="25"/>
      <c r="Q277" s="22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/>
      <c r="J278"/>
      <c r="K278"/>
      <c r="L278" s="25"/>
      <c r="M278" s="10"/>
      <c r="N278"/>
      <c r="O278"/>
      <c r="P278" s="25"/>
      <c r="Q278" s="22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/>
      <c r="J279"/>
      <c r="K279"/>
      <c r="L279" s="25"/>
      <c r="M279" s="10"/>
      <c r="N279"/>
      <c r="O279"/>
      <c r="P279" s="25"/>
      <c r="Q279" s="22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/>
      <c r="J280"/>
      <c r="K280"/>
      <c r="L280" s="25"/>
      <c r="M280" s="10"/>
      <c r="N280"/>
      <c r="O280"/>
      <c r="P280" s="25"/>
      <c r="Q280" s="22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/>
      <c r="J281"/>
      <c r="K281"/>
      <c r="L281" s="25"/>
      <c r="M281" s="10"/>
      <c r="N281"/>
      <c r="O281"/>
      <c r="P281" s="25"/>
      <c r="Q281" s="22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/>
      <c r="J282"/>
      <c r="K282"/>
      <c r="L282" s="25"/>
      <c r="M282" s="10"/>
      <c r="N282"/>
      <c r="O282"/>
      <c r="P282" s="25"/>
      <c r="Q282" s="22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/>
      <c r="J283"/>
      <c r="K283"/>
      <c r="L283" s="25"/>
      <c r="M283" s="10"/>
      <c r="N283"/>
      <c r="O283"/>
      <c r="P283" s="25"/>
      <c r="Q283" s="22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/>
      <c r="J284"/>
      <c r="K284"/>
      <c r="L284" s="25"/>
      <c r="M284" s="10"/>
      <c r="N284"/>
      <c r="O284"/>
      <c r="P284" s="25"/>
      <c r="Q284" s="22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/>
      <c r="J285"/>
      <c r="K285"/>
      <c r="L285" s="25"/>
      <c r="M285" s="10"/>
      <c r="N285"/>
      <c r="O285"/>
      <c r="P285" s="25"/>
      <c r="Q285" s="22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/>
      <c r="J286"/>
      <c r="K286"/>
      <c r="L286" s="25"/>
      <c r="M286" s="10"/>
      <c r="N286"/>
      <c r="O286"/>
      <c r="P286" s="25"/>
      <c r="Q286" s="22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/>
      <c r="J287"/>
      <c r="K287"/>
      <c r="L287" s="25"/>
      <c r="M287" s="10"/>
      <c r="N287"/>
      <c r="O287"/>
      <c r="P287" s="25"/>
      <c r="Q287" s="22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/>
      <c r="J288"/>
      <c r="K288"/>
      <c r="L288" s="25"/>
      <c r="M288" s="10"/>
      <c r="N288"/>
      <c r="O288"/>
      <c r="P288" s="25"/>
      <c r="Q288" s="22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/>
      <c r="J289"/>
      <c r="K289"/>
      <c r="L289" s="25"/>
      <c r="M289" s="10"/>
      <c r="N289"/>
      <c r="O289"/>
      <c r="P289" s="25"/>
      <c r="Q289" s="22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/>
      <c r="J290"/>
      <c r="K290"/>
      <c r="L290" s="25"/>
      <c r="M290" s="10"/>
      <c r="N290"/>
      <c r="O290"/>
      <c r="P290" s="25"/>
      <c r="Q290" s="22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/>
      <c r="J291"/>
      <c r="K291"/>
      <c r="L291" s="25"/>
      <c r="M291" s="10"/>
      <c r="N291"/>
      <c r="O291"/>
      <c r="P291" s="25"/>
      <c r="Q291" s="22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/>
      <c r="J292"/>
      <c r="K292"/>
      <c r="L292" s="25"/>
      <c r="M292" s="10"/>
      <c r="N292"/>
      <c r="O292"/>
      <c r="P292" s="25"/>
      <c r="Q292" s="22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/>
      <c r="J293"/>
      <c r="K293"/>
      <c r="L293" s="25"/>
      <c r="M293" s="10"/>
      <c r="N293"/>
      <c r="O293"/>
      <c r="P293" s="25"/>
      <c r="Q293" s="22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/>
      <c r="J294"/>
      <c r="K294"/>
      <c r="L294" s="25"/>
      <c r="M294" s="10"/>
      <c r="N294"/>
      <c r="O294"/>
      <c r="P294" s="25"/>
      <c r="Q294" s="22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/>
      <c r="J295"/>
      <c r="K295"/>
      <c r="L295" s="25"/>
      <c r="M295" s="10"/>
      <c r="N295"/>
      <c r="O295"/>
      <c r="P295" s="25"/>
      <c r="Q295" s="22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/>
      <c r="J296"/>
      <c r="K296"/>
      <c r="L296" s="25"/>
      <c r="M296" s="10"/>
      <c r="N296"/>
      <c r="O296"/>
      <c r="P296" s="25"/>
      <c r="Q296" s="22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/>
      <c r="J297"/>
      <c r="K297"/>
      <c r="L297" s="25"/>
      <c r="M297" s="10"/>
      <c r="N297"/>
      <c r="O297"/>
      <c r="P297" s="25"/>
      <c r="Q297" s="22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/>
      <c r="J298"/>
      <c r="K298"/>
      <c r="L298" s="25"/>
      <c r="M298" s="10"/>
      <c r="N298"/>
      <c r="O298"/>
      <c r="P298" s="25"/>
      <c r="Q298" s="22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/>
      <c r="J299"/>
      <c r="K299"/>
      <c r="L299" s="25"/>
      <c r="M299" s="10"/>
      <c r="N299"/>
      <c r="O299"/>
      <c r="P299" s="25"/>
      <c r="Q299" s="22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/>
      <c r="J300"/>
      <c r="K300"/>
      <c r="L300" s="25"/>
      <c r="M300" s="10"/>
      <c r="N300"/>
      <c r="O300"/>
      <c r="P300" s="25"/>
      <c r="Q300" s="22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27347.268674012499</v>
      </c>
      <c r="AH1" s="31" t="s">
        <v>96</v>
      </c>
      <c r="AI1">
        <f ca="1">MAX(AD3:OFFSET(AD3,Control!$I$5-1,0))</f>
        <v>8.401164220082828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2.30072966556083E-5</v>
      </c>
      <c r="E2" s="18" t="s">
        <v>29</v>
      </c>
      <c r="F2" s="3">
        <f>Control!Q15</f>
        <v>8.8028169014084515E-2</v>
      </c>
      <c r="H2" s="3" t="s">
        <v>33</v>
      </c>
      <c r="I2" s="4">
        <v>0.1</v>
      </c>
      <c r="J2" s="4">
        <f>Control!S15</f>
        <v>0</v>
      </c>
      <c r="K2" s="4" t="s">
        <v>49</v>
      </c>
      <c r="N2" s="4" t="s">
        <v>34</v>
      </c>
      <c r="O2" s="4">
        <f>Control!R15</f>
        <v>10</v>
      </c>
      <c r="P2" s="18">
        <f>Control!P15</f>
        <v>2.52112676056338</v>
      </c>
      <c r="Q2" s="34" t="s">
        <v>35</v>
      </c>
      <c r="R2" s="14" t="s">
        <v>38</v>
      </c>
      <c r="S2" s="8">
        <f ca="1">100*MAX(S3:OFFSET(S3,Control!$I$5-1,0))</f>
        <v>1.5515216505080813</v>
      </c>
      <c r="T2" s="8">
        <f ca="1">S2*(1+AG3/100)</f>
        <v>5.3614319490357332</v>
      </c>
      <c r="U2" s="2"/>
      <c r="V2" t="s">
        <v>44</v>
      </c>
      <c r="W2">
        <f>O2/(1+P2-F2)</f>
        <v>2.9128205128205131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2.8683464273653039</v>
      </c>
      <c r="C3" s="20">
        <v>65.678112330140308</v>
      </c>
      <c r="D3" s="9">
        <f>ABS(B3-((354.94*SQRT(C3)+9.623*C3-1.5223*POWER(C3,1.5))/($AA$1+273)+0.0012439*POWER(C3,1.5)))</f>
        <v>8.0847928529692581E-7</v>
      </c>
      <c r="E3">
        <f>Control!C5/100</f>
        <v>0.38965236339525339</v>
      </c>
      <c r="F3">
        <f t="shared" ref="F3:F30" si="0">$F$2*N3</f>
        <v>1.1507665050126621E-6</v>
      </c>
      <c r="G3">
        <f t="shared" ref="G3:G30" si="1">0.018*C3*1000000/8.3144/($AA$1+273.15)</f>
        <v>116.24720864483996</v>
      </c>
      <c r="H3" s="21">
        <f t="shared" ref="H3:H30" si="2">2*0.0000000000000000001*(E3*100)^3.5</f>
        <v>7.3858519390570924E-14</v>
      </c>
      <c r="I3">
        <v>0.1</v>
      </c>
      <c r="J3">
        <f t="shared" ref="J3:J30" si="3">$I$2+(0.821*SQRT(H3)+1.54)/E3</f>
        <v>4.0522414536477696</v>
      </c>
      <c r="K3">
        <f>Control!F5/100</f>
        <v>2.8561438959384348E-2</v>
      </c>
      <c r="L3" s="25">
        <f>K3*(1-F3-P3-S3)</f>
        <v>2.8556390504120694E-2</v>
      </c>
      <c r="M3" s="10">
        <f t="shared" ref="M3:M30" si="4">0.018*I3*1000000/8.3144/($AA$1+273.15)</f>
        <v>0.17699535586605619</v>
      </c>
      <c r="N3">
        <f>1/((1+$P$2)*(1+(1-E3)/E3*$AA$2/M3)-$O$2)</f>
        <v>1.3072707496943841E-5</v>
      </c>
      <c r="O3">
        <f t="shared" ref="O3:O30" si="5">$O$2*N3</f>
        <v>1.307270749694384E-4</v>
      </c>
      <c r="P3" s="25">
        <f t="shared" ref="P3:P30" si="6">S3*($P$2-$F$2)</f>
        <v>1.2445581061278785E-4</v>
      </c>
      <c r="Q3" s="22">
        <f t="shared" ref="Q3:Q30" si="7">100/(1+G3/$AA$2*(1/S3-1))</f>
        <v>0.10791398526726155</v>
      </c>
      <c r="R3">
        <f t="shared" ref="R3:R9" si="8">Q3/100*G3+(100-Q3)/100*$AA$2</f>
        <v>2452.4761586572995</v>
      </c>
      <c r="S3" s="25">
        <f t="shared" ref="S3:S30" si="9">($O$2/(1+$P$2-$F$2)+1)*N3</f>
        <v>5.1151158052144362E-5</v>
      </c>
      <c r="T3" s="25">
        <f>L3+F3+P3</f>
        <v>2.8681997081238496E-2</v>
      </c>
      <c r="U3" s="10">
        <f ca="1">RANK(C3,$C$3:OFFSET($C$3,Control!$I$5-1,0),1)</f>
        <v>13</v>
      </c>
      <c r="V3" s="10">
        <f ca="1">IF(U3=U2,U2+1,U3)</f>
        <v>13</v>
      </c>
      <c r="W3" s="10">
        <f ca="1">IF(V3=V2,V2+1,V3)</f>
        <v>13</v>
      </c>
      <c r="X3" s="7">
        <f>(N3+L3)*100</f>
        <v>2.8569463211617636</v>
      </c>
      <c r="Y3" s="7">
        <f t="shared" ref="Y3:Y66" ca="1" si="10">ABS(C3-V3)</f>
        <v>52.678112330140308</v>
      </c>
      <c r="Z3">
        <v>1</v>
      </c>
      <c r="AA3">
        <v>2</v>
      </c>
      <c r="AB3" s="11">
        <f>100*8.3144*$AA$2*($AA$1+273)*($AE$1/100-B3/100)/(0.018*1000000*C3+8.3144*$AA$2*($AA$1+273)*($AE$1/100-B3/100))</f>
        <v>50.109426331859702</v>
      </c>
      <c r="AC3" s="11"/>
      <c r="AD3" s="7">
        <f t="shared" ref="AD3:AD16" si="11">B3+S3*100</f>
        <v>2.8734615431705182</v>
      </c>
      <c r="AE3">
        <f>($AE$1/100-K3)/(1-K3)/N3-1-$P$2</f>
        <v>3751.5406562703697</v>
      </c>
      <c r="AF3" s="25">
        <f t="shared" ref="AF3:AF30" si="12">S3+P3+F3</f>
        <v>1.7675773516994487E-4</v>
      </c>
      <c r="AG3">
        <f>100*((O2+P2)*(1+P2-F2)-O2)/(1+O2+P2-F2)</f>
        <v>245.55959610876263</v>
      </c>
      <c r="AL3" s="33"/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13">100*T4/(1-S4)</f>
        <v>3.4726669579500209</v>
      </c>
      <c r="C4" s="20">
        <v>90.516392255949043</v>
      </c>
      <c r="D4" s="9">
        <f t="shared" ref="D4:D30" si="14">ABS(B4-((354.94*SQRT(C4)+9.623*C4-1.5223*POWER(C4,1.5))/($AA$1+273)+0.0012439*POWER(C4,1.5)))</f>
        <v>2.6982526968311049E-7</v>
      </c>
      <c r="E4">
        <f>Control!C6/100</f>
        <v>0.34971299583991844</v>
      </c>
      <c r="F4">
        <f t="shared" si="0"/>
        <v>9.6936662717514074E-7</v>
      </c>
      <c r="G4">
        <f t="shared" si="1"/>
        <v>160.20981059053233</v>
      </c>
      <c r="H4" s="21">
        <f t="shared" si="2"/>
        <v>5.0584935006422582E-14</v>
      </c>
      <c r="I4">
        <v>0.1</v>
      </c>
      <c r="J4">
        <f t="shared" si="3"/>
        <v>4.5036115413818534</v>
      </c>
      <c r="K4">
        <f>Control!F6/100</f>
        <v>3.4624521969769839E-2</v>
      </c>
      <c r="L4" s="25">
        <f t="shared" ref="L4:L30" si="15">K4*(1-F4-P4-S4)</f>
        <v>3.4619366561476045E-2</v>
      </c>
      <c r="M4" s="10">
        <f t="shared" si="4"/>
        <v>0.17699535586605619</v>
      </c>
      <c r="N4">
        <f t="shared" ref="N4:N30" si="16">1/((1+$P$2)*(1+(1-E4)/E4*$AA$2/M4)-$O$2)</f>
        <v>1.1012004884709598E-5</v>
      </c>
      <c r="O4">
        <f t="shared" si="5"/>
        <v>1.1012004884709597E-4</v>
      </c>
      <c r="P4" s="25">
        <f t="shared" si="6"/>
        <v>1.0483734870675505E-4</v>
      </c>
      <c r="Q4" s="22">
        <f t="shared" si="7"/>
        <v>6.5985841159695427E-2</v>
      </c>
      <c r="R4">
        <f t="shared" si="8"/>
        <v>2453.4857633906681</v>
      </c>
      <c r="S4" s="25">
        <f t="shared" si="9"/>
        <v>4.3087998600171401E-5</v>
      </c>
      <c r="T4" s="25">
        <f t="shared" ref="T4:T30" si="17">L4+F4+P4</f>
        <v>3.4725173276809976E-2</v>
      </c>
      <c r="U4" s="10">
        <f ca="1">RANK(C4,$C$3:OFFSET($C$3,Control!$I$5-1,0),1)</f>
        <v>24</v>
      </c>
      <c r="V4" s="10">
        <f t="shared" ref="V4:W19" ca="1" si="18">IF(U4=U3,U3+1,U4)</f>
        <v>24</v>
      </c>
      <c r="W4" s="10">
        <f t="shared" ca="1" si="18"/>
        <v>24</v>
      </c>
      <c r="X4" s="7">
        <f t="shared" ref="X4:X67" si="19">(N4+L4)*100</f>
        <v>3.4630378566360753</v>
      </c>
      <c r="Y4" s="7">
        <f t="shared" ca="1" si="10"/>
        <v>66.516392255949043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38.882174176163986</v>
      </c>
      <c r="AC4" s="11"/>
      <c r="AD4" s="7">
        <f t="shared" si="11"/>
        <v>3.4769757578100382</v>
      </c>
      <c r="AE4">
        <f t="shared" ref="AE4:AE30" si="21">($AE$1/100-K4)/(1-K4)/N4-1-$P$2</f>
        <v>3911.8953163449405</v>
      </c>
      <c r="AF4" s="25">
        <f t="shared" si="12"/>
        <v>1.4889471393410162E-4</v>
      </c>
      <c r="AG4" s="7"/>
      <c r="AL4" s="33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13"/>
        <v>4.4507441670729442</v>
      </c>
      <c r="C5" s="20">
        <v>135.87348114690207</v>
      </c>
      <c r="D5" s="9">
        <f t="shared" si="14"/>
        <v>4.9202386165347889E-7</v>
      </c>
      <c r="E5">
        <f>Control!C7/100</f>
        <v>0.47585625936456422</v>
      </c>
      <c r="F5">
        <f t="shared" si="0"/>
        <v>1.6365454592736528E-6</v>
      </c>
      <c r="G5">
        <f t="shared" si="1"/>
        <v>240.48975148355808</v>
      </c>
      <c r="H5" s="21">
        <f t="shared" si="2"/>
        <v>1.4866038318152935E-13</v>
      </c>
      <c r="I5">
        <v>0.1</v>
      </c>
      <c r="J5">
        <f t="shared" si="3"/>
        <v>3.3362720595612694</v>
      </c>
      <c r="K5">
        <f>Control!F7/100</f>
        <v>4.4336719574517083E-2</v>
      </c>
      <c r="L5" s="25">
        <f t="shared" si="15"/>
        <v>4.4325574503346711E-2</v>
      </c>
      <c r="M5" s="10">
        <f t="shared" si="4"/>
        <v>0.17699535586605619</v>
      </c>
      <c r="N5">
        <f t="shared" si="16"/>
        <v>1.8591156417348694E-5</v>
      </c>
      <c r="O5">
        <f t="shared" si="5"/>
        <v>1.8591156417348693E-4</v>
      </c>
      <c r="P5" s="25">
        <f t="shared" si="6"/>
        <v>1.7699297889830272E-4</v>
      </c>
      <c r="Q5" s="22">
        <f t="shared" si="7"/>
        <v>7.4209659625184318E-2</v>
      </c>
      <c r="R5">
        <f t="shared" si="8"/>
        <v>2453.3566194822115</v>
      </c>
      <c r="S5" s="25">
        <f t="shared" si="9"/>
        <v>7.2743858186856693E-5</v>
      </c>
      <c r="T5" s="25">
        <f t="shared" si="17"/>
        <v>4.4504204027704289E-2</v>
      </c>
      <c r="U5" s="10">
        <f ca="1">RANK(C5,$C$3:OFFSET($C$3,Control!$I$5-1,0),1)</f>
        <v>32</v>
      </c>
      <c r="V5" s="10">
        <f t="shared" ca="1" si="18"/>
        <v>32</v>
      </c>
      <c r="W5" s="10">
        <f t="shared" ca="1" si="18"/>
        <v>32</v>
      </c>
      <c r="X5" s="7">
        <f t="shared" si="19"/>
        <v>4.4344165659764059</v>
      </c>
      <c r="Y5" s="7">
        <f t="shared" ca="1" si="10"/>
        <v>103.87348114690207</v>
      </c>
      <c r="Z5">
        <v>1</v>
      </c>
      <c r="AA5">
        <v>2</v>
      </c>
      <c r="AB5" s="11">
        <f t="shared" si="20"/>
        <v>24.470199614947699</v>
      </c>
      <c r="AC5" s="11"/>
      <c r="AD5" s="7">
        <f t="shared" si="11"/>
        <v>4.4580185528916303</v>
      </c>
      <c r="AE5">
        <f t="shared" si="21"/>
        <v>1792.6010014732674</v>
      </c>
      <c r="AF5" s="25">
        <f t="shared" si="12"/>
        <v>2.5137338254443308E-4</v>
      </c>
      <c r="AG5" s="7"/>
      <c r="AL5" s="33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13"/>
        <v>3.4354214147120121</v>
      </c>
      <c r="C6" s="20">
        <v>88.909373342784932</v>
      </c>
      <c r="D6" s="9">
        <f t="shared" si="14"/>
        <v>3.9885190794564096E-7</v>
      </c>
      <c r="E6">
        <f>Control!C8/100</f>
        <v>0.41488618091288926</v>
      </c>
      <c r="F6">
        <f t="shared" si="0"/>
        <v>1.2781441905102436E-6</v>
      </c>
      <c r="G6">
        <f t="shared" si="1"/>
        <v>157.36546174634267</v>
      </c>
      <c r="H6" s="21">
        <f t="shared" si="2"/>
        <v>9.1998636127769117E-14</v>
      </c>
      <c r="I6">
        <v>0.1</v>
      </c>
      <c r="J6">
        <f t="shared" si="3"/>
        <v>3.811861999431422</v>
      </c>
      <c r="K6">
        <f>Control!F8/100</f>
        <v>3.421947054952925E-2</v>
      </c>
      <c r="L6" s="25">
        <f t="shared" si="15"/>
        <v>3.4212752482203526E-2</v>
      </c>
      <c r="M6" s="10">
        <f t="shared" si="4"/>
        <v>0.17699535586605619</v>
      </c>
      <c r="N6">
        <f t="shared" si="16"/>
        <v>1.4519718004196367E-5</v>
      </c>
      <c r="O6">
        <f t="shared" si="5"/>
        <v>1.4519718004196366E-4</v>
      </c>
      <c r="P6" s="25">
        <f t="shared" si="6"/>
        <v>1.382317530246743E-4</v>
      </c>
      <c r="Q6" s="22">
        <f t="shared" si="7"/>
        <v>8.8558465722327673E-2</v>
      </c>
      <c r="R6">
        <f t="shared" si="8"/>
        <v>2452.9652501050159</v>
      </c>
      <c r="S6" s="25">
        <f t="shared" si="9"/>
        <v>5.6813050447188866E-5</v>
      </c>
      <c r="T6" s="25">
        <f t="shared" si="17"/>
        <v>3.4352262379418706E-2</v>
      </c>
      <c r="U6" s="10">
        <f ca="1">RANK(C6,$C$3:OFFSET($C$3,Control!$I$5-1,0),1)</f>
        <v>23</v>
      </c>
      <c r="V6" s="10">
        <f t="shared" ca="1" si="18"/>
        <v>23</v>
      </c>
      <c r="W6" s="10">
        <f t="shared" ca="1" si="18"/>
        <v>23</v>
      </c>
      <c r="X6" s="7">
        <f t="shared" si="19"/>
        <v>3.4227272200207723</v>
      </c>
      <c r="Y6" s="7">
        <f t="shared" ca="1" si="10"/>
        <v>65.909373342784932</v>
      </c>
      <c r="Z6">
        <v>1</v>
      </c>
      <c r="AA6">
        <v>2</v>
      </c>
      <c r="AB6" s="11">
        <f t="shared" si="20"/>
        <v>39.521954100453691</v>
      </c>
      <c r="AC6" s="11"/>
      <c r="AD6" s="7">
        <f t="shared" si="11"/>
        <v>3.441102719756731</v>
      </c>
      <c r="AE6">
        <f t="shared" si="21"/>
        <v>2993.6379728009665</v>
      </c>
      <c r="AF6" s="25">
        <f t="shared" si="12"/>
        <v>1.963229476623734E-4</v>
      </c>
      <c r="AG6" s="7"/>
      <c r="AL6" s="33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13"/>
        <v>2.8498708922091613</v>
      </c>
      <c r="C7" s="20">
        <v>64.962336710974455</v>
      </c>
      <c r="D7" s="9">
        <f t="shared" si="14"/>
        <v>5.2870015032624451E-8</v>
      </c>
      <c r="E7">
        <f>Control!C9/100</f>
        <v>0.37570882029801977</v>
      </c>
      <c r="F7">
        <f t="shared" si="0"/>
        <v>1.0847989306507768E-6</v>
      </c>
      <c r="G7">
        <f t="shared" si="1"/>
        <v>114.98031904049488</v>
      </c>
      <c r="H7" s="21">
        <f t="shared" si="2"/>
        <v>6.5014445623695072E-14</v>
      </c>
      <c r="I7">
        <v>0.1</v>
      </c>
      <c r="J7">
        <f t="shared" si="3"/>
        <v>4.1989194986597598</v>
      </c>
      <c r="K7">
        <f>Control!F9/100</f>
        <v>2.8383657982640181E-2</v>
      </c>
      <c r="L7" s="25">
        <f t="shared" si="15"/>
        <v>2.8378928552343474E-2</v>
      </c>
      <c r="M7" s="10">
        <f t="shared" si="4"/>
        <v>0.17699535586605619</v>
      </c>
      <c r="N7">
        <f t="shared" si="16"/>
        <v>1.2323315852192823E-5</v>
      </c>
      <c r="O7">
        <f t="shared" si="5"/>
        <v>1.2323315852192824E-4</v>
      </c>
      <c r="P7" s="25">
        <f t="shared" si="6"/>
        <v>1.1732139376488224E-4</v>
      </c>
      <c r="Q7" s="22">
        <f t="shared" si="7"/>
        <v>0.1028536048926575</v>
      </c>
      <c r="R7">
        <f t="shared" si="8"/>
        <v>2452.5932054029354</v>
      </c>
      <c r="S7" s="25">
        <f t="shared" si="9"/>
        <v>4.8218923052426281E-5</v>
      </c>
      <c r="T7" s="25">
        <f t="shared" si="17"/>
        <v>2.8497334745039005E-2</v>
      </c>
      <c r="U7" s="10">
        <f ca="1">RANK(C7,$C$3:OFFSET($C$3,Control!$I$5-1,0),1)</f>
        <v>12</v>
      </c>
      <c r="V7" s="10">
        <f t="shared" ca="1" si="18"/>
        <v>12</v>
      </c>
      <c r="W7" s="10">
        <f t="shared" ca="1" si="18"/>
        <v>12</v>
      </c>
      <c r="X7" s="7">
        <f t="shared" si="19"/>
        <v>2.8391251868195666</v>
      </c>
      <c r="Y7" s="7">
        <f t="shared" ca="1" si="10"/>
        <v>52.962336710974455</v>
      </c>
      <c r="Z7">
        <v>1</v>
      </c>
      <c r="AA7">
        <v>2</v>
      </c>
      <c r="AB7" s="11">
        <f t="shared" si="20"/>
        <v>50.480282347142065</v>
      </c>
      <c r="AC7" s="11"/>
      <c r="AD7" s="7">
        <f t="shared" si="11"/>
        <v>2.8546927845144041</v>
      </c>
      <c r="AE7">
        <f t="shared" si="21"/>
        <v>3994.00822114116</v>
      </c>
      <c r="AF7" s="25">
        <f t="shared" si="12"/>
        <v>1.6662511574795928E-4</v>
      </c>
      <c r="AG7" s="7"/>
      <c r="AL7" s="33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13"/>
        <v>2.4558840817749026</v>
      </c>
      <c r="C8" s="20">
        <v>50.373584610458593</v>
      </c>
      <c r="D8" s="9">
        <f t="shared" si="14"/>
        <v>9.5800977106819118E-7</v>
      </c>
      <c r="E8">
        <f>Control!C10/100</f>
        <v>0.37194525477625634</v>
      </c>
      <c r="F8">
        <f t="shared" si="0"/>
        <v>1.0674954306321473E-6</v>
      </c>
      <c r="G8">
        <f t="shared" si="1"/>
        <v>89.158905343770087</v>
      </c>
      <c r="H8" s="21">
        <f t="shared" si="2"/>
        <v>6.2763416198960356E-14</v>
      </c>
      <c r="I8">
        <v>0.1</v>
      </c>
      <c r="J8">
        <f t="shared" si="3"/>
        <v>4.2403948186096949</v>
      </c>
      <c r="K8">
        <f>Control!F10/100</f>
        <v>2.4445166204340042E-2</v>
      </c>
      <c r="L8" s="25">
        <f t="shared" si="15"/>
        <v>2.4441157996484809E-2</v>
      </c>
      <c r="M8" s="10">
        <f t="shared" si="4"/>
        <v>0.17699535586605619</v>
      </c>
      <c r="N8">
        <f t="shared" si="16"/>
        <v>1.2126748091981193E-5</v>
      </c>
      <c r="O8">
        <f t="shared" si="5"/>
        <v>1.2126748091981194E-4</v>
      </c>
      <c r="P8" s="25">
        <f t="shared" si="6"/>
        <v>1.1545001402635465E-4</v>
      </c>
      <c r="Q8" s="22">
        <f t="shared" si="7"/>
        <v>0.13048920390953855</v>
      </c>
      <c r="R8">
        <f t="shared" si="8"/>
        <v>2451.9128327898188</v>
      </c>
      <c r="S8" s="25">
        <f t="shared" si="9"/>
        <v>4.7449788688111035E-5</v>
      </c>
      <c r="T8" s="25">
        <f t="shared" si="17"/>
        <v>2.4557675505941796E-2</v>
      </c>
      <c r="U8" s="10">
        <f ca="1">RANK(C8,$C$3:OFFSET($C$3,Control!$I$5-1,0),1)</f>
        <v>7</v>
      </c>
      <c r="V8" s="10">
        <f t="shared" ca="1" si="18"/>
        <v>7</v>
      </c>
      <c r="W8" s="10">
        <f t="shared" ca="1" si="18"/>
        <v>7</v>
      </c>
      <c r="X8" s="7">
        <f t="shared" si="19"/>
        <v>2.4453284744576793</v>
      </c>
      <c r="Y8" s="7">
        <f t="shared" ca="1" si="10"/>
        <v>43.373584610458593</v>
      </c>
      <c r="Z8">
        <v>1</v>
      </c>
      <c r="AA8">
        <v>2</v>
      </c>
      <c r="AB8" s="11">
        <f t="shared" si="20"/>
        <v>58.730516524550204</v>
      </c>
      <c r="AC8" s="11"/>
      <c r="AD8" s="7">
        <f t="shared" si="11"/>
        <v>2.4606290606437136</v>
      </c>
      <c r="AE8">
        <f t="shared" si="21"/>
        <v>4375.3209834352756</v>
      </c>
      <c r="AF8" s="25">
        <f t="shared" si="12"/>
        <v>1.6396729814509783E-4</v>
      </c>
      <c r="AG8" s="7"/>
      <c r="AL8" s="33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13"/>
        <v>4.6784175977882976</v>
      </c>
      <c r="C9" s="20">
        <v>147.22719610062404</v>
      </c>
      <c r="D9" s="9">
        <f t="shared" si="14"/>
        <v>7.0462720902497722E-7</v>
      </c>
      <c r="E9">
        <f>Control!C11/100</f>
        <v>0.32658415960627202</v>
      </c>
      <c r="F9">
        <f t="shared" si="0"/>
        <v>8.7415835442290221E-7</v>
      </c>
      <c r="G9">
        <f t="shared" si="1"/>
        <v>260.58529966991591</v>
      </c>
      <c r="H9" s="21">
        <f t="shared" si="2"/>
        <v>3.9811899806603815E-14</v>
      </c>
      <c r="I9">
        <v>0.1</v>
      </c>
      <c r="J9">
        <f t="shared" si="3"/>
        <v>4.8154772162559407</v>
      </c>
      <c r="K9">
        <f>Control!F11/100</f>
        <v>4.6693212964058421E-2</v>
      </c>
      <c r="L9" s="25">
        <f t="shared" si="15"/>
        <v>4.6686943432583367E-2</v>
      </c>
      <c r="M9" s="10">
        <f t="shared" si="4"/>
        <v>0.17699535586605619</v>
      </c>
      <c r="N9">
        <f t="shared" si="16"/>
        <v>9.9304389062441684E-6</v>
      </c>
      <c r="O9">
        <f t="shared" si="5"/>
        <v>9.9304389062441684E-5</v>
      </c>
      <c r="P9" s="25">
        <f t="shared" si="6"/>
        <v>9.4540539831271792E-5</v>
      </c>
      <c r="Q9" s="22">
        <f t="shared" si="7"/>
        <v>3.6594673117956215E-2</v>
      </c>
      <c r="R9">
        <f t="shared" si="8"/>
        <v>2454.1969611135619</v>
      </c>
      <c r="S9" s="25">
        <f t="shared" si="9"/>
        <v>3.8856025053663085E-5</v>
      </c>
      <c r="T9" s="25">
        <f t="shared" si="17"/>
        <v>4.6782358130769065E-2</v>
      </c>
      <c r="U9" s="10">
        <f ca="1">RANK(C9,$C$3:OFFSET($C$3,Control!$I$5-1,0),1)</f>
        <v>36</v>
      </c>
      <c r="V9" s="10">
        <f t="shared" ca="1" si="18"/>
        <v>36</v>
      </c>
      <c r="W9" s="10">
        <f t="shared" ca="1" si="18"/>
        <v>36</v>
      </c>
      <c r="X9" s="7">
        <f t="shared" si="19"/>
        <v>4.6696873871489606</v>
      </c>
      <c r="Y9" s="7">
        <f t="shared" ca="1" si="10"/>
        <v>111.22719610062404</v>
      </c>
      <c r="Z9">
        <v>1</v>
      </c>
      <c r="AA9">
        <v>2</v>
      </c>
      <c r="AB9" s="11">
        <f t="shared" si="20"/>
        <v>21.725152937306476</v>
      </c>
      <c r="AC9" s="11"/>
      <c r="AD9" s="7">
        <f t="shared" si="11"/>
        <v>4.6823032002936635</v>
      </c>
      <c r="AE9">
        <f t="shared" si="21"/>
        <v>3118.4571497590778</v>
      </c>
      <c r="AF9" s="25">
        <f t="shared" si="12"/>
        <v>1.3427072323935778E-4</v>
      </c>
      <c r="AG9" s="7"/>
      <c r="AL9" s="33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13"/>
        <v>2.568383792700466</v>
      </c>
      <c r="C10" s="20">
        <v>54.404131777810854</v>
      </c>
      <c r="D10" s="9">
        <f t="shared" si="14"/>
        <v>2.6867248159589963E-7</v>
      </c>
      <c r="E10">
        <f>Control!C12/100</f>
        <v>0.35834599538701023</v>
      </c>
      <c r="F10">
        <f t="shared" si="0"/>
        <v>1.0066632301335037E-6</v>
      </c>
      <c r="G10">
        <f t="shared" si="1"/>
        <v>96.292786645974488</v>
      </c>
      <c r="H10" s="21">
        <f t="shared" si="2"/>
        <v>5.5092050870068707E-14</v>
      </c>
      <c r="I10">
        <v>0.1</v>
      </c>
      <c r="J10">
        <f t="shared" si="3"/>
        <v>4.397523099258966</v>
      </c>
      <c r="K10">
        <f>Control!F12/100</f>
        <v>2.557676579803474E-2</v>
      </c>
      <c r="L10" s="25">
        <f t="shared" si="15"/>
        <v>2.5572811029700722E-2</v>
      </c>
      <c r="M10" s="10">
        <f t="shared" si="4"/>
        <v>0.17699535586605619</v>
      </c>
      <c r="N10">
        <f t="shared" si="16"/>
        <v>1.1435694294316602E-5</v>
      </c>
      <c r="O10">
        <f t="shared" si="5"/>
        <v>1.1435694294316601E-4</v>
      </c>
      <c r="P10" s="25">
        <f t="shared" si="6"/>
        <v>1.0887098970522616E-4</v>
      </c>
      <c r="Q10" s="22">
        <f t="shared" si="7"/>
        <v>0.11395528053725051</v>
      </c>
      <c r="R10">
        <f t="shared" ref="R10:R30" si="22">Q10/100*G10+(100-Q10)/100*2450</f>
        <v>2447.3178263419968</v>
      </c>
      <c r="S10" s="25">
        <f t="shared" si="9"/>
        <v>4.4745819213146503E-5</v>
      </c>
      <c r="T10" s="25">
        <f t="shared" si="17"/>
        <v>2.5682688682636078E-2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2.5584246723995041</v>
      </c>
      <c r="Y10" s="7">
        <f t="shared" ca="1" si="10"/>
        <v>45.404131777810854</v>
      </c>
      <c r="Z10">
        <v>1</v>
      </c>
      <c r="AA10">
        <v>2</v>
      </c>
      <c r="AB10" s="11">
        <f t="shared" si="20"/>
        <v>56.312586779608722</v>
      </c>
      <c r="AC10" s="11"/>
      <c r="AD10" s="7">
        <f t="shared" si="11"/>
        <v>2.5728583746217808</v>
      </c>
      <c r="AE10">
        <f t="shared" si="21"/>
        <v>4543.7742409949087</v>
      </c>
      <c r="AF10" s="25">
        <f t="shared" si="12"/>
        <v>1.5462347214850616E-4</v>
      </c>
      <c r="AG10" s="7"/>
      <c r="AH10"/>
      <c r="AI10"/>
      <c r="AJ10"/>
      <c r="AL10" s="33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13"/>
        <v>6.63476271947318</v>
      </c>
      <c r="C11" s="20">
        <v>254.83719240705705</v>
      </c>
      <c r="D11" s="9">
        <f t="shared" si="14"/>
        <v>8.7875705734319354E-7</v>
      </c>
      <c r="E11">
        <f>Control!C13/100</f>
        <v>0.36630521808811933</v>
      </c>
      <c r="F11">
        <f t="shared" si="0"/>
        <v>1.0419494779127413E-6</v>
      </c>
      <c r="G11">
        <f t="shared" si="1"/>
        <v>451.04999557993688</v>
      </c>
      <c r="H11" s="21">
        <f t="shared" si="2"/>
        <v>5.9495054168490207E-14</v>
      </c>
      <c r="I11">
        <v>0.1</v>
      </c>
      <c r="J11">
        <f t="shared" si="3"/>
        <v>4.3041448611977877</v>
      </c>
      <c r="K11">
        <f>Control!F13/100</f>
        <v>6.6241426698370548E-2</v>
      </c>
      <c r="L11" s="25">
        <f t="shared" si="15"/>
        <v>6.6230825192583997E-2</v>
      </c>
      <c r="M11" s="10">
        <f t="shared" si="4"/>
        <v>0.17699535586605619</v>
      </c>
      <c r="N11">
        <f t="shared" si="16"/>
        <v>1.183654606908874E-5</v>
      </c>
      <c r="O11">
        <f t="shared" si="5"/>
        <v>1.183654606908874E-4</v>
      </c>
      <c r="P11" s="25">
        <f t="shared" si="6"/>
        <v>1.1268721006940888E-4</v>
      </c>
      <c r="Q11" s="22">
        <f t="shared" si="7"/>
        <v>2.5203008061658264E-2</v>
      </c>
      <c r="R11">
        <f t="shared" si="22"/>
        <v>2449.4962044692379</v>
      </c>
      <c r="S11" s="25">
        <f t="shared" si="9"/>
        <v>4.6314280260075432E-5</v>
      </c>
      <c r="T11" s="25">
        <f t="shared" si="17"/>
        <v>6.634455435213131E-2</v>
      </c>
      <c r="U11" s="10">
        <f ca="1">RANK(C11,$C$3:OFFSET($C$3,Control!$I$5-1,0),1)</f>
        <v>45</v>
      </c>
      <c r="V11" s="10">
        <f t="shared" ca="1" si="18"/>
        <v>45</v>
      </c>
      <c r="W11" s="10">
        <f t="shared" ca="1" si="18"/>
        <v>45</v>
      </c>
      <c r="X11" s="7">
        <f t="shared" si="19"/>
        <v>6.6242661738653092</v>
      </c>
      <c r="Y11" s="7">
        <f t="shared" ca="1" si="10"/>
        <v>209.83719240705705</v>
      </c>
      <c r="Z11">
        <v>1</v>
      </c>
      <c r="AA11">
        <v>2</v>
      </c>
      <c r="AB11" s="11">
        <f t="shared" si="20"/>
        <v>5.1126144970917986</v>
      </c>
      <c r="AC11" s="11"/>
      <c r="AD11" s="7">
        <f t="shared" si="11"/>
        <v>6.6393941474991873</v>
      </c>
      <c r="AE11">
        <f t="shared" si="21"/>
        <v>901.86774617582375</v>
      </c>
      <c r="AF11" s="25">
        <f t="shared" si="12"/>
        <v>1.6004343980739703E-4</v>
      </c>
      <c r="AG11" s="7"/>
      <c r="AL11" s="33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13"/>
        <v>6.4986687933610181</v>
      </c>
      <c r="C12" s="20">
        <v>246.83694190711739</v>
      </c>
      <c r="D12" s="9">
        <f t="shared" si="14"/>
        <v>2.7609478969736756E-7</v>
      </c>
      <c r="E12">
        <f>Control!C14/100</f>
        <v>0.28570778195564522</v>
      </c>
      <c r="F12">
        <f t="shared" si="0"/>
        <v>7.2097395959988699E-7</v>
      </c>
      <c r="G12">
        <f t="shared" si="1"/>
        <v>436.88992373739291</v>
      </c>
      <c r="H12" s="21">
        <f t="shared" si="2"/>
        <v>2.4932006953823673E-14</v>
      </c>
      <c r="I12">
        <v>0.1</v>
      </c>
      <c r="J12">
        <f t="shared" si="3"/>
        <v>5.4901231499320167</v>
      </c>
      <c r="K12">
        <f>Control!F14/100</f>
        <v>6.491309931702284E-2</v>
      </c>
      <c r="L12" s="25">
        <f t="shared" si="15"/>
        <v>6.4905910736530875E-2</v>
      </c>
      <c r="M12" s="10">
        <f t="shared" si="4"/>
        <v>0.17699535586605619</v>
      </c>
      <c r="N12">
        <f t="shared" si="16"/>
        <v>8.1902641810547155E-6</v>
      </c>
      <c r="O12">
        <f t="shared" si="5"/>
        <v>8.1902641810547162E-5</v>
      </c>
      <c r="P12" s="25">
        <f t="shared" si="6"/>
        <v>7.7973592541892757E-5</v>
      </c>
      <c r="Q12" s="22">
        <f t="shared" si="7"/>
        <v>1.8005410183189668E-2</v>
      </c>
      <c r="R12">
        <f t="shared" si="22"/>
        <v>2449.6375312733294</v>
      </c>
      <c r="S12" s="25">
        <f t="shared" si="9"/>
        <v>3.2047033693049991E-5</v>
      </c>
      <c r="T12" s="25">
        <f t="shared" si="17"/>
        <v>6.4984605303032378E-2</v>
      </c>
      <c r="U12" s="10">
        <f ca="1">RANK(C12,$C$3:OFFSET($C$3,Control!$I$5-1,0),1)</f>
        <v>43</v>
      </c>
      <c r="V12" s="10">
        <f t="shared" ca="1" si="18"/>
        <v>43</v>
      </c>
      <c r="W12" s="10">
        <f t="shared" ca="1" si="18"/>
        <v>43</v>
      </c>
      <c r="X12" s="7">
        <f t="shared" si="19"/>
        <v>6.4914101000711932</v>
      </c>
      <c r="Y12" s="7">
        <f t="shared" ca="1" si="10"/>
        <v>203.83694190711739</v>
      </c>
      <c r="Z12">
        <v>1</v>
      </c>
      <c r="AA12">
        <v>2</v>
      </c>
      <c r="AB12" s="11">
        <f t="shared" si="20"/>
        <v>5.9508421849236575</v>
      </c>
      <c r="AC12" s="11"/>
      <c r="AD12" s="7">
        <f t="shared" si="11"/>
        <v>6.5018734967303233</v>
      </c>
      <c r="AE12">
        <f t="shared" si="21"/>
        <v>1476.527910490847</v>
      </c>
      <c r="AF12" s="25">
        <f t="shared" si="12"/>
        <v>1.1074160019454264E-4</v>
      </c>
      <c r="AG12" s="7"/>
      <c r="AL12" s="33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13"/>
        <v>4.6743565708191621</v>
      </c>
      <c r="C13" s="20">
        <v>147.02225786196087</v>
      </c>
      <c r="D13" s="9">
        <f t="shared" si="14"/>
        <v>5.2058073052307918E-7</v>
      </c>
      <c r="E13">
        <f>Control!C15/100</f>
        <v>0.39239929120214517</v>
      </c>
      <c r="F13">
        <f t="shared" si="0"/>
        <v>1.1641194198783004E-6</v>
      </c>
      <c r="G13">
        <f t="shared" si="1"/>
        <v>260.22256850508842</v>
      </c>
      <c r="H13" s="21">
        <f t="shared" si="2"/>
        <v>7.5697013502661762E-14</v>
      </c>
      <c r="I13">
        <v>0.1</v>
      </c>
      <c r="J13">
        <f t="shared" si="3"/>
        <v>4.0245744332630231</v>
      </c>
      <c r="K13">
        <f>Control!F15/100</f>
        <v>4.6622419420497864E-2</v>
      </c>
      <c r="L13" s="25">
        <f t="shared" si="15"/>
        <v>4.6614082924290645E-2</v>
      </c>
      <c r="M13" s="10">
        <f t="shared" si="4"/>
        <v>0.17699535586605619</v>
      </c>
      <c r="N13">
        <f t="shared" si="16"/>
        <v>1.322439660981749E-5</v>
      </c>
      <c r="O13">
        <f t="shared" si="5"/>
        <v>1.3224396609817489E-4</v>
      </c>
      <c r="P13" s="25">
        <f t="shared" si="6"/>
        <v>1.2589993314886068E-4</v>
      </c>
      <c r="Q13" s="22">
        <f t="shared" si="7"/>
        <v>4.8795843870877625E-2</v>
      </c>
      <c r="R13">
        <f t="shared" si="22"/>
        <v>2448.9314796234084</v>
      </c>
      <c r="S13" s="25">
        <f t="shared" si="9"/>
        <v>5.1744690324567927E-5</v>
      </c>
      <c r="T13" s="25">
        <f t="shared" si="17"/>
        <v>4.6741146976859389E-2</v>
      </c>
      <c r="U13" s="10">
        <f ca="1">RANK(C13,$C$3:OFFSET($C$3,Control!$I$5-1,0),1)</f>
        <v>35</v>
      </c>
      <c r="V13" s="10">
        <f t="shared" ca="1" si="18"/>
        <v>35</v>
      </c>
      <c r="W13" s="10">
        <f t="shared" ca="1" si="18"/>
        <v>35</v>
      </c>
      <c r="X13" s="7">
        <f t="shared" si="19"/>
        <v>4.6627307320900462</v>
      </c>
      <c r="Y13" s="7">
        <f t="shared" ca="1" si="10"/>
        <v>112.02225786196087</v>
      </c>
      <c r="Z13">
        <v>1</v>
      </c>
      <c r="AA13">
        <v>2</v>
      </c>
      <c r="AB13" s="11">
        <f t="shared" si="20"/>
        <v>21.772299813569365</v>
      </c>
      <c r="AC13" s="11"/>
      <c r="AD13" s="7">
        <f t="shared" si="11"/>
        <v>4.6795310398516188</v>
      </c>
      <c r="AE13">
        <f t="shared" si="21"/>
        <v>2346.2698586937049</v>
      </c>
      <c r="AF13" s="25">
        <f t="shared" si="12"/>
        <v>1.788087428933069E-4</v>
      </c>
      <c r="AG13" s="7"/>
      <c r="AL13" s="33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13"/>
        <v>4.3145145213480003</v>
      </c>
      <c r="C14" s="20">
        <v>129.21487962985833</v>
      </c>
      <c r="D14" s="9">
        <f t="shared" si="14"/>
        <v>6.4675235211808513E-7</v>
      </c>
      <c r="E14">
        <f>Control!C16/100</f>
        <v>0.32913687353920051</v>
      </c>
      <c r="F14">
        <f t="shared" si="0"/>
        <v>8.8434406870294092E-7</v>
      </c>
      <c r="G14" s="10">
        <f t="shared" si="1"/>
        <v>228.7043360327639</v>
      </c>
      <c r="H14" s="21">
        <f t="shared" si="2"/>
        <v>4.0911733700943603E-14</v>
      </c>
      <c r="I14">
        <v>0.1</v>
      </c>
      <c r="J14">
        <f t="shared" si="3"/>
        <v>4.7789050084276692</v>
      </c>
      <c r="K14">
        <f>Control!F16/100</f>
        <v>4.3052770841903835E-2</v>
      </c>
      <c r="L14" s="25">
        <f t="shared" si="15"/>
        <v>4.3046922758058416E-2</v>
      </c>
      <c r="M14" s="10">
        <f t="shared" si="4"/>
        <v>0.17699535586605619</v>
      </c>
      <c r="N14">
        <f t="shared" si="16"/>
        <v>1.0046148620465408E-5</v>
      </c>
      <c r="O14">
        <f t="shared" si="5"/>
        <v>1.0046148620465408E-4</v>
      </c>
      <c r="P14" s="25">
        <f t="shared" si="6"/>
        <v>9.5642128487068224E-5</v>
      </c>
      <c r="Q14" s="22">
        <f t="shared" si="7"/>
        <v>4.2179407387167404E-2</v>
      </c>
      <c r="R14">
        <f t="shared" si="22"/>
        <v>2449.0630706526217</v>
      </c>
      <c r="S14" s="25">
        <f t="shared" si="9"/>
        <v>3.9308776397000547E-5</v>
      </c>
      <c r="T14" s="25">
        <f t="shared" si="17"/>
        <v>4.3143449230614188E-2</v>
      </c>
      <c r="U14" s="10">
        <f ca="1">RANK(C14,$C$3:OFFSET($C$3,Control!$I$5-1,0),1)</f>
        <v>31</v>
      </c>
      <c r="V14" s="10">
        <f t="shared" ca="1" si="18"/>
        <v>31</v>
      </c>
      <c r="W14" s="10">
        <f t="shared" ca="1" si="18"/>
        <v>31</v>
      </c>
      <c r="X14" s="7">
        <f t="shared" si="19"/>
        <v>4.3056968906678881</v>
      </c>
      <c r="Y14" s="13">
        <f t="shared" ca="1" si="10"/>
        <v>98.214879629858331</v>
      </c>
      <c r="Z14" s="10">
        <v>1</v>
      </c>
      <c r="AA14" s="10">
        <v>2</v>
      </c>
      <c r="AB14" s="11">
        <f t="shared" si="20"/>
        <v>26.215460317781254</v>
      </c>
      <c r="AC14" s="11"/>
      <c r="AD14" s="7">
        <f t="shared" si="11"/>
        <v>4.3184453989877003</v>
      </c>
      <c r="AE14">
        <f t="shared" si="21"/>
        <v>3449.4337790890809</v>
      </c>
      <c r="AF14" s="25">
        <f t="shared" si="12"/>
        <v>1.358352489527717E-4</v>
      </c>
      <c r="AG14" s="7"/>
      <c r="AL14" s="33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13"/>
        <v>2.3662083775799614</v>
      </c>
      <c r="C15" s="20">
        <v>47.24166161069536</v>
      </c>
      <c r="D15" s="9">
        <f t="shared" si="14"/>
        <v>4.494134802079941E-7</v>
      </c>
      <c r="E15">
        <f>Control!C17/100</f>
        <v>0.35096976092195603</v>
      </c>
      <c r="F15">
        <f t="shared" si="0"/>
        <v>9.7473443083299118E-7</v>
      </c>
      <c r="G15">
        <f t="shared" si="1"/>
        <v>83.615547084888291</v>
      </c>
      <c r="H15" s="21">
        <f t="shared" si="2"/>
        <v>5.1224053824214064E-14</v>
      </c>
      <c r="I15">
        <v>0.1</v>
      </c>
      <c r="J15">
        <f t="shared" si="3"/>
        <v>4.487842934870879</v>
      </c>
      <c r="K15">
        <f>Control!F17/100</f>
        <v>2.3558193079259309E-2</v>
      </c>
      <c r="L15" s="25">
        <f t="shared" si="15"/>
        <v>2.3554665965236001E-2</v>
      </c>
      <c r="M15" s="10">
        <f t="shared" si="4"/>
        <v>0.17699535586605619</v>
      </c>
      <c r="N15">
        <f t="shared" si="16"/>
        <v>1.1072983134262778E-5</v>
      </c>
      <c r="O15">
        <f t="shared" si="5"/>
        <v>1.1072983134262778E-4</v>
      </c>
      <c r="P15" s="25">
        <f t="shared" si="6"/>
        <v>1.0541787859925545E-4</v>
      </c>
      <c r="Q15" s="22">
        <f t="shared" si="7"/>
        <v>0.12705322895097915</v>
      </c>
      <c r="R15">
        <f t="shared" si="22"/>
        <v>2446.9934321431774</v>
      </c>
      <c r="S15" s="25">
        <f t="shared" si="9"/>
        <v>4.3326595545858978E-5</v>
      </c>
      <c r="T15" s="25">
        <f t="shared" si="17"/>
        <v>2.366105857826609E-2</v>
      </c>
      <c r="U15" s="10">
        <f ca="1">RANK(C15,$C$3:OFFSET($C$3,Control!$I$5-1,0),1)</f>
        <v>6</v>
      </c>
      <c r="V15" s="10">
        <f t="shared" ca="1" si="18"/>
        <v>6</v>
      </c>
      <c r="W15" s="10">
        <f t="shared" ca="1" si="18"/>
        <v>6</v>
      </c>
      <c r="X15" s="7">
        <f t="shared" si="19"/>
        <v>2.3565738948370263</v>
      </c>
      <c r="Y15" s="7">
        <f t="shared" ca="1" si="10"/>
        <v>41.24166161069536</v>
      </c>
      <c r="Z15">
        <v>1</v>
      </c>
      <c r="AA15">
        <v>2</v>
      </c>
      <c r="AB15" s="11">
        <f t="shared" si="20"/>
        <v>60.688260366508445</v>
      </c>
      <c r="AC15" s="11"/>
      <c r="AD15" s="7">
        <f t="shared" si="11"/>
        <v>2.3705410371345472</v>
      </c>
      <c r="AE15">
        <f t="shared" si="21"/>
        <v>4869.7141785231443</v>
      </c>
      <c r="AF15" s="25">
        <f t="shared" si="12"/>
        <v>1.497192085759474E-4</v>
      </c>
      <c r="AG15" s="7"/>
      <c r="AL15" s="33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13"/>
        <v>2.8921882116060362</v>
      </c>
      <c r="C16" s="20">
        <v>66.605748692851307</v>
      </c>
      <c r="D16" s="9">
        <f t="shared" si="14"/>
        <v>2.6904965544360948E-7</v>
      </c>
      <c r="E16">
        <f>Control!C18/100</f>
        <v>0.34967461501867869</v>
      </c>
      <c r="F16">
        <f t="shared" si="0"/>
        <v>9.6920302433927516E-7</v>
      </c>
      <c r="G16">
        <f t="shared" si="1"/>
        <v>117.88908192616321</v>
      </c>
      <c r="H16" s="21">
        <f t="shared" si="2"/>
        <v>5.0565506824928548E-14</v>
      </c>
      <c r="I16">
        <v>0.1</v>
      </c>
      <c r="J16">
        <f t="shared" si="3"/>
        <v>4.5040948884269545</v>
      </c>
      <c r="K16">
        <f>Control!F18/100</f>
        <v>2.8819137575378625E-2</v>
      </c>
      <c r="L16" s="25">
        <f t="shared" si="15"/>
        <v>2.881484728234102E-2</v>
      </c>
      <c r="M16" s="10">
        <f t="shared" si="4"/>
        <v>0.17699535586605619</v>
      </c>
      <c r="N16">
        <f t="shared" si="16"/>
        <v>1.1010146356494166E-5</v>
      </c>
      <c r="O16">
        <f t="shared" si="5"/>
        <v>1.1010146356494165E-4</v>
      </c>
      <c r="P16" s="25">
        <f t="shared" si="6"/>
        <v>1.0481965500132698E-4</v>
      </c>
      <c r="Q16" s="22">
        <f t="shared" si="7"/>
        <v>8.9637590487417401E-2</v>
      </c>
      <c r="R16">
        <f t="shared" si="22"/>
        <v>2447.9095519655448</v>
      </c>
      <c r="S16" s="25">
        <f t="shared" si="9"/>
        <v>4.3080726512846405E-5</v>
      </c>
      <c r="T16" s="25">
        <f t="shared" si="17"/>
        <v>2.8920636140366687E-2</v>
      </c>
      <c r="U16" s="10">
        <f ca="1">RANK(C16,$C$3:OFFSET($C$3,Control!$I$5-1,0),1)</f>
        <v>15</v>
      </c>
      <c r="V16" s="10">
        <f t="shared" ca="1" si="18"/>
        <v>15</v>
      </c>
      <c r="W16" s="10">
        <f t="shared" ca="1" si="18"/>
        <v>15</v>
      </c>
      <c r="X16" s="7">
        <f t="shared" si="19"/>
        <v>2.8825857428697517</v>
      </c>
      <c r="Y16" s="7">
        <f t="shared" ca="1" si="10"/>
        <v>51.605748692851307</v>
      </c>
      <c r="Z16">
        <v>1</v>
      </c>
      <c r="AA16">
        <v>2</v>
      </c>
      <c r="AB16" s="11">
        <f t="shared" si="20"/>
        <v>49.63317656577577</v>
      </c>
      <c r="AC16" s="11"/>
      <c r="AD16" s="7">
        <f t="shared" si="11"/>
        <v>2.8964962842573208</v>
      </c>
      <c r="AE16">
        <f t="shared" si="21"/>
        <v>4432.0696999586407</v>
      </c>
      <c r="AF16" s="25">
        <f t="shared" si="12"/>
        <v>1.4886958453851266E-4</v>
      </c>
      <c r="AG16" s="7"/>
      <c r="AL16" s="33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13"/>
        <v>3.5570293951195691</v>
      </c>
      <c r="C17" s="20">
        <v>94.191217792091351</v>
      </c>
      <c r="D17" s="9">
        <f t="shared" si="14"/>
        <v>7.7448330504381602E-7</v>
      </c>
      <c r="E17">
        <f>Control!C19/100</f>
        <v>0.42296595174014884</v>
      </c>
      <c r="F17">
        <f t="shared" si="0"/>
        <v>1.3212852409439356E-6</v>
      </c>
      <c r="G17">
        <f t="shared" si="1"/>
        <v>166.71408112568412</v>
      </c>
      <c r="H17" s="21">
        <f t="shared" si="2"/>
        <v>9.8423527416286924E-14</v>
      </c>
      <c r="I17">
        <v>0.1</v>
      </c>
      <c r="J17">
        <f t="shared" si="3"/>
        <v>3.7409556164807571</v>
      </c>
      <c r="K17">
        <f>Control!F19/100</f>
        <v>3.5431176862735711E-2</v>
      </c>
      <c r="L17" s="25">
        <f t="shared" si="15"/>
        <v>3.5423986126189203E-2</v>
      </c>
      <c r="M17" s="10">
        <f t="shared" si="4"/>
        <v>0.17699535586605619</v>
      </c>
      <c r="N17">
        <f t="shared" si="16"/>
        <v>1.5009800337123107E-5</v>
      </c>
      <c r="O17">
        <f t="shared" si="5"/>
        <v>1.5009800337123107E-4</v>
      </c>
      <c r="P17" s="25">
        <f t="shared" si="6"/>
        <v>1.4289747311560901E-4</v>
      </c>
      <c r="Q17" s="22">
        <f t="shared" si="7"/>
        <v>8.6415988119395257E-2</v>
      </c>
      <c r="R17">
        <f t="shared" si="22"/>
        <v>2448.0268759116134</v>
      </c>
      <c r="S17" s="25">
        <f t="shared" si="9"/>
        <v>5.8730654652435548E-5</v>
      </c>
      <c r="T17" s="25">
        <f t="shared" si="17"/>
        <v>3.5568204884545755E-2</v>
      </c>
      <c r="U17" s="10">
        <f ca="1">RANK(C17,$C$3:OFFSET($C$3,Control!$I$5-1,0),1)</f>
        <v>25</v>
      </c>
      <c r="V17" s="10">
        <f t="shared" ca="1" si="18"/>
        <v>25</v>
      </c>
      <c r="W17" s="10">
        <f t="shared" ca="1" si="18"/>
        <v>25</v>
      </c>
      <c r="X17" s="7">
        <f t="shared" si="19"/>
        <v>3.5438995926526329</v>
      </c>
      <c r="Y17" s="7">
        <f t="shared" ca="1" si="10"/>
        <v>69.191217792091351</v>
      </c>
      <c r="Z17">
        <v>1</v>
      </c>
      <c r="AA17">
        <v>2</v>
      </c>
      <c r="AB17" s="11">
        <f t="shared" si="20"/>
        <v>37.458641300283539</v>
      </c>
      <c r="AC17" s="11"/>
      <c r="AD17" s="7">
        <f t="shared" ref="AD17:AD30" si="23">B17+S17*100</f>
        <v>3.5629024605848127</v>
      </c>
      <c r="AE17">
        <f t="shared" si="21"/>
        <v>2815.7273874711432</v>
      </c>
      <c r="AF17" s="25">
        <f t="shared" si="12"/>
        <v>2.0294941300898848E-4</v>
      </c>
      <c r="AG17" s="7"/>
      <c r="AL17" s="33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13"/>
        <v>3.1049820086098405</v>
      </c>
      <c r="C18" s="20">
        <v>75.081509279817482</v>
      </c>
      <c r="D18" s="9">
        <f t="shared" si="14"/>
        <v>3.8490497988874495E-7</v>
      </c>
      <c r="E18">
        <f>Control!C20/100</f>
        <v>0.3184283787812322</v>
      </c>
      <c r="F18">
        <f t="shared" si="0"/>
        <v>8.4212695151961426E-7</v>
      </c>
      <c r="G18">
        <f t="shared" si="1"/>
        <v>132.89078453941895</v>
      </c>
      <c r="H18" s="21">
        <f t="shared" si="2"/>
        <v>3.6439396499948843E-14</v>
      </c>
      <c r="I18">
        <v>0.1</v>
      </c>
      <c r="J18">
        <f t="shared" si="3"/>
        <v>4.9362528572856128</v>
      </c>
      <c r="K18">
        <f>Control!F20/100</f>
        <v>3.0960744156620663E-2</v>
      </c>
      <c r="L18" s="25">
        <f t="shared" si="15"/>
        <v>3.0956739362699118E-2</v>
      </c>
      <c r="M18" s="10">
        <f t="shared" si="4"/>
        <v>0.17699535586605619</v>
      </c>
      <c r="N18">
        <f t="shared" si="16"/>
        <v>9.5665621692628177E-6</v>
      </c>
      <c r="O18">
        <f t="shared" si="5"/>
        <v>9.5665621692628177E-5</v>
      </c>
      <c r="P18" s="25">
        <f t="shared" si="6"/>
        <v>9.1076332108828875E-5</v>
      </c>
      <c r="Q18" s="22">
        <f t="shared" si="7"/>
        <v>6.9106434051980942E-2</v>
      </c>
      <c r="R18">
        <f t="shared" si="22"/>
        <v>2448.3987284481054</v>
      </c>
      <c r="S18" s="25">
        <f t="shared" si="9"/>
        <v>3.7432240693064258E-5</v>
      </c>
      <c r="T18" s="25">
        <f t="shared" si="17"/>
        <v>3.1048657821759466E-2</v>
      </c>
      <c r="U18" s="10">
        <f ca="1">RANK(C18,$C$3:OFFSET($C$3,Control!$I$5-1,0),1)</f>
        <v>20</v>
      </c>
      <c r="V18" s="10">
        <f t="shared" ca="1" si="18"/>
        <v>20</v>
      </c>
      <c r="W18" s="10">
        <f t="shared" ca="1" si="18"/>
        <v>20</v>
      </c>
      <c r="X18" s="7">
        <f t="shared" si="19"/>
        <v>3.096630592486838</v>
      </c>
      <c r="Y18" s="7">
        <f t="shared" ca="1" si="10"/>
        <v>55.081509279817482</v>
      </c>
      <c r="Z18">
        <v>1</v>
      </c>
      <c r="AA18">
        <v>2</v>
      </c>
      <c r="AB18" s="11">
        <f t="shared" si="20"/>
        <v>45.50065631383756</v>
      </c>
      <c r="AC18" s="11"/>
      <c r="AD18" s="7">
        <f t="shared" si="23"/>
        <v>3.1087252326791468</v>
      </c>
      <c r="AE18">
        <f t="shared" si="21"/>
        <v>4881.6615283483816</v>
      </c>
      <c r="AF18" s="25">
        <f t="shared" si="12"/>
        <v>1.2935069975341274E-4</v>
      </c>
      <c r="AG18" s="7"/>
      <c r="AL18" s="33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13"/>
        <v>2.612140141356976</v>
      </c>
      <c r="C19" s="20">
        <v>56.001666940582453</v>
      </c>
      <c r="D19" s="9">
        <f t="shared" si="14"/>
        <v>4.2912311393195068E-7</v>
      </c>
      <c r="E19">
        <f>Control!C21/100</f>
        <v>0.318519651216216</v>
      </c>
      <c r="F19">
        <f t="shared" si="0"/>
        <v>8.4248117637301498E-7</v>
      </c>
      <c r="G19">
        <f t="shared" si="1"/>
        <v>99.120349692407444</v>
      </c>
      <c r="H19" s="21">
        <f t="shared" si="2"/>
        <v>3.6475966308785465E-14</v>
      </c>
      <c r="I19">
        <v>0.1</v>
      </c>
      <c r="J19">
        <f t="shared" si="3"/>
        <v>4.9348670197268465</v>
      </c>
      <c r="K19">
        <f>Control!F21/100</f>
        <v>2.6031834749273858E-2</v>
      </c>
      <c r="L19" s="25">
        <f t="shared" si="15"/>
        <v>2.6028466096868704E-2</v>
      </c>
      <c r="M19" s="10">
        <f t="shared" si="4"/>
        <v>0.17699535586605619</v>
      </c>
      <c r="N19">
        <f t="shared" si="16"/>
        <v>9.570586163597449E-6</v>
      </c>
      <c r="O19">
        <f t="shared" si="5"/>
        <v>9.570586163597449E-5</v>
      </c>
      <c r="P19" s="25">
        <f t="shared" si="6"/>
        <v>9.1114641653881797E-5</v>
      </c>
      <c r="Q19" s="22">
        <f t="shared" si="7"/>
        <v>9.2668206830526248E-2</v>
      </c>
      <c r="R19">
        <f t="shared" si="22"/>
        <v>2447.8214819833165</v>
      </c>
      <c r="S19" s="25">
        <f t="shared" si="9"/>
        <v>3.7447985860640278E-5</v>
      </c>
      <c r="T19" s="25">
        <f t="shared" si="17"/>
        <v>2.6120423219698961E-2</v>
      </c>
      <c r="U19" s="10">
        <f ca="1">RANK(C19,$C$3:OFFSET($C$3,Control!$I$5-1,0),1)</f>
        <v>10</v>
      </c>
      <c r="V19" s="10">
        <f t="shared" ca="1" si="18"/>
        <v>10</v>
      </c>
      <c r="W19" s="10">
        <f t="shared" ca="1" si="18"/>
        <v>10</v>
      </c>
      <c r="X19" s="7">
        <f t="shared" si="19"/>
        <v>2.6038036683032302</v>
      </c>
      <c r="Y19" s="7">
        <f t="shared" ca="1" si="10"/>
        <v>46.001666940582453</v>
      </c>
      <c r="Z19">
        <v>1</v>
      </c>
      <c r="AA19">
        <v>2</v>
      </c>
      <c r="AB19" s="11">
        <f t="shared" si="20"/>
        <v>55.384672920598533</v>
      </c>
      <c r="AC19" s="11"/>
      <c r="AD19" s="7">
        <f t="shared" si="23"/>
        <v>2.6158849399430402</v>
      </c>
      <c r="AE19">
        <f t="shared" si="21"/>
        <v>5383.6666279275123</v>
      </c>
      <c r="AF19" s="25">
        <f t="shared" si="12"/>
        <v>1.294051086908951E-4</v>
      </c>
      <c r="AG19" s="7"/>
      <c r="AL19" s="33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13"/>
        <v>2.6328544646768832</v>
      </c>
      <c r="C20" s="20">
        <v>56.763669270706117</v>
      </c>
      <c r="D20" s="9">
        <f t="shared" si="14"/>
        <v>7.1039929760985387E-7</v>
      </c>
      <c r="E20">
        <f>Control!C22/100</f>
        <v>0.30216134292297342</v>
      </c>
      <c r="F20">
        <f t="shared" si="0"/>
        <v>7.8047538050709886E-7</v>
      </c>
      <c r="G20">
        <f t="shared" si="1"/>
        <v>100.46905842831747</v>
      </c>
      <c r="H20" s="21">
        <f t="shared" si="2"/>
        <v>3.0329562984845122E-14</v>
      </c>
      <c r="I20">
        <v>0.1</v>
      </c>
      <c r="J20">
        <f t="shared" si="3"/>
        <v>5.1966153647684994</v>
      </c>
      <c r="K20">
        <f>Control!F22/100</f>
        <v>2.624558844075324E-2</v>
      </c>
      <c r="L20" s="25">
        <f t="shared" si="15"/>
        <v>2.6242442092881249E-2</v>
      </c>
      <c r="M20" s="10">
        <f t="shared" si="4"/>
        <v>0.17699535586605619</v>
      </c>
      <c r="N20">
        <f t="shared" si="16"/>
        <v>8.8662003225606427E-6</v>
      </c>
      <c r="O20">
        <f t="shared" si="5"/>
        <v>8.8662003225606427E-5</v>
      </c>
      <c r="P20" s="25">
        <f t="shared" si="6"/>
        <v>8.4408692572492149E-5</v>
      </c>
      <c r="Q20" s="22">
        <f t="shared" si="7"/>
        <v>8.470200390394414E-2</v>
      </c>
      <c r="R20">
        <f t="shared" si="22"/>
        <v>2448.0099002101451</v>
      </c>
      <c r="S20" s="25">
        <f t="shared" si="9"/>
        <v>3.4691850492891131E-5</v>
      </c>
      <c r="T20" s="25">
        <f t="shared" si="17"/>
        <v>2.6327631260834251E-2</v>
      </c>
      <c r="U20" s="10">
        <f ca="1">RANK(C20,$C$3:OFFSET($C$3,Control!$I$5-1,0),1)</f>
        <v>11</v>
      </c>
      <c r="V20" s="10">
        <f t="shared" ref="V20:W35" ca="1" si="24">IF(U20=U19,U19+1,U20)</f>
        <v>11</v>
      </c>
      <c r="W20" s="10">
        <f t="shared" ca="1" si="24"/>
        <v>11</v>
      </c>
      <c r="X20" s="7">
        <f t="shared" si="19"/>
        <v>2.6251308293203808</v>
      </c>
      <c r="Y20" s="7">
        <f t="shared" ca="1" si="10"/>
        <v>45.763669270706117</v>
      </c>
      <c r="Z20">
        <v>1</v>
      </c>
      <c r="AA20">
        <v>2</v>
      </c>
      <c r="AB20" s="11">
        <f t="shared" si="20"/>
        <v>54.947988798768563</v>
      </c>
      <c r="AC20" s="11"/>
      <c r="AD20" s="7">
        <f t="shared" si="23"/>
        <v>2.6363236497261724</v>
      </c>
      <c r="AE20">
        <f t="shared" si="21"/>
        <v>5788.1760602442446</v>
      </c>
      <c r="AF20" s="25">
        <f t="shared" si="12"/>
        <v>1.1988101844589038E-4</v>
      </c>
      <c r="AG20" s="7"/>
      <c r="AL20" s="33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13"/>
        <v>2.8707010243425595</v>
      </c>
      <c r="C21" s="20">
        <v>65.769492002480433</v>
      </c>
      <c r="D21" s="9">
        <f t="shared" si="14"/>
        <v>6.2193169281243854E-8</v>
      </c>
      <c r="E21">
        <f>Control!C23/100</f>
        <v>0.26758526336205241</v>
      </c>
      <c r="F21">
        <f t="shared" si="0"/>
        <v>6.5853149472322926E-7</v>
      </c>
      <c r="G21">
        <f t="shared" si="1"/>
        <v>116.40894642108761</v>
      </c>
      <c r="H21" s="21">
        <f t="shared" si="2"/>
        <v>1.9822008938378379E-14</v>
      </c>
      <c r="I21">
        <v>0.1</v>
      </c>
      <c r="J21">
        <f t="shared" si="3"/>
        <v>5.8551753644424496</v>
      </c>
      <c r="K21">
        <f>Control!F23/100</f>
        <v>2.8637187661522442E-2</v>
      </c>
      <c r="L21" s="25">
        <f t="shared" si="15"/>
        <v>2.863429099745915E-2</v>
      </c>
      <c r="M21" s="10">
        <f t="shared" si="4"/>
        <v>0.17699535586605619</v>
      </c>
      <c r="N21">
        <f t="shared" si="16"/>
        <v>7.4809177800558842E-6</v>
      </c>
      <c r="O21">
        <f t="shared" si="5"/>
        <v>7.4809177800558844E-5</v>
      </c>
      <c r="P21" s="25">
        <f t="shared" si="6"/>
        <v>7.1220417550238416E-5</v>
      </c>
      <c r="Q21" s="22">
        <f t="shared" si="7"/>
        <v>6.1695662928241114E-2</v>
      </c>
      <c r="R21">
        <f t="shared" si="22"/>
        <v>2448.5602755294603</v>
      </c>
      <c r="S21" s="25">
        <f t="shared" si="9"/>
        <v>2.9271488544526358E-5</v>
      </c>
      <c r="T21" s="25">
        <f t="shared" si="17"/>
        <v>2.8706169946504111E-2</v>
      </c>
      <c r="U21" s="10">
        <f ca="1">RANK(C21,$C$3:OFFSET($C$3,Control!$I$5-1,0),1)</f>
        <v>14</v>
      </c>
      <c r="V21" s="10">
        <f t="shared" ca="1" si="24"/>
        <v>14</v>
      </c>
      <c r="W21" s="10">
        <f t="shared" ca="1" si="24"/>
        <v>14</v>
      </c>
      <c r="X21" s="7">
        <f t="shared" si="19"/>
        <v>2.8641771915239209</v>
      </c>
      <c r="Y21" s="7">
        <f t="shared" ca="1" si="10"/>
        <v>51.769492002480433</v>
      </c>
      <c r="Z21">
        <v>1</v>
      </c>
      <c r="AA21">
        <v>2</v>
      </c>
      <c r="AB21" s="11">
        <f t="shared" si="20"/>
        <v>50.062288687237128</v>
      </c>
      <c r="AC21" s="11"/>
      <c r="AD21" s="7">
        <f t="shared" si="23"/>
        <v>2.8736281731970119</v>
      </c>
      <c r="AE21">
        <f t="shared" si="21"/>
        <v>6548.4383945976451</v>
      </c>
      <c r="AF21" s="25">
        <f t="shared" si="12"/>
        <v>1.0115043758948801E-4</v>
      </c>
      <c r="AG21" s="7"/>
      <c r="AL21" s="33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13"/>
        <v>5.4045907684773322</v>
      </c>
      <c r="C22" s="20">
        <v>185.1941020877002</v>
      </c>
      <c r="D22" s="9">
        <f t="shared" si="14"/>
        <v>3.0287786501048686E-8</v>
      </c>
      <c r="E22">
        <f>Control!C24/100</f>
        <v>0.5139155873577872</v>
      </c>
      <c r="F22">
        <f t="shared" si="0"/>
        <v>1.9058617491784634E-6</v>
      </c>
      <c r="G22">
        <f t="shared" si="1"/>
        <v>327.78496003307231</v>
      </c>
      <c r="H22" s="21">
        <f t="shared" si="2"/>
        <v>1.946037754684893E-13</v>
      </c>
      <c r="I22">
        <v>0.1</v>
      </c>
      <c r="J22">
        <f t="shared" si="3"/>
        <v>3.0966017767488352</v>
      </c>
      <c r="K22">
        <f>Control!F24/100</f>
        <v>5.3849067494274892E-2</v>
      </c>
      <c r="L22" s="25">
        <f t="shared" si="15"/>
        <v>5.3833303698619273E-2</v>
      </c>
      <c r="M22" s="10">
        <f t="shared" si="4"/>
        <v>0.17699535586605619</v>
      </c>
      <c r="N22">
        <f t="shared" si="16"/>
        <v>2.1650589470667341E-5</v>
      </c>
      <c r="O22">
        <f t="shared" si="5"/>
        <v>2.1650589470667342E-4</v>
      </c>
      <c r="P22" s="25">
        <f t="shared" si="6"/>
        <v>2.0611963232915046E-4</v>
      </c>
      <c r="Q22" s="22">
        <f t="shared" si="7"/>
        <v>6.3413748891045146E-2</v>
      </c>
      <c r="R22">
        <f t="shared" si="22"/>
        <v>2448.6542238836273</v>
      </c>
      <c r="S22" s="25">
        <f t="shared" si="9"/>
        <v>8.4714870595482982E-5</v>
      </c>
      <c r="T22" s="25">
        <f t="shared" si="17"/>
        <v>5.40413291926976E-2</v>
      </c>
      <c r="U22" s="10">
        <f ca="1">RANK(C22,$C$3:OFFSET($C$3,Control!$I$5-1,0),1)</f>
        <v>38</v>
      </c>
      <c r="V22" s="10">
        <f t="shared" ca="1" si="24"/>
        <v>38</v>
      </c>
      <c r="W22" s="10">
        <f t="shared" ca="1" si="24"/>
        <v>38</v>
      </c>
      <c r="X22" s="7">
        <f t="shared" si="19"/>
        <v>5.3854954288089933</v>
      </c>
      <c r="Y22" s="7">
        <f t="shared" ca="1" si="10"/>
        <v>147.1941020877002</v>
      </c>
      <c r="Z22">
        <v>1</v>
      </c>
      <c r="AA22">
        <v>2</v>
      </c>
      <c r="AB22" s="11">
        <f t="shared" si="20"/>
        <v>14.256376877866765</v>
      </c>
      <c r="AC22" s="11"/>
      <c r="AD22" s="7">
        <f t="shared" si="23"/>
        <v>5.4130622555368806</v>
      </c>
      <c r="AE22">
        <f t="shared" si="21"/>
        <v>1089.9349910155245</v>
      </c>
      <c r="AF22" s="25">
        <f t="shared" si="12"/>
        <v>2.9274036467381192E-4</v>
      </c>
      <c r="AG22" s="7"/>
      <c r="AL22" s="33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13"/>
        <v>2.4902404304292869</v>
      </c>
      <c r="C23" s="20">
        <v>51.592612962994714</v>
      </c>
      <c r="D23" s="9">
        <f t="shared" si="14"/>
        <v>1.9024194752859103E-7</v>
      </c>
      <c r="E23">
        <f>Control!C25/100</f>
        <v>0.27401935319362325</v>
      </c>
      <c r="F23">
        <f t="shared" si="0"/>
        <v>6.8034362992391331E-7</v>
      </c>
      <c r="G23">
        <f t="shared" si="1"/>
        <v>91.316528914449535</v>
      </c>
      <c r="H23" s="21">
        <f t="shared" si="2"/>
        <v>2.1540923812935889E-14</v>
      </c>
      <c r="I23">
        <v>0.1</v>
      </c>
      <c r="J23">
        <f t="shared" si="3"/>
        <v>5.7200414406809266</v>
      </c>
      <c r="K23">
        <f>Control!F25/100</f>
        <v>2.4829986231469245E-2</v>
      </c>
      <c r="L23" s="25">
        <f t="shared" si="15"/>
        <v>2.4827391478502027E-2</v>
      </c>
      <c r="M23" s="10">
        <f t="shared" si="4"/>
        <v>0.17699535586605619</v>
      </c>
      <c r="N23">
        <f t="shared" si="16"/>
        <v>7.7287036359356546E-6</v>
      </c>
      <c r="O23">
        <f t="shared" si="5"/>
        <v>7.7287036359356546E-5</v>
      </c>
      <c r="P23" s="25">
        <f t="shared" si="6"/>
        <v>7.3579407802189649E-5</v>
      </c>
      <c r="Q23" s="22">
        <f t="shared" si="7"/>
        <v>8.1237932257836418E-2</v>
      </c>
      <c r="R23">
        <f t="shared" si="22"/>
        <v>2448.0838543195823</v>
      </c>
      <c r="S23" s="25">
        <f t="shared" si="9"/>
        <v>3.0241030124199512E-5</v>
      </c>
      <c r="T23" s="25">
        <f t="shared" si="17"/>
        <v>2.4901651229934138E-2</v>
      </c>
      <c r="U23" s="10">
        <f ca="1">RANK(C23,$C$3:OFFSET($C$3,Control!$I$5-1,0),1)</f>
        <v>8</v>
      </c>
      <c r="V23" s="10">
        <f t="shared" ca="1" si="24"/>
        <v>8</v>
      </c>
      <c r="W23" s="10">
        <f t="shared" ca="1" si="24"/>
        <v>8</v>
      </c>
      <c r="X23" s="7">
        <f t="shared" si="19"/>
        <v>2.4835120182137964</v>
      </c>
      <c r="Y23" s="7">
        <f t="shared" ca="1" si="10"/>
        <v>43.592612962994714</v>
      </c>
      <c r="Z23">
        <v>1</v>
      </c>
      <c r="AA23">
        <v>2</v>
      </c>
      <c r="AB23" s="11">
        <f t="shared" si="20"/>
        <v>57.987387872436258</v>
      </c>
      <c r="AC23" s="11"/>
      <c r="AD23" s="7">
        <f t="shared" si="23"/>
        <v>2.4932645334417067</v>
      </c>
      <c r="AE23">
        <f t="shared" si="21"/>
        <v>6818.7680913424392</v>
      </c>
      <c r="AF23" s="25">
        <f t="shared" si="12"/>
        <v>1.0450078155631307E-4</v>
      </c>
      <c r="AG23" s="7"/>
      <c r="AL23" s="33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13"/>
        <v>2.9155286060103163</v>
      </c>
      <c r="C24" s="20">
        <v>67.518232379200143</v>
      </c>
      <c r="D24" s="9">
        <f t="shared" si="14"/>
        <v>4.6149844790122074E-7</v>
      </c>
      <c r="E24">
        <f>Control!C26/100</f>
        <v>0.3708055268976464</v>
      </c>
      <c r="F24">
        <f t="shared" si="0"/>
        <v>1.0622962221942421E-6</v>
      </c>
      <c r="G24">
        <f t="shared" si="1"/>
        <v>119.50413567403605</v>
      </c>
      <c r="H24" s="21">
        <f t="shared" si="2"/>
        <v>6.209286390067805E-14</v>
      </c>
      <c r="I24">
        <v>0.1</v>
      </c>
      <c r="J24">
        <f t="shared" si="3"/>
        <v>4.2531209565964128</v>
      </c>
      <c r="K24">
        <f>Control!F26/100</f>
        <v>2.9042698231130436E-2</v>
      </c>
      <c r="L24" s="25">
        <f t="shared" si="15"/>
        <v>2.9037959371823439E-2</v>
      </c>
      <c r="M24" s="10">
        <f t="shared" si="4"/>
        <v>0.17699535586605619</v>
      </c>
      <c r="N24">
        <f t="shared" si="16"/>
        <v>1.2067685084126589E-5</v>
      </c>
      <c r="O24">
        <f t="shared" si="5"/>
        <v>1.2067685084126589E-4</v>
      </c>
      <c r="P24" s="25">
        <f t="shared" si="6"/>
        <v>1.1488771776741268E-4</v>
      </c>
      <c r="Q24" s="22">
        <f t="shared" si="7"/>
        <v>9.6912963008958936E-2</v>
      </c>
      <c r="R24">
        <f t="shared" si="22"/>
        <v>2447.7414474050802</v>
      </c>
      <c r="S24" s="25">
        <f t="shared" si="9"/>
        <v>4.7218685739428661E-5</v>
      </c>
      <c r="T24" s="25">
        <f t="shared" si="17"/>
        <v>2.9153909385813047E-2</v>
      </c>
      <c r="U24" s="10">
        <f ca="1">RANK(C24,$C$3:OFFSET($C$3,Control!$I$5-1,0),1)</f>
        <v>17</v>
      </c>
      <c r="V24" s="10">
        <f t="shared" ca="1" si="24"/>
        <v>17</v>
      </c>
      <c r="W24" s="10">
        <f t="shared" ca="1" si="24"/>
        <v>17</v>
      </c>
      <c r="X24" s="7">
        <f t="shared" si="19"/>
        <v>2.9050027056907566</v>
      </c>
      <c r="Y24" s="7">
        <f t="shared" ca="1" si="10"/>
        <v>50.518232379200143</v>
      </c>
      <c r="Z24">
        <v>1</v>
      </c>
      <c r="AA24">
        <v>2</v>
      </c>
      <c r="AB24" s="11">
        <f t="shared" si="20"/>
        <v>49.169476874447433</v>
      </c>
      <c r="AC24" s="11"/>
      <c r="AD24" s="7">
        <f t="shared" si="23"/>
        <v>2.9202504745842592</v>
      </c>
      <c r="AE24">
        <f t="shared" si="21"/>
        <v>4025.213519753057</v>
      </c>
      <c r="AF24" s="25">
        <f t="shared" si="12"/>
        <v>1.6316869972903559E-4</v>
      </c>
      <c r="AG24" s="7"/>
      <c r="AL24" s="33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13"/>
        <v>5.941067334256946</v>
      </c>
      <c r="C25" s="20">
        <v>214.80294022427395</v>
      </c>
      <c r="D25" s="9">
        <f t="shared" si="14"/>
        <v>7.159063803996446E-7</v>
      </c>
      <c r="E25">
        <f>Control!C27/100</f>
        <v>0.27612743020729918</v>
      </c>
      <c r="F25">
        <f t="shared" si="0"/>
        <v>6.8757454758031729E-7</v>
      </c>
      <c r="G25">
        <f t="shared" si="1"/>
        <v>380.19122846070564</v>
      </c>
      <c r="H25" s="21">
        <f t="shared" si="2"/>
        <v>2.212653579515448E-14</v>
      </c>
      <c r="I25">
        <v>0.1</v>
      </c>
      <c r="J25">
        <f t="shared" si="3"/>
        <v>5.6771356035419611</v>
      </c>
      <c r="K25">
        <f>Control!F27/100</f>
        <v>5.9340075590088359E-2</v>
      </c>
      <c r="L25" s="25">
        <f t="shared" si="15"/>
        <v>5.9333808598632014E-2</v>
      </c>
      <c r="M25" s="10">
        <f t="shared" si="4"/>
        <v>0.17699535586605619</v>
      </c>
      <c r="N25">
        <f t="shared" si="16"/>
        <v>7.8108468605124032E-6</v>
      </c>
      <c r="O25">
        <f t="shared" si="5"/>
        <v>7.8108468605124029E-5</v>
      </c>
      <c r="P25" s="25">
        <f t="shared" si="6"/>
        <v>7.4361434142443771E-5</v>
      </c>
      <c r="Q25" s="22">
        <f t="shared" si="7"/>
        <v>1.9731723648787901E-2</v>
      </c>
      <c r="R25">
        <f t="shared" si="22"/>
        <v>2449.5915910531417</v>
      </c>
      <c r="S25" s="25">
        <f t="shared" si="9"/>
        <v>3.0562441818312638E-5</v>
      </c>
      <c r="T25" s="25">
        <f t="shared" si="17"/>
        <v>5.9408857607322042E-2</v>
      </c>
      <c r="U25" s="10">
        <f ca="1">RANK(C25,$C$3:OFFSET($C$3,Control!$I$5-1,0),1)</f>
        <v>40</v>
      </c>
      <c r="V25" s="10">
        <f t="shared" ca="1" si="24"/>
        <v>40</v>
      </c>
      <c r="W25" s="10">
        <f t="shared" ca="1" si="24"/>
        <v>40</v>
      </c>
      <c r="X25" s="7">
        <f t="shared" si="19"/>
        <v>5.9341619445492526</v>
      </c>
      <c r="Y25" s="7">
        <f t="shared" ca="1" si="10"/>
        <v>174.80294022427395</v>
      </c>
      <c r="Z25">
        <v>1</v>
      </c>
      <c r="AA25">
        <v>2</v>
      </c>
      <c r="AB25" s="11">
        <f t="shared" si="20"/>
        <v>9.8051977343905001</v>
      </c>
      <c r="AC25" s="11"/>
      <c r="AD25" s="7">
        <f t="shared" si="23"/>
        <v>5.9441235784387771</v>
      </c>
      <c r="AE25">
        <f t="shared" si="21"/>
        <v>2297.7356272487468</v>
      </c>
      <c r="AF25" s="25">
        <f t="shared" si="12"/>
        <v>1.0561145050833673E-4</v>
      </c>
      <c r="AG25" s="7"/>
      <c r="AL25" s="33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13"/>
        <v>0.90840951077241294</v>
      </c>
      <c r="C26" s="20">
        <v>8.4206356568994494</v>
      </c>
      <c r="D26" s="9">
        <f t="shared" si="14"/>
        <v>8.8457249414197747E-7</v>
      </c>
      <c r="E26">
        <f>Control!C28/100</f>
        <v>0.10799519152525779</v>
      </c>
      <c r="F26">
        <f t="shared" si="0"/>
        <v>2.1822001536927418E-7</v>
      </c>
      <c r="G26">
        <f t="shared" si="1"/>
        <v>14.904134047113198</v>
      </c>
      <c r="H26" s="21">
        <f t="shared" si="2"/>
        <v>8.2783819891579893E-16</v>
      </c>
      <c r="I26">
        <v>0.1</v>
      </c>
      <c r="J26">
        <f t="shared" si="3"/>
        <v>14.359894370035766</v>
      </c>
      <c r="K26">
        <f>Control!F28/100</f>
        <v>9.0604918957457765E-3</v>
      </c>
      <c r="L26" s="25">
        <f t="shared" si="15"/>
        <v>9.0601882007932139E-3</v>
      </c>
      <c r="M26" s="10">
        <f t="shared" si="4"/>
        <v>0.17699535586605619</v>
      </c>
      <c r="N26">
        <f t="shared" si="16"/>
        <v>2.4789793745949545E-6</v>
      </c>
      <c r="O26">
        <f t="shared" si="5"/>
        <v>2.4789793745949545E-5</v>
      </c>
      <c r="P26" s="25">
        <f t="shared" si="6"/>
        <v>2.3600572997577132E-5</v>
      </c>
      <c r="Q26" s="22">
        <f t="shared" si="7"/>
        <v>0.15952121768154778</v>
      </c>
      <c r="R26">
        <f t="shared" si="22"/>
        <v>2446.1155054229193</v>
      </c>
      <c r="S26" s="25">
        <f t="shared" si="9"/>
        <v>9.699801347774104E-6</v>
      </c>
      <c r="T26" s="25">
        <f t="shared" si="17"/>
        <v>9.0840069938061593E-3</v>
      </c>
      <c r="U26" s="10">
        <f ca="1">RANK(C26,$C$3:OFFSET($C$3,Control!$I$5-1,0),1)</f>
        <v>1</v>
      </c>
      <c r="V26" s="10">
        <f t="shared" ca="1" si="24"/>
        <v>1</v>
      </c>
      <c r="W26" s="10">
        <f t="shared" ca="1" si="24"/>
        <v>1</v>
      </c>
      <c r="X26" s="7">
        <f t="shared" si="19"/>
        <v>0.90626671801678094</v>
      </c>
      <c r="Y26" s="7">
        <f t="shared" ca="1" si="10"/>
        <v>7.4206356568994494</v>
      </c>
      <c r="Z26">
        <v>1</v>
      </c>
      <c r="AA26">
        <v>2</v>
      </c>
      <c r="AB26" s="11">
        <f t="shared" si="20"/>
        <v>91.70941627061795</v>
      </c>
      <c r="AC26" s="11"/>
      <c r="AD26" s="7">
        <f t="shared" si="23"/>
        <v>0.90937949090719039</v>
      </c>
      <c r="AE26">
        <f t="shared" si="21"/>
        <v>27347.268674012499</v>
      </c>
      <c r="AF26" s="25">
        <f t="shared" si="12"/>
        <v>3.3518594360720512E-5</v>
      </c>
      <c r="AG26" s="7"/>
      <c r="AL26" s="33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13"/>
        <v>3.3480970635804348</v>
      </c>
      <c r="C27" s="20">
        <v>85.179354194492447</v>
      </c>
      <c r="D27" s="9">
        <f t="shared" si="14"/>
        <v>2.3396270032449706E-7</v>
      </c>
      <c r="E27">
        <f>Control!C29/100</f>
        <v>0.24807467961174773</v>
      </c>
      <c r="F27">
        <f t="shared" si="0"/>
        <v>5.9467149387899016E-7</v>
      </c>
      <c r="G27">
        <f t="shared" si="1"/>
        <v>150.76350108095036</v>
      </c>
      <c r="H27" s="21">
        <f t="shared" si="2"/>
        <v>1.5207874944753499E-14</v>
      </c>
      <c r="I27">
        <v>0.1</v>
      </c>
      <c r="J27">
        <f t="shared" si="3"/>
        <v>6.3078084859611252</v>
      </c>
      <c r="K27">
        <f>Control!F29/100</f>
        <v>3.341822950106961E-2</v>
      </c>
      <c r="L27" s="25">
        <f t="shared" si="15"/>
        <v>3.341517702847413E-2</v>
      </c>
      <c r="M27" s="10">
        <f t="shared" si="4"/>
        <v>0.17699535586605619</v>
      </c>
      <c r="N27">
        <f t="shared" si="16"/>
        <v>6.7554681704653272E-6</v>
      </c>
      <c r="O27">
        <f t="shared" si="5"/>
        <v>6.7554681704653268E-5</v>
      </c>
      <c r="P27" s="25">
        <f t="shared" si="6"/>
        <v>6.4313935534831087E-5</v>
      </c>
      <c r="Q27" s="22">
        <f t="shared" si="7"/>
        <v>4.3025432381247813E-2</v>
      </c>
      <c r="R27">
        <f t="shared" si="22"/>
        <v>2449.010743554873</v>
      </c>
      <c r="S27" s="25">
        <f t="shared" si="9"/>
        <v>2.6432934431102794E-5</v>
      </c>
      <c r="T27" s="25">
        <f t="shared" si="17"/>
        <v>3.3480085635502844E-2</v>
      </c>
      <c r="U27" s="10">
        <f ca="1">RANK(C27,$C$3:OFFSET($C$3,Control!$I$5-1,0),1)</f>
        <v>22</v>
      </c>
      <c r="V27" s="10">
        <f t="shared" ca="1" si="24"/>
        <v>22</v>
      </c>
      <c r="W27" s="10">
        <f t="shared" ca="1" si="24"/>
        <v>22</v>
      </c>
      <c r="X27" s="7">
        <f t="shared" si="19"/>
        <v>3.3421932496644593</v>
      </c>
      <c r="Y27" s="7">
        <f t="shared" ca="1" si="10"/>
        <v>63.179354194492447</v>
      </c>
      <c r="Z27">
        <v>1</v>
      </c>
      <c r="AA27">
        <v>2</v>
      </c>
      <c r="AB27" s="11">
        <f t="shared" si="20"/>
        <v>41.049105363013801</v>
      </c>
      <c r="AC27" s="11"/>
      <c r="AD27" s="7">
        <f t="shared" si="23"/>
        <v>3.350740357023545</v>
      </c>
      <c r="AE27">
        <f t="shared" si="21"/>
        <v>6555.7243342392258</v>
      </c>
      <c r="AF27" s="25">
        <f t="shared" si="12"/>
        <v>9.1341541459812864E-5</v>
      </c>
      <c r="AG27" s="7"/>
      <c r="AL27" s="33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13"/>
        <v>5.3694212176864236</v>
      </c>
      <c r="C28" s="20">
        <v>183.29730434571525</v>
      </c>
      <c r="D28" s="9">
        <f t="shared" si="14"/>
        <v>1.0635621485732827E-6</v>
      </c>
      <c r="E28">
        <f>Control!C30/100</f>
        <v>0.24187466281342476</v>
      </c>
      <c r="F28">
        <f t="shared" si="0"/>
        <v>5.7506658096653427E-7</v>
      </c>
      <c r="G28">
        <f t="shared" si="1"/>
        <v>324.42771611958676</v>
      </c>
      <c r="H28" s="21">
        <f t="shared" si="2"/>
        <v>1.3918624385744325E-14</v>
      </c>
      <c r="I28">
        <v>0.1</v>
      </c>
      <c r="J28">
        <f t="shared" si="3"/>
        <v>6.4669343408954321</v>
      </c>
      <c r="K28">
        <f>Control!F30/100</f>
        <v>5.36348085231503E-2</v>
      </c>
      <c r="L28" s="25">
        <f t="shared" si="15"/>
        <v>5.3630070948347118E-2</v>
      </c>
      <c r="M28" s="10">
        <f t="shared" si="4"/>
        <v>0.17699535586605619</v>
      </c>
      <c r="N28">
        <f t="shared" si="16"/>
        <v>6.5327563597798286E-6</v>
      </c>
      <c r="O28">
        <f t="shared" si="5"/>
        <v>6.5327563597798293E-5</v>
      </c>
      <c r="P28" s="25">
        <f t="shared" si="6"/>
        <v>6.2193657165687948E-5</v>
      </c>
      <c r="Q28" s="22">
        <f t="shared" si="7"/>
        <v>1.9339579977576769E-2</v>
      </c>
      <c r="R28">
        <f t="shared" si="22"/>
        <v>2449.5889232481777</v>
      </c>
      <c r="S28" s="25">
        <f t="shared" si="9"/>
        <v>2.5561503089805178E-5</v>
      </c>
      <c r="T28" s="25">
        <f t="shared" si="17"/>
        <v>5.3692839672093769E-2</v>
      </c>
      <c r="U28" s="10">
        <f ca="1">RANK(C28,$C$3:OFFSET($C$3,Control!$I$5-1,0),1)</f>
        <v>37</v>
      </c>
      <c r="V28" s="10">
        <f t="shared" ca="1" si="24"/>
        <v>37</v>
      </c>
      <c r="W28" s="10">
        <f t="shared" ca="1" si="24"/>
        <v>37</v>
      </c>
      <c r="X28" s="7">
        <f t="shared" si="19"/>
        <v>5.3636603704706891</v>
      </c>
      <c r="Y28" s="7">
        <f t="shared" ca="1" si="10"/>
        <v>146.29730434571525</v>
      </c>
      <c r="Z28">
        <v>1</v>
      </c>
      <c r="AA28">
        <v>2</v>
      </c>
      <c r="AB28" s="11">
        <f t="shared" si="20"/>
        <v>14.577303828960311</v>
      </c>
      <c r="AC28" s="11"/>
      <c r="AD28" s="7">
        <f t="shared" si="23"/>
        <v>5.3719773679954042</v>
      </c>
      <c r="AE28">
        <f t="shared" si="21"/>
        <v>3654.2016412646663</v>
      </c>
      <c r="AF28" s="25">
        <f t="shared" si="12"/>
        <v>8.8330226836459653E-5</v>
      </c>
      <c r="AG28" s="7"/>
      <c r="AL28" s="33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13"/>
        <v>2.0018390287677601</v>
      </c>
      <c r="C29" s="20">
        <v>35.298343018111943</v>
      </c>
      <c r="D29" s="9">
        <f t="shared" si="14"/>
        <v>8.3455785748753897E-7</v>
      </c>
      <c r="E29">
        <f>Control!C31/100</f>
        <v>0.26776829980812428</v>
      </c>
      <c r="F29">
        <f t="shared" si="0"/>
        <v>6.5914670626536418E-7</v>
      </c>
      <c r="G29">
        <f t="shared" si="1"/>
        <v>62.47642783972843</v>
      </c>
      <c r="H29" s="21">
        <f t="shared" si="2"/>
        <v>1.9869505525150585E-14</v>
      </c>
      <c r="I29">
        <v>0.1</v>
      </c>
      <c r="J29">
        <f t="shared" si="3"/>
        <v>5.8512413412306614</v>
      </c>
      <c r="K29">
        <f>Control!F31/100</f>
        <v>1.9947877294090165E-2</v>
      </c>
      <c r="L29" s="25">
        <f t="shared" si="15"/>
        <v>1.9945857672568443E-2</v>
      </c>
      <c r="M29" s="10">
        <f t="shared" si="4"/>
        <v>0.17699535586605619</v>
      </c>
      <c r="N29">
        <f t="shared" si="16"/>
        <v>7.487906583174536E-6</v>
      </c>
      <c r="O29">
        <f t="shared" si="5"/>
        <v>7.4879065831745355E-5</v>
      </c>
      <c r="P29" s="25">
        <f t="shared" si="6"/>
        <v>7.1286952899365474E-5</v>
      </c>
      <c r="Q29" s="22">
        <f t="shared" si="7"/>
        <v>0.11500021384040014</v>
      </c>
      <c r="R29">
        <f t="shared" si="22"/>
        <v>2447.2543427865257</v>
      </c>
      <c r="S29" s="25">
        <f t="shared" si="9"/>
        <v>2.9298834476729083E-5</v>
      </c>
      <c r="T29" s="25">
        <f t="shared" si="17"/>
        <v>2.0017803772174072E-2</v>
      </c>
      <c r="U29" s="10">
        <f ca="1">RANK(C29,$C$3:OFFSET($C$3,Control!$I$5-1,0),1)</f>
        <v>4</v>
      </c>
      <c r="V29" s="10">
        <f t="shared" ca="1" si="24"/>
        <v>4</v>
      </c>
      <c r="W29" s="10">
        <f t="shared" ca="1" si="24"/>
        <v>4</v>
      </c>
      <c r="X29" s="7">
        <f t="shared" si="19"/>
        <v>1.9953345579151616</v>
      </c>
      <c r="Y29" s="7">
        <f t="shared" ca="1" si="10"/>
        <v>31.298343018111943</v>
      </c>
      <c r="Z29">
        <v>1</v>
      </c>
      <c r="AA29">
        <v>2</v>
      </c>
      <c r="AB29" s="11">
        <f t="shared" si="20"/>
        <v>68.840265080004855</v>
      </c>
      <c r="AC29" s="11"/>
      <c r="AD29" s="7">
        <f t="shared" si="23"/>
        <v>2.0047689122154329</v>
      </c>
      <c r="AE29">
        <f t="shared" si="21"/>
        <v>7668.3520501472276</v>
      </c>
      <c r="AF29" s="25">
        <f t="shared" si="12"/>
        <v>1.0124493408235992E-4</v>
      </c>
      <c r="AG29" s="7"/>
      <c r="AL29" s="33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13"/>
        <v>2.900304750762726</v>
      </c>
      <c r="C30" s="20">
        <v>66.922577211000956</v>
      </c>
      <c r="D30" s="9">
        <f t="shared" si="14"/>
        <v>1.1069320038359365E-7</v>
      </c>
      <c r="E30">
        <f>Control!C32/100</f>
        <v>0.24080955998466425</v>
      </c>
      <c r="F30">
        <f t="shared" si="0"/>
        <v>5.7173088211822925E-7</v>
      </c>
      <c r="G30">
        <f t="shared" si="1"/>
        <v>118.44985368934734</v>
      </c>
      <c r="H30" s="21">
        <f t="shared" si="2"/>
        <v>1.3705283708475521E-14</v>
      </c>
      <c r="I30">
        <v>0.1</v>
      </c>
      <c r="J30">
        <f t="shared" si="3"/>
        <v>6.4950953451025315</v>
      </c>
      <c r="K30">
        <f>Control!F32/100</f>
        <v>2.8942447479320482E-2</v>
      </c>
      <c r="L30" s="25">
        <f t="shared" si="15"/>
        <v>2.8939905815418582E-2</v>
      </c>
      <c r="M30" s="10">
        <f t="shared" si="4"/>
        <v>0.17699535586605619</v>
      </c>
      <c r="N30">
        <f t="shared" si="16"/>
        <v>6.4948628208630839E-6</v>
      </c>
      <c r="O30">
        <f t="shared" si="5"/>
        <v>6.4948628208630842E-5</v>
      </c>
      <c r="P30" s="25">
        <f t="shared" si="6"/>
        <v>6.1832900137813408E-5</v>
      </c>
      <c r="Q30" s="22">
        <f t="shared" si="7"/>
        <v>5.2645253161041031E-2</v>
      </c>
      <c r="R30">
        <f t="shared" si="22"/>
        <v>2448.7725495228983</v>
      </c>
      <c r="S30" s="25">
        <f t="shared" si="9"/>
        <v>2.5413232473428378E-5</v>
      </c>
      <c r="T30" s="25">
        <f t="shared" si="17"/>
        <v>2.9002310446438511E-2</v>
      </c>
      <c r="U30" s="10">
        <f ca="1">RANK(C30,$C$3:OFFSET($C$3,Control!$I$5-1,0),1)</f>
        <v>16</v>
      </c>
      <c r="V30" s="10">
        <f t="shared" ca="1" si="24"/>
        <v>16</v>
      </c>
      <c r="W30" s="10">
        <f t="shared" ca="1" si="24"/>
        <v>16</v>
      </c>
      <c r="X30" s="7">
        <f t="shared" si="19"/>
        <v>2.8946400678239446</v>
      </c>
      <c r="Y30" s="7">
        <f t="shared" ca="1" si="10"/>
        <v>50.922577211000956</v>
      </c>
      <c r="Z30">
        <v>1</v>
      </c>
      <c r="AA30">
        <v>2</v>
      </c>
      <c r="AB30" s="11">
        <f t="shared" si="20"/>
        <v>49.471640042214936</v>
      </c>
      <c r="AC30" s="11"/>
      <c r="AD30" s="7">
        <f t="shared" si="23"/>
        <v>2.902846074010069</v>
      </c>
      <c r="AE30">
        <f t="shared" si="21"/>
        <v>7497.1331394625477</v>
      </c>
      <c r="AF30" s="25">
        <f t="shared" si="12"/>
        <v>8.7817863493360016E-5</v>
      </c>
      <c r="AG30" s="7"/>
      <c r="AL30" s="33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2.128840275152672</v>
      </c>
      <c r="C31" s="20">
        <v>39.313934846144143</v>
      </c>
      <c r="D31" s="9">
        <f t="shared" ref="D31:D94" si="26">ABS(B31-((354.94*SQRT(C31)+9.623*C31-1.5223*POWER(C31,1.5))/($AA$1+273)+0.0012439*POWER(C31,1.5)))</f>
        <v>3.1780031495287631E-7</v>
      </c>
      <c r="E31">
        <f>Control!C33/100</f>
        <v>0.22324628263464061</v>
      </c>
      <c r="F31">
        <f t="shared" ref="F31:F94" si="27">$F$2*N31</f>
        <v>5.700673168493597E-6</v>
      </c>
      <c r="G31">
        <f t="shared" ref="G31:G94" si="28">0.018*C31*1000000/8.3144/($AA$1+273.15)</f>
        <v>69.583838885882287</v>
      </c>
      <c r="H31" s="21">
        <f t="shared" ref="H31:H94" si="29">2*0.0000000000000000001*(E31*100)^3.5</f>
        <v>1.0514165811356827E-14</v>
      </c>
      <c r="I31">
        <v>1.1000000000000001</v>
      </c>
      <c r="J31">
        <f t="shared" ref="J31:J94" si="30">$I$2+(0.821*SQRT(H31)+1.54)/E31</f>
        <v>6.9982115447114621</v>
      </c>
      <c r="K31">
        <f>Control!F33/100</f>
        <v>2.0678884814594962E-2</v>
      </c>
      <c r="L31" s="25">
        <f t="shared" ref="L31:L94" si="31">K31*(1-F31-P31-S31)</f>
        <v>2.066077789919268E-2</v>
      </c>
      <c r="M31" s="10">
        <f t="shared" ref="M31:M94" si="32">0.018*I31*1000000/8.3144/($AA$1+273.15)</f>
        <v>1.9469489145266181</v>
      </c>
      <c r="N31">
        <f t="shared" ref="N31:N94" si="33">1/((1+$P$2)*(1+(1-E31)/E31*$AA$2/M31)-$O$2)</f>
        <v>6.4759647194087257E-5</v>
      </c>
      <c r="O31">
        <f t="shared" ref="O31:O94" si="34">$O$2*N31</f>
        <v>6.4759647194087252E-4</v>
      </c>
      <c r="P31" s="25">
        <f t="shared" ref="P31:P94" si="35">S31*($P$2-$F$2)</f>
        <v>6.1652984956807875E-4</v>
      </c>
      <c r="Q31" s="22">
        <f t="shared" ref="Q31:Q94" si="36">100/(1+G31/$AA$2*(1/S31-1))</f>
        <v>0.88630103798911242</v>
      </c>
      <c r="R31">
        <f t="shared" ref="R31:R94" si="37">Q31/100*G31+(100-Q31)/100*2450</f>
        <v>2428.9023468555852</v>
      </c>
      <c r="S31" s="25">
        <f t="shared" ref="S31:S94" si="38">($O$2/(1+$P$2-$F$2)+1)*N31</f>
        <v>2.5339287594404399E-4</v>
      </c>
      <c r="T31" s="25">
        <f t="shared" ref="T31:T94" si="39">L31+F31+P31</f>
        <v>2.1283008421929255E-2</v>
      </c>
      <c r="U31" s="10">
        <f ca="1">RANK(C31,$C$3:OFFSET($C$3,Control!$I$5-1,0),1)</f>
        <v>5</v>
      </c>
      <c r="V31" s="10">
        <f t="shared" ca="1" si="24"/>
        <v>5</v>
      </c>
      <c r="W31" s="10">
        <f t="shared" ca="1" si="24"/>
        <v>5</v>
      </c>
      <c r="X31" s="7">
        <f t="shared" si="19"/>
        <v>2.072553754638677</v>
      </c>
      <c r="Y31" s="7">
        <f t="shared" ca="1" si="10"/>
        <v>34.313934846144143</v>
      </c>
      <c r="Z31">
        <v>1</v>
      </c>
      <c r="AA31">
        <v>2</v>
      </c>
      <c r="AB31" s="11">
        <f t="shared" si="20"/>
        <v>65.972613557114258</v>
      </c>
      <c r="AC31" s="11"/>
      <c r="AD31" s="7">
        <f t="shared" ref="AD31:AD94" si="40">B31+S31*100</f>
        <v>2.1541795627470766</v>
      </c>
      <c r="AE31">
        <f t="shared" ref="AE31:AE94" si="41">($AE$1/100-K31)/(1-K31)/N31-1-$P$2</f>
        <v>872.68356808574129</v>
      </c>
      <c r="AF31" s="25">
        <f t="shared" ref="AF31:AF94" si="42">S31+P31+F31</f>
        <v>8.7562339868061637E-4</v>
      </c>
    </row>
    <row r="32" spans="1:60" ht="14.25" x14ac:dyDescent="0.2">
      <c r="A32" s="37" t="str">
        <f>Control!B34</f>
        <v>AME_10-Aa</v>
      </c>
      <c r="B32" s="27">
        <f t="shared" si="25"/>
        <v>2.9652606581229786</v>
      </c>
      <c r="C32" s="20">
        <v>69.476818903109063</v>
      </c>
      <c r="D32" s="9">
        <f t="shared" si="26"/>
        <v>5.8659837831598338E-7</v>
      </c>
      <c r="E32">
        <f>Control!C34/100</f>
        <v>0.45721600000000001</v>
      </c>
      <c r="F32">
        <f t="shared" si="27"/>
        <v>3.1958352333079143E-5</v>
      </c>
      <c r="G32">
        <f t="shared" si="28"/>
        <v>122.97074286197326</v>
      </c>
      <c r="H32" s="21">
        <f t="shared" si="29"/>
        <v>1.292572658617302E-13</v>
      </c>
      <c r="I32">
        <v>2.1</v>
      </c>
      <c r="J32">
        <f t="shared" si="30"/>
        <v>3.4682117318049435</v>
      </c>
      <c r="K32">
        <f>Control!F34/100</f>
        <v>2.6251079695098604E-2</v>
      </c>
      <c r="L32" s="25">
        <f t="shared" si="31"/>
        <v>2.6122218318481178E-2</v>
      </c>
      <c r="M32" s="10">
        <f t="shared" si="32"/>
        <v>3.7169024731871803</v>
      </c>
      <c r="N32">
        <f t="shared" si="33"/>
        <v>3.6304688250377904E-4</v>
      </c>
      <c r="O32">
        <f t="shared" si="34"/>
        <v>3.6304688250377902E-3</v>
      </c>
      <c r="P32" s="25">
        <f t="shared" si="35"/>
        <v>3.4563072770515514E-3</v>
      </c>
      <c r="Q32" s="22">
        <f t="shared" si="36"/>
        <v>2.7615798335382764</v>
      </c>
      <c r="R32">
        <f t="shared" si="37"/>
        <v>2385.7372293143408</v>
      </c>
      <c r="S32" s="25">
        <f t="shared" si="38"/>
        <v>1.4205372889763252E-3</v>
      </c>
      <c r="T32" s="25">
        <f t="shared" si="39"/>
        <v>2.9610483947865807E-2</v>
      </c>
      <c r="U32" s="10">
        <f ca="1">RANK(C32,$C$3:OFFSET($C$3,Control!$I$5-1,0),1)</f>
        <v>18</v>
      </c>
      <c r="V32" s="10">
        <f t="shared" ca="1" si="24"/>
        <v>18</v>
      </c>
      <c r="W32" s="10">
        <f t="shared" ca="1" si="24"/>
        <v>18</v>
      </c>
      <c r="X32" s="7">
        <f t="shared" si="19"/>
        <v>2.6485265200984958</v>
      </c>
      <c r="Y32" s="7">
        <f t="shared" ca="1" si="10"/>
        <v>51.476818903109063</v>
      </c>
      <c r="Z32">
        <v>1</v>
      </c>
      <c r="AA32">
        <v>2</v>
      </c>
      <c r="AB32" s="11">
        <f t="shared" si="20"/>
        <v>48.189890642283508</v>
      </c>
      <c r="AC32" s="11"/>
      <c r="AD32" s="7">
        <f t="shared" si="40"/>
        <v>3.1073143870206112</v>
      </c>
      <c r="AE32">
        <f t="shared" si="41"/>
        <v>137.90688220963304</v>
      </c>
      <c r="AF32" s="25">
        <f t="shared" si="42"/>
        <v>4.9088029183609553E-3</v>
      </c>
    </row>
    <row r="33" spans="1:43" ht="14.25" x14ac:dyDescent="0.2">
      <c r="A33" s="37" t="str">
        <f>Control!B35</f>
        <v>AME_10-Ac</v>
      </c>
      <c r="B33" s="27">
        <f t="shared" si="25"/>
        <v>3.0767356322895258</v>
      </c>
      <c r="C33" s="20">
        <v>73.936485645691221</v>
      </c>
      <c r="D33" s="9">
        <f t="shared" si="26"/>
        <v>3.759176974149625E-7</v>
      </c>
      <c r="E33">
        <f>Control!C35/100</f>
        <v>0.45721600000000001</v>
      </c>
      <c r="F33">
        <f t="shared" si="27"/>
        <v>4.7229515436269063E-5</v>
      </c>
      <c r="G33">
        <f t="shared" si="28"/>
        <v>130.86414588344672</v>
      </c>
      <c r="H33" s="21">
        <f t="shared" si="29"/>
        <v>1.292572658617302E-13</v>
      </c>
      <c r="I33">
        <v>3.1</v>
      </c>
      <c r="J33">
        <f t="shared" si="30"/>
        <v>3.4682117318049435</v>
      </c>
      <c r="K33">
        <f>Control!F35/100</f>
        <v>2.5734335311338209E-2</v>
      </c>
      <c r="L33" s="25">
        <f t="shared" si="31"/>
        <v>2.554764677064128E-2</v>
      </c>
      <c r="M33" s="10">
        <f t="shared" si="32"/>
        <v>5.4868560318477417</v>
      </c>
      <c r="N33">
        <f t="shared" si="33"/>
        <v>5.3652729535601652E-4</v>
      </c>
      <c r="O33">
        <f t="shared" si="34"/>
        <v>5.3652729535601656E-3</v>
      </c>
      <c r="P33" s="25">
        <f t="shared" si="35"/>
        <v>5.1078890486175267E-3</v>
      </c>
      <c r="Q33" s="22">
        <f t="shared" si="36"/>
        <v>3.7967752273488982</v>
      </c>
      <c r="R33">
        <f t="shared" si="37"/>
        <v>2361.9476244023363</v>
      </c>
      <c r="S33" s="25">
        <f t="shared" si="38"/>
        <v>2.0993350069571314E-3</v>
      </c>
      <c r="T33" s="25">
        <f t="shared" si="39"/>
        <v>3.0702765334695077E-2</v>
      </c>
      <c r="U33" s="10">
        <f ca="1">RANK(C33,$C$3:OFFSET($C$3,Control!$I$5-1,0),1)</f>
        <v>19</v>
      </c>
      <c r="V33" s="10">
        <f t="shared" ca="1" si="24"/>
        <v>19</v>
      </c>
      <c r="W33" s="10">
        <f t="shared" ca="1" si="24"/>
        <v>19</v>
      </c>
      <c r="X33" s="7">
        <f t="shared" si="19"/>
        <v>2.6084174065997296</v>
      </c>
      <c r="Y33" s="7">
        <f t="shared" ca="1" si="10"/>
        <v>54.936485645691221</v>
      </c>
      <c r="Z33">
        <v>1</v>
      </c>
      <c r="AA33">
        <v>2</v>
      </c>
      <c r="AB33" s="11">
        <f t="shared" si="20"/>
        <v>46.036730737918241</v>
      </c>
      <c r="AC33" s="11"/>
      <c r="AD33" s="7">
        <f t="shared" si="40"/>
        <v>3.2866691329852391</v>
      </c>
      <c r="AE33">
        <f t="shared" si="41"/>
        <v>93.115444861287529</v>
      </c>
      <c r="AF33" s="25">
        <f t="shared" si="42"/>
        <v>7.254453571010927E-3</v>
      </c>
    </row>
    <row r="34" spans="1:43" ht="14.25" x14ac:dyDescent="0.2">
      <c r="A34" s="37" t="str">
        <f>Control!B36</f>
        <v>AME_10-Ab</v>
      </c>
      <c r="B34" s="27">
        <f t="shared" si="25"/>
        <v>3.3084533061902732</v>
      </c>
      <c r="C34" s="20">
        <v>83.503627087298312</v>
      </c>
      <c r="D34" s="9">
        <f t="shared" si="26"/>
        <v>7.0658022544023424E-7</v>
      </c>
      <c r="E34">
        <f>Control!C36/100</f>
        <v>0.38475399999999998</v>
      </c>
      <c r="F34">
        <f t="shared" si="27"/>
        <v>4.6371193457139252E-5</v>
      </c>
      <c r="G34">
        <f t="shared" si="28"/>
        <v>147.79754192422811</v>
      </c>
      <c r="H34" s="21">
        <f t="shared" si="29"/>
        <v>7.0659571290501986E-14</v>
      </c>
      <c r="I34">
        <v>4.0999999999999996</v>
      </c>
      <c r="J34">
        <f t="shared" si="30"/>
        <v>4.1025580454969592</v>
      </c>
      <c r="K34">
        <f>Control!F36/100</f>
        <v>2.8155447799782164E-2</v>
      </c>
      <c r="L34" s="25">
        <f t="shared" si="31"/>
        <v>2.7954907376082284E-2</v>
      </c>
      <c r="M34" s="10">
        <f t="shared" si="32"/>
        <v>7.2568095905083032</v>
      </c>
      <c r="N34">
        <f t="shared" si="33"/>
        <v>5.2677675767310184E-4</v>
      </c>
      <c r="O34">
        <f t="shared" si="34"/>
        <v>5.2677675767310184E-3</v>
      </c>
      <c r="P34" s="25">
        <f t="shared" si="35"/>
        <v>5.015061218459055E-3</v>
      </c>
      <c r="Q34" s="22">
        <f t="shared" si="36"/>
        <v>3.317011424625619</v>
      </c>
      <c r="R34">
        <f t="shared" si="37"/>
        <v>2373.6356814476148</v>
      </c>
      <c r="S34" s="25">
        <f t="shared" si="38"/>
        <v>2.0611829031003935E-3</v>
      </c>
      <c r="T34" s="25">
        <f t="shared" si="39"/>
        <v>3.3016339787998478E-2</v>
      </c>
      <c r="U34" s="10">
        <f ca="1">RANK(C34,$C$3:OFFSET($C$3,Control!$I$5-1,0),1)</f>
        <v>21</v>
      </c>
      <c r="V34" s="10">
        <f t="shared" ca="1" si="24"/>
        <v>21</v>
      </c>
      <c r="W34" s="10">
        <f t="shared" ca="1" si="24"/>
        <v>21</v>
      </c>
      <c r="X34" s="7">
        <f t="shared" si="19"/>
        <v>2.8481684133755385</v>
      </c>
      <c r="Y34" s="7">
        <f t="shared" ca="1" si="10"/>
        <v>62.503627087298312</v>
      </c>
      <c r="Z34">
        <v>1</v>
      </c>
      <c r="AA34">
        <v>2</v>
      </c>
      <c r="AB34" s="11">
        <f t="shared" si="20"/>
        <v>41.75498186570956</v>
      </c>
      <c r="AC34" s="11"/>
      <c r="AD34" s="7">
        <f t="shared" si="40"/>
        <v>3.5145715965003124</v>
      </c>
      <c r="AE34">
        <f t="shared" si="41"/>
        <v>90.420129713884393</v>
      </c>
      <c r="AF34" s="25">
        <f t="shared" si="42"/>
        <v>7.122615315016588E-3</v>
      </c>
    </row>
    <row r="35" spans="1:43" ht="14.25" x14ac:dyDescent="0.2">
      <c r="A35" s="37" t="str">
        <f>Control!B37</f>
        <v>AME_10-Db</v>
      </c>
      <c r="B35" s="27">
        <f t="shared" si="25"/>
        <v>3.9451632300854578</v>
      </c>
      <c r="C35" s="20">
        <v>111.69771420891399</v>
      </c>
      <c r="D35" s="9">
        <f t="shared" si="26"/>
        <v>7.0592287837456524E-7</v>
      </c>
      <c r="E35">
        <f>Control!C37/100</f>
        <v>0.38475399999999998</v>
      </c>
      <c r="F35">
        <f t="shared" si="27"/>
        <v>5.7729295631641687E-5</v>
      </c>
      <c r="G35">
        <f t="shared" si="28"/>
        <v>197.69976675831774</v>
      </c>
      <c r="H35" s="21">
        <f t="shared" si="29"/>
        <v>7.0659571290501986E-14</v>
      </c>
      <c r="I35">
        <v>5.0999999999999996</v>
      </c>
      <c r="J35">
        <f t="shared" si="30"/>
        <v>4.1025580454969592</v>
      </c>
      <c r="K35">
        <f>Control!F37/100</f>
        <v>3.3344900802547851E-2</v>
      </c>
      <c r="L35" s="25">
        <f t="shared" si="31"/>
        <v>3.3049224237621688E-2</v>
      </c>
      <c r="M35" s="10">
        <f t="shared" si="32"/>
        <v>9.0267631491688647</v>
      </c>
      <c r="N35">
        <f t="shared" si="33"/>
        <v>6.5580479837544948E-4</v>
      </c>
      <c r="O35">
        <f t="shared" si="34"/>
        <v>6.5580479837544945E-3</v>
      </c>
      <c r="P35" s="25">
        <f t="shared" si="35"/>
        <v>6.2434440458989408E-3</v>
      </c>
      <c r="Q35" s="22">
        <f t="shared" si="36"/>
        <v>3.0957683135480902</v>
      </c>
      <c r="R35">
        <f t="shared" si="37"/>
        <v>2380.2740030533341</v>
      </c>
      <c r="S35" s="25">
        <f t="shared" si="38"/>
        <v>2.5660464674895794E-3</v>
      </c>
      <c r="T35" s="25">
        <f t="shared" si="39"/>
        <v>3.935039757915227E-2</v>
      </c>
      <c r="U35" s="10">
        <f ca="1">RANK(C35,$C$3:OFFSET($C$3,Control!$I$5-1,0),1)</f>
        <v>29</v>
      </c>
      <c r="V35" s="10">
        <f t="shared" ca="1" si="24"/>
        <v>29</v>
      </c>
      <c r="W35" s="10">
        <f t="shared" ca="1" si="24"/>
        <v>29</v>
      </c>
      <c r="X35" s="7">
        <f t="shared" si="19"/>
        <v>3.3705029035997138</v>
      </c>
      <c r="Y35" s="7">
        <f t="shared" ca="1" si="10"/>
        <v>82.697714208913993</v>
      </c>
      <c r="Z35">
        <v>1</v>
      </c>
      <c r="AA35">
        <v>2</v>
      </c>
      <c r="AB35" s="11">
        <f t="shared" si="20"/>
        <v>31.360039405006212</v>
      </c>
      <c r="AC35" s="11"/>
      <c r="AD35" s="7">
        <f t="shared" si="40"/>
        <v>4.201767876834416</v>
      </c>
      <c r="AE35">
        <f t="shared" si="41"/>
        <v>64.156436580418514</v>
      </c>
      <c r="AF35" s="25">
        <f t="shared" si="42"/>
        <v>8.8672198090201625E-3</v>
      </c>
    </row>
    <row r="36" spans="1:43" ht="14.25" x14ac:dyDescent="0.2">
      <c r="A36" s="37" t="str">
        <f>Control!B38</f>
        <v>AME_10-Bc</v>
      </c>
      <c r="B36" s="27">
        <f t="shared" si="25"/>
        <v>3.6248879434506884</v>
      </c>
      <c r="C36" s="20">
        <v>97.181714496282794</v>
      </c>
      <c r="D36" s="9">
        <f t="shared" si="26"/>
        <v>1.8317851502303029E-7</v>
      </c>
      <c r="E36">
        <f>Control!C38/100</f>
        <v>0.403194</v>
      </c>
      <c r="F36">
        <f t="shared" si="27"/>
        <v>7.4686454698226048E-5</v>
      </c>
      <c r="G36">
        <f t="shared" si="28"/>
        <v>172.00712140943045</v>
      </c>
      <c r="H36" s="21">
        <f t="shared" si="29"/>
        <v>8.3239451159565456E-14</v>
      </c>
      <c r="I36">
        <v>6.1</v>
      </c>
      <c r="J36">
        <f t="shared" si="30"/>
        <v>3.9195018697419761</v>
      </c>
      <c r="K36">
        <f>Control!F38/100</f>
        <v>2.8301153860659404E-2</v>
      </c>
      <c r="L36" s="25">
        <f t="shared" si="31"/>
        <v>2.7976487567556555E-2</v>
      </c>
      <c r="M36" s="10">
        <f t="shared" si="32"/>
        <v>10.796716707829427</v>
      </c>
      <c r="N36">
        <f t="shared" si="33"/>
        <v>8.4843812537184786E-4</v>
      </c>
      <c r="O36">
        <f t="shared" si="34"/>
        <v>8.4843812537184794E-3</v>
      </c>
      <c r="P36" s="25">
        <f t="shared" si="35"/>
        <v>8.0773668861353464E-3</v>
      </c>
      <c r="Q36" s="22">
        <f t="shared" si="36"/>
        <v>4.5382530865781643</v>
      </c>
      <c r="R36">
        <f t="shared" si="37"/>
        <v>2346.6189178753325</v>
      </c>
      <c r="S36" s="25">
        <f t="shared" si="38"/>
        <v>3.3197861008139487E-3</v>
      </c>
      <c r="T36" s="25">
        <f t="shared" si="39"/>
        <v>3.6128540908390128E-2</v>
      </c>
      <c r="U36" s="10">
        <f ca="1">RANK(C36,$C$3:OFFSET($C$3,Control!$I$5-1,0),1)</f>
        <v>26</v>
      </c>
      <c r="V36" s="10">
        <f t="shared" ref="V36:W55" ca="1" si="43">IF(U36=U35,U35+1,U36)</f>
        <v>26</v>
      </c>
      <c r="W36" s="10">
        <f t="shared" ca="1" si="43"/>
        <v>26</v>
      </c>
      <c r="X36" s="7">
        <f t="shared" si="19"/>
        <v>2.8824925692928405</v>
      </c>
      <c r="Y36" s="7">
        <f t="shared" ca="1" si="10"/>
        <v>71.181714496282794</v>
      </c>
      <c r="Z36">
        <v>1</v>
      </c>
      <c r="AA36">
        <v>2</v>
      </c>
      <c r="AB36" s="11">
        <f t="shared" si="20"/>
        <v>36.339270415652464</v>
      </c>
      <c r="AC36" s="11"/>
      <c r="AD36" s="7">
        <f t="shared" si="40"/>
        <v>3.9568665535320831</v>
      </c>
      <c r="AE36">
        <f t="shared" si="41"/>
        <v>54.636963541124786</v>
      </c>
      <c r="AF36" s="25">
        <f t="shared" si="42"/>
        <v>1.1471839441647522E-2</v>
      </c>
    </row>
    <row r="37" spans="1:43" ht="14.25" x14ac:dyDescent="0.2">
      <c r="A37" s="37" t="str">
        <f>Control!B39</f>
        <v>AME_10-Bb</v>
      </c>
      <c r="B37" s="27">
        <f t="shared" si="25"/>
        <v>3.8784291142064551</v>
      </c>
      <c r="C37" s="20">
        <v>108.61982572884085</v>
      </c>
      <c r="D37" s="9">
        <f t="shared" si="26"/>
        <v>3.353153750218496E-7</v>
      </c>
      <c r="E37">
        <f>Control!C39/100</f>
        <v>0.403194</v>
      </c>
      <c r="F37">
        <f t="shared" si="27"/>
        <v>8.7008542232807406E-5</v>
      </c>
      <c r="G37">
        <f t="shared" si="28"/>
        <v>192.25204708985191</v>
      </c>
      <c r="H37" s="21">
        <f t="shared" si="29"/>
        <v>8.3239451159565456E-14</v>
      </c>
      <c r="I37">
        <v>7.1</v>
      </c>
      <c r="J37">
        <f t="shared" si="30"/>
        <v>3.9195018697419761</v>
      </c>
      <c r="K37">
        <f>Control!F39/100</f>
        <v>2.9531959567519247E-2</v>
      </c>
      <c r="L37" s="25">
        <f t="shared" si="31"/>
        <v>2.9137279336927543E-2</v>
      </c>
      <c r="M37" s="10">
        <f t="shared" si="32"/>
        <v>12.566670266489989</v>
      </c>
      <c r="N37">
        <f t="shared" si="33"/>
        <v>9.8841703976469209E-4</v>
      </c>
      <c r="O37">
        <f t="shared" si="34"/>
        <v>9.88417039764692E-3</v>
      </c>
      <c r="P37" s="25">
        <f t="shared" si="35"/>
        <v>9.4100050763137929E-3</v>
      </c>
      <c r="Q37" s="22">
        <f t="shared" si="36"/>
        <v>4.7236599876496568</v>
      </c>
      <c r="R37">
        <f t="shared" si="37"/>
        <v>2343.3516633264044</v>
      </c>
      <c r="S37" s="25">
        <f t="shared" si="38"/>
        <v>3.867498468412616E-3</v>
      </c>
      <c r="T37" s="25">
        <f t="shared" si="39"/>
        <v>3.8634292955474145E-2</v>
      </c>
      <c r="U37" s="10">
        <f ca="1">RANK(C37,$C$3:OFFSET($C$3,Control!$I$5-1,0),1)</f>
        <v>28</v>
      </c>
      <c r="V37" s="10">
        <f t="shared" ca="1" si="43"/>
        <v>28</v>
      </c>
      <c r="W37" s="10">
        <f t="shared" ca="1" si="43"/>
        <v>28</v>
      </c>
      <c r="X37" s="7">
        <f t="shared" si="19"/>
        <v>3.0125696376692237</v>
      </c>
      <c r="Y37" s="7">
        <f t="shared" ca="1" si="10"/>
        <v>80.619825728840851</v>
      </c>
      <c r="Z37">
        <v>1</v>
      </c>
      <c r="AA37">
        <v>2</v>
      </c>
      <c r="AB37" s="11">
        <f t="shared" si="20"/>
        <v>32.3567552842865</v>
      </c>
      <c r="AC37" s="11"/>
      <c r="AD37" s="7">
        <f t="shared" si="40"/>
        <v>4.2651789610477167</v>
      </c>
      <c r="AE37">
        <f t="shared" si="41"/>
        <v>45.180847913952334</v>
      </c>
      <c r="AF37" s="25">
        <f t="shared" si="42"/>
        <v>1.3364512086959216E-2</v>
      </c>
    </row>
    <row r="38" spans="1:43" ht="14.25" x14ac:dyDescent="0.2">
      <c r="A38" s="37" t="str">
        <f>Control!B40</f>
        <v>AME_10-Ca</v>
      </c>
      <c r="B38" s="27">
        <f t="shared" si="25"/>
        <v>4.1156768467886637</v>
      </c>
      <c r="C38" s="20">
        <v>119.68498657399387</v>
      </c>
      <c r="D38" s="9">
        <f t="shared" si="26"/>
        <v>7.4609569455930114E-7</v>
      </c>
      <c r="E38">
        <f>Control!C40/100</f>
        <v>0.403194</v>
      </c>
      <c r="F38">
        <f t="shared" si="27"/>
        <v>9.935287759091722E-5</v>
      </c>
      <c r="G38">
        <f t="shared" si="28"/>
        <v>211.83686790488198</v>
      </c>
      <c r="H38" s="21">
        <f t="shared" si="29"/>
        <v>8.3239451159565456E-14</v>
      </c>
      <c r="I38">
        <v>8.1</v>
      </c>
      <c r="J38">
        <f t="shared" si="30"/>
        <v>3.9195018697419761</v>
      </c>
      <c r="K38">
        <f>Control!F40/100</f>
        <v>3.0597546685420099E-2</v>
      </c>
      <c r="L38" s="25">
        <f t="shared" si="31"/>
        <v>3.0130609703339754E-2</v>
      </c>
      <c r="M38" s="10">
        <f t="shared" si="32"/>
        <v>14.33662382515055</v>
      </c>
      <c r="N38">
        <f t="shared" si="33"/>
        <v>1.1286486894328195E-3</v>
      </c>
      <c r="O38">
        <f t="shared" si="34"/>
        <v>1.1286486894328195E-2</v>
      </c>
      <c r="P38" s="25">
        <f t="shared" si="35"/>
        <v>1.0745049376593242E-2</v>
      </c>
      <c r="Q38" s="22">
        <f t="shared" si="36"/>
        <v>4.8893377878398585</v>
      </c>
      <c r="R38">
        <f t="shared" si="37"/>
        <v>2340.5686442289734</v>
      </c>
      <c r="S38" s="25">
        <f t="shared" si="38"/>
        <v>4.4161997437807254E-3</v>
      </c>
      <c r="T38" s="25">
        <f t="shared" si="39"/>
        <v>4.0975011957523913E-2</v>
      </c>
      <c r="U38" s="10">
        <f ca="1">RANK(C38,$C$3:OFFSET($C$3,Control!$I$5-1,0),1)</f>
        <v>30</v>
      </c>
      <c r="V38" s="10">
        <f t="shared" ca="1" si="43"/>
        <v>30</v>
      </c>
      <c r="W38" s="10">
        <f t="shared" ca="1" si="43"/>
        <v>30</v>
      </c>
      <c r="X38" s="7">
        <f t="shared" si="19"/>
        <v>3.1259258392772575</v>
      </c>
      <c r="Y38" s="7">
        <f t="shared" ca="1" si="10"/>
        <v>89.684986573993868</v>
      </c>
      <c r="Z38">
        <v>1</v>
      </c>
      <c r="AA38">
        <v>2</v>
      </c>
      <c r="AB38" s="11">
        <f t="shared" si="20"/>
        <v>28.908030975749462</v>
      </c>
      <c r="AC38" s="11"/>
      <c r="AD38" s="7">
        <f t="shared" si="40"/>
        <v>4.5572968211667364</v>
      </c>
      <c r="AE38">
        <f t="shared" si="41"/>
        <v>38.202711344680537</v>
      </c>
      <c r="AF38" s="25">
        <f t="shared" si="42"/>
        <v>1.5260601997964885E-2</v>
      </c>
    </row>
    <row r="39" spans="1:43" ht="14.25" x14ac:dyDescent="0.2">
      <c r="A39" s="37" t="str">
        <f>Control!B41</f>
        <v>AME_10-Cb</v>
      </c>
      <c r="B39" s="27">
        <f t="shared" si="25"/>
        <v>3.8241652274632654</v>
      </c>
      <c r="C39" s="20">
        <v>106.13739145426308</v>
      </c>
      <c r="D39" s="9">
        <f t="shared" si="26"/>
        <v>1.708474042239061E-7</v>
      </c>
      <c r="E39">
        <f>Control!C41/100</f>
        <v>0.46220800000000006</v>
      </c>
      <c r="F39">
        <f t="shared" si="27"/>
        <v>1.4244404129387306E-4</v>
      </c>
      <c r="G39">
        <f t="shared" si="28"/>
        <v>187.85825371142204</v>
      </c>
      <c r="H39" s="21">
        <f t="shared" si="29"/>
        <v>1.3426446909923115E-13</v>
      </c>
      <c r="I39">
        <v>9.1</v>
      </c>
      <c r="J39">
        <f t="shared" si="30"/>
        <v>3.4318339380360685</v>
      </c>
      <c r="K39">
        <f>Control!F41/100</f>
        <v>2.2953921850910421E-2</v>
      </c>
      <c r="L39" s="25">
        <f t="shared" si="31"/>
        <v>2.2451703704301156E-2</v>
      </c>
      <c r="M39" s="10">
        <f t="shared" si="32"/>
        <v>16.106577383811111</v>
      </c>
      <c r="N39">
        <f t="shared" si="33"/>
        <v>1.6181643090983978E-3</v>
      </c>
      <c r="O39">
        <f t="shared" si="34"/>
        <v>1.6181643090983976E-2</v>
      </c>
      <c r="P39" s="25">
        <f t="shared" si="35"/>
        <v>1.5405374199690782E-2</v>
      </c>
      <c r="Q39" s="22">
        <f t="shared" si="36"/>
        <v>7.6869715564604375</v>
      </c>
      <c r="R39">
        <f t="shared" si="37"/>
        <v>2276.1098073959797</v>
      </c>
      <c r="S39" s="25">
        <f t="shared" si="38"/>
        <v>6.3315865017542442E-3</v>
      </c>
      <c r="T39" s="25">
        <f t="shared" si="39"/>
        <v>3.7999521945285809E-2</v>
      </c>
      <c r="U39" s="10">
        <f ca="1">RANK(C39,$C$3:OFFSET($C$3,Control!$I$5-1,0),1)</f>
        <v>27</v>
      </c>
      <c r="V39" s="10">
        <f t="shared" ca="1" si="43"/>
        <v>27</v>
      </c>
      <c r="W39" s="10">
        <f t="shared" ca="1" si="43"/>
        <v>27</v>
      </c>
      <c r="X39" s="7">
        <f t="shared" si="19"/>
        <v>2.4069868013399551</v>
      </c>
      <c r="Y39" s="7">
        <f t="shared" ca="1" si="10"/>
        <v>79.137391454263081</v>
      </c>
      <c r="Z39">
        <v>1</v>
      </c>
      <c r="AA39">
        <v>2</v>
      </c>
      <c r="AB39" s="11">
        <f t="shared" si="20"/>
        <v>33.182891869141756</v>
      </c>
      <c r="AC39" s="11"/>
      <c r="AD39" s="7">
        <f t="shared" si="40"/>
        <v>4.4573238776386894</v>
      </c>
      <c r="AE39">
        <f t="shared" si="41"/>
        <v>30.187654381574287</v>
      </c>
      <c r="AF39" s="25">
        <f t="shared" si="42"/>
        <v>2.18794047427389E-2</v>
      </c>
    </row>
    <row r="40" spans="1:43" ht="14.25" x14ac:dyDescent="0.2">
      <c r="A40" s="37" t="str">
        <f>Control!B42</f>
        <v>AME_10-Da</v>
      </c>
      <c r="B40" s="27">
        <f t="shared" si="25"/>
        <v>4.5927440155279431</v>
      </c>
      <c r="C40" s="20">
        <v>142.92221619372327</v>
      </c>
      <c r="D40" s="9">
        <f t="shared" si="26"/>
        <v>9.3336949369415834E-7</v>
      </c>
      <c r="E40">
        <f>Control!C42/100</f>
        <v>0.46220800000000006</v>
      </c>
      <c r="F40">
        <f t="shared" si="27"/>
        <v>1.5827958257649458E-4</v>
      </c>
      <c r="G40">
        <f t="shared" si="28"/>
        <v>252.96568516373469</v>
      </c>
      <c r="H40" s="21">
        <f t="shared" si="29"/>
        <v>1.3426446909923115E-13</v>
      </c>
      <c r="I40">
        <v>10.1</v>
      </c>
      <c r="J40">
        <f t="shared" si="30"/>
        <v>3.4318339380360685</v>
      </c>
      <c r="K40">
        <f>Control!F42/100</f>
        <v>2.9033910744512004E-2</v>
      </c>
      <c r="L40" s="25">
        <f t="shared" si="31"/>
        <v>2.8328045742547783E-2</v>
      </c>
      <c r="M40" s="10">
        <f t="shared" si="32"/>
        <v>17.876530942471678</v>
      </c>
      <c r="N40">
        <f t="shared" si="33"/>
        <v>1.7980560580689784E-3</v>
      </c>
      <c r="O40">
        <f t="shared" si="34"/>
        <v>1.7980560580689784E-2</v>
      </c>
      <c r="P40" s="25">
        <f t="shared" si="35"/>
        <v>1.7117993673959584E-2</v>
      </c>
      <c r="Q40" s="22">
        <f t="shared" si="36"/>
        <v>6.4338102320315098</v>
      </c>
      <c r="R40">
        <f t="shared" si="37"/>
        <v>2308.6469814508214</v>
      </c>
      <c r="S40" s="25">
        <f t="shared" si="38"/>
        <v>7.0354706272134906E-3</v>
      </c>
      <c r="T40" s="25">
        <f t="shared" si="39"/>
        <v>4.5604318999083862E-2</v>
      </c>
      <c r="U40" s="10">
        <f ca="1">RANK(C40,$C$3:OFFSET($C$3,Control!$I$5-1,0),1)</f>
        <v>33</v>
      </c>
      <c r="V40" s="10">
        <f t="shared" ca="1" si="43"/>
        <v>33</v>
      </c>
      <c r="W40" s="10">
        <f t="shared" ca="1" si="43"/>
        <v>33</v>
      </c>
      <c r="X40" s="7">
        <f t="shared" si="19"/>
        <v>3.0126101800616762</v>
      </c>
      <c r="Y40" s="7">
        <f t="shared" ca="1" si="10"/>
        <v>109.92221619372327</v>
      </c>
      <c r="Z40">
        <v>1</v>
      </c>
      <c r="AA40">
        <v>2</v>
      </c>
      <c r="AB40" s="11">
        <f t="shared" si="20"/>
        <v>22.733575400995825</v>
      </c>
      <c r="AC40" s="11"/>
      <c r="AD40" s="7">
        <f t="shared" si="40"/>
        <v>5.2962910782492925</v>
      </c>
      <c r="AE40">
        <f t="shared" si="41"/>
        <v>23.522585827615661</v>
      </c>
      <c r="AF40" s="25">
        <f t="shared" si="42"/>
        <v>2.431174388374957E-2</v>
      </c>
    </row>
    <row r="41" spans="1:43" ht="14.25" x14ac:dyDescent="0.2">
      <c r="A41" s="37" t="str">
        <f>Control!B43</f>
        <v>AME_10-Ea</v>
      </c>
      <c r="B41" s="27">
        <f t="shared" si="25"/>
        <v>6.1836588626083753</v>
      </c>
      <c r="C41" s="20">
        <v>228.58895568676093</v>
      </c>
      <c r="D41" s="9">
        <f t="shared" si="26"/>
        <v>6.5238424795666106E-7</v>
      </c>
      <c r="E41">
        <f>Control!C43/100</f>
        <v>0.57247999999999999</v>
      </c>
      <c r="F41">
        <f t="shared" si="27"/>
        <v>2.7329145918339042E-4</v>
      </c>
      <c r="G41">
        <f t="shared" si="28"/>
        <v>404.59183558828403</v>
      </c>
      <c r="H41" s="21">
        <f t="shared" si="29"/>
        <v>2.8391681326789224E-13</v>
      </c>
      <c r="I41">
        <v>11.1</v>
      </c>
      <c r="J41">
        <f t="shared" si="30"/>
        <v>2.7900510715839282</v>
      </c>
      <c r="K41">
        <f>Control!F43/100</f>
        <v>3.2625076340076879E-2</v>
      </c>
      <c r="L41" s="25">
        <f t="shared" si="31"/>
        <v>3.1255554975246298E-2</v>
      </c>
      <c r="M41" s="10">
        <f t="shared" si="32"/>
        <v>19.646484501132235</v>
      </c>
      <c r="N41">
        <f t="shared" si="33"/>
        <v>3.1045909763233147E-3</v>
      </c>
      <c r="O41">
        <f t="shared" si="34"/>
        <v>3.1045909763233147E-2</v>
      </c>
      <c r="P41" s="25">
        <f t="shared" si="35"/>
        <v>2.9556569415310045E-2</v>
      </c>
      <c r="Q41" s="22">
        <f t="shared" si="36"/>
        <v>6.9435738122625725</v>
      </c>
      <c r="R41">
        <f t="shared" si="37"/>
        <v>2307.9755743420274</v>
      </c>
      <c r="S41" s="25">
        <f t="shared" si="38"/>
        <v>1.214770725607533E-2</v>
      </c>
      <c r="T41" s="25">
        <f t="shared" si="39"/>
        <v>6.1085415849739727E-2</v>
      </c>
      <c r="U41" s="10">
        <f ca="1">RANK(C41,$C$3:OFFSET($C$3,Control!$I$5-1,0),1)</f>
        <v>42</v>
      </c>
      <c r="V41" s="10">
        <f t="shared" ca="1" si="43"/>
        <v>42</v>
      </c>
      <c r="W41" s="10">
        <f t="shared" ca="1" si="43"/>
        <v>42</v>
      </c>
      <c r="X41" s="7">
        <f t="shared" si="19"/>
        <v>3.4360145951569612</v>
      </c>
      <c r="Y41" s="7">
        <f t="shared" ca="1" si="10"/>
        <v>186.58895568676093</v>
      </c>
      <c r="Z41">
        <v>1</v>
      </c>
      <c r="AA41">
        <v>2</v>
      </c>
      <c r="AB41" s="11">
        <f t="shared" si="20"/>
        <v>8.0406308110349176</v>
      </c>
      <c r="AC41" s="11"/>
      <c r="AD41" s="7">
        <f t="shared" si="40"/>
        <v>7.3984295882159081</v>
      </c>
      <c r="AE41">
        <f t="shared" si="41"/>
        <v>11.003925430132385</v>
      </c>
      <c r="AF41" s="25">
        <f t="shared" si="42"/>
        <v>4.1977568130568764E-2</v>
      </c>
    </row>
    <row r="42" spans="1:43" ht="14.25" x14ac:dyDescent="0.2">
      <c r="A42" s="37" t="str">
        <f>Control!B44</f>
        <v>AME_10-Eb</v>
      </c>
      <c r="B42" s="27">
        <f t="shared" si="25"/>
        <v>5.8002583825805241</v>
      </c>
      <c r="C42" s="20">
        <v>206.91187075344703</v>
      </c>
      <c r="D42" s="9">
        <f t="shared" si="26"/>
        <v>7.8368914913085064E-8</v>
      </c>
      <c r="E42">
        <f>Control!C44/100</f>
        <v>0.57247999999999999</v>
      </c>
      <c r="F42">
        <f t="shared" si="27"/>
        <v>2.9845313671538837E-4</v>
      </c>
      <c r="G42">
        <f t="shared" si="28"/>
        <v>366.22440196917779</v>
      </c>
      <c r="H42" s="21">
        <f t="shared" si="29"/>
        <v>2.8391681326789224E-13</v>
      </c>
      <c r="I42">
        <v>12.1</v>
      </c>
      <c r="J42">
        <f t="shared" si="30"/>
        <v>2.7900510715839282</v>
      </c>
      <c r="K42">
        <f>Control!F44/100</f>
        <v>2.5841482337507451E-2</v>
      </c>
      <c r="L42" s="25">
        <f t="shared" si="31"/>
        <v>2.4656846721097171E-2</v>
      </c>
      <c r="M42" s="10">
        <f t="shared" si="32"/>
        <v>21.416438059792796</v>
      </c>
      <c r="N42">
        <f t="shared" si="33"/>
        <v>3.3904276330868114E-3</v>
      </c>
      <c r="O42">
        <f t="shared" si="34"/>
        <v>3.3904276330868115E-2</v>
      </c>
      <c r="P42" s="25">
        <f t="shared" si="35"/>
        <v>3.2277813872792681E-2</v>
      </c>
      <c r="Q42" s="22">
        <f t="shared" si="36"/>
        <v>8.2674583670243589</v>
      </c>
      <c r="R42">
        <f t="shared" si="37"/>
        <v>2277.7247199705889</v>
      </c>
      <c r="S42" s="25">
        <f t="shared" si="38"/>
        <v>1.3266134789975575E-2</v>
      </c>
      <c r="T42" s="25">
        <f t="shared" si="39"/>
        <v>5.7233113730605245E-2</v>
      </c>
      <c r="U42" s="10">
        <f ca="1">RANK(C42,$C$3:OFFSET($C$3,Control!$I$5-1,0),1)</f>
        <v>39</v>
      </c>
      <c r="V42" s="10">
        <f t="shared" ca="1" si="43"/>
        <v>39</v>
      </c>
      <c r="W42" s="10">
        <f t="shared" ca="1" si="43"/>
        <v>39</v>
      </c>
      <c r="X42" s="7">
        <f t="shared" si="19"/>
        <v>2.804727435418398</v>
      </c>
      <c r="Y42" s="7">
        <f t="shared" ca="1" si="10"/>
        <v>167.91187075344703</v>
      </c>
      <c r="Z42">
        <v>1</v>
      </c>
      <c r="AA42">
        <v>2</v>
      </c>
      <c r="AB42" s="11">
        <f t="shared" si="20"/>
        <v>10.896893628108142</v>
      </c>
      <c r="AC42" s="11"/>
      <c r="AD42" s="7">
        <f t="shared" si="40"/>
        <v>7.1268718615780813</v>
      </c>
      <c r="AE42">
        <f t="shared" si="41"/>
        <v>11.74062704596334</v>
      </c>
      <c r="AF42" s="25">
        <f t="shared" si="42"/>
        <v>4.5842401799483644E-2</v>
      </c>
    </row>
    <row r="43" spans="1:43" ht="14.25" x14ac:dyDescent="0.2">
      <c r="A43" s="37" t="str">
        <f>Control!B45</f>
        <v>AME_10-Ec</v>
      </c>
      <c r="B43" s="27">
        <f t="shared" si="25"/>
        <v>6.5770038014014807</v>
      </c>
      <c r="C43" s="20">
        <v>251.43340577225183</v>
      </c>
      <c r="D43" s="9">
        <f t="shared" si="26"/>
        <v>3.4011796934407812E-8</v>
      </c>
      <c r="E43">
        <f>Control!C45/100</f>
        <v>0.57247999999999999</v>
      </c>
      <c r="F43">
        <f t="shared" si="27"/>
        <v>3.2370633662785303E-4</v>
      </c>
      <c r="G43">
        <f t="shared" si="28"/>
        <v>445.02545131274218</v>
      </c>
      <c r="H43" s="21">
        <f t="shared" si="29"/>
        <v>2.8391681326789224E-13</v>
      </c>
      <c r="I43">
        <v>13.1</v>
      </c>
      <c r="J43">
        <f t="shared" si="30"/>
        <v>2.7900510715839282</v>
      </c>
      <c r="K43">
        <f>Control!F45/100</f>
        <v>3.1034089461007944E-2</v>
      </c>
      <c r="L43" s="25">
        <f t="shared" si="31"/>
        <v>2.9491034396431338E-2</v>
      </c>
      <c r="M43" s="10">
        <f t="shared" si="32"/>
        <v>23.186391618453357</v>
      </c>
      <c r="N43">
        <f t="shared" si="33"/>
        <v>3.6773039840924102E-3</v>
      </c>
      <c r="O43">
        <f t="shared" si="34"/>
        <v>3.6773039840924102E-2</v>
      </c>
      <c r="P43" s="25">
        <f t="shared" si="35"/>
        <v>3.5008956508576994E-2</v>
      </c>
      <c r="Q43" s="22">
        <f t="shared" si="36"/>
        <v>7.4531846382078495</v>
      </c>
      <c r="R43">
        <f t="shared" si="37"/>
        <v>2300.5655449372643</v>
      </c>
      <c r="S43" s="25">
        <f t="shared" si="38"/>
        <v>1.4388630460833381E-2</v>
      </c>
      <c r="T43" s="25">
        <f t="shared" si="39"/>
        <v>6.4823697241636183E-2</v>
      </c>
      <c r="U43" s="10">
        <f ca="1">RANK(C43,$C$3:OFFSET($C$3,Control!$I$5-1,0),1)</f>
        <v>44</v>
      </c>
      <c r="V43" s="10">
        <f t="shared" ca="1" si="43"/>
        <v>44</v>
      </c>
      <c r="W43" s="10">
        <f t="shared" ca="1" si="43"/>
        <v>44</v>
      </c>
      <c r="X43" s="7">
        <f t="shared" si="19"/>
        <v>3.316833838052375</v>
      </c>
      <c r="Y43" s="7">
        <f t="shared" ca="1" si="10"/>
        <v>207.43340577225183</v>
      </c>
      <c r="Z43">
        <v>1</v>
      </c>
      <c r="AA43">
        <v>2</v>
      </c>
      <c r="AB43" s="11">
        <f t="shared" si="20"/>
        <v>5.4638296855846535</v>
      </c>
      <c r="AC43" s="11"/>
      <c r="AD43" s="7">
        <f t="shared" si="40"/>
        <v>8.0158668474848191</v>
      </c>
      <c r="AE43">
        <f t="shared" si="41"/>
        <v>9.1681278949696363</v>
      </c>
      <c r="AF43" s="25">
        <f t="shared" si="42"/>
        <v>4.9721293306038229E-2</v>
      </c>
    </row>
    <row r="44" spans="1:43" ht="14.25" x14ac:dyDescent="0.2">
      <c r="A44" s="37" t="str">
        <f>Control!B46</f>
        <v>AME_10-Ed</v>
      </c>
      <c r="B44" s="27">
        <f t="shared" si="25"/>
        <v>6.8496425695747467</v>
      </c>
      <c r="C44" s="20">
        <v>267.60687569565602</v>
      </c>
      <c r="D44" s="9">
        <f t="shared" si="26"/>
        <v>1.8781775867893202E-7</v>
      </c>
      <c r="E44">
        <f>Control!C46/100</f>
        <v>0.57247999999999999</v>
      </c>
      <c r="F44">
        <f t="shared" si="27"/>
        <v>3.4905155918201397E-4</v>
      </c>
      <c r="G44">
        <f t="shared" si="28"/>
        <v>473.65174195956092</v>
      </c>
      <c r="H44" s="21">
        <f t="shared" si="29"/>
        <v>2.8391681326789224E-13</v>
      </c>
      <c r="I44">
        <v>14.1</v>
      </c>
      <c r="J44">
        <f t="shared" si="30"/>
        <v>2.7900510715839282</v>
      </c>
      <c r="K44">
        <f>Control!F46/100</f>
        <v>3.0996438809365895E-2</v>
      </c>
      <c r="L44" s="25">
        <f t="shared" si="31"/>
        <v>2.9334585835977242E-2</v>
      </c>
      <c r="M44" s="10">
        <f t="shared" si="32"/>
        <v>24.956345177113921</v>
      </c>
      <c r="N44">
        <f t="shared" si="33"/>
        <v>3.9652257123076783E-3</v>
      </c>
      <c r="O44">
        <f t="shared" si="34"/>
        <v>3.9652257123076781E-2</v>
      </c>
      <c r="P44" s="25">
        <f t="shared" si="35"/>
        <v>3.7750051426094514E-2</v>
      </c>
      <c r="Q44" s="22">
        <f t="shared" si="36"/>
        <v>7.5516259032534725</v>
      </c>
      <c r="R44">
        <f t="shared" si="37"/>
        <v>2300.7535730073196</v>
      </c>
      <c r="S44" s="25">
        <f t="shared" si="38"/>
        <v>1.5515216505080814E-2</v>
      </c>
      <c r="T44" s="25">
        <f t="shared" si="39"/>
        <v>6.7433688821253765E-2</v>
      </c>
      <c r="U44" s="10">
        <f ca="1">RANK(C44,$C$3:OFFSET($C$3,Control!$I$5-1,0),1)</f>
        <v>47</v>
      </c>
      <c r="V44" s="10">
        <f t="shared" ca="1" si="43"/>
        <v>47</v>
      </c>
      <c r="W44" s="10">
        <f t="shared" ca="1" si="43"/>
        <v>47</v>
      </c>
      <c r="X44" s="7">
        <f t="shared" si="19"/>
        <v>3.3299811548284923</v>
      </c>
      <c r="Y44" s="7">
        <f t="shared" ca="1" si="10"/>
        <v>220.60687569565602</v>
      </c>
      <c r="Z44">
        <v>1</v>
      </c>
      <c r="AA44">
        <v>2</v>
      </c>
      <c r="AB44" s="11">
        <f t="shared" si="20"/>
        <v>3.8622044551893175</v>
      </c>
      <c r="AC44" s="11"/>
      <c r="AD44" s="7">
        <f t="shared" si="40"/>
        <v>8.401164220082828</v>
      </c>
      <c r="AE44">
        <f t="shared" si="41"/>
        <v>8.256081409802734</v>
      </c>
      <c r="AF44" s="25">
        <f t="shared" si="42"/>
        <v>5.3614319490357346E-2</v>
      </c>
    </row>
    <row r="45" spans="1:43" ht="14.25" x14ac:dyDescent="0.2">
      <c r="A45" s="37" t="str">
        <f>Control!B47</f>
        <v>AME_10-Dc</v>
      </c>
      <c r="B45" s="27">
        <f t="shared" si="25"/>
        <v>6.8794597869999174</v>
      </c>
      <c r="C45" s="20">
        <v>269.3919552435396</v>
      </c>
      <c r="D45" s="9">
        <f t="shared" si="26"/>
        <v>6.6161149003818309E-7</v>
      </c>
      <c r="E45">
        <f>Control!C47/100</f>
        <v>0.47694749999999997</v>
      </c>
      <c r="F45">
        <f t="shared" si="27"/>
        <v>2.5278922069379138E-4</v>
      </c>
      <c r="G45">
        <f t="shared" si="28"/>
        <v>476.81124985782975</v>
      </c>
      <c r="H45" s="21">
        <f t="shared" si="29"/>
        <v>1.4985699308193454E-13</v>
      </c>
      <c r="I45">
        <v>15.1</v>
      </c>
      <c r="J45">
        <f t="shared" si="30"/>
        <v>3.3288675751950119</v>
      </c>
      <c r="K45">
        <f>Control!F47/100</f>
        <v>4.2062792709457647E-2</v>
      </c>
      <c r="L45" s="25">
        <f t="shared" si="31"/>
        <v>4.0429560746952184E-2</v>
      </c>
      <c r="M45" s="10">
        <f t="shared" si="32"/>
        <v>26.726298735774485</v>
      </c>
      <c r="N45">
        <f t="shared" si="33"/>
        <v>2.8716855470814697E-3</v>
      </c>
      <c r="O45">
        <f t="shared" si="34"/>
        <v>2.8716855470814696E-2</v>
      </c>
      <c r="P45" s="25">
        <f t="shared" si="35"/>
        <v>2.7339244962881988E-2</v>
      </c>
      <c r="Q45" s="22">
        <f t="shared" si="36"/>
        <v>5.5276923197166603</v>
      </c>
      <c r="R45">
        <f t="shared" si="37"/>
        <v>2340.9281970048783</v>
      </c>
      <c r="S45" s="25">
        <f t="shared" si="38"/>
        <v>1.1236390114990571E-2</v>
      </c>
      <c r="T45" s="25">
        <f t="shared" si="39"/>
        <v>6.8021594930527965E-2</v>
      </c>
      <c r="U45" s="10">
        <f ca="1">RANK(C45,$C$3:OFFSET($C$3,Control!$I$5-1,0),1)</f>
        <v>48</v>
      </c>
      <c r="V45" s="10">
        <f t="shared" ca="1" si="43"/>
        <v>48</v>
      </c>
      <c r="W45" s="10">
        <f t="shared" ca="1" si="43"/>
        <v>48</v>
      </c>
      <c r="X45" s="7">
        <f t="shared" si="19"/>
        <v>4.3301246294033655</v>
      </c>
      <c r="Y45" s="7">
        <f t="shared" ca="1" si="10"/>
        <v>221.3919552435396</v>
      </c>
      <c r="Z45">
        <v>1</v>
      </c>
      <c r="AA45">
        <v>2</v>
      </c>
      <c r="AB45" s="11">
        <f t="shared" si="20"/>
        <v>3.6954364334344976</v>
      </c>
      <c r="AC45" s="11"/>
      <c r="AD45" s="7">
        <f t="shared" si="40"/>
        <v>8.003098798498975</v>
      </c>
      <c r="AE45">
        <f t="shared" si="41"/>
        <v>8.9058943204861372</v>
      </c>
      <c r="AF45" s="25">
        <f t="shared" si="42"/>
        <v>3.8828424298566352E-2</v>
      </c>
    </row>
    <row r="46" spans="1:43" ht="14.25" x14ac:dyDescent="0.2">
      <c r="A46" s="37" t="str">
        <f>Control!B48</f>
        <v>AME_10-Dd</v>
      </c>
      <c r="B46" s="27">
        <f t="shared" si="25"/>
        <v>6.670818252988429</v>
      </c>
      <c r="C46" s="20">
        <v>256.96809531733822</v>
      </c>
      <c r="D46" s="9">
        <f t="shared" si="26"/>
        <v>4.6369992023898021E-7</v>
      </c>
      <c r="E46">
        <f>Control!C48/100</f>
        <v>0.47694749999999997</v>
      </c>
      <c r="F46">
        <f t="shared" si="27"/>
        <v>2.6986273687045018E-4</v>
      </c>
      <c r="G46">
        <f t="shared" si="28"/>
        <v>454.82159476914933</v>
      </c>
      <c r="H46" s="21">
        <f t="shared" si="29"/>
        <v>1.4985699308193454E-13</v>
      </c>
      <c r="I46">
        <v>16.100000000000001</v>
      </c>
      <c r="J46">
        <f t="shared" si="30"/>
        <v>3.3288675751950119</v>
      </c>
      <c r="K46">
        <f>Control!F48/100</f>
        <v>3.8028707938967621E-2</v>
      </c>
      <c r="L46" s="25">
        <f t="shared" si="31"/>
        <v>3.6452383146024489E-2</v>
      </c>
      <c r="M46" s="10">
        <f t="shared" si="32"/>
        <v>28.496252294435049</v>
      </c>
      <c r="N46">
        <f t="shared" si="33"/>
        <v>3.0656406908483136E-3</v>
      </c>
      <c r="O46">
        <f t="shared" si="34"/>
        <v>3.0656406908483137E-2</v>
      </c>
      <c r="P46" s="25">
        <f t="shared" si="35"/>
        <v>2.9185751866342161E-2</v>
      </c>
      <c r="Q46" s="22">
        <f t="shared" si="36"/>
        <v>6.1502890601306257</v>
      </c>
      <c r="R46">
        <f t="shared" si="37"/>
        <v>2327.2907608129981</v>
      </c>
      <c r="S46" s="25">
        <f t="shared" si="38"/>
        <v>1.199530178008853E-2</v>
      </c>
      <c r="T46" s="25">
        <f t="shared" si="39"/>
        <v>6.5907997749237099E-2</v>
      </c>
      <c r="U46" s="10">
        <f ca="1">RANK(C46,$C$3:OFFSET($C$3,Control!$I$5-1,0),1)</f>
        <v>46</v>
      </c>
      <c r="V46" s="10">
        <f t="shared" ca="1" si="43"/>
        <v>46</v>
      </c>
      <c r="W46" s="10">
        <f t="shared" ca="1" si="43"/>
        <v>46</v>
      </c>
      <c r="X46" s="7">
        <f t="shared" si="19"/>
        <v>3.95180238368728</v>
      </c>
      <c r="Y46" s="7">
        <f t="shared" ca="1" si="10"/>
        <v>210.96809531733822</v>
      </c>
      <c r="Z46">
        <v>1</v>
      </c>
      <c r="AA46">
        <v>2</v>
      </c>
      <c r="AB46" s="11">
        <f t="shared" si="20"/>
        <v>4.8966907446022496</v>
      </c>
      <c r="AC46" s="11"/>
      <c r="AD46" s="7">
        <f t="shared" si="40"/>
        <v>7.8703484309972822</v>
      </c>
      <c r="AE46">
        <f t="shared" si="41"/>
        <v>9.438775528279951</v>
      </c>
      <c r="AF46" s="25">
        <f t="shared" si="42"/>
        <v>4.1450916383301138E-2</v>
      </c>
    </row>
    <row r="47" spans="1:43" ht="14.25" x14ac:dyDescent="0.2">
      <c r="A47" s="37" t="str">
        <f>Control!B49</f>
        <v>AME_10-Fa</v>
      </c>
      <c r="B47" s="27">
        <f t="shared" si="25"/>
        <v>1.524081186916552</v>
      </c>
      <c r="C47" s="20">
        <v>21.737892761466711</v>
      </c>
      <c r="D47" s="9">
        <f t="shared" si="26"/>
        <v>6.3055325649763461E-7</v>
      </c>
      <c r="E47">
        <f>Control!C49/100</f>
        <v>0.29489399999999999</v>
      </c>
      <c r="F47">
        <f t="shared" si="27"/>
        <v>1.3013613568464637E-4</v>
      </c>
      <c r="G47">
        <f t="shared" si="28"/>
        <v>38.475060650939682</v>
      </c>
      <c r="H47" s="21">
        <f t="shared" si="29"/>
        <v>2.7852281309247673E-14</v>
      </c>
      <c r="I47">
        <v>17.100000000000001</v>
      </c>
      <c r="J47">
        <f t="shared" si="30"/>
        <v>5.3222159047546329</v>
      </c>
      <c r="K47">
        <f>Control!F49/100</f>
        <v>9.6758639639275628E-4</v>
      </c>
      <c r="L47" s="25">
        <f t="shared" si="31"/>
        <v>9.482453985711751E-4</v>
      </c>
      <c r="M47" s="10">
        <f t="shared" si="32"/>
        <v>30.26620585309561</v>
      </c>
      <c r="N47">
        <f t="shared" si="33"/>
        <v>1.4783465013775826E-3</v>
      </c>
      <c r="O47">
        <f t="shared" si="34"/>
        <v>1.4783465013775827E-2</v>
      </c>
      <c r="P47" s="25">
        <f t="shared" si="35"/>
        <v>1.4074269789830391E-2</v>
      </c>
      <c r="Q47" s="22">
        <f t="shared" si="36"/>
        <v>27.073444851241057</v>
      </c>
      <c r="R47">
        <f t="shared" si="37"/>
        <v>1797.1171254714081</v>
      </c>
      <c r="S47" s="25">
        <f t="shared" si="38"/>
        <v>5.7845045156466445E-3</v>
      </c>
      <c r="T47" s="25">
        <f t="shared" si="39"/>
        <v>1.5152651324086212E-2</v>
      </c>
      <c r="U47" s="10">
        <f ca="1">RANK(C47,$C$3:OFFSET($C$3,Control!$I$5-1,0),1)</f>
        <v>2</v>
      </c>
      <c r="V47" s="10">
        <f t="shared" ca="1" si="43"/>
        <v>2</v>
      </c>
      <c r="W47" s="10">
        <f t="shared" ca="1" si="43"/>
        <v>2</v>
      </c>
      <c r="X47" s="7">
        <f t="shared" si="19"/>
        <v>0.24265918999487576</v>
      </c>
      <c r="Y47" s="7">
        <f t="shared" ca="1" si="10"/>
        <v>19.737892761466711</v>
      </c>
      <c r="Z47">
        <v>1</v>
      </c>
      <c r="AA47">
        <v>2</v>
      </c>
      <c r="AB47" s="11">
        <f t="shared" si="20"/>
        <v>79.559535029317161</v>
      </c>
      <c r="AC47" s="11"/>
      <c r="AD47" s="7">
        <f t="shared" si="40"/>
        <v>2.1025316384812163</v>
      </c>
      <c r="AE47">
        <f t="shared" si="41"/>
        <v>47.450374451438961</v>
      </c>
      <c r="AF47" s="25">
        <f t="shared" si="42"/>
        <v>1.9988910441161682E-2</v>
      </c>
      <c r="AQ47" s="10"/>
    </row>
    <row r="48" spans="1:43" ht="14.25" x14ac:dyDescent="0.2">
      <c r="A48" s="37" t="str">
        <f>Control!B50</f>
        <v>AME_10-Fb</v>
      </c>
      <c r="B48" s="27">
        <f t="shared" si="25"/>
        <v>1.7111725715387083</v>
      </c>
      <c r="C48" s="20">
        <v>26.743719256888053</v>
      </c>
      <c r="D48" s="9">
        <f t="shared" si="26"/>
        <v>4.4481545447005999E-7</v>
      </c>
      <c r="E48">
        <f>Control!C50/100</f>
        <v>0.29489399999999999</v>
      </c>
      <c r="F48">
        <f t="shared" si="27"/>
        <v>1.3782363352944513E-4</v>
      </c>
      <c r="G48">
        <f t="shared" si="28"/>
        <v>47.335141070548005</v>
      </c>
      <c r="H48" s="21">
        <f t="shared" si="29"/>
        <v>2.7852281309247673E-14</v>
      </c>
      <c r="I48">
        <v>18.100000000000001</v>
      </c>
      <c r="J48">
        <f t="shared" si="30"/>
        <v>5.3222159047546329</v>
      </c>
      <c r="K48">
        <f>Control!F50/100</f>
        <v>2.0058600738735314E-3</v>
      </c>
      <c r="L48" s="25">
        <f t="shared" si="31"/>
        <v>1.9633965975881591E-3</v>
      </c>
      <c r="M48" s="10">
        <f t="shared" si="32"/>
        <v>32.036159411756174</v>
      </c>
      <c r="N48">
        <f t="shared" si="33"/>
        <v>1.5656764768944966E-3</v>
      </c>
      <c r="O48">
        <f t="shared" si="34"/>
        <v>1.5656764768944967E-2</v>
      </c>
      <c r="P48" s="25">
        <f t="shared" si="35"/>
        <v>1.4905675441359987E-2</v>
      </c>
      <c r="Q48" s="22">
        <f t="shared" si="36"/>
        <v>24.224606746655049</v>
      </c>
      <c r="R48">
        <f t="shared" si="37"/>
        <v>1867.9638864842661</v>
      </c>
      <c r="S48" s="25">
        <f t="shared" si="38"/>
        <v>6.1262110352333383E-3</v>
      </c>
      <c r="T48" s="25">
        <f t="shared" si="39"/>
        <v>1.7006895672477592E-2</v>
      </c>
      <c r="U48" s="10">
        <f ca="1">RANK(C48,$C$3:OFFSET($C$3,Control!$I$5-1,0),1)</f>
        <v>3</v>
      </c>
      <c r="V48" s="10">
        <f t="shared" ca="1" si="43"/>
        <v>3</v>
      </c>
      <c r="W48" s="10">
        <f t="shared" ca="1" si="43"/>
        <v>3</v>
      </c>
      <c r="X48" s="7">
        <f t="shared" si="19"/>
        <v>0.35290730744826559</v>
      </c>
      <c r="Y48" s="7">
        <f t="shared" ca="1" si="10"/>
        <v>23.743719256888053</v>
      </c>
      <c r="Z48">
        <v>1</v>
      </c>
      <c r="AA48">
        <v>2</v>
      </c>
      <c r="AB48" s="11">
        <f t="shared" si="20"/>
        <v>75.409986787923458</v>
      </c>
      <c r="AC48" s="11"/>
      <c r="AD48" s="7">
        <f t="shared" si="40"/>
        <v>2.323793675062042</v>
      </c>
      <c r="AE48">
        <f t="shared" si="41"/>
        <v>43.992887747661769</v>
      </c>
      <c r="AF48" s="25">
        <f t="shared" si="42"/>
        <v>2.1169710110122773E-2</v>
      </c>
    </row>
    <row r="49" spans="1:32" ht="14.25" x14ac:dyDescent="0.2">
      <c r="A49" s="37" t="str">
        <f>Control!B51</f>
        <v>AME_10-Ga</v>
      </c>
      <c r="B49" s="27">
        <f t="shared" si="25"/>
        <v>6.1368597464935633</v>
      </c>
      <c r="C49" s="20">
        <v>225.91106181210321</v>
      </c>
      <c r="D49" s="9">
        <f t="shared" si="26"/>
        <v>3.0321974797686835E-7</v>
      </c>
      <c r="E49">
        <f>Control!C51/100</f>
        <v>0.45491500000000001</v>
      </c>
      <c r="F49">
        <f t="shared" si="27"/>
        <v>2.9351604249584849E-4</v>
      </c>
      <c r="G49">
        <f t="shared" si="28"/>
        <v>399.85208779511822</v>
      </c>
      <c r="H49" s="21">
        <f t="shared" si="29"/>
        <v>1.2699478748586907E-13</v>
      </c>
      <c r="I49">
        <v>19.100000000000001</v>
      </c>
      <c r="J49">
        <f t="shared" si="30"/>
        <v>3.4852484366843326</v>
      </c>
      <c r="K49">
        <f>Control!F51/100</f>
        <v>2.9877561332510044E-2</v>
      </c>
      <c r="L49" s="25">
        <f t="shared" si="31"/>
        <v>2.8530559441425962E-2</v>
      </c>
      <c r="M49" s="10">
        <f t="shared" si="32"/>
        <v>33.806112970416734</v>
      </c>
      <c r="N49">
        <f t="shared" si="33"/>
        <v>3.3343422427528384E-3</v>
      </c>
      <c r="O49">
        <f t="shared" si="34"/>
        <v>3.3343422427528385E-2</v>
      </c>
      <c r="P49" s="25">
        <f t="shared" si="35"/>
        <v>3.1743865360659214E-2</v>
      </c>
      <c r="Q49" s="22">
        <f t="shared" si="36"/>
        <v>7.5069691208797655</v>
      </c>
      <c r="R49">
        <f t="shared" si="37"/>
        <v>2296.0960292984182</v>
      </c>
      <c r="S49" s="25">
        <f t="shared" si="38"/>
        <v>1.3046682724207261E-2</v>
      </c>
      <c r="T49" s="25">
        <f t="shared" si="39"/>
        <v>6.0567940844581024E-2</v>
      </c>
      <c r="U49" s="10">
        <f ca="1">RANK(C49,$C$3:OFFSET($C$3,Control!$I$5-1,0),1)</f>
        <v>41</v>
      </c>
      <c r="V49" s="10">
        <f t="shared" ca="1" si="43"/>
        <v>41</v>
      </c>
      <c r="W49" s="10">
        <f t="shared" ca="1" si="43"/>
        <v>41</v>
      </c>
      <c r="X49" s="7">
        <f t="shared" si="19"/>
        <v>3.1864901684178797</v>
      </c>
      <c r="Y49" s="7">
        <f t="shared" ca="1" si="10"/>
        <v>184.91106181210321</v>
      </c>
      <c r="Z49">
        <v>1</v>
      </c>
      <c r="AA49">
        <v>2</v>
      </c>
      <c r="AB49" s="11">
        <f t="shared" si="20"/>
        <v>8.3700509778328289</v>
      </c>
      <c r="AC49" s="11"/>
      <c r="AD49" s="7">
        <f t="shared" si="40"/>
        <v>7.4415280189142896</v>
      </c>
      <c r="AE49">
        <f t="shared" si="41"/>
        <v>10.81416384357701</v>
      </c>
      <c r="AF49" s="25">
        <f t="shared" si="42"/>
        <v>4.5084064127362322E-2</v>
      </c>
    </row>
    <row r="50" spans="1:32" ht="14.25" x14ac:dyDescent="0.2">
      <c r="A50" s="37" t="str">
        <f>Control!B52</f>
        <v>AME_10-Ba</v>
      </c>
      <c r="B50" s="27">
        <f t="shared" si="25"/>
        <v>4.670430279232888</v>
      </c>
      <c r="C50" s="20">
        <v>146.82415307771268</v>
      </c>
      <c r="D50" s="9">
        <f t="shared" si="26"/>
        <v>6.0879339525143905E-7</v>
      </c>
      <c r="E50">
        <f>Control!C52/100</f>
        <v>0.42140250000000001</v>
      </c>
      <c r="F50">
        <f t="shared" si="27"/>
        <v>2.6908152305680377E-4</v>
      </c>
      <c r="G50">
        <f t="shared" si="28"/>
        <v>259.87193223722062</v>
      </c>
      <c r="H50" s="21">
        <f t="shared" si="29"/>
        <v>9.7156055172659826E-14</v>
      </c>
      <c r="I50">
        <v>20.100000000000001</v>
      </c>
      <c r="J50">
        <f t="shared" si="30"/>
        <v>3.7544639766128598</v>
      </c>
      <c r="K50">
        <f>Control!F52/100</f>
        <v>1.7498579986049104E-2</v>
      </c>
      <c r="L50" s="25">
        <f t="shared" si="31"/>
        <v>1.6775347542558175E-2</v>
      </c>
      <c r="M50" s="10">
        <f t="shared" si="32"/>
        <v>35.576066529077295</v>
      </c>
      <c r="N50">
        <f t="shared" si="33"/>
        <v>3.0567661019252905E-3</v>
      </c>
      <c r="O50">
        <f t="shared" si="34"/>
        <v>3.0567661019252904E-2</v>
      </c>
      <c r="P50" s="25">
        <f t="shared" si="35"/>
        <v>2.9101263311960574E-2</v>
      </c>
      <c r="Q50" s="22">
        <f t="shared" si="36"/>
        <v>10.262304467276978</v>
      </c>
      <c r="R50">
        <f t="shared" si="37"/>
        <v>2225.2423894628937</v>
      </c>
      <c r="S50" s="25">
        <f t="shared" si="38"/>
        <v>1.1960577106507676E-2</v>
      </c>
      <c r="T50" s="25">
        <f t="shared" si="39"/>
        <v>4.6145692377575556E-2</v>
      </c>
      <c r="U50" s="10">
        <f ca="1">RANK(C50,$C$3:OFFSET($C$3,Control!$I$5-1,0),1)</f>
        <v>34</v>
      </c>
      <c r="V50" s="10">
        <f t="shared" ca="1" si="43"/>
        <v>34</v>
      </c>
      <c r="W50" s="10">
        <f t="shared" ca="1" si="43"/>
        <v>34</v>
      </c>
      <c r="X50" s="7">
        <f t="shared" si="19"/>
        <v>1.9832113644483464</v>
      </c>
      <c r="Y50" s="7">
        <f t="shared" ca="1" si="10"/>
        <v>112.82415307771268</v>
      </c>
      <c r="Z50">
        <v>1</v>
      </c>
      <c r="AA50">
        <v>2</v>
      </c>
      <c r="AB50" s="11">
        <f t="shared" si="20"/>
        <v>21.817949455460962</v>
      </c>
      <c r="AC50" s="11"/>
      <c r="AD50" s="7">
        <f t="shared" si="40"/>
        <v>5.8664879898836553</v>
      </c>
      <c r="AE50">
        <f t="shared" si="41"/>
        <v>16.040716897619312</v>
      </c>
      <c r="AF50" s="25">
        <f t="shared" si="42"/>
        <v>4.1330921941525052E-2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>
        <v>21.1</v>
      </c>
      <c r="J51" t="e">
        <f t="shared" si="30"/>
        <v>#DIV/0!</v>
      </c>
      <c r="K51">
        <f>Control!F53/100</f>
        <v>0</v>
      </c>
      <c r="L51" s="25" t="e">
        <f t="shared" si="31"/>
        <v>#DIV/0!</v>
      </c>
      <c r="M51" s="10">
        <f t="shared" si="32"/>
        <v>37.346020087737855</v>
      </c>
      <c r="N51" t="e">
        <f t="shared" si="33"/>
        <v>#DIV/0!</v>
      </c>
      <c r="O51" t="e">
        <f t="shared" si="34"/>
        <v>#DIV/0!</v>
      </c>
      <c r="P51" s="25" t="e">
        <f t="shared" si="35"/>
        <v>#DIV/0!</v>
      </c>
      <c r="Q51" s="22" t="e">
        <f t="shared" si="36"/>
        <v>#DIV/0!</v>
      </c>
      <c r="R51" t="e">
        <f t="shared" si="37"/>
        <v>#DIV/0!</v>
      </c>
      <c r="S51" s="25" t="e">
        <f t="shared" si="38"/>
        <v>#DIV/0!</v>
      </c>
      <c r="T51" s="25" t="e">
        <f t="shared" si="39"/>
        <v>#DIV/0!</v>
      </c>
      <c r="U51" s="10" t="e">
        <f ca="1">RANK(C51,$C$3:OFFSET($C$3,Control!$I$5-1,0),1)</f>
        <v>#N/A</v>
      </c>
      <c r="V51" s="10" t="e">
        <f t="shared" ca="1" si="43"/>
        <v>#N/A</v>
      </c>
      <c r="W51" s="10" t="e">
        <f t="shared" ca="1" si="43"/>
        <v>#N/A</v>
      </c>
      <c r="X51" s="7" t="e">
        <f t="shared" si="19"/>
        <v>#DIV/0!</v>
      </c>
      <c r="Y51" s="7" t="e">
        <f t="shared" ca="1" si="10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0"/>
        <v>#DIV/0!</v>
      </c>
      <c r="AE51" t="e">
        <f t="shared" si="41"/>
        <v>#DIV/0!</v>
      </c>
      <c r="AF51" s="25" t="e">
        <f t="shared" si="42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>
        <v>22.1</v>
      </c>
      <c r="J52" t="e">
        <f t="shared" si="30"/>
        <v>#DIV/0!</v>
      </c>
      <c r="K52">
        <f>Control!F54/100</f>
        <v>0</v>
      </c>
      <c r="L52" s="25" t="e">
        <f t="shared" si="31"/>
        <v>#DIV/0!</v>
      </c>
      <c r="M52" s="10">
        <f t="shared" si="32"/>
        <v>39.115973646398423</v>
      </c>
      <c r="N52" t="e">
        <f t="shared" si="33"/>
        <v>#DIV/0!</v>
      </c>
      <c r="O52" t="e">
        <f t="shared" si="34"/>
        <v>#DIV/0!</v>
      </c>
      <c r="P52" s="25" t="e">
        <f t="shared" si="35"/>
        <v>#DIV/0!</v>
      </c>
      <c r="Q52" s="22" t="e">
        <f t="shared" si="36"/>
        <v>#DIV/0!</v>
      </c>
      <c r="R52" t="e">
        <f t="shared" si="37"/>
        <v>#DIV/0!</v>
      </c>
      <c r="S52" s="25" t="e">
        <f t="shared" si="38"/>
        <v>#DIV/0!</v>
      </c>
      <c r="T52" s="25" t="e">
        <f t="shared" si="39"/>
        <v>#DIV/0!</v>
      </c>
      <c r="U52" s="10" t="e">
        <f ca="1">RANK(C52,$C$3:OFFSET($C$3,Control!$I$5-1,0),1)</f>
        <v>#N/A</v>
      </c>
      <c r="V52" s="10" t="e">
        <f t="shared" ca="1" si="43"/>
        <v>#N/A</v>
      </c>
      <c r="W52" s="10" t="e">
        <f t="shared" ca="1" si="43"/>
        <v>#N/A</v>
      </c>
      <c r="X52" s="7" t="e">
        <f t="shared" si="19"/>
        <v>#DIV/0!</v>
      </c>
      <c r="Y52" s="7" t="e">
        <f t="shared" ca="1" si="10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0"/>
        <v>#DIV/0!</v>
      </c>
      <c r="AE52" t="e">
        <f t="shared" si="41"/>
        <v>#DIV/0!</v>
      </c>
      <c r="AF52" s="25" t="e">
        <f t="shared" si="42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>
        <v>23.1</v>
      </c>
      <c r="J53" t="e">
        <f t="shared" si="30"/>
        <v>#DIV/0!</v>
      </c>
      <c r="K53">
        <f>Control!F55/100</f>
        <v>0</v>
      </c>
      <c r="L53" s="25" t="e">
        <f t="shared" si="31"/>
        <v>#DIV/0!</v>
      </c>
      <c r="M53" s="10">
        <f t="shared" si="32"/>
        <v>40.885927205058984</v>
      </c>
      <c r="N53" t="e">
        <f t="shared" si="33"/>
        <v>#DIV/0!</v>
      </c>
      <c r="O53" t="e">
        <f t="shared" si="34"/>
        <v>#DIV/0!</v>
      </c>
      <c r="P53" s="25" t="e">
        <f t="shared" si="35"/>
        <v>#DIV/0!</v>
      </c>
      <c r="Q53" s="22" t="e">
        <f t="shared" si="36"/>
        <v>#DIV/0!</v>
      </c>
      <c r="R53" t="e">
        <f t="shared" si="37"/>
        <v>#DIV/0!</v>
      </c>
      <c r="S53" s="25" t="e">
        <f t="shared" si="38"/>
        <v>#DIV/0!</v>
      </c>
      <c r="T53" s="25" t="e">
        <f t="shared" si="39"/>
        <v>#DIV/0!</v>
      </c>
      <c r="U53" s="10" t="e">
        <f ca="1">RANK(C53,$C$3:OFFSET($C$3,Control!$I$5-1,0),1)</f>
        <v>#N/A</v>
      </c>
      <c r="V53" s="10" t="e">
        <f t="shared" ca="1" si="43"/>
        <v>#N/A</v>
      </c>
      <c r="W53" s="10" t="e">
        <f t="shared" ca="1" si="43"/>
        <v>#N/A</v>
      </c>
      <c r="X53" s="7" t="e">
        <f t="shared" si="19"/>
        <v>#DIV/0!</v>
      </c>
      <c r="Y53" s="7" t="e">
        <f t="shared" ca="1" si="10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0"/>
        <v>#DIV/0!</v>
      </c>
      <c r="AE53" t="e">
        <f t="shared" si="41"/>
        <v>#DIV/0!</v>
      </c>
      <c r="AF53" s="25" t="e">
        <f t="shared" si="42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>
        <v>24.1</v>
      </c>
      <c r="J54" t="e">
        <f t="shared" si="30"/>
        <v>#DIV/0!</v>
      </c>
      <c r="K54">
        <f>Control!F56/100</f>
        <v>0</v>
      </c>
      <c r="L54" s="25" t="e">
        <f t="shared" si="31"/>
        <v>#DIV/0!</v>
      </c>
      <c r="M54" s="10">
        <f t="shared" si="32"/>
        <v>42.655880763719544</v>
      </c>
      <c r="N54" t="e">
        <f t="shared" si="33"/>
        <v>#DIV/0!</v>
      </c>
      <c r="O54" t="e">
        <f t="shared" si="34"/>
        <v>#DIV/0!</v>
      </c>
      <c r="P54" s="25" t="e">
        <f t="shared" si="35"/>
        <v>#DIV/0!</v>
      </c>
      <c r="Q54" s="22" t="e">
        <f t="shared" si="36"/>
        <v>#DIV/0!</v>
      </c>
      <c r="R54" t="e">
        <f t="shared" si="37"/>
        <v>#DIV/0!</v>
      </c>
      <c r="S54" s="25" t="e">
        <f t="shared" si="38"/>
        <v>#DIV/0!</v>
      </c>
      <c r="T54" s="25" t="e">
        <f t="shared" si="39"/>
        <v>#DIV/0!</v>
      </c>
      <c r="U54" s="10" t="e">
        <f ca="1">RANK(C54,$C$3:OFFSET($C$3,Control!$I$5-1,0),1)</f>
        <v>#N/A</v>
      </c>
      <c r="V54" s="10" t="e">
        <f t="shared" ca="1" si="43"/>
        <v>#N/A</v>
      </c>
      <c r="W54" s="10" t="e">
        <f t="shared" ca="1" si="43"/>
        <v>#N/A</v>
      </c>
      <c r="X54" s="7" t="e">
        <f t="shared" si="19"/>
        <v>#DIV/0!</v>
      </c>
      <c r="Y54" s="7" t="e">
        <f t="shared" ca="1" si="10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0"/>
        <v>#DIV/0!</v>
      </c>
      <c r="AE54" t="e">
        <f t="shared" si="41"/>
        <v>#DIV/0!</v>
      </c>
      <c r="AF54" s="25" t="e">
        <f t="shared" si="42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>
        <v>25.1</v>
      </c>
      <c r="J55" t="e">
        <f t="shared" si="30"/>
        <v>#DIV/0!</v>
      </c>
      <c r="K55">
        <f>Control!F57/100</f>
        <v>0</v>
      </c>
      <c r="L55" s="25" t="e">
        <f t="shared" si="31"/>
        <v>#DIV/0!</v>
      </c>
      <c r="M55" s="10">
        <f t="shared" si="32"/>
        <v>44.425834322380105</v>
      </c>
      <c r="N55" t="e">
        <f t="shared" si="33"/>
        <v>#DIV/0!</v>
      </c>
      <c r="O55" t="e">
        <f t="shared" si="34"/>
        <v>#DIV/0!</v>
      </c>
      <c r="P55" s="25" t="e">
        <f t="shared" si="35"/>
        <v>#DIV/0!</v>
      </c>
      <c r="Q55" s="22" t="e">
        <f t="shared" si="36"/>
        <v>#DIV/0!</v>
      </c>
      <c r="R55" t="e">
        <f t="shared" si="37"/>
        <v>#DIV/0!</v>
      </c>
      <c r="S55" s="25" t="e">
        <f t="shared" si="38"/>
        <v>#DIV/0!</v>
      </c>
      <c r="T55" s="25" t="e">
        <f t="shared" si="39"/>
        <v>#DIV/0!</v>
      </c>
      <c r="U55" s="10" t="e">
        <f ca="1">RANK(C55,$C$3:OFFSET($C$3,Control!$I$5-1,0),1)</f>
        <v>#N/A</v>
      </c>
      <c r="V55" s="10" t="e">
        <f t="shared" ca="1" si="43"/>
        <v>#N/A</v>
      </c>
      <c r="W55" s="10" t="e">
        <f t="shared" ca="1" si="43"/>
        <v>#N/A</v>
      </c>
      <c r="X55" s="7" t="e">
        <f t="shared" si="19"/>
        <v>#DIV/0!</v>
      </c>
      <c r="Y55" s="7" t="e">
        <f t="shared" ca="1" si="10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0"/>
        <v>#DIV/0!</v>
      </c>
      <c r="AE55" t="e">
        <f t="shared" si="41"/>
        <v>#DIV/0!</v>
      </c>
      <c r="AF55" s="25" t="e">
        <f t="shared" si="42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>
        <v>26.1</v>
      </c>
      <c r="J56" t="e">
        <f t="shared" si="30"/>
        <v>#DIV/0!</v>
      </c>
      <c r="K56">
        <f>Control!F58/100</f>
        <v>0</v>
      </c>
      <c r="L56" s="25" t="e">
        <f t="shared" si="31"/>
        <v>#DIV/0!</v>
      </c>
      <c r="M56" s="10">
        <f t="shared" si="32"/>
        <v>46.195787881040665</v>
      </c>
      <c r="N56" t="e">
        <f t="shared" si="33"/>
        <v>#DIV/0!</v>
      </c>
      <c r="O56" t="e">
        <f t="shared" si="34"/>
        <v>#DIV/0!</v>
      </c>
      <c r="P56" s="25" t="e">
        <f t="shared" si="35"/>
        <v>#DIV/0!</v>
      </c>
      <c r="Q56" s="22" t="e">
        <f t="shared" si="36"/>
        <v>#DIV/0!</v>
      </c>
      <c r="R56" t="e">
        <f t="shared" si="37"/>
        <v>#DIV/0!</v>
      </c>
      <c r="S56" s="25" t="e">
        <f t="shared" si="38"/>
        <v>#DIV/0!</v>
      </c>
      <c r="T56" s="25" t="e">
        <f t="shared" si="39"/>
        <v>#DIV/0!</v>
      </c>
      <c r="U56" s="10" t="e">
        <f ca="1">RANK(C56,$C$3:OFFSET($C$3,Control!$I$5-1,0),1)</f>
        <v>#N/A</v>
      </c>
      <c r="V56" s="10" t="e">
        <f t="shared" ref="V56:W75" ca="1" si="44">IF(U56=U55,U55+1,U56)</f>
        <v>#N/A</v>
      </c>
      <c r="W56" s="10" t="e">
        <f t="shared" ca="1" si="44"/>
        <v>#N/A</v>
      </c>
      <c r="X56" s="7" t="e">
        <f t="shared" si="19"/>
        <v>#DIV/0!</v>
      </c>
      <c r="Y56" s="7" t="e">
        <f t="shared" ca="1" si="10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0"/>
        <v>#DIV/0!</v>
      </c>
      <c r="AE56" t="e">
        <f t="shared" si="41"/>
        <v>#DIV/0!</v>
      </c>
      <c r="AF56" s="25" t="e">
        <f t="shared" si="42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>
        <v>27.1</v>
      </c>
      <c r="J57" t="e">
        <f t="shared" si="30"/>
        <v>#DIV/0!</v>
      </c>
      <c r="K57">
        <f>Control!F59/100</f>
        <v>0</v>
      </c>
      <c r="L57" s="25" t="e">
        <f t="shared" si="31"/>
        <v>#DIV/0!</v>
      </c>
      <c r="M57" s="10">
        <f t="shared" si="32"/>
        <v>47.965741439701226</v>
      </c>
      <c r="N57" t="e">
        <f t="shared" si="33"/>
        <v>#DIV/0!</v>
      </c>
      <c r="O57" t="e">
        <f t="shared" si="34"/>
        <v>#DIV/0!</v>
      </c>
      <c r="P57" s="25" t="e">
        <f t="shared" si="35"/>
        <v>#DIV/0!</v>
      </c>
      <c r="Q57" s="22" t="e">
        <f t="shared" si="36"/>
        <v>#DIV/0!</v>
      </c>
      <c r="R57" t="e">
        <f t="shared" si="37"/>
        <v>#DIV/0!</v>
      </c>
      <c r="S57" s="25" t="e">
        <f t="shared" si="38"/>
        <v>#DIV/0!</v>
      </c>
      <c r="T57" s="25" t="e">
        <f t="shared" si="39"/>
        <v>#DIV/0!</v>
      </c>
      <c r="U57" s="10" t="e">
        <f ca="1">RANK(C57,$C$3:OFFSET($C$3,Control!$I$5-1,0),1)</f>
        <v>#N/A</v>
      </c>
      <c r="V57" s="10" t="e">
        <f t="shared" ca="1" si="44"/>
        <v>#N/A</v>
      </c>
      <c r="W57" s="10" t="e">
        <f t="shared" ca="1" si="44"/>
        <v>#N/A</v>
      </c>
      <c r="X57" s="7" t="e">
        <f t="shared" si="19"/>
        <v>#DIV/0!</v>
      </c>
      <c r="Y57" s="7" t="e">
        <f t="shared" ca="1" si="10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0"/>
        <v>#DIV/0!</v>
      </c>
      <c r="AE57" t="e">
        <f t="shared" si="41"/>
        <v>#DIV/0!</v>
      </c>
      <c r="AF57" s="25" t="e">
        <f t="shared" si="42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>
        <v>28.1</v>
      </c>
      <c r="J58" t="e">
        <f t="shared" si="30"/>
        <v>#DIV/0!</v>
      </c>
      <c r="K58">
        <f>Control!F60/100</f>
        <v>0</v>
      </c>
      <c r="L58" s="25" t="e">
        <f t="shared" si="31"/>
        <v>#DIV/0!</v>
      </c>
      <c r="M58" s="10">
        <f t="shared" si="32"/>
        <v>49.735694998361787</v>
      </c>
      <c r="N58" t="e">
        <f t="shared" si="33"/>
        <v>#DIV/0!</v>
      </c>
      <c r="O58" t="e">
        <f t="shared" si="34"/>
        <v>#DIV/0!</v>
      </c>
      <c r="P58" s="25" t="e">
        <f t="shared" si="35"/>
        <v>#DIV/0!</v>
      </c>
      <c r="Q58" s="22" t="e">
        <f t="shared" si="36"/>
        <v>#DIV/0!</v>
      </c>
      <c r="R58" t="e">
        <f t="shared" si="37"/>
        <v>#DIV/0!</v>
      </c>
      <c r="S58" s="25" t="e">
        <f t="shared" si="38"/>
        <v>#DIV/0!</v>
      </c>
      <c r="T58" s="25" t="e">
        <f t="shared" si="39"/>
        <v>#DIV/0!</v>
      </c>
      <c r="U58" s="10" t="e">
        <f ca="1">RANK(C58,$C$3:OFFSET($C$3,Control!$I$5-1,0),1)</f>
        <v>#N/A</v>
      </c>
      <c r="V58" s="10" t="e">
        <f t="shared" ca="1" si="44"/>
        <v>#N/A</v>
      </c>
      <c r="W58" s="10" t="e">
        <f t="shared" ca="1" si="44"/>
        <v>#N/A</v>
      </c>
      <c r="X58" s="7" t="e">
        <f t="shared" si="19"/>
        <v>#DIV/0!</v>
      </c>
      <c r="Y58" s="7" t="e">
        <f t="shared" ca="1" si="10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0"/>
        <v>#DIV/0!</v>
      </c>
      <c r="AE58" t="e">
        <f t="shared" si="41"/>
        <v>#DIV/0!</v>
      </c>
      <c r="AF58" s="25" t="e">
        <f t="shared" si="42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>
        <v>29.1</v>
      </c>
      <c r="J59" t="e">
        <f t="shared" si="30"/>
        <v>#DIV/0!</v>
      </c>
      <c r="K59">
        <f>Control!F61/100</f>
        <v>0</v>
      </c>
      <c r="L59" s="25" t="e">
        <f t="shared" si="31"/>
        <v>#DIV/0!</v>
      </c>
      <c r="M59" s="10">
        <f t="shared" si="32"/>
        <v>51.505648557022347</v>
      </c>
      <c r="N59" t="e">
        <f t="shared" si="33"/>
        <v>#DIV/0!</v>
      </c>
      <c r="O59" t="e">
        <f t="shared" si="34"/>
        <v>#DIV/0!</v>
      </c>
      <c r="P59" s="25" t="e">
        <f t="shared" si="35"/>
        <v>#DIV/0!</v>
      </c>
      <c r="Q59" s="22" t="e">
        <f t="shared" si="36"/>
        <v>#DIV/0!</v>
      </c>
      <c r="R59" t="e">
        <f t="shared" si="37"/>
        <v>#DIV/0!</v>
      </c>
      <c r="S59" s="25" t="e">
        <f t="shared" si="38"/>
        <v>#DIV/0!</v>
      </c>
      <c r="T59" s="25" t="e">
        <f t="shared" si="39"/>
        <v>#DIV/0!</v>
      </c>
      <c r="U59" s="10" t="e">
        <f ca="1">RANK(C59,$C$3:OFFSET($C$3,Control!$I$5-1,0),1)</f>
        <v>#N/A</v>
      </c>
      <c r="V59" s="10" t="e">
        <f t="shared" ca="1" si="44"/>
        <v>#N/A</v>
      </c>
      <c r="W59" s="10" t="e">
        <f t="shared" ca="1" si="44"/>
        <v>#N/A</v>
      </c>
      <c r="X59" s="7" t="e">
        <f t="shared" si="19"/>
        <v>#DIV/0!</v>
      </c>
      <c r="Y59" s="7" t="e">
        <f t="shared" ca="1" si="10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0"/>
        <v>#DIV/0!</v>
      </c>
      <c r="AE59" t="e">
        <f t="shared" si="41"/>
        <v>#DIV/0!</v>
      </c>
      <c r="AF59" s="25" t="e">
        <f t="shared" si="42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>
        <v>30.1</v>
      </c>
      <c r="J60" t="e">
        <f t="shared" si="30"/>
        <v>#DIV/0!</v>
      </c>
      <c r="K60">
        <f>Control!F62/100</f>
        <v>0</v>
      </c>
      <c r="L60" s="25" t="e">
        <f t="shared" si="31"/>
        <v>#DIV/0!</v>
      </c>
      <c r="M60" s="10">
        <f t="shared" si="32"/>
        <v>53.275602115682915</v>
      </c>
      <c r="N60" t="e">
        <f t="shared" si="33"/>
        <v>#DIV/0!</v>
      </c>
      <c r="O60" t="e">
        <f t="shared" si="34"/>
        <v>#DIV/0!</v>
      </c>
      <c r="P60" s="25" t="e">
        <f t="shared" si="35"/>
        <v>#DIV/0!</v>
      </c>
      <c r="Q60" s="22" t="e">
        <f t="shared" si="36"/>
        <v>#DIV/0!</v>
      </c>
      <c r="R60" t="e">
        <f t="shared" si="37"/>
        <v>#DIV/0!</v>
      </c>
      <c r="S60" s="25" t="e">
        <f t="shared" si="38"/>
        <v>#DIV/0!</v>
      </c>
      <c r="T60" s="25" t="e">
        <f t="shared" si="39"/>
        <v>#DIV/0!</v>
      </c>
      <c r="U60" s="10" t="e">
        <f ca="1">RANK(C60,$C$3:OFFSET($C$3,Control!$I$5-1,0),1)</f>
        <v>#N/A</v>
      </c>
      <c r="V60" s="10" t="e">
        <f t="shared" ca="1" si="44"/>
        <v>#N/A</v>
      </c>
      <c r="W60" s="10" t="e">
        <f t="shared" ca="1" si="44"/>
        <v>#N/A</v>
      </c>
      <c r="X60" s="7" t="e">
        <f t="shared" si="19"/>
        <v>#DIV/0!</v>
      </c>
      <c r="Y60" s="7" t="e">
        <f t="shared" ca="1" si="10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0"/>
        <v>#DIV/0!</v>
      </c>
      <c r="AE60" t="e">
        <f t="shared" si="41"/>
        <v>#DIV/0!</v>
      </c>
      <c r="AF60" s="25" t="e">
        <f t="shared" si="42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>
        <v>31.1</v>
      </c>
      <c r="J61" t="e">
        <f t="shared" si="30"/>
        <v>#DIV/0!</v>
      </c>
      <c r="K61">
        <f>Control!F63/100</f>
        <v>0</v>
      </c>
      <c r="L61" s="25" t="e">
        <f t="shared" si="31"/>
        <v>#DIV/0!</v>
      </c>
      <c r="M61" s="10">
        <f t="shared" si="32"/>
        <v>55.045555674343483</v>
      </c>
      <c r="N61" t="e">
        <f t="shared" si="33"/>
        <v>#DIV/0!</v>
      </c>
      <c r="O61" t="e">
        <f t="shared" si="34"/>
        <v>#DIV/0!</v>
      </c>
      <c r="P61" s="25" t="e">
        <f t="shared" si="35"/>
        <v>#DIV/0!</v>
      </c>
      <c r="Q61" s="22" t="e">
        <f t="shared" si="36"/>
        <v>#DIV/0!</v>
      </c>
      <c r="R61" t="e">
        <f t="shared" si="37"/>
        <v>#DIV/0!</v>
      </c>
      <c r="S61" s="25" t="e">
        <f t="shared" si="38"/>
        <v>#DIV/0!</v>
      </c>
      <c r="T61" s="25" t="e">
        <f t="shared" si="39"/>
        <v>#DIV/0!</v>
      </c>
      <c r="U61" s="10" t="e">
        <f ca="1">RANK(C61,$C$3:OFFSET($C$3,Control!$I$5-1,0),1)</f>
        <v>#N/A</v>
      </c>
      <c r="V61" s="10" t="e">
        <f t="shared" ca="1" si="44"/>
        <v>#N/A</v>
      </c>
      <c r="W61" s="10" t="e">
        <f t="shared" ca="1" si="44"/>
        <v>#N/A</v>
      </c>
      <c r="X61" s="7" t="e">
        <f t="shared" si="19"/>
        <v>#DIV/0!</v>
      </c>
      <c r="Y61" s="7" t="e">
        <f t="shared" ca="1" si="10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0"/>
        <v>#DIV/0!</v>
      </c>
      <c r="AE61" t="e">
        <f t="shared" si="41"/>
        <v>#DIV/0!</v>
      </c>
      <c r="AF61" s="25" t="e">
        <f t="shared" si="42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>
        <v>32.1</v>
      </c>
      <c r="J62" t="e">
        <f t="shared" si="30"/>
        <v>#DIV/0!</v>
      </c>
      <c r="K62">
        <f>Control!F64/100</f>
        <v>0</v>
      </c>
      <c r="L62" s="25" t="e">
        <f t="shared" si="31"/>
        <v>#DIV/0!</v>
      </c>
      <c r="M62" s="10">
        <f t="shared" si="32"/>
        <v>56.815509233004036</v>
      </c>
      <c r="N62" t="e">
        <f t="shared" si="33"/>
        <v>#DIV/0!</v>
      </c>
      <c r="O62" t="e">
        <f t="shared" si="34"/>
        <v>#DIV/0!</v>
      </c>
      <c r="P62" s="25" t="e">
        <f t="shared" si="35"/>
        <v>#DIV/0!</v>
      </c>
      <c r="Q62" s="22" t="e">
        <f t="shared" si="36"/>
        <v>#DIV/0!</v>
      </c>
      <c r="R62" t="e">
        <f t="shared" si="37"/>
        <v>#DIV/0!</v>
      </c>
      <c r="S62" s="25" t="e">
        <f t="shared" si="38"/>
        <v>#DIV/0!</v>
      </c>
      <c r="T62" s="25" t="e">
        <f t="shared" si="39"/>
        <v>#DIV/0!</v>
      </c>
      <c r="U62" s="10" t="e">
        <f ca="1">RANK(C62,$C$3:OFFSET($C$3,Control!$I$5-1,0),1)</f>
        <v>#N/A</v>
      </c>
      <c r="V62" s="10" t="e">
        <f t="shared" ca="1" si="44"/>
        <v>#N/A</v>
      </c>
      <c r="W62" s="10" t="e">
        <f t="shared" ca="1" si="44"/>
        <v>#N/A</v>
      </c>
      <c r="X62" s="7" t="e">
        <f t="shared" si="19"/>
        <v>#DIV/0!</v>
      </c>
      <c r="Y62" s="7" t="e">
        <f t="shared" ca="1" si="10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0"/>
        <v>#DIV/0!</v>
      </c>
      <c r="AE62" t="e">
        <f t="shared" si="41"/>
        <v>#DIV/0!</v>
      </c>
      <c r="AF62" s="25" t="e">
        <f t="shared" si="42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>
        <v>33.1</v>
      </c>
      <c r="J63" t="e">
        <f t="shared" si="30"/>
        <v>#DIV/0!</v>
      </c>
      <c r="K63">
        <f>Control!F65/100</f>
        <v>0</v>
      </c>
      <c r="L63" s="25" t="e">
        <f t="shared" si="31"/>
        <v>#DIV/0!</v>
      </c>
      <c r="M63" s="10">
        <f t="shared" si="32"/>
        <v>58.585462791664604</v>
      </c>
      <c r="N63" t="e">
        <f t="shared" si="33"/>
        <v>#DIV/0!</v>
      </c>
      <c r="O63" t="e">
        <f t="shared" si="34"/>
        <v>#DIV/0!</v>
      </c>
      <c r="P63" s="25" t="e">
        <f t="shared" si="35"/>
        <v>#DIV/0!</v>
      </c>
      <c r="Q63" s="22" t="e">
        <f t="shared" si="36"/>
        <v>#DIV/0!</v>
      </c>
      <c r="R63" t="e">
        <f t="shared" si="37"/>
        <v>#DIV/0!</v>
      </c>
      <c r="S63" s="25" t="e">
        <f t="shared" si="38"/>
        <v>#DIV/0!</v>
      </c>
      <c r="T63" s="25" t="e">
        <f t="shared" si="39"/>
        <v>#DIV/0!</v>
      </c>
      <c r="U63" s="10" t="e">
        <f ca="1">RANK(C63,$C$3:OFFSET($C$3,Control!$I$5-1,0),1)</f>
        <v>#N/A</v>
      </c>
      <c r="V63" s="10" t="e">
        <f t="shared" ca="1" si="44"/>
        <v>#N/A</v>
      </c>
      <c r="W63" s="10" t="e">
        <f t="shared" ca="1" si="44"/>
        <v>#N/A</v>
      </c>
      <c r="X63" s="7" t="e">
        <f t="shared" si="19"/>
        <v>#DIV/0!</v>
      </c>
      <c r="Y63" s="7" t="e">
        <f t="shared" ca="1" si="10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0"/>
        <v>#DIV/0!</v>
      </c>
      <c r="AE63" t="e">
        <f t="shared" si="41"/>
        <v>#DIV/0!</v>
      </c>
      <c r="AF63" s="25" t="e">
        <f t="shared" si="42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>
        <v>34.1</v>
      </c>
      <c r="J64" t="e">
        <f t="shared" si="30"/>
        <v>#DIV/0!</v>
      </c>
      <c r="K64">
        <f>Control!F66/100</f>
        <v>0</v>
      </c>
      <c r="L64" s="25" t="e">
        <f t="shared" si="31"/>
        <v>#DIV/0!</v>
      </c>
      <c r="M64" s="10">
        <f t="shared" si="32"/>
        <v>60.355416350325171</v>
      </c>
      <c r="N64" t="e">
        <f t="shared" si="33"/>
        <v>#DIV/0!</v>
      </c>
      <c r="O64" t="e">
        <f t="shared" si="34"/>
        <v>#DIV/0!</v>
      </c>
      <c r="P64" s="25" t="e">
        <f t="shared" si="35"/>
        <v>#DIV/0!</v>
      </c>
      <c r="Q64" s="22" t="e">
        <f t="shared" si="36"/>
        <v>#DIV/0!</v>
      </c>
      <c r="R64" t="e">
        <f t="shared" si="37"/>
        <v>#DIV/0!</v>
      </c>
      <c r="S64" s="25" t="e">
        <f t="shared" si="38"/>
        <v>#DIV/0!</v>
      </c>
      <c r="T64" s="25" t="e">
        <f t="shared" si="39"/>
        <v>#DIV/0!</v>
      </c>
      <c r="U64" s="10" t="e">
        <f ca="1">RANK(C64,$C$3:OFFSET($C$3,Control!$I$5-1,0),1)</f>
        <v>#N/A</v>
      </c>
      <c r="V64" s="10" t="e">
        <f t="shared" ca="1" si="44"/>
        <v>#N/A</v>
      </c>
      <c r="W64" s="10" t="e">
        <f t="shared" ca="1" si="44"/>
        <v>#N/A</v>
      </c>
      <c r="X64" s="7" t="e">
        <f t="shared" si="19"/>
        <v>#DIV/0!</v>
      </c>
      <c r="Y64" s="7" t="e">
        <f t="shared" ca="1" si="10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0"/>
        <v>#DIV/0!</v>
      </c>
      <c r="AE64" t="e">
        <f t="shared" si="41"/>
        <v>#DIV/0!</v>
      </c>
      <c r="AF64" s="25" t="e">
        <f t="shared" si="42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>
        <v>35.1</v>
      </c>
      <c r="J65" t="e">
        <f t="shared" si="30"/>
        <v>#DIV/0!</v>
      </c>
      <c r="K65">
        <f>Control!F67/100</f>
        <v>0</v>
      </c>
      <c r="L65" s="25" t="e">
        <f t="shared" si="31"/>
        <v>#DIV/0!</v>
      </c>
      <c r="M65" s="10">
        <f t="shared" si="32"/>
        <v>62.125369908985725</v>
      </c>
      <c r="N65" t="e">
        <f t="shared" si="33"/>
        <v>#DIV/0!</v>
      </c>
      <c r="O65" t="e">
        <f t="shared" si="34"/>
        <v>#DIV/0!</v>
      </c>
      <c r="P65" s="25" t="e">
        <f t="shared" si="35"/>
        <v>#DIV/0!</v>
      </c>
      <c r="Q65" s="22" t="e">
        <f t="shared" si="36"/>
        <v>#DIV/0!</v>
      </c>
      <c r="R65" t="e">
        <f t="shared" si="37"/>
        <v>#DIV/0!</v>
      </c>
      <c r="S65" s="25" t="e">
        <f t="shared" si="38"/>
        <v>#DIV/0!</v>
      </c>
      <c r="T65" s="25" t="e">
        <f t="shared" si="39"/>
        <v>#DIV/0!</v>
      </c>
      <c r="U65" s="10" t="e">
        <f ca="1">RANK(C65,$C$3:OFFSET($C$3,Control!$I$5-1,0),1)</f>
        <v>#N/A</v>
      </c>
      <c r="V65" s="10" t="e">
        <f t="shared" ca="1" si="44"/>
        <v>#N/A</v>
      </c>
      <c r="W65" s="10" t="e">
        <f t="shared" ca="1" si="44"/>
        <v>#N/A</v>
      </c>
      <c r="X65" s="7" t="e">
        <f t="shared" si="19"/>
        <v>#DIV/0!</v>
      </c>
      <c r="Y65" s="7" t="e">
        <f t="shared" ca="1" si="10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0"/>
        <v>#DIV/0!</v>
      </c>
      <c r="AE65" t="e">
        <f t="shared" si="41"/>
        <v>#DIV/0!</v>
      </c>
      <c r="AF65" s="25" t="e">
        <f t="shared" si="42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>
        <v>36.1</v>
      </c>
      <c r="J66" t="e">
        <f t="shared" si="30"/>
        <v>#DIV/0!</v>
      </c>
      <c r="K66">
        <f>Control!F68/100</f>
        <v>0</v>
      </c>
      <c r="L66" s="25" t="e">
        <f t="shared" si="31"/>
        <v>#DIV/0!</v>
      </c>
      <c r="M66" s="10">
        <f t="shared" si="32"/>
        <v>63.895323467646278</v>
      </c>
      <c r="N66" t="e">
        <f t="shared" si="33"/>
        <v>#DIV/0!</v>
      </c>
      <c r="O66" t="e">
        <f t="shared" si="34"/>
        <v>#DIV/0!</v>
      </c>
      <c r="P66" s="25" t="e">
        <f t="shared" si="35"/>
        <v>#DIV/0!</v>
      </c>
      <c r="Q66" s="22" t="e">
        <f t="shared" si="36"/>
        <v>#DIV/0!</v>
      </c>
      <c r="R66" t="e">
        <f t="shared" si="37"/>
        <v>#DIV/0!</v>
      </c>
      <c r="S66" s="25" t="e">
        <f t="shared" si="38"/>
        <v>#DIV/0!</v>
      </c>
      <c r="T66" s="25" t="e">
        <f t="shared" si="39"/>
        <v>#DIV/0!</v>
      </c>
      <c r="U66" s="10" t="e">
        <f ca="1">RANK(C66,$C$3:OFFSET($C$3,Control!$I$5-1,0),1)</f>
        <v>#N/A</v>
      </c>
      <c r="V66" s="10" t="e">
        <f t="shared" ca="1" si="44"/>
        <v>#N/A</v>
      </c>
      <c r="W66" s="10" t="e">
        <f t="shared" ca="1" si="44"/>
        <v>#N/A</v>
      </c>
      <c r="X66" s="7" t="e">
        <f t="shared" si="19"/>
        <v>#DIV/0!</v>
      </c>
      <c r="Y66" s="7" t="e">
        <f t="shared" ca="1" si="10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0"/>
        <v>#DIV/0!</v>
      </c>
      <c r="AE66" t="e">
        <f t="shared" si="41"/>
        <v>#DIV/0!</v>
      </c>
      <c r="AF66" s="25" t="e">
        <f t="shared" si="42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>
        <v>37.1</v>
      </c>
      <c r="J67" t="e">
        <f t="shared" si="30"/>
        <v>#DIV/0!</v>
      </c>
      <c r="K67">
        <f>Control!F69/100</f>
        <v>0</v>
      </c>
      <c r="L67" s="25" t="e">
        <f t="shared" si="31"/>
        <v>#DIV/0!</v>
      </c>
      <c r="M67" s="10">
        <f t="shared" si="32"/>
        <v>65.665277026306839</v>
      </c>
      <c r="N67" t="e">
        <f t="shared" si="33"/>
        <v>#DIV/0!</v>
      </c>
      <c r="O67" t="e">
        <f t="shared" si="34"/>
        <v>#DIV/0!</v>
      </c>
      <c r="P67" s="25" t="e">
        <f t="shared" si="35"/>
        <v>#DIV/0!</v>
      </c>
      <c r="Q67" s="22" t="e">
        <f t="shared" si="36"/>
        <v>#DIV/0!</v>
      </c>
      <c r="R67" t="e">
        <f t="shared" si="37"/>
        <v>#DIV/0!</v>
      </c>
      <c r="S67" s="25" t="e">
        <f t="shared" si="38"/>
        <v>#DIV/0!</v>
      </c>
      <c r="T67" s="25" t="e">
        <f t="shared" si="39"/>
        <v>#DIV/0!</v>
      </c>
      <c r="U67" s="10" t="e">
        <f ca="1">RANK(C67,$C$3:OFFSET($C$3,Control!$I$5-1,0),1)</f>
        <v>#N/A</v>
      </c>
      <c r="V67" s="10" t="e">
        <f t="shared" ca="1" si="44"/>
        <v>#N/A</v>
      </c>
      <c r="W67" s="10" t="e">
        <f t="shared" ca="1" si="44"/>
        <v>#N/A</v>
      </c>
      <c r="X67" s="7" t="e">
        <f t="shared" si="19"/>
        <v>#DIV/0!</v>
      </c>
      <c r="Y67" s="7" t="e">
        <f t="shared" ref="Y67:Y100" ca="1" si="45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0"/>
        <v>#DIV/0!</v>
      </c>
      <c r="AE67" t="e">
        <f t="shared" si="41"/>
        <v>#DIV/0!</v>
      </c>
      <c r="AF67" s="25" t="e">
        <f t="shared" si="42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>
        <v>38.1</v>
      </c>
      <c r="J68" t="e">
        <f t="shared" si="30"/>
        <v>#DIV/0!</v>
      </c>
      <c r="K68">
        <f>Control!F70/100</f>
        <v>0</v>
      </c>
      <c r="L68" s="25" t="e">
        <f t="shared" si="31"/>
        <v>#DIV/0!</v>
      </c>
      <c r="M68" s="10">
        <f t="shared" si="32"/>
        <v>67.435230584967414</v>
      </c>
      <c r="N68" t="e">
        <f t="shared" si="33"/>
        <v>#DIV/0!</v>
      </c>
      <c r="O68" t="e">
        <f t="shared" si="34"/>
        <v>#DIV/0!</v>
      </c>
      <c r="P68" s="25" t="e">
        <f t="shared" si="35"/>
        <v>#DIV/0!</v>
      </c>
      <c r="Q68" s="22" t="e">
        <f t="shared" si="36"/>
        <v>#DIV/0!</v>
      </c>
      <c r="R68" t="e">
        <f t="shared" si="37"/>
        <v>#DIV/0!</v>
      </c>
      <c r="S68" s="25" t="e">
        <f t="shared" si="38"/>
        <v>#DIV/0!</v>
      </c>
      <c r="T68" s="25" t="e">
        <f t="shared" si="39"/>
        <v>#DIV/0!</v>
      </c>
      <c r="U68" s="10" t="e">
        <f ca="1">RANK(C68,$C$3:OFFSET($C$3,Control!$I$5-1,0),1)</f>
        <v>#N/A</v>
      </c>
      <c r="V68" s="10" t="e">
        <f t="shared" ca="1" si="44"/>
        <v>#N/A</v>
      </c>
      <c r="W68" s="10" t="e">
        <f t="shared" ca="1" si="44"/>
        <v>#N/A</v>
      </c>
      <c r="X68" s="7" t="e">
        <f t="shared" ref="X68:X100" si="46">(N68+L68)*100</f>
        <v>#DIV/0!</v>
      </c>
      <c r="Y68" s="7" t="e">
        <f t="shared" ca="1" si="45"/>
        <v>#N/A</v>
      </c>
      <c r="Z68">
        <v>1</v>
      </c>
      <c r="AA68">
        <v>2</v>
      </c>
      <c r="AB68" s="11" t="e">
        <f t="shared" ref="AB68:AB100" si="47">100*8.3144*$AA$2*($AA$1+273)*($AE$1/100-B68/100)/(0.018*1000000*C68+8.3144*$AA$2*($AA$1+273)*($AE$1/100-B68/100))</f>
        <v>#DIV/0!</v>
      </c>
      <c r="AC68" s="11"/>
      <c r="AD68" s="7" t="e">
        <f t="shared" si="40"/>
        <v>#DIV/0!</v>
      </c>
      <c r="AE68" t="e">
        <f t="shared" si="41"/>
        <v>#DIV/0!</v>
      </c>
      <c r="AF68" s="25" t="e">
        <f t="shared" si="42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>
        <v>39.1</v>
      </c>
      <c r="J69" t="e">
        <f t="shared" si="30"/>
        <v>#DIV/0!</v>
      </c>
      <c r="K69">
        <f>Control!F71/100</f>
        <v>0</v>
      </c>
      <c r="L69" s="25" t="e">
        <f t="shared" si="31"/>
        <v>#DIV/0!</v>
      </c>
      <c r="M69" s="10">
        <f t="shared" si="32"/>
        <v>69.205184143627974</v>
      </c>
      <c r="N69" t="e">
        <f t="shared" si="33"/>
        <v>#DIV/0!</v>
      </c>
      <c r="O69" t="e">
        <f t="shared" si="34"/>
        <v>#DIV/0!</v>
      </c>
      <c r="P69" s="25" t="e">
        <f t="shared" si="35"/>
        <v>#DIV/0!</v>
      </c>
      <c r="Q69" s="22" t="e">
        <f t="shared" si="36"/>
        <v>#DIV/0!</v>
      </c>
      <c r="R69" t="e">
        <f t="shared" si="37"/>
        <v>#DIV/0!</v>
      </c>
      <c r="S69" s="25" t="e">
        <f t="shared" si="38"/>
        <v>#DIV/0!</v>
      </c>
      <c r="T69" s="25" t="e">
        <f t="shared" si="39"/>
        <v>#DIV/0!</v>
      </c>
      <c r="U69" s="10" t="e">
        <f ca="1">RANK(C69,$C$3:OFFSET($C$3,Control!$I$5-1,0),1)</f>
        <v>#N/A</v>
      </c>
      <c r="V69" s="10" t="e">
        <f t="shared" ca="1" si="44"/>
        <v>#N/A</v>
      </c>
      <c r="W69" s="10" t="e">
        <f t="shared" ca="1" si="44"/>
        <v>#N/A</v>
      </c>
      <c r="X69" s="7" t="e">
        <f t="shared" si="46"/>
        <v>#DIV/0!</v>
      </c>
      <c r="Y69" s="7" t="e">
        <f t="shared" ca="1" si="45"/>
        <v>#N/A</v>
      </c>
      <c r="Z69">
        <v>1</v>
      </c>
      <c r="AA69">
        <v>2</v>
      </c>
      <c r="AB69" s="11" t="e">
        <f t="shared" si="47"/>
        <v>#DIV/0!</v>
      </c>
      <c r="AC69" s="11"/>
      <c r="AD69" s="7" t="e">
        <f t="shared" si="40"/>
        <v>#DIV/0!</v>
      </c>
      <c r="AE69" t="e">
        <f t="shared" si="41"/>
        <v>#DIV/0!</v>
      </c>
      <c r="AF69" s="25" t="e">
        <f t="shared" si="42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>
        <v>40.1</v>
      </c>
      <c r="J70" t="e">
        <f t="shared" si="30"/>
        <v>#DIV/0!</v>
      </c>
      <c r="K70">
        <f>Control!F72/100</f>
        <v>0</v>
      </c>
      <c r="L70" s="25" t="e">
        <f t="shared" si="31"/>
        <v>#DIV/0!</v>
      </c>
      <c r="M70" s="10">
        <f t="shared" si="32"/>
        <v>70.975137702288535</v>
      </c>
      <c r="N70" t="e">
        <f t="shared" si="33"/>
        <v>#DIV/0!</v>
      </c>
      <c r="O70" t="e">
        <f t="shared" si="34"/>
        <v>#DIV/0!</v>
      </c>
      <c r="P70" s="25" t="e">
        <f t="shared" si="35"/>
        <v>#DIV/0!</v>
      </c>
      <c r="Q70" s="22" t="e">
        <f t="shared" si="36"/>
        <v>#DIV/0!</v>
      </c>
      <c r="R70" t="e">
        <f t="shared" si="37"/>
        <v>#DIV/0!</v>
      </c>
      <c r="S70" s="25" t="e">
        <f t="shared" si="38"/>
        <v>#DIV/0!</v>
      </c>
      <c r="T70" s="25" t="e">
        <f t="shared" si="39"/>
        <v>#DIV/0!</v>
      </c>
      <c r="U70" s="10" t="e">
        <f ca="1">RANK(C70,$C$3:OFFSET($C$3,Control!$I$5-1,0),1)</f>
        <v>#N/A</v>
      </c>
      <c r="V70" s="10" t="e">
        <f t="shared" ca="1" si="44"/>
        <v>#N/A</v>
      </c>
      <c r="W70" s="10" t="e">
        <f t="shared" ca="1" si="44"/>
        <v>#N/A</v>
      </c>
      <c r="X70" s="7" t="e">
        <f t="shared" si="46"/>
        <v>#DIV/0!</v>
      </c>
      <c r="Y70" s="7" t="e">
        <f t="shared" ca="1" si="45"/>
        <v>#N/A</v>
      </c>
      <c r="Z70">
        <v>1</v>
      </c>
      <c r="AA70">
        <v>2</v>
      </c>
      <c r="AB70" s="11" t="e">
        <f t="shared" si="47"/>
        <v>#DIV/0!</v>
      </c>
      <c r="AC70" s="11"/>
      <c r="AD70" s="7" t="e">
        <f t="shared" si="40"/>
        <v>#DIV/0!</v>
      </c>
      <c r="AE70" t="e">
        <f t="shared" si="41"/>
        <v>#DIV/0!</v>
      </c>
      <c r="AF70" s="25" t="e">
        <f t="shared" si="42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>
        <v>41.1</v>
      </c>
      <c r="J71" t="e">
        <f t="shared" si="30"/>
        <v>#DIV/0!</v>
      </c>
      <c r="K71">
        <f>Control!F73/100</f>
        <v>0</v>
      </c>
      <c r="L71" s="25" t="e">
        <f t="shared" si="31"/>
        <v>#DIV/0!</v>
      </c>
      <c r="M71" s="10">
        <f t="shared" si="32"/>
        <v>72.745091260949096</v>
      </c>
      <c r="N71" t="e">
        <f t="shared" si="33"/>
        <v>#DIV/0!</v>
      </c>
      <c r="O71" t="e">
        <f t="shared" si="34"/>
        <v>#DIV/0!</v>
      </c>
      <c r="P71" s="25" t="e">
        <f t="shared" si="35"/>
        <v>#DIV/0!</v>
      </c>
      <c r="Q71" s="22" t="e">
        <f t="shared" si="36"/>
        <v>#DIV/0!</v>
      </c>
      <c r="R71" t="e">
        <f t="shared" si="37"/>
        <v>#DIV/0!</v>
      </c>
      <c r="S71" s="25" t="e">
        <f t="shared" si="38"/>
        <v>#DIV/0!</v>
      </c>
      <c r="T71" s="25" t="e">
        <f t="shared" si="39"/>
        <v>#DIV/0!</v>
      </c>
      <c r="U71" s="10" t="e">
        <f ca="1">RANK(C71,$C$3:OFFSET($C$3,Control!$I$5-1,0),1)</f>
        <v>#N/A</v>
      </c>
      <c r="V71" s="10" t="e">
        <f t="shared" ca="1" si="44"/>
        <v>#N/A</v>
      </c>
      <c r="W71" s="10" t="e">
        <f t="shared" ca="1" si="44"/>
        <v>#N/A</v>
      </c>
      <c r="X71" s="7" t="e">
        <f t="shared" si="46"/>
        <v>#DIV/0!</v>
      </c>
      <c r="Y71" s="7" t="e">
        <f t="shared" ca="1" si="45"/>
        <v>#N/A</v>
      </c>
      <c r="Z71">
        <v>1</v>
      </c>
      <c r="AA71">
        <v>2</v>
      </c>
      <c r="AB71" s="11" t="e">
        <f t="shared" si="47"/>
        <v>#DIV/0!</v>
      </c>
      <c r="AC71" s="11"/>
      <c r="AD71" s="7" t="e">
        <f t="shared" si="40"/>
        <v>#DIV/0!</v>
      </c>
      <c r="AE71" t="e">
        <f t="shared" si="41"/>
        <v>#DIV/0!</v>
      </c>
      <c r="AF71" s="25" t="e">
        <f t="shared" si="42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>
        <v>42.1</v>
      </c>
      <c r="J72" t="e">
        <f t="shared" si="30"/>
        <v>#DIV/0!</v>
      </c>
      <c r="K72">
        <f>Control!F74/100</f>
        <v>0</v>
      </c>
      <c r="L72" s="25" t="e">
        <f t="shared" si="31"/>
        <v>#DIV/0!</v>
      </c>
      <c r="M72" s="10">
        <f t="shared" si="32"/>
        <v>74.515044819609656</v>
      </c>
      <c r="N72" t="e">
        <f t="shared" si="33"/>
        <v>#DIV/0!</v>
      </c>
      <c r="O72" t="e">
        <f t="shared" si="34"/>
        <v>#DIV/0!</v>
      </c>
      <c r="P72" s="25" t="e">
        <f t="shared" si="35"/>
        <v>#DIV/0!</v>
      </c>
      <c r="Q72" s="22" t="e">
        <f t="shared" si="36"/>
        <v>#DIV/0!</v>
      </c>
      <c r="R72" t="e">
        <f t="shared" si="37"/>
        <v>#DIV/0!</v>
      </c>
      <c r="S72" s="25" t="e">
        <f t="shared" si="38"/>
        <v>#DIV/0!</v>
      </c>
      <c r="T72" s="25" t="e">
        <f t="shared" si="39"/>
        <v>#DIV/0!</v>
      </c>
      <c r="U72" s="10" t="e">
        <f ca="1">RANK(C72,$C$3:OFFSET($C$3,Control!$I$5-1,0),1)</f>
        <v>#N/A</v>
      </c>
      <c r="V72" s="10" t="e">
        <f t="shared" ca="1" si="44"/>
        <v>#N/A</v>
      </c>
      <c r="W72" s="10" t="e">
        <f t="shared" ca="1" si="44"/>
        <v>#N/A</v>
      </c>
      <c r="X72" s="7" t="e">
        <f t="shared" si="46"/>
        <v>#DIV/0!</v>
      </c>
      <c r="Y72" s="7" t="e">
        <f t="shared" ca="1" si="45"/>
        <v>#N/A</v>
      </c>
      <c r="Z72">
        <v>1</v>
      </c>
      <c r="AA72">
        <v>2</v>
      </c>
      <c r="AB72" s="11" t="e">
        <f t="shared" si="47"/>
        <v>#DIV/0!</v>
      </c>
      <c r="AC72" s="11"/>
      <c r="AD72" s="7" t="e">
        <f t="shared" si="40"/>
        <v>#DIV/0!</v>
      </c>
      <c r="AE72" t="e">
        <f t="shared" si="41"/>
        <v>#DIV/0!</v>
      </c>
      <c r="AF72" s="25" t="e">
        <f t="shared" si="42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>
        <v>43.1</v>
      </c>
      <c r="J73" t="e">
        <f t="shared" si="30"/>
        <v>#DIV/0!</v>
      </c>
      <c r="K73">
        <f>Control!F75/100</f>
        <v>0</v>
      </c>
      <c r="L73" s="25" t="e">
        <f t="shared" si="31"/>
        <v>#DIV/0!</v>
      </c>
      <c r="M73" s="10">
        <f t="shared" si="32"/>
        <v>76.284998378270203</v>
      </c>
      <c r="N73" t="e">
        <f t="shared" si="33"/>
        <v>#DIV/0!</v>
      </c>
      <c r="O73" t="e">
        <f t="shared" si="34"/>
        <v>#DIV/0!</v>
      </c>
      <c r="P73" s="25" t="e">
        <f t="shared" si="35"/>
        <v>#DIV/0!</v>
      </c>
      <c r="Q73" s="22" t="e">
        <f t="shared" si="36"/>
        <v>#DIV/0!</v>
      </c>
      <c r="R73" t="e">
        <f t="shared" si="37"/>
        <v>#DIV/0!</v>
      </c>
      <c r="S73" s="25" t="e">
        <f t="shared" si="38"/>
        <v>#DIV/0!</v>
      </c>
      <c r="T73" s="25" t="e">
        <f t="shared" si="39"/>
        <v>#DIV/0!</v>
      </c>
      <c r="U73" s="10" t="e">
        <f ca="1">RANK(C73,$C$3:OFFSET($C$3,Control!$I$5-1,0),1)</f>
        <v>#N/A</v>
      </c>
      <c r="V73" s="10" t="e">
        <f t="shared" ca="1" si="44"/>
        <v>#N/A</v>
      </c>
      <c r="W73" s="10" t="e">
        <f t="shared" ca="1" si="44"/>
        <v>#N/A</v>
      </c>
      <c r="X73" s="7" t="e">
        <f t="shared" si="46"/>
        <v>#DIV/0!</v>
      </c>
      <c r="Y73" s="7" t="e">
        <f t="shared" ca="1" si="45"/>
        <v>#N/A</v>
      </c>
      <c r="Z73">
        <v>1</v>
      </c>
      <c r="AA73">
        <v>2</v>
      </c>
      <c r="AB73" s="11" t="e">
        <f t="shared" si="47"/>
        <v>#DIV/0!</v>
      </c>
      <c r="AC73" s="11"/>
      <c r="AD73" s="7" t="e">
        <f t="shared" si="40"/>
        <v>#DIV/0!</v>
      </c>
      <c r="AE73" t="e">
        <f t="shared" si="41"/>
        <v>#DIV/0!</v>
      </c>
      <c r="AF73" s="25" t="e">
        <f t="shared" si="42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>
        <v>44.1</v>
      </c>
      <c r="J74" t="e">
        <f t="shared" si="30"/>
        <v>#DIV/0!</v>
      </c>
      <c r="K74">
        <f>Control!F76/100</f>
        <v>0</v>
      </c>
      <c r="L74" s="25" t="e">
        <f t="shared" si="31"/>
        <v>#DIV/0!</v>
      </c>
      <c r="M74" s="10">
        <f t="shared" si="32"/>
        <v>78.054951936930777</v>
      </c>
      <c r="N74" t="e">
        <f t="shared" si="33"/>
        <v>#DIV/0!</v>
      </c>
      <c r="O74" t="e">
        <f t="shared" si="34"/>
        <v>#DIV/0!</v>
      </c>
      <c r="P74" s="25" t="e">
        <f t="shared" si="35"/>
        <v>#DIV/0!</v>
      </c>
      <c r="Q74" s="22" t="e">
        <f t="shared" si="36"/>
        <v>#DIV/0!</v>
      </c>
      <c r="R74" t="e">
        <f t="shared" si="37"/>
        <v>#DIV/0!</v>
      </c>
      <c r="S74" s="25" t="e">
        <f t="shared" si="38"/>
        <v>#DIV/0!</v>
      </c>
      <c r="T74" s="25" t="e">
        <f t="shared" si="39"/>
        <v>#DIV/0!</v>
      </c>
      <c r="U74" s="10" t="e">
        <f ca="1">RANK(C74,$C$3:OFFSET($C$3,Control!$I$5-1,0),1)</f>
        <v>#N/A</v>
      </c>
      <c r="V74" s="10" t="e">
        <f t="shared" ca="1" si="44"/>
        <v>#N/A</v>
      </c>
      <c r="W74" s="10" t="e">
        <f t="shared" ca="1" si="44"/>
        <v>#N/A</v>
      </c>
      <c r="X74" s="7" t="e">
        <f t="shared" si="46"/>
        <v>#DIV/0!</v>
      </c>
      <c r="Y74" s="7" t="e">
        <f t="shared" ca="1" si="45"/>
        <v>#N/A</v>
      </c>
      <c r="Z74">
        <v>1</v>
      </c>
      <c r="AA74">
        <v>2</v>
      </c>
      <c r="AB74" s="11" t="e">
        <f t="shared" si="47"/>
        <v>#DIV/0!</v>
      </c>
      <c r="AC74" s="11"/>
      <c r="AD74" s="7" t="e">
        <f t="shared" si="40"/>
        <v>#DIV/0!</v>
      </c>
      <c r="AE74" t="e">
        <f t="shared" si="41"/>
        <v>#DIV/0!</v>
      </c>
      <c r="AF74" s="25" t="e">
        <f t="shared" si="42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>
        <v>45.1</v>
      </c>
      <c r="J75" t="e">
        <f t="shared" si="30"/>
        <v>#DIV/0!</v>
      </c>
      <c r="K75">
        <f>Control!F77/100</f>
        <v>0</v>
      </c>
      <c r="L75" s="25" t="e">
        <f t="shared" si="31"/>
        <v>#DIV/0!</v>
      </c>
      <c r="M75" s="10">
        <f t="shared" si="32"/>
        <v>79.824905495591352</v>
      </c>
      <c r="N75" t="e">
        <f t="shared" si="33"/>
        <v>#DIV/0!</v>
      </c>
      <c r="O75" t="e">
        <f t="shared" si="34"/>
        <v>#DIV/0!</v>
      </c>
      <c r="P75" s="25" t="e">
        <f t="shared" si="35"/>
        <v>#DIV/0!</v>
      </c>
      <c r="Q75" s="22" t="e">
        <f t="shared" si="36"/>
        <v>#DIV/0!</v>
      </c>
      <c r="R75" t="e">
        <f t="shared" si="37"/>
        <v>#DIV/0!</v>
      </c>
      <c r="S75" s="25" t="e">
        <f t="shared" si="38"/>
        <v>#DIV/0!</v>
      </c>
      <c r="T75" s="25" t="e">
        <f t="shared" si="39"/>
        <v>#DIV/0!</v>
      </c>
      <c r="U75" s="10" t="e">
        <f ca="1">RANK(C75,$C$3:OFFSET($C$3,Control!$I$5-1,0),1)</f>
        <v>#N/A</v>
      </c>
      <c r="V75" s="10" t="e">
        <f t="shared" ca="1" si="44"/>
        <v>#N/A</v>
      </c>
      <c r="W75" s="10" t="e">
        <f t="shared" ca="1" si="44"/>
        <v>#N/A</v>
      </c>
      <c r="X75" s="7" t="e">
        <f t="shared" si="46"/>
        <v>#DIV/0!</v>
      </c>
      <c r="Y75" s="7" t="e">
        <f t="shared" ca="1" si="45"/>
        <v>#N/A</v>
      </c>
      <c r="Z75">
        <v>1</v>
      </c>
      <c r="AA75">
        <v>2</v>
      </c>
      <c r="AB75" s="11" t="e">
        <f t="shared" si="47"/>
        <v>#DIV/0!</v>
      </c>
      <c r="AC75" s="11"/>
      <c r="AD75" s="7" t="e">
        <f t="shared" si="40"/>
        <v>#DIV/0!</v>
      </c>
      <c r="AE75" t="e">
        <f t="shared" si="41"/>
        <v>#DIV/0!</v>
      </c>
      <c r="AF75" s="25" t="e">
        <f t="shared" si="42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>
        <v>46.1</v>
      </c>
      <c r="J76" t="e">
        <f t="shared" si="30"/>
        <v>#DIV/0!</v>
      </c>
      <c r="K76">
        <f>Control!F78/100</f>
        <v>0</v>
      </c>
      <c r="L76" s="25" t="e">
        <f t="shared" si="31"/>
        <v>#DIV/0!</v>
      </c>
      <c r="M76" s="10">
        <f t="shared" si="32"/>
        <v>81.594859054251899</v>
      </c>
      <c r="N76" t="e">
        <f t="shared" si="33"/>
        <v>#DIV/0!</v>
      </c>
      <c r="O76" t="e">
        <f t="shared" si="34"/>
        <v>#DIV/0!</v>
      </c>
      <c r="P76" s="25" t="e">
        <f t="shared" si="35"/>
        <v>#DIV/0!</v>
      </c>
      <c r="Q76" s="22" t="e">
        <f t="shared" si="36"/>
        <v>#DIV/0!</v>
      </c>
      <c r="R76" t="e">
        <f t="shared" si="37"/>
        <v>#DIV/0!</v>
      </c>
      <c r="S76" s="25" t="e">
        <f t="shared" si="38"/>
        <v>#DIV/0!</v>
      </c>
      <c r="T76" s="25" t="e">
        <f t="shared" si="39"/>
        <v>#DIV/0!</v>
      </c>
      <c r="U76" s="10" t="e">
        <f ca="1">RANK(C76,$C$3:OFFSET($C$3,Control!$I$5-1,0),1)</f>
        <v>#N/A</v>
      </c>
      <c r="V76" s="10" t="e">
        <f t="shared" ref="V76:W95" ca="1" si="48">IF(U76=U75,U75+1,U76)</f>
        <v>#N/A</v>
      </c>
      <c r="W76" s="10" t="e">
        <f t="shared" ca="1" si="48"/>
        <v>#N/A</v>
      </c>
      <c r="X76" s="7" t="e">
        <f t="shared" si="46"/>
        <v>#DIV/0!</v>
      </c>
      <c r="Y76" s="7" t="e">
        <f t="shared" ca="1" si="45"/>
        <v>#N/A</v>
      </c>
      <c r="Z76">
        <v>1</v>
      </c>
      <c r="AA76">
        <v>2</v>
      </c>
      <c r="AB76" s="11" t="e">
        <f t="shared" si="47"/>
        <v>#DIV/0!</v>
      </c>
      <c r="AC76" s="11"/>
      <c r="AD76" s="7" t="e">
        <f t="shared" si="40"/>
        <v>#DIV/0!</v>
      </c>
      <c r="AE76" t="e">
        <f t="shared" si="41"/>
        <v>#DIV/0!</v>
      </c>
      <c r="AF76" s="25" t="e">
        <f t="shared" si="42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>
        <v>47.1</v>
      </c>
      <c r="J77" t="e">
        <f t="shared" si="30"/>
        <v>#DIV/0!</v>
      </c>
      <c r="K77">
        <f>Control!F79/100</f>
        <v>0</v>
      </c>
      <c r="L77" s="25" t="e">
        <f t="shared" si="31"/>
        <v>#DIV/0!</v>
      </c>
      <c r="M77" s="10">
        <f t="shared" si="32"/>
        <v>83.364812612912473</v>
      </c>
      <c r="N77" t="e">
        <f t="shared" si="33"/>
        <v>#DIV/0!</v>
      </c>
      <c r="O77" t="e">
        <f t="shared" si="34"/>
        <v>#DIV/0!</v>
      </c>
      <c r="P77" s="25" t="e">
        <f t="shared" si="35"/>
        <v>#DIV/0!</v>
      </c>
      <c r="Q77" s="22" t="e">
        <f t="shared" si="36"/>
        <v>#DIV/0!</v>
      </c>
      <c r="R77" t="e">
        <f t="shared" si="37"/>
        <v>#DIV/0!</v>
      </c>
      <c r="S77" s="25" t="e">
        <f t="shared" si="38"/>
        <v>#DIV/0!</v>
      </c>
      <c r="T77" s="25" t="e">
        <f t="shared" si="39"/>
        <v>#DIV/0!</v>
      </c>
      <c r="U77" s="10" t="e">
        <f ca="1">RANK(C77,$C$3:OFFSET($C$3,Control!$I$5-1,0),1)</f>
        <v>#N/A</v>
      </c>
      <c r="V77" s="10" t="e">
        <f t="shared" ca="1" si="48"/>
        <v>#N/A</v>
      </c>
      <c r="W77" s="10" t="e">
        <f t="shared" ca="1" si="48"/>
        <v>#N/A</v>
      </c>
      <c r="X77" s="7" t="e">
        <f t="shared" si="46"/>
        <v>#DIV/0!</v>
      </c>
      <c r="Y77" s="7" t="e">
        <f t="shared" ca="1" si="45"/>
        <v>#N/A</v>
      </c>
      <c r="Z77">
        <v>1</v>
      </c>
      <c r="AA77">
        <v>2</v>
      </c>
      <c r="AB77" s="11" t="e">
        <f t="shared" si="47"/>
        <v>#DIV/0!</v>
      </c>
      <c r="AC77" s="11"/>
      <c r="AD77" s="7" t="e">
        <f t="shared" si="40"/>
        <v>#DIV/0!</v>
      </c>
      <c r="AE77" t="e">
        <f t="shared" si="41"/>
        <v>#DIV/0!</v>
      </c>
      <c r="AF77" s="25" t="e">
        <f t="shared" si="42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>
        <v>48.1</v>
      </c>
      <c r="J78" t="e">
        <f t="shared" si="30"/>
        <v>#DIV/0!</v>
      </c>
      <c r="K78">
        <f>Control!F80/100</f>
        <v>0</v>
      </c>
      <c r="L78" s="25" t="e">
        <f t="shared" si="31"/>
        <v>#DIV/0!</v>
      </c>
      <c r="M78" s="10">
        <f t="shared" si="32"/>
        <v>85.13476617157302</v>
      </c>
      <c r="N78" t="e">
        <f t="shared" si="33"/>
        <v>#DIV/0!</v>
      </c>
      <c r="O78" t="e">
        <f t="shared" si="34"/>
        <v>#DIV/0!</v>
      </c>
      <c r="P78" s="25" t="e">
        <f t="shared" si="35"/>
        <v>#DIV/0!</v>
      </c>
      <c r="Q78" s="22" t="e">
        <f t="shared" si="36"/>
        <v>#DIV/0!</v>
      </c>
      <c r="R78" t="e">
        <f t="shared" si="37"/>
        <v>#DIV/0!</v>
      </c>
      <c r="S78" s="25" t="e">
        <f t="shared" si="38"/>
        <v>#DIV/0!</v>
      </c>
      <c r="T78" s="25" t="e">
        <f t="shared" si="39"/>
        <v>#DIV/0!</v>
      </c>
      <c r="U78" s="10" t="e">
        <f ca="1">RANK(C78,$C$3:OFFSET($C$3,Control!$I$5-1,0),1)</f>
        <v>#N/A</v>
      </c>
      <c r="V78" s="10" t="e">
        <f t="shared" ca="1" si="48"/>
        <v>#N/A</v>
      </c>
      <c r="W78" s="10" t="e">
        <f t="shared" ca="1" si="48"/>
        <v>#N/A</v>
      </c>
      <c r="X78" s="7" t="e">
        <f t="shared" si="46"/>
        <v>#DIV/0!</v>
      </c>
      <c r="Y78" s="7" t="e">
        <f t="shared" ca="1" si="45"/>
        <v>#N/A</v>
      </c>
      <c r="Z78">
        <v>1</v>
      </c>
      <c r="AA78">
        <v>2</v>
      </c>
      <c r="AB78" s="11" t="e">
        <f t="shared" si="47"/>
        <v>#DIV/0!</v>
      </c>
      <c r="AC78" s="11"/>
      <c r="AD78" s="7" t="e">
        <f t="shared" si="40"/>
        <v>#DIV/0!</v>
      </c>
      <c r="AE78" t="e">
        <f t="shared" si="41"/>
        <v>#DIV/0!</v>
      </c>
      <c r="AF78" s="25" t="e">
        <f t="shared" si="42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>
        <v>49.1</v>
      </c>
      <c r="J79" t="e">
        <f t="shared" si="30"/>
        <v>#DIV/0!</v>
      </c>
      <c r="K79">
        <f>Control!F81/100</f>
        <v>0</v>
      </c>
      <c r="L79" s="25" t="e">
        <f t="shared" si="31"/>
        <v>#DIV/0!</v>
      </c>
      <c r="M79" s="10">
        <f t="shared" si="32"/>
        <v>86.90471973023358</v>
      </c>
      <c r="N79" t="e">
        <f t="shared" si="33"/>
        <v>#DIV/0!</v>
      </c>
      <c r="O79" t="e">
        <f t="shared" si="34"/>
        <v>#DIV/0!</v>
      </c>
      <c r="P79" s="25" t="e">
        <f t="shared" si="35"/>
        <v>#DIV/0!</v>
      </c>
      <c r="Q79" s="22" t="e">
        <f t="shared" si="36"/>
        <v>#DIV/0!</v>
      </c>
      <c r="R79" t="e">
        <f t="shared" si="37"/>
        <v>#DIV/0!</v>
      </c>
      <c r="S79" s="25" t="e">
        <f t="shared" si="38"/>
        <v>#DIV/0!</v>
      </c>
      <c r="T79" s="25" t="e">
        <f t="shared" si="39"/>
        <v>#DIV/0!</v>
      </c>
      <c r="U79" s="10" t="e">
        <f ca="1">RANK(C79,$C$3:OFFSET($C$3,Control!$I$5-1,0),1)</f>
        <v>#N/A</v>
      </c>
      <c r="V79" s="10" t="e">
        <f t="shared" ca="1" si="48"/>
        <v>#N/A</v>
      </c>
      <c r="W79" s="10" t="e">
        <f t="shared" ca="1" si="48"/>
        <v>#N/A</v>
      </c>
      <c r="X79" s="7" t="e">
        <f t="shared" si="46"/>
        <v>#DIV/0!</v>
      </c>
      <c r="Y79" s="7" t="e">
        <f t="shared" ca="1" si="45"/>
        <v>#N/A</v>
      </c>
      <c r="Z79">
        <v>1</v>
      </c>
      <c r="AA79">
        <v>2</v>
      </c>
      <c r="AB79" s="11" t="e">
        <f t="shared" si="47"/>
        <v>#DIV/0!</v>
      </c>
      <c r="AC79" s="11"/>
      <c r="AD79" s="7" t="e">
        <f t="shared" si="40"/>
        <v>#DIV/0!</v>
      </c>
      <c r="AE79" t="e">
        <f t="shared" si="41"/>
        <v>#DIV/0!</v>
      </c>
      <c r="AF79" s="25" t="e">
        <f t="shared" si="42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>
        <v>50.1</v>
      </c>
      <c r="J80" t="e">
        <f t="shared" si="30"/>
        <v>#DIV/0!</v>
      </c>
      <c r="K80">
        <f>Control!F82/100</f>
        <v>0</v>
      </c>
      <c r="L80" s="25" t="e">
        <f t="shared" si="31"/>
        <v>#DIV/0!</v>
      </c>
      <c r="M80" s="10">
        <f t="shared" si="32"/>
        <v>88.674673288894141</v>
      </c>
      <c r="N80" t="e">
        <f t="shared" si="33"/>
        <v>#DIV/0!</v>
      </c>
      <c r="O80" t="e">
        <f t="shared" si="34"/>
        <v>#DIV/0!</v>
      </c>
      <c r="P80" s="25" t="e">
        <f t="shared" si="35"/>
        <v>#DIV/0!</v>
      </c>
      <c r="Q80" s="22" t="e">
        <f t="shared" si="36"/>
        <v>#DIV/0!</v>
      </c>
      <c r="R80" t="e">
        <f t="shared" si="37"/>
        <v>#DIV/0!</v>
      </c>
      <c r="S80" s="25" t="e">
        <f t="shared" si="38"/>
        <v>#DIV/0!</v>
      </c>
      <c r="T80" s="25" t="e">
        <f t="shared" si="39"/>
        <v>#DIV/0!</v>
      </c>
      <c r="U80" s="10" t="e">
        <f ca="1">RANK(C80,$C$3:OFFSET($C$3,Control!$I$5-1,0),1)</f>
        <v>#N/A</v>
      </c>
      <c r="V80" s="10" t="e">
        <f t="shared" ca="1" si="48"/>
        <v>#N/A</v>
      </c>
      <c r="W80" s="10" t="e">
        <f t="shared" ca="1" si="48"/>
        <v>#N/A</v>
      </c>
      <c r="X80" s="7" t="e">
        <f t="shared" si="46"/>
        <v>#DIV/0!</v>
      </c>
      <c r="Y80" s="7" t="e">
        <f t="shared" ca="1" si="45"/>
        <v>#N/A</v>
      </c>
      <c r="Z80">
        <v>1</v>
      </c>
      <c r="AA80">
        <v>2</v>
      </c>
      <c r="AB80" s="11" t="e">
        <f t="shared" si="47"/>
        <v>#DIV/0!</v>
      </c>
      <c r="AC80" s="11"/>
      <c r="AD80" s="7" t="e">
        <f t="shared" si="40"/>
        <v>#DIV/0!</v>
      </c>
      <c r="AE80" t="e">
        <f t="shared" si="41"/>
        <v>#DIV/0!</v>
      </c>
      <c r="AF80" s="25" t="e">
        <f t="shared" si="42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>
        <v>51.1</v>
      </c>
      <c r="J81" t="e">
        <f t="shared" si="30"/>
        <v>#DIV/0!</v>
      </c>
      <c r="K81">
        <f>Control!F83/100</f>
        <v>0</v>
      </c>
      <c r="L81" s="25" t="e">
        <f t="shared" si="31"/>
        <v>#DIV/0!</v>
      </c>
      <c r="M81" s="10">
        <f t="shared" si="32"/>
        <v>90.444626847554716</v>
      </c>
      <c r="N81" t="e">
        <f t="shared" si="33"/>
        <v>#DIV/0!</v>
      </c>
      <c r="O81" t="e">
        <f t="shared" si="34"/>
        <v>#DIV/0!</v>
      </c>
      <c r="P81" s="25" t="e">
        <f t="shared" si="35"/>
        <v>#DIV/0!</v>
      </c>
      <c r="Q81" s="22" t="e">
        <f t="shared" si="36"/>
        <v>#DIV/0!</v>
      </c>
      <c r="R81" t="e">
        <f t="shared" si="37"/>
        <v>#DIV/0!</v>
      </c>
      <c r="S81" s="25" t="e">
        <f t="shared" si="38"/>
        <v>#DIV/0!</v>
      </c>
      <c r="T81" s="25" t="e">
        <f t="shared" si="39"/>
        <v>#DIV/0!</v>
      </c>
      <c r="U81" s="10" t="e">
        <f ca="1">RANK(C81,$C$3:OFFSET($C$3,Control!$I$5-1,0),1)</f>
        <v>#N/A</v>
      </c>
      <c r="V81" s="10" t="e">
        <f t="shared" ca="1" si="48"/>
        <v>#N/A</v>
      </c>
      <c r="W81" s="10" t="e">
        <f t="shared" ca="1" si="48"/>
        <v>#N/A</v>
      </c>
      <c r="X81" s="7" t="e">
        <f t="shared" si="46"/>
        <v>#DIV/0!</v>
      </c>
      <c r="Y81" s="7" t="e">
        <f t="shared" ca="1" si="45"/>
        <v>#N/A</v>
      </c>
      <c r="Z81">
        <v>1</v>
      </c>
      <c r="AA81">
        <v>2</v>
      </c>
      <c r="AB81" s="11" t="e">
        <f t="shared" si="47"/>
        <v>#DIV/0!</v>
      </c>
      <c r="AC81" s="11"/>
      <c r="AD81" s="7" t="e">
        <f t="shared" si="40"/>
        <v>#DIV/0!</v>
      </c>
      <c r="AE81" t="e">
        <f t="shared" si="41"/>
        <v>#DIV/0!</v>
      </c>
      <c r="AF81" s="25" t="e">
        <f t="shared" si="42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>
        <v>52.1</v>
      </c>
      <c r="J82" t="e">
        <f t="shared" si="30"/>
        <v>#DIV/0!</v>
      </c>
      <c r="K82">
        <f>Control!F84/100</f>
        <v>0</v>
      </c>
      <c r="L82" s="25" t="e">
        <f t="shared" si="31"/>
        <v>#DIV/0!</v>
      </c>
      <c r="M82" s="10">
        <f t="shared" si="32"/>
        <v>92.214580406215276</v>
      </c>
      <c r="N82" t="e">
        <f t="shared" si="33"/>
        <v>#DIV/0!</v>
      </c>
      <c r="O82" t="e">
        <f t="shared" si="34"/>
        <v>#DIV/0!</v>
      </c>
      <c r="P82" s="25" t="e">
        <f t="shared" si="35"/>
        <v>#DIV/0!</v>
      </c>
      <c r="Q82" s="22" t="e">
        <f t="shared" si="36"/>
        <v>#DIV/0!</v>
      </c>
      <c r="R82" t="e">
        <f t="shared" si="37"/>
        <v>#DIV/0!</v>
      </c>
      <c r="S82" s="25" t="e">
        <f t="shared" si="38"/>
        <v>#DIV/0!</v>
      </c>
      <c r="T82" s="25" t="e">
        <f t="shared" si="39"/>
        <v>#DIV/0!</v>
      </c>
      <c r="U82" s="10" t="e">
        <f ca="1">RANK(C82,$C$3:OFFSET($C$3,Control!$I$5-1,0),1)</f>
        <v>#N/A</v>
      </c>
      <c r="V82" s="10" t="e">
        <f t="shared" ca="1" si="48"/>
        <v>#N/A</v>
      </c>
      <c r="W82" s="10" t="e">
        <f t="shared" ca="1" si="48"/>
        <v>#N/A</v>
      </c>
      <c r="X82" s="7" t="e">
        <f t="shared" si="46"/>
        <v>#DIV/0!</v>
      </c>
      <c r="Y82" s="7" t="e">
        <f t="shared" ca="1" si="45"/>
        <v>#N/A</v>
      </c>
      <c r="Z82">
        <v>1</v>
      </c>
      <c r="AA82">
        <v>2</v>
      </c>
      <c r="AB82" s="11" t="e">
        <f t="shared" si="47"/>
        <v>#DIV/0!</v>
      </c>
      <c r="AC82" s="11"/>
      <c r="AD82" s="7" t="e">
        <f t="shared" si="40"/>
        <v>#DIV/0!</v>
      </c>
      <c r="AE82" t="e">
        <f t="shared" si="41"/>
        <v>#DIV/0!</v>
      </c>
      <c r="AF82" s="25" t="e">
        <f t="shared" si="42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>
        <v>53.1</v>
      </c>
      <c r="J83" t="e">
        <f t="shared" si="30"/>
        <v>#DIV/0!</v>
      </c>
      <c r="K83">
        <f>Control!F85/100</f>
        <v>0</v>
      </c>
      <c r="L83" s="25" t="e">
        <f t="shared" si="31"/>
        <v>#DIV/0!</v>
      </c>
      <c r="M83" s="10">
        <f t="shared" si="32"/>
        <v>93.984533964875851</v>
      </c>
      <c r="N83" t="e">
        <f t="shared" si="33"/>
        <v>#DIV/0!</v>
      </c>
      <c r="O83" t="e">
        <f t="shared" si="34"/>
        <v>#DIV/0!</v>
      </c>
      <c r="P83" s="25" t="e">
        <f t="shared" si="35"/>
        <v>#DIV/0!</v>
      </c>
      <c r="Q83" s="22" t="e">
        <f t="shared" si="36"/>
        <v>#DIV/0!</v>
      </c>
      <c r="R83" t="e">
        <f t="shared" si="37"/>
        <v>#DIV/0!</v>
      </c>
      <c r="S83" s="25" t="e">
        <f t="shared" si="38"/>
        <v>#DIV/0!</v>
      </c>
      <c r="T83" s="25" t="e">
        <f t="shared" si="39"/>
        <v>#DIV/0!</v>
      </c>
      <c r="U83" s="10" t="e">
        <f ca="1">RANK(C83,$C$3:OFFSET($C$3,Control!$I$5-1,0),1)</f>
        <v>#N/A</v>
      </c>
      <c r="V83" s="10" t="e">
        <f t="shared" ca="1" si="48"/>
        <v>#N/A</v>
      </c>
      <c r="W83" s="10" t="e">
        <f t="shared" ca="1" si="48"/>
        <v>#N/A</v>
      </c>
      <c r="X83" s="7" t="e">
        <f t="shared" si="46"/>
        <v>#DIV/0!</v>
      </c>
      <c r="Y83" s="7" t="e">
        <f t="shared" ca="1" si="45"/>
        <v>#N/A</v>
      </c>
      <c r="Z83">
        <v>1</v>
      </c>
      <c r="AA83">
        <v>2</v>
      </c>
      <c r="AB83" s="11" t="e">
        <f t="shared" si="47"/>
        <v>#DIV/0!</v>
      </c>
      <c r="AC83" s="11"/>
      <c r="AD83" s="7" t="e">
        <f t="shared" si="40"/>
        <v>#DIV/0!</v>
      </c>
      <c r="AE83" t="e">
        <f t="shared" si="41"/>
        <v>#DIV/0!</v>
      </c>
      <c r="AF83" s="25" t="e">
        <f t="shared" si="42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>
        <v>54.1</v>
      </c>
      <c r="J84" t="e">
        <f t="shared" si="30"/>
        <v>#DIV/0!</v>
      </c>
      <c r="K84">
        <f>Control!F86/100</f>
        <v>0</v>
      </c>
      <c r="L84" s="25" t="e">
        <f t="shared" si="31"/>
        <v>#DIV/0!</v>
      </c>
      <c r="M84" s="10">
        <f t="shared" si="32"/>
        <v>95.754487523536397</v>
      </c>
      <c r="N84" t="e">
        <f t="shared" si="33"/>
        <v>#DIV/0!</v>
      </c>
      <c r="O84" t="e">
        <f t="shared" si="34"/>
        <v>#DIV/0!</v>
      </c>
      <c r="P84" s="25" t="e">
        <f t="shared" si="35"/>
        <v>#DIV/0!</v>
      </c>
      <c r="Q84" s="22" t="e">
        <f t="shared" si="36"/>
        <v>#DIV/0!</v>
      </c>
      <c r="R84" t="e">
        <f t="shared" si="37"/>
        <v>#DIV/0!</v>
      </c>
      <c r="S84" s="25" t="e">
        <f t="shared" si="38"/>
        <v>#DIV/0!</v>
      </c>
      <c r="T84" s="25" t="e">
        <f t="shared" si="39"/>
        <v>#DIV/0!</v>
      </c>
      <c r="U84" s="10" t="e">
        <f ca="1">RANK(C84,$C$3:OFFSET($C$3,Control!$I$5-1,0),1)</f>
        <v>#N/A</v>
      </c>
      <c r="V84" s="10" t="e">
        <f t="shared" ca="1" si="48"/>
        <v>#N/A</v>
      </c>
      <c r="W84" s="10" t="e">
        <f t="shared" ca="1" si="48"/>
        <v>#N/A</v>
      </c>
      <c r="X84" s="7" t="e">
        <f t="shared" si="46"/>
        <v>#DIV/0!</v>
      </c>
      <c r="Y84" s="7" t="e">
        <f t="shared" ca="1" si="45"/>
        <v>#N/A</v>
      </c>
      <c r="Z84">
        <v>1</v>
      </c>
      <c r="AA84">
        <v>2</v>
      </c>
      <c r="AB84" s="11" t="e">
        <f t="shared" si="47"/>
        <v>#DIV/0!</v>
      </c>
      <c r="AC84" s="11"/>
      <c r="AD84" s="7" t="e">
        <f t="shared" si="40"/>
        <v>#DIV/0!</v>
      </c>
      <c r="AE84" t="e">
        <f t="shared" si="41"/>
        <v>#DIV/0!</v>
      </c>
      <c r="AF84" s="25" t="e">
        <f t="shared" si="42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>
        <v>55.1</v>
      </c>
      <c r="J85" t="e">
        <f t="shared" si="30"/>
        <v>#DIV/0!</v>
      </c>
      <c r="K85">
        <f>Control!F87/100</f>
        <v>0</v>
      </c>
      <c r="L85" s="25" t="e">
        <f t="shared" si="31"/>
        <v>#DIV/0!</v>
      </c>
      <c r="M85" s="10">
        <f t="shared" si="32"/>
        <v>97.524441082196958</v>
      </c>
      <c r="N85" t="e">
        <f t="shared" si="33"/>
        <v>#DIV/0!</v>
      </c>
      <c r="O85" t="e">
        <f t="shared" si="34"/>
        <v>#DIV/0!</v>
      </c>
      <c r="P85" s="25" t="e">
        <f t="shared" si="35"/>
        <v>#DIV/0!</v>
      </c>
      <c r="Q85" s="22" t="e">
        <f t="shared" si="36"/>
        <v>#DIV/0!</v>
      </c>
      <c r="R85" t="e">
        <f t="shared" si="37"/>
        <v>#DIV/0!</v>
      </c>
      <c r="S85" s="25" t="e">
        <f t="shared" si="38"/>
        <v>#DIV/0!</v>
      </c>
      <c r="T85" s="25" t="e">
        <f t="shared" si="39"/>
        <v>#DIV/0!</v>
      </c>
      <c r="U85" s="10" t="e">
        <f ca="1">RANK(C85,$C$3:OFFSET($C$3,Control!$I$5-1,0),1)</f>
        <v>#N/A</v>
      </c>
      <c r="V85" s="10" t="e">
        <f t="shared" ca="1" si="48"/>
        <v>#N/A</v>
      </c>
      <c r="W85" s="10" t="e">
        <f t="shared" ca="1" si="48"/>
        <v>#N/A</v>
      </c>
      <c r="X85" s="7" t="e">
        <f t="shared" si="46"/>
        <v>#DIV/0!</v>
      </c>
      <c r="Y85" s="7" t="e">
        <f t="shared" ca="1" si="45"/>
        <v>#N/A</v>
      </c>
      <c r="Z85">
        <v>1</v>
      </c>
      <c r="AA85">
        <v>2</v>
      </c>
      <c r="AB85" s="11" t="e">
        <f t="shared" si="47"/>
        <v>#DIV/0!</v>
      </c>
      <c r="AC85" s="11"/>
      <c r="AD85" s="7" t="e">
        <f t="shared" si="40"/>
        <v>#DIV/0!</v>
      </c>
      <c r="AE85" t="e">
        <f t="shared" si="41"/>
        <v>#DIV/0!</v>
      </c>
      <c r="AF85" s="25" t="e">
        <f t="shared" si="42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>
        <v>56.1</v>
      </c>
      <c r="J86" t="e">
        <f t="shared" si="30"/>
        <v>#DIV/0!</v>
      </c>
      <c r="K86">
        <f>Control!F88/100</f>
        <v>0</v>
      </c>
      <c r="L86" s="25" t="e">
        <f t="shared" si="31"/>
        <v>#DIV/0!</v>
      </c>
      <c r="M86" s="10">
        <f t="shared" si="32"/>
        <v>99.294394640857533</v>
      </c>
      <c r="N86" t="e">
        <f t="shared" si="33"/>
        <v>#DIV/0!</v>
      </c>
      <c r="O86" t="e">
        <f t="shared" si="34"/>
        <v>#DIV/0!</v>
      </c>
      <c r="P86" s="25" t="e">
        <f t="shared" si="35"/>
        <v>#DIV/0!</v>
      </c>
      <c r="Q86" s="22" t="e">
        <f t="shared" si="36"/>
        <v>#DIV/0!</v>
      </c>
      <c r="R86" t="e">
        <f t="shared" si="37"/>
        <v>#DIV/0!</v>
      </c>
      <c r="S86" s="25" t="e">
        <f t="shared" si="38"/>
        <v>#DIV/0!</v>
      </c>
      <c r="T86" s="25" t="e">
        <f t="shared" si="39"/>
        <v>#DIV/0!</v>
      </c>
      <c r="U86" s="10" t="e">
        <f ca="1">RANK(C86,$C$3:OFFSET($C$3,Control!$I$5-1,0),1)</f>
        <v>#N/A</v>
      </c>
      <c r="V86" s="10" t="e">
        <f t="shared" ca="1" si="48"/>
        <v>#N/A</v>
      </c>
      <c r="W86" s="10" t="e">
        <f t="shared" ca="1" si="48"/>
        <v>#N/A</v>
      </c>
      <c r="X86" s="7" t="e">
        <f t="shared" si="46"/>
        <v>#DIV/0!</v>
      </c>
      <c r="Y86" s="7" t="e">
        <f t="shared" ca="1" si="45"/>
        <v>#N/A</v>
      </c>
      <c r="Z86">
        <v>1</v>
      </c>
      <c r="AA86">
        <v>2</v>
      </c>
      <c r="AB86" s="11" t="e">
        <f t="shared" si="47"/>
        <v>#DIV/0!</v>
      </c>
      <c r="AC86" s="11"/>
      <c r="AD86" s="7" t="e">
        <f t="shared" si="40"/>
        <v>#DIV/0!</v>
      </c>
      <c r="AE86" t="e">
        <f t="shared" si="41"/>
        <v>#DIV/0!</v>
      </c>
      <c r="AF86" s="25" t="e">
        <f t="shared" si="42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>
        <v>57.1</v>
      </c>
      <c r="J87" t="e">
        <f t="shared" si="30"/>
        <v>#DIV/0!</v>
      </c>
      <c r="K87">
        <f>Control!F89/100</f>
        <v>0</v>
      </c>
      <c r="L87" s="25" t="e">
        <f t="shared" si="31"/>
        <v>#DIV/0!</v>
      </c>
      <c r="M87" s="10">
        <f t="shared" si="32"/>
        <v>101.06434819951808</v>
      </c>
      <c r="N87" t="e">
        <f t="shared" si="33"/>
        <v>#DIV/0!</v>
      </c>
      <c r="O87" t="e">
        <f t="shared" si="34"/>
        <v>#DIV/0!</v>
      </c>
      <c r="P87" s="25" t="e">
        <f t="shared" si="35"/>
        <v>#DIV/0!</v>
      </c>
      <c r="Q87" s="22" t="e">
        <f t="shared" si="36"/>
        <v>#DIV/0!</v>
      </c>
      <c r="R87" t="e">
        <f t="shared" si="37"/>
        <v>#DIV/0!</v>
      </c>
      <c r="S87" s="25" t="e">
        <f t="shared" si="38"/>
        <v>#DIV/0!</v>
      </c>
      <c r="T87" s="25" t="e">
        <f t="shared" si="39"/>
        <v>#DIV/0!</v>
      </c>
      <c r="U87" s="10" t="e">
        <f ca="1">RANK(C87,$C$3:OFFSET($C$3,Control!$I$5-1,0),1)</f>
        <v>#N/A</v>
      </c>
      <c r="V87" s="10" t="e">
        <f t="shared" ca="1" si="48"/>
        <v>#N/A</v>
      </c>
      <c r="W87" s="10" t="e">
        <f t="shared" ca="1" si="48"/>
        <v>#N/A</v>
      </c>
      <c r="X87" s="7" t="e">
        <f t="shared" si="46"/>
        <v>#DIV/0!</v>
      </c>
      <c r="Y87" s="7" t="e">
        <f t="shared" ca="1" si="45"/>
        <v>#N/A</v>
      </c>
      <c r="Z87">
        <v>1</v>
      </c>
      <c r="AA87">
        <v>2</v>
      </c>
      <c r="AB87" s="11" t="e">
        <f t="shared" si="47"/>
        <v>#DIV/0!</v>
      </c>
      <c r="AC87" s="11"/>
      <c r="AD87" s="7" t="e">
        <f t="shared" si="40"/>
        <v>#DIV/0!</v>
      </c>
      <c r="AE87" t="e">
        <f t="shared" si="41"/>
        <v>#DIV/0!</v>
      </c>
      <c r="AF87" s="25" t="e">
        <f t="shared" si="42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>
        <v>58.1</v>
      </c>
      <c r="J88" t="e">
        <f t="shared" si="30"/>
        <v>#DIV/0!</v>
      </c>
      <c r="K88">
        <f>Control!F90/100</f>
        <v>0</v>
      </c>
      <c r="L88" s="25" t="e">
        <f t="shared" si="31"/>
        <v>#DIV/0!</v>
      </c>
      <c r="M88" s="10">
        <f t="shared" si="32"/>
        <v>102.83430175817864</v>
      </c>
      <c r="N88" t="e">
        <f t="shared" si="33"/>
        <v>#DIV/0!</v>
      </c>
      <c r="O88" t="e">
        <f t="shared" si="34"/>
        <v>#DIV/0!</v>
      </c>
      <c r="P88" s="25" t="e">
        <f t="shared" si="35"/>
        <v>#DIV/0!</v>
      </c>
      <c r="Q88" s="22" t="e">
        <f t="shared" si="36"/>
        <v>#DIV/0!</v>
      </c>
      <c r="R88" t="e">
        <f t="shared" si="37"/>
        <v>#DIV/0!</v>
      </c>
      <c r="S88" s="25" t="e">
        <f t="shared" si="38"/>
        <v>#DIV/0!</v>
      </c>
      <c r="T88" s="25" t="e">
        <f t="shared" si="39"/>
        <v>#DIV/0!</v>
      </c>
      <c r="U88" s="10" t="e">
        <f ca="1">RANK(C88,$C$3:OFFSET($C$3,Control!$I$5-1,0),1)</f>
        <v>#N/A</v>
      </c>
      <c r="V88" s="10" t="e">
        <f t="shared" ca="1" si="48"/>
        <v>#N/A</v>
      </c>
      <c r="W88" s="10" t="e">
        <f t="shared" ca="1" si="48"/>
        <v>#N/A</v>
      </c>
      <c r="X88" s="7" t="e">
        <f t="shared" si="46"/>
        <v>#DIV/0!</v>
      </c>
      <c r="Y88" s="7" t="e">
        <f t="shared" ca="1" si="45"/>
        <v>#N/A</v>
      </c>
      <c r="Z88">
        <v>1</v>
      </c>
      <c r="AA88">
        <v>2</v>
      </c>
      <c r="AB88" s="11" t="e">
        <f t="shared" si="47"/>
        <v>#DIV/0!</v>
      </c>
      <c r="AC88" s="11"/>
      <c r="AD88" s="7" t="e">
        <f t="shared" si="40"/>
        <v>#DIV/0!</v>
      </c>
      <c r="AE88" t="e">
        <f t="shared" si="41"/>
        <v>#DIV/0!</v>
      </c>
      <c r="AF88" s="25" t="e">
        <f t="shared" si="42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>
        <v>59.1</v>
      </c>
      <c r="J89" t="e">
        <f t="shared" si="30"/>
        <v>#DIV/0!</v>
      </c>
      <c r="K89">
        <f>Control!F91/100</f>
        <v>0</v>
      </c>
      <c r="L89" s="25" t="e">
        <f t="shared" si="31"/>
        <v>#DIV/0!</v>
      </c>
      <c r="M89" s="10">
        <f t="shared" si="32"/>
        <v>104.6042553168392</v>
      </c>
      <c r="N89" t="e">
        <f t="shared" si="33"/>
        <v>#DIV/0!</v>
      </c>
      <c r="O89" t="e">
        <f t="shared" si="34"/>
        <v>#DIV/0!</v>
      </c>
      <c r="P89" s="25" t="e">
        <f t="shared" si="35"/>
        <v>#DIV/0!</v>
      </c>
      <c r="Q89" s="22" t="e">
        <f t="shared" si="36"/>
        <v>#DIV/0!</v>
      </c>
      <c r="R89" t="e">
        <f t="shared" si="37"/>
        <v>#DIV/0!</v>
      </c>
      <c r="S89" s="25" t="e">
        <f t="shared" si="38"/>
        <v>#DIV/0!</v>
      </c>
      <c r="T89" s="25" t="e">
        <f t="shared" si="39"/>
        <v>#DIV/0!</v>
      </c>
      <c r="U89" s="10" t="e">
        <f ca="1">RANK(C89,$C$3:OFFSET($C$3,Control!$I$5-1,0),1)</f>
        <v>#N/A</v>
      </c>
      <c r="V89" s="10" t="e">
        <f t="shared" ca="1" si="48"/>
        <v>#N/A</v>
      </c>
      <c r="W89" s="10" t="e">
        <f t="shared" ca="1" si="48"/>
        <v>#N/A</v>
      </c>
      <c r="X89" s="7" t="e">
        <f t="shared" si="46"/>
        <v>#DIV/0!</v>
      </c>
      <c r="Y89" s="7" t="e">
        <f t="shared" ca="1" si="45"/>
        <v>#N/A</v>
      </c>
      <c r="Z89">
        <v>1</v>
      </c>
      <c r="AA89">
        <v>2</v>
      </c>
      <c r="AB89" s="11" t="e">
        <f t="shared" si="47"/>
        <v>#DIV/0!</v>
      </c>
      <c r="AC89" s="11"/>
      <c r="AD89" s="7" t="e">
        <f t="shared" si="40"/>
        <v>#DIV/0!</v>
      </c>
      <c r="AE89" t="e">
        <f t="shared" si="41"/>
        <v>#DIV/0!</v>
      </c>
      <c r="AF89" s="25" t="e">
        <f t="shared" si="42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>
        <v>60.1</v>
      </c>
      <c r="J90" t="e">
        <f t="shared" si="30"/>
        <v>#DIV/0!</v>
      </c>
      <c r="K90">
        <f>Control!F92/100</f>
        <v>0</v>
      </c>
      <c r="L90" s="25" t="e">
        <f t="shared" si="31"/>
        <v>#DIV/0!</v>
      </c>
      <c r="M90" s="10">
        <f t="shared" si="32"/>
        <v>106.37420887549975</v>
      </c>
      <c r="N90" t="e">
        <f t="shared" si="33"/>
        <v>#DIV/0!</v>
      </c>
      <c r="O90" t="e">
        <f t="shared" si="34"/>
        <v>#DIV/0!</v>
      </c>
      <c r="P90" s="25" t="e">
        <f t="shared" si="35"/>
        <v>#DIV/0!</v>
      </c>
      <c r="Q90" s="22" t="e">
        <f t="shared" si="36"/>
        <v>#DIV/0!</v>
      </c>
      <c r="R90" t="e">
        <f t="shared" si="37"/>
        <v>#DIV/0!</v>
      </c>
      <c r="S90" s="25" t="e">
        <f t="shared" si="38"/>
        <v>#DIV/0!</v>
      </c>
      <c r="T90" s="25" t="e">
        <f t="shared" si="39"/>
        <v>#DIV/0!</v>
      </c>
      <c r="U90" s="10" t="e">
        <f ca="1">RANK(C90,$C$3:OFFSET($C$3,Control!$I$5-1,0),1)</f>
        <v>#N/A</v>
      </c>
      <c r="V90" s="10" t="e">
        <f t="shared" ca="1" si="48"/>
        <v>#N/A</v>
      </c>
      <c r="W90" s="10" t="e">
        <f t="shared" ca="1" si="48"/>
        <v>#N/A</v>
      </c>
      <c r="X90" s="7" t="e">
        <f t="shared" si="46"/>
        <v>#DIV/0!</v>
      </c>
      <c r="Y90" s="7" t="e">
        <f t="shared" ca="1" si="45"/>
        <v>#N/A</v>
      </c>
      <c r="Z90">
        <v>1</v>
      </c>
      <c r="AA90">
        <v>2</v>
      </c>
      <c r="AB90" s="11" t="e">
        <f t="shared" si="47"/>
        <v>#DIV/0!</v>
      </c>
      <c r="AC90" s="11"/>
      <c r="AD90" s="7" t="e">
        <f t="shared" si="40"/>
        <v>#DIV/0!</v>
      </c>
      <c r="AE90" t="e">
        <f t="shared" si="41"/>
        <v>#DIV/0!</v>
      </c>
      <c r="AF90" s="25" t="e">
        <f t="shared" si="42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>
        <v>61.1</v>
      </c>
      <c r="J91" t="e">
        <f t="shared" si="30"/>
        <v>#DIV/0!</v>
      </c>
      <c r="K91">
        <f>Control!F93/100</f>
        <v>0</v>
      </c>
      <c r="L91" s="25" t="e">
        <f t="shared" si="31"/>
        <v>#DIV/0!</v>
      </c>
      <c r="M91" s="10">
        <f t="shared" si="32"/>
        <v>108.14416243416032</v>
      </c>
      <c r="N91" t="e">
        <f t="shared" si="33"/>
        <v>#DIV/0!</v>
      </c>
      <c r="O91" t="e">
        <f t="shared" si="34"/>
        <v>#DIV/0!</v>
      </c>
      <c r="P91" s="25" t="e">
        <f t="shared" si="35"/>
        <v>#DIV/0!</v>
      </c>
      <c r="Q91" s="22" t="e">
        <f t="shared" si="36"/>
        <v>#DIV/0!</v>
      </c>
      <c r="R91" t="e">
        <f t="shared" si="37"/>
        <v>#DIV/0!</v>
      </c>
      <c r="S91" s="25" t="e">
        <f t="shared" si="38"/>
        <v>#DIV/0!</v>
      </c>
      <c r="T91" s="25" t="e">
        <f t="shared" si="39"/>
        <v>#DIV/0!</v>
      </c>
      <c r="U91" s="10" t="e">
        <f ca="1">RANK(C91,$C$3:OFFSET($C$3,Control!$I$5-1,0),1)</f>
        <v>#N/A</v>
      </c>
      <c r="V91" s="10" t="e">
        <f t="shared" ca="1" si="48"/>
        <v>#N/A</v>
      </c>
      <c r="W91" s="10" t="e">
        <f t="shared" ca="1" si="48"/>
        <v>#N/A</v>
      </c>
      <c r="X91" s="7" t="e">
        <f t="shared" si="46"/>
        <v>#DIV/0!</v>
      </c>
      <c r="Y91" s="7" t="e">
        <f t="shared" ca="1" si="45"/>
        <v>#N/A</v>
      </c>
      <c r="Z91">
        <v>1</v>
      </c>
      <c r="AA91">
        <v>2</v>
      </c>
      <c r="AB91" s="11" t="e">
        <f t="shared" si="47"/>
        <v>#DIV/0!</v>
      </c>
      <c r="AC91" s="11"/>
      <c r="AD91" s="7" t="e">
        <f t="shared" si="40"/>
        <v>#DIV/0!</v>
      </c>
      <c r="AE91" t="e">
        <f t="shared" si="41"/>
        <v>#DIV/0!</v>
      </c>
      <c r="AF91" s="25" t="e">
        <f t="shared" si="42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>
        <v>62.1</v>
      </c>
      <c r="J92" t="e">
        <f t="shared" si="30"/>
        <v>#DIV/0!</v>
      </c>
      <c r="K92">
        <f>Control!F94/100</f>
        <v>0</v>
      </c>
      <c r="L92" s="25" t="e">
        <f t="shared" si="31"/>
        <v>#DIV/0!</v>
      </c>
      <c r="M92" s="10">
        <f t="shared" si="32"/>
        <v>109.9141159928209</v>
      </c>
      <c r="N92" t="e">
        <f t="shared" si="33"/>
        <v>#DIV/0!</v>
      </c>
      <c r="O92" t="e">
        <f t="shared" si="34"/>
        <v>#DIV/0!</v>
      </c>
      <c r="P92" s="25" t="e">
        <f t="shared" si="35"/>
        <v>#DIV/0!</v>
      </c>
      <c r="Q92" s="22" t="e">
        <f t="shared" si="36"/>
        <v>#DIV/0!</v>
      </c>
      <c r="R92" t="e">
        <f t="shared" si="37"/>
        <v>#DIV/0!</v>
      </c>
      <c r="S92" s="25" t="e">
        <f t="shared" si="38"/>
        <v>#DIV/0!</v>
      </c>
      <c r="T92" s="25" t="e">
        <f t="shared" si="39"/>
        <v>#DIV/0!</v>
      </c>
      <c r="U92" s="10" t="e">
        <f ca="1">RANK(C92,$C$3:OFFSET($C$3,Control!$I$5-1,0),1)</f>
        <v>#N/A</v>
      </c>
      <c r="V92" s="10" t="e">
        <f t="shared" ca="1" si="48"/>
        <v>#N/A</v>
      </c>
      <c r="W92" s="10" t="e">
        <f t="shared" ca="1" si="48"/>
        <v>#N/A</v>
      </c>
      <c r="X92" s="7" t="e">
        <f t="shared" si="46"/>
        <v>#DIV/0!</v>
      </c>
      <c r="Y92" s="7" t="e">
        <f t="shared" ca="1" si="45"/>
        <v>#N/A</v>
      </c>
      <c r="Z92">
        <v>1</v>
      </c>
      <c r="AA92">
        <v>2</v>
      </c>
      <c r="AB92" s="11" t="e">
        <f t="shared" si="47"/>
        <v>#DIV/0!</v>
      </c>
      <c r="AC92" s="11"/>
      <c r="AD92" s="7" t="e">
        <f t="shared" si="40"/>
        <v>#DIV/0!</v>
      </c>
      <c r="AE92" t="e">
        <f t="shared" si="41"/>
        <v>#DIV/0!</v>
      </c>
      <c r="AF92" s="25" t="e">
        <f t="shared" si="42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>
        <v>63.1</v>
      </c>
      <c r="J93" t="e">
        <f t="shared" si="30"/>
        <v>#DIV/0!</v>
      </c>
      <c r="K93">
        <f>Control!F95/100</f>
        <v>0</v>
      </c>
      <c r="L93" s="25" t="e">
        <f t="shared" si="31"/>
        <v>#DIV/0!</v>
      </c>
      <c r="M93" s="10">
        <f t="shared" si="32"/>
        <v>111.68406955148146</v>
      </c>
      <c r="N93" t="e">
        <f t="shared" si="33"/>
        <v>#DIV/0!</v>
      </c>
      <c r="O93" t="e">
        <f t="shared" si="34"/>
        <v>#DIV/0!</v>
      </c>
      <c r="P93" s="25" t="e">
        <f t="shared" si="35"/>
        <v>#DIV/0!</v>
      </c>
      <c r="Q93" s="22" t="e">
        <f t="shared" si="36"/>
        <v>#DIV/0!</v>
      </c>
      <c r="R93" t="e">
        <f t="shared" si="37"/>
        <v>#DIV/0!</v>
      </c>
      <c r="S93" s="25" t="e">
        <f t="shared" si="38"/>
        <v>#DIV/0!</v>
      </c>
      <c r="T93" s="25" t="e">
        <f t="shared" si="39"/>
        <v>#DIV/0!</v>
      </c>
      <c r="U93" s="10" t="e">
        <f ca="1">RANK(C93,$C$3:OFFSET($C$3,Control!$I$5-1,0),1)</f>
        <v>#N/A</v>
      </c>
      <c r="V93" s="10" t="e">
        <f t="shared" ca="1" si="48"/>
        <v>#N/A</v>
      </c>
      <c r="W93" s="10" t="e">
        <f t="shared" ca="1" si="48"/>
        <v>#N/A</v>
      </c>
      <c r="X93" s="7" t="e">
        <f t="shared" si="46"/>
        <v>#DIV/0!</v>
      </c>
      <c r="Y93" s="7" t="e">
        <f t="shared" ca="1" si="45"/>
        <v>#N/A</v>
      </c>
      <c r="Z93">
        <v>1</v>
      </c>
      <c r="AA93">
        <v>2</v>
      </c>
      <c r="AB93" s="11" t="e">
        <f t="shared" si="47"/>
        <v>#DIV/0!</v>
      </c>
      <c r="AC93" s="11"/>
      <c r="AD93" s="7" t="e">
        <f t="shared" si="40"/>
        <v>#DIV/0!</v>
      </c>
      <c r="AE93" t="e">
        <f t="shared" si="41"/>
        <v>#DIV/0!</v>
      </c>
      <c r="AF93" s="25" t="e">
        <f t="shared" si="42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>
        <v>64.099999999999994</v>
      </c>
      <c r="J94" t="e">
        <f t="shared" si="30"/>
        <v>#DIV/0!</v>
      </c>
      <c r="K94">
        <f>Control!F96/100</f>
        <v>0</v>
      </c>
      <c r="L94" s="25" t="e">
        <f t="shared" si="31"/>
        <v>#DIV/0!</v>
      </c>
      <c r="M94" s="10">
        <f t="shared" si="32"/>
        <v>113.454023110142</v>
      </c>
      <c r="N94" t="e">
        <f t="shared" si="33"/>
        <v>#DIV/0!</v>
      </c>
      <c r="O94" t="e">
        <f t="shared" si="34"/>
        <v>#DIV/0!</v>
      </c>
      <c r="P94" s="25" t="e">
        <f t="shared" si="35"/>
        <v>#DIV/0!</v>
      </c>
      <c r="Q94" s="22" t="e">
        <f t="shared" si="36"/>
        <v>#DIV/0!</v>
      </c>
      <c r="R94" t="e">
        <f t="shared" si="37"/>
        <v>#DIV/0!</v>
      </c>
      <c r="S94" s="25" t="e">
        <f t="shared" si="38"/>
        <v>#DIV/0!</v>
      </c>
      <c r="T94" s="25" t="e">
        <f t="shared" si="39"/>
        <v>#DIV/0!</v>
      </c>
      <c r="U94" s="10" t="e">
        <f ca="1">RANK(C94,$C$3:OFFSET($C$3,Control!$I$5-1,0),1)</f>
        <v>#N/A</v>
      </c>
      <c r="V94" s="10" t="e">
        <f t="shared" ca="1" si="48"/>
        <v>#N/A</v>
      </c>
      <c r="W94" s="10" t="e">
        <f t="shared" ca="1" si="48"/>
        <v>#N/A</v>
      </c>
      <c r="X94" s="7" t="e">
        <f t="shared" si="46"/>
        <v>#DIV/0!</v>
      </c>
      <c r="Y94" s="7" t="e">
        <f t="shared" ca="1" si="45"/>
        <v>#N/A</v>
      </c>
      <c r="Z94">
        <v>1</v>
      </c>
      <c r="AA94">
        <v>2</v>
      </c>
      <c r="AB94" s="11" t="e">
        <f t="shared" si="47"/>
        <v>#DIV/0!</v>
      </c>
      <c r="AC94" s="11"/>
      <c r="AD94" s="7" t="e">
        <f t="shared" si="40"/>
        <v>#DIV/0!</v>
      </c>
      <c r="AE94" t="e">
        <f t="shared" si="41"/>
        <v>#DIV/0!</v>
      </c>
      <c r="AF94" s="25" t="e">
        <f t="shared" si="42"/>
        <v>#DIV/0!</v>
      </c>
    </row>
    <row r="95" spans="1:32" ht="14.25" x14ac:dyDescent="0.2">
      <c r="A95" s="37">
        <f>Control!B97</f>
        <v>0</v>
      </c>
      <c r="B95" s="27" t="e">
        <f t="shared" ref="B95:B100" si="49">100*T95/(1-S95)</f>
        <v>#DIV/0!</v>
      </c>
      <c r="C95" s="20">
        <v>0</v>
      </c>
      <c r="D95" s="9" t="e">
        <f t="shared" ref="D95:D100" si="50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1">$F$2*N95</f>
        <v>#DIV/0!</v>
      </c>
      <c r="G95">
        <f t="shared" ref="G95:G100" si="52">0.018*C95*1000000/8.3144/($AA$1+273.15)</f>
        <v>0</v>
      </c>
      <c r="H95" s="21">
        <f t="shared" ref="H95:H100" si="53">2*0.0000000000000000001*(E95*100)^3.5</f>
        <v>0</v>
      </c>
      <c r="I95">
        <v>65.099999999999994</v>
      </c>
      <c r="J95" t="e">
        <f t="shared" ref="J95:J100" si="54">$I$2+(0.821*SQRT(H95)+1.54)/E95</f>
        <v>#DIV/0!</v>
      </c>
      <c r="K95">
        <f>Control!F97/100</f>
        <v>0</v>
      </c>
      <c r="L95" s="25" t="e">
        <f t="shared" ref="L95:L100" si="55">K95*(1-F95-P95-S95)</f>
        <v>#DIV/0!</v>
      </c>
      <c r="M95" s="10">
        <f t="shared" ref="M95:M100" si="56">0.018*I95*1000000/8.3144/($AA$1+273.15)</f>
        <v>115.22397666880256</v>
      </c>
      <c r="N95" t="e">
        <f t="shared" ref="N95:N100" si="57">1/((1+$P$2)*(1+(1-E95)/E95*$AA$2/M95)-$O$2)</f>
        <v>#DIV/0!</v>
      </c>
      <c r="O95" t="e">
        <f t="shared" ref="O95:O100" si="58">$O$2*N95</f>
        <v>#DIV/0!</v>
      </c>
      <c r="P95" s="25" t="e">
        <f t="shared" ref="P95:P100" si="59">S95*($P$2-$F$2)</f>
        <v>#DIV/0!</v>
      </c>
      <c r="Q95" s="22" t="e">
        <f t="shared" ref="Q95:Q100" si="60">100/(1+G95/$AA$2*(1/S95-1))</f>
        <v>#DIV/0!</v>
      </c>
      <c r="R95" t="e">
        <f t="shared" ref="R95:R100" si="61">Q95/100*G95+(100-Q95)/100*2450</f>
        <v>#DIV/0!</v>
      </c>
      <c r="S95" s="25" t="e">
        <f t="shared" ref="S95:S100" si="62">($O$2/(1+$P$2-$F$2)+1)*N95</f>
        <v>#DIV/0!</v>
      </c>
      <c r="T95" s="25" t="e">
        <f t="shared" ref="T95:T100" si="63">L95+F95+P95</f>
        <v>#DIV/0!</v>
      </c>
      <c r="U95" s="10" t="e">
        <f ca="1">RANK(C95,$C$3:OFFSET($C$3,Control!$I$5-1,0),1)</f>
        <v>#N/A</v>
      </c>
      <c r="V95" s="10" t="e">
        <f t="shared" ca="1" si="48"/>
        <v>#N/A</v>
      </c>
      <c r="W95" s="10" t="e">
        <f t="shared" ca="1" si="48"/>
        <v>#N/A</v>
      </c>
      <c r="X95" s="7" t="e">
        <f t="shared" si="46"/>
        <v>#DIV/0!</v>
      </c>
      <c r="Y95" s="7" t="e">
        <f t="shared" ca="1" si="45"/>
        <v>#N/A</v>
      </c>
      <c r="Z95">
        <v>1</v>
      </c>
      <c r="AA95">
        <v>2</v>
      </c>
      <c r="AB95" s="11" t="e">
        <f t="shared" si="47"/>
        <v>#DIV/0!</v>
      </c>
      <c r="AC95" s="11"/>
      <c r="AD95" s="7" t="e">
        <f t="shared" ref="AD95:AD100" si="64">B95+S95*100</f>
        <v>#DIV/0!</v>
      </c>
      <c r="AE95" t="e">
        <f t="shared" ref="AE95:AE100" si="65">($AE$1/100-K95)/(1-K95)/N95-1-$P$2</f>
        <v>#DIV/0!</v>
      </c>
      <c r="AF95" s="25" t="e">
        <f t="shared" ref="AF95:AF100" si="66">S95+P95+F95</f>
        <v>#DIV/0!</v>
      </c>
    </row>
    <row r="96" spans="1:32" ht="14.25" x14ac:dyDescent="0.2">
      <c r="A96" s="37">
        <f>Control!B98</f>
        <v>0</v>
      </c>
      <c r="B96" s="27" t="e">
        <f t="shared" si="49"/>
        <v>#DIV/0!</v>
      </c>
      <c r="C96" s="20">
        <v>0</v>
      </c>
      <c r="D96" s="9" t="e">
        <f t="shared" si="50"/>
        <v>#DIV/0!</v>
      </c>
      <c r="E96">
        <f>Control!C98/100</f>
        <v>0</v>
      </c>
      <c r="F96" t="e">
        <f t="shared" si="51"/>
        <v>#DIV/0!</v>
      </c>
      <c r="G96">
        <f t="shared" si="52"/>
        <v>0</v>
      </c>
      <c r="H96" s="21">
        <f t="shared" si="53"/>
        <v>0</v>
      </c>
      <c r="I96">
        <v>66.099999999999994</v>
      </c>
      <c r="J96" t="e">
        <f t="shared" si="54"/>
        <v>#DIV/0!</v>
      </c>
      <c r="K96">
        <f>Control!F98/100</f>
        <v>0</v>
      </c>
      <c r="L96" s="25" t="e">
        <f t="shared" si="55"/>
        <v>#DIV/0!</v>
      </c>
      <c r="M96" s="10">
        <f t="shared" si="56"/>
        <v>116.99393022746314</v>
      </c>
      <c r="N96" t="e">
        <f t="shared" si="57"/>
        <v>#DIV/0!</v>
      </c>
      <c r="O96" t="e">
        <f t="shared" si="58"/>
        <v>#DIV/0!</v>
      </c>
      <c r="P96" s="25" t="e">
        <f t="shared" si="59"/>
        <v>#DIV/0!</v>
      </c>
      <c r="Q96" s="22" t="e">
        <f t="shared" si="60"/>
        <v>#DIV/0!</v>
      </c>
      <c r="R96" t="e">
        <f t="shared" si="61"/>
        <v>#DIV/0!</v>
      </c>
      <c r="S96" s="25" t="e">
        <f t="shared" si="62"/>
        <v>#DIV/0!</v>
      </c>
      <c r="T96" s="25" t="e">
        <f t="shared" si="63"/>
        <v>#DIV/0!</v>
      </c>
      <c r="U96" s="10" t="e">
        <f ca="1">RANK(C96,$C$3:OFFSET($C$3,Control!$I$5-1,0),1)</f>
        <v>#N/A</v>
      </c>
      <c r="V96" s="10" t="e">
        <f t="shared" ref="V96:W100" ca="1" si="67">IF(U96=U95,U95+1,U96)</f>
        <v>#N/A</v>
      </c>
      <c r="W96" s="10" t="e">
        <f t="shared" ca="1" si="67"/>
        <v>#N/A</v>
      </c>
      <c r="X96" s="7" t="e">
        <f t="shared" si="46"/>
        <v>#DIV/0!</v>
      </c>
      <c r="Y96" s="7" t="e">
        <f t="shared" ca="1" si="45"/>
        <v>#N/A</v>
      </c>
      <c r="Z96">
        <v>1</v>
      </c>
      <c r="AA96">
        <v>2</v>
      </c>
      <c r="AB96" s="11" t="e">
        <f t="shared" si="47"/>
        <v>#DIV/0!</v>
      </c>
      <c r="AC96" s="11"/>
      <c r="AD96" s="7" t="e">
        <f t="shared" si="64"/>
        <v>#DIV/0!</v>
      </c>
      <c r="AE96" t="e">
        <f t="shared" si="65"/>
        <v>#DIV/0!</v>
      </c>
      <c r="AF96" s="25" t="e">
        <f t="shared" si="66"/>
        <v>#DIV/0!</v>
      </c>
    </row>
    <row r="97" spans="1:32" ht="14.25" x14ac:dyDescent="0.2">
      <c r="A97" s="37">
        <f>Control!B99</f>
        <v>0</v>
      </c>
      <c r="B97" s="27" t="e">
        <f t="shared" si="49"/>
        <v>#DIV/0!</v>
      </c>
      <c r="C97" s="20">
        <v>0</v>
      </c>
      <c r="D97" s="9" t="e">
        <f t="shared" si="50"/>
        <v>#DIV/0!</v>
      </c>
      <c r="E97">
        <f>Control!C99/100</f>
        <v>0</v>
      </c>
      <c r="F97" t="e">
        <f t="shared" si="51"/>
        <v>#DIV/0!</v>
      </c>
      <c r="G97">
        <f t="shared" si="52"/>
        <v>0</v>
      </c>
      <c r="H97" s="21">
        <f t="shared" si="53"/>
        <v>0</v>
      </c>
      <c r="I97">
        <v>67.099999999999994</v>
      </c>
      <c r="J97" t="e">
        <f t="shared" si="54"/>
        <v>#DIV/0!</v>
      </c>
      <c r="K97">
        <f>Control!F99/100</f>
        <v>0</v>
      </c>
      <c r="L97" s="25" t="e">
        <f t="shared" si="55"/>
        <v>#DIV/0!</v>
      </c>
      <c r="M97" s="10">
        <f t="shared" si="56"/>
        <v>118.76388378612367</v>
      </c>
      <c r="N97" t="e">
        <f t="shared" si="57"/>
        <v>#DIV/0!</v>
      </c>
      <c r="O97" t="e">
        <f t="shared" si="58"/>
        <v>#DIV/0!</v>
      </c>
      <c r="P97" s="25" t="e">
        <f t="shared" si="59"/>
        <v>#DIV/0!</v>
      </c>
      <c r="Q97" s="22" t="e">
        <f t="shared" si="60"/>
        <v>#DIV/0!</v>
      </c>
      <c r="R97" t="e">
        <f t="shared" si="61"/>
        <v>#DIV/0!</v>
      </c>
      <c r="S97" s="25" t="e">
        <f t="shared" si="62"/>
        <v>#DIV/0!</v>
      </c>
      <c r="T97" s="25" t="e">
        <f t="shared" si="63"/>
        <v>#DIV/0!</v>
      </c>
      <c r="U97" s="10" t="e">
        <f ca="1">RANK(C97,$C$3:OFFSET($C$3,Control!$I$5-1,0),1)</f>
        <v>#N/A</v>
      </c>
      <c r="V97" s="10" t="e">
        <f t="shared" ca="1" si="67"/>
        <v>#N/A</v>
      </c>
      <c r="W97" s="10" t="e">
        <f t="shared" ca="1" si="67"/>
        <v>#N/A</v>
      </c>
      <c r="X97" s="7" t="e">
        <f t="shared" si="46"/>
        <v>#DIV/0!</v>
      </c>
      <c r="Y97" s="7" t="e">
        <f t="shared" ca="1" si="45"/>
        <v>#N/A</v>
      </c>
      <c r="Z97">
        <v>1</v>
      </c>
      <c r="AA97">
        <v>2</v>
      </c>
      <c r="AB97" s="11" t="e">
        <f t="shared" si="47"/>
        <v>#DIV/0!</v>
      </c>
      <c r="AC97" s="11"/>
      <c r="AD97" s="7" t="e">
        <f t="shared" si="64"/>
        <v>#DIV/0!</v>
      </c>
      <c r="AE97" t="e">
        <f t="shared" si="65"/>
        <v>#DIV/0!</v>
      </c>
      <c r="AF97" s="25" t="e">
        <f t="shared" si="66"/>
        <v>#DIV/0!</v>
      </c>
    </row>
    <row r="98" spans="1:32" ht="14.25" x14ac:dyDescent="0.2">
      <c r="A98" s="37">
        <f>Control!B100</f>
        <v>0</v>
      </c>
      <c r="B98" s="27" t="e">
        <f t="shared" si="49"/>
        <v>#DIV/0!</v>
      </c>
      <c r="C98" s="20">
        <v>0</v>
      </c>
      <c r="D98" s="9" t="e">
        <f t="shared" si="50"/>
        <v>#DIV/0!</v>
      </c>
      <c r="E98">
        <f>Control!C100/100</f>
        <v>0</v>
      </c>
      <c r="F98" t="e">
        <f t="shared" si="51"/>
        <v>#DIV/0!</v>
      </c>
      <c r="G98">
        <f t="shared" si="52"/>
        <v>0</v>
      </c>
      <c r="H98" s="21">
        <f t="shared" si="53"/>
        <v>0</v>
      </c>
      <c r="I98">
        <v>68.099999999999994</v>
      </c>
      <c r="J98" t="e">
        <f t="shared" si="54"/>
        <v>#DIV/0!</v>
      </c>
      <c r="K98">
        <f>Control!F100/100</f>
        <v>0</v>
      </c>
      <c r="L98" s="25" t="e">
        <f t="shared" si="55"/>
        <v>#DIV/0!</v>
      </c>
      <c r="M98" s="10">
        <f t="shared" si="56"/>
        <v>120.53383734478425</v>
      </c>
      <c r="N98" t="e">
        <f t="shared" si="57"/>
        <v>#DIV/0!</v>
      </c>
      <c r="O98" t="e">
        <f t="shared" si="58"/>
        <v>#DIV/0!</v>
      </c>
      <c r="P98" s="25" t="e">
        <f t="shared" si="59"/>
        <v>#DIV/0!</v>
      </c>
      <c r="Q98" s="22" t="e">
        <f t="shared" si="60"/>
        <v>#DIV/0!</v>
      </c>
      <c r="R98" t="e">
        <f t="shared" si="61"/>
        <v>#DIV/0!</v>
      </c>
      <c r="S98" s="25" t="e">
        <f t="shared" si="62"/>
        <v>#DIV/0!</v>
      </c>
      <c r="T98" s="25" t="e">
        <f t="shared" si="63"/>
        <v>#DIV/0!</v>
      </c>
      <c r="U98" s="10" t="e">
        <f ca="1">RANK(C98,$C$3:OFFSET($C$3,Control!$I$5-1,0),1)</f>
        <v>#N/A</v>
      </c>
      <c r="V98" s="10" t="e">
        <f t="shared" ca="1" si="67"/>
        <v>#N/A</v>
      </c>
      <c r="W98" s="10" t="e">
        <f t="shared" ca="1" si="67"/>
        <v>#N/A</v>
      </c>
      <c r="X98" s="7" t="e">
        <f t="shared" si="46"/>
        <v>#DIV/0!</v>
      </c>
      <c r="Y98" s="7" t="e">
        <f t="shared" ca="1" si="45"/>
        <v>#N/A</v>
      </c>
      <c r="Z98">
        <v>1</v>
      </c>
      <c r="AA98">
        <v>2</v>
      </c>
      <c r="AB98" s="11" t="e">
        <f t="shared" si="47"/>
        <v>#DIV/0!</v>
      </c>
      <c r="AC98" s="11"/>
      <c r="AD98" s="7" t="e">
        <f t="shared" si="64"/>
        <v>#DIV/0!</v>
      </c>
      <c r="AE98" t="e">
        <f t="shared" si="65"/>
        <v>#DIV/0!</v>
      </c>
      <c r="AF98" s="25" t="e">
        <f t="shared" si="66"/>
        <v>#DIV/0!</v>
      </c>
    </row>
    <row r="99" spans="1:32" ht="14.25" x14ac:dyDescent="0.2">
      <c r="A99" s="37">
        <f>Control!B101</f>
        <v>0</v>
      </c>
      <c r="B99" s="27" t="e">
        <f t="shared" si="49"/>
        <v>#DIV/0!</v>
      </c>
      <c r="C99" s="20">
        <v>0</v>
      </c>
      <c r="D99" s="9" t="e">
        <f t="shared" si="50"/>
        <v>#DIV/0!</v>
      </c>
      <c r="E99">
        <f>Control!C101/100</f>
        <v>0</v>
      </c>
      <c r="F99" t="e">
        <f t="shared" si="51"/>
        <v>#DIV/0!</v>
      </c>
      <c r="G99">
        <f t="shared" si="52"/>
        <v>0</v>
      </c>
      <c r="H99" s="21">
        <f t="shared" si="53"/>
        <v>0</v>
      </c>
      <c r="I99">
        <v>69.099999999999994</v>
      </c>
      <c r="J99" t="e">
        <f t="shared" si="54"/>
        <v>#DIV/0!</v>
      </c>
      <c r="K99">
        <f>Control!F101/100</f>
        <v>0</v>
      </c>
      <c r="L99" s="25" t="e">
        <f t="shared" si="55"/>
        <v>#DIV/0!</v>
      </c>
      <c r="M99" s="10">
        <f t="shared" si="56"/>
        <v>122.30379090344481</v>
      </c>
      <c r="N99" t="e">
        <f t="shared" si="57"/>
        <v>#DIV/0!</v>
      </c>
      <c r="O99" t="e">
        <f t="shared" si="58"/>
        <v>#DIV/0!</v>
      </c>
      <c r="P99" s="25" t="e">
        <f t="shared" si="59"/>
        <v>#DIV/0!</v>
      </c>
      <c r="Q99" s="22" t="e">
        <f t="shared" si="60"/>
        <v>#DIV/0!</v>
      </c>
      <c r="R99" t="e">
        <f t="shared" si="61"/>
        <v>#DIV/0!</v>
      </c>
      <c r="S99" s="25" t="e">
        <f t="shared" si="62"/>
        <v>#DIV/0!</v>
      </c>
      <c r="T99" s="25" t="e">
        <f t="shared" si="63"/>
        <v>#DIV/0!</v>
      </c>
      <c r="U99" s="10" t="e">
        <f ca="1">RANK(C99,$C$3:OFFSET($C$3,Control!$I$5-1,0),1)</f>
        <v>#N/A</v>
      </c>
      <c r="V99" s="10" t="e">
        <f t="shared" ca="1" si="67"/>
        <v>#N/A</v>
      </c>
      <c r="W99" s="10" t="e">
        <f t="shared" ca="1" si="67"/>
        <v>#N/A</v>
      </c>
      <c r="X99" s="7" t="e">
        <f t="shared" si="46"/>
        <v>#DIV/0!</v>
      </c>
      <c r="Y99" s="7" t="e">
        <f t="shared" ca="1" si="45"/>
        <v>#N/A</v>
      </c>
      <c r="Z99">
        <v>1</v>
      </c>
      <c r="AA99">
        <v>2</v>
      </c>
      <c r="AB99" s="11" t="e">
        <f t="shared" si="47"/>
        <v>#DIV/0!</v>
      </c>
      <c r="AC99" s="11"/>
      <c r="AD99" s="7" t="e">
        <f t="shared" si="64"/>
        <v>#DIV/0!</v>
      </c>
      <c r="AE99" t="e">
        <f t="shared" si="65"/>
        <v>#DIV/0!</v>
      </c>
      <c r="AF99" s="25" t="e">
        <f t="shared" si="66"/>
        <v>#DIV/0!</v>
      </c>
    </row>
    <row r="100" spans="1:32" ht="14.25" x14ac:dyDescent="0.2">
      <c r="A100" s="37">
        <f>Control!B102</f>
        <v>0</v>
      </c>
      <c r="B100" s="27" t="e">
        <f t="shared" si="49"/>
        <v>#DIV/0!</v>
      </c>
      <c r="C100" s="20">
        <v>0</v>
      </c>
      <c r="D100" s="9" t="e">
        <f t="shared" si="50"/>
        <v>#DIV/0!</v>
      </c>
      <c r="E100">
        <f>Control!C102/100</f>
        <v>0</v>
      </c>
      <c r="F100" t="e">
        <f t="shared" si="51"/>
        <v>#DIV/0!</v>
      </c>
      <c r="G100">
        <f t="shared" si="52"/>
        <v>0</v>
      </c>
      <c r="H100" s="21">
        <f t="shared" si="53"/>
        <v>0</v>
      </c>
      <c r="I100">
        <v>70.099999999999994</v>
      </c>
      <c r="J100" t="e">
        <f t="shared" si="54"/>
        <v>#DIV/0!</v>
      </c>
      <c r="K100">
        <f>Control!F102/100</f>
        <v>0</v>
      </c>
      <c r="L100" s="25" t="e">
        <f t="shared" si="55"/>
        <v>#DIV/0!</v>
      </c>
      <c r="M100" s="10">
        <f t="shared" si="56"/>
        <v>124.07374446210538</v>
      </c>
      <c r="N100" t="e">
        <f t="shared" si="57"/>
        <v>#DIV/0!</v>
      </c>
      <c r="O100" t="e">
        <f t="shared" si="58"/>
        <v>#DIV/0!</v>
      </c>
      <c r="P100" s="25" t="e">
        <f t="shared" si="59"/>
        <v>#DIV/0!</v>
      </c>
      <c r="Q100" s="22" t="e">
        <f t="shared" si="60"/>
        <v>#DIV/0!</v>
      </c>
      <c r="R100" t="e">
        <f t="shared" si="61"/>
        <v>#DIV/0!</v>
      </c>
      <c r="S100" s="25" t="e">
        <f t="shared" si="62"/>
        <v>#DIV/0!</v>
      </c>
      <c r="T100" s="25" t="e">
        <f t="shared" si="63"/>
        <v>#DIV/0!</v>
      </c>
      <c r="U100" s="10" t="e">
        <f ca="1">RANK(C100,$C$3:OFFSET($C$3,Control!$I$5-1,0),1)</f>
        <v>#N/A</v>
      </c>
      <c r="V100" s="10" t="e">
        <f t="shared" ca="1" si="67"/>
        <v>#N/A</v>
      </c>
      <c r="W100" s="10" t="e">
        <f t="shared" ca="1" si="67"/>
        <v>#N/A</v>
      </c>
      <c r="X100" s="7" t="e">
        <f t="shared" si="46"/>
        <v>#DIV/0!</v>
      </c>
      <c r="Y100" s="7" t="e">
        <f t="shared" ca="1" si="45"/>
        <v>#N/A</v>
      </c>
      <c r="Z100">
        <v>1</v>
      </c>
      <c r="AA100">
        <v>2</v>
      </c>
      <c r="AB100" s="11" t="e">
        <f t="shared" si="47"/>
        <v>#DIV/0!</v>
      </c>
      <c r="AC100" s="11"/>
      <c r="AD100" s="7" t="e">
        <f t="shared" si="64"/>
        <v>#DIV/0!</v>
      </c>
      <c r="AE100" t="e">
        <f t="shared" si="65"/>
        <v>#DIV/0!</v>
      </c>
      <c r="AF100" s="25" t="e">
        <f t="shared" si="66"/>
        <v>#DIV/0!</v>
      </c>
    </row>
    <row r="101" spans="1:32" ht="14.25" x14ac:dyDescent="0.2">
      <c r="A101" s="37"/>
      <c r="B101" s="27"/>
      <c r="C101" s="20"/>
      <c r="D101" s="9"/>
      <c r="E101"/>
      <c r="F101"/>
      <c r="G101"/>
      <c r="H101" s="21"/>
      <c r="I101"/>
      <c r="J101"/>
      <c r="K101"/>
      <c r="L101" s="25"/>
      <c r="M101" s="10"/>
      <c r="N101"/>
      <c r="O101"/>
      <c r="P101" s="25"/>
      <c r="Q101" s="22"/>
      <c r="R101"/>
      <c r="S101" s="25"/>
      <c r="T101" s="25"/>
      <c r="U101" s="10"/>
      <c r="V101" s="10"/>
      <c r="W101" s="10"/>
      <c r="X101" s="7"/>
      <c r="Y101" s="7"/>
      <c r="AB101" s="11"/>
      <c r="AC101" s="11"/>
      <c r="AD101" s="7"/>
      <c r="AF101" s="25"/>
    </row>
    <row r="102" spans="1:32" ht="14.25" x14ac:dyDescent="0.2">
      <c r="A102" s="37"/>
      <c r="B102" s="27"/>
      <c r="C102" s="20"/>
      <c r="D102" s="9"/>
      <c r="E102"/>
      <c r="F102"/>
      <c r="G102"/>
      <c r="H102" s="21"/>
      <c r="I102"/>
      <c r="J102"/>
      <c r="K102"/>
      <c r="L102" s="25"/>
      <c r="M102" s="10"/>
      <c r="N102"/>
      <c r="O102"/>
      <c r="P102" s="25"/>
      <c r="Q102" s="22"/>
      <c r="R102"/>
      <c r="S102" s="25"/>
      <c r="T102" s="25"/>
      <c r="U102" s="10"/>
      <c r="V102" s="10"/>
      <c r="W102" s="10"/>
      <c r="X102" s="7"/>
      <c r="Y102" s="7"/>
      <c r="AB102" s="11"/>
      <c r="AC102" s="11"/>
      <c r="AD102" s="7"/>
      <c r="AF102" s="25"/>
    </row>
    <row r="103" spans="1:32" ht="14.25" x14ac:dyDescent="0.2">
      <c r="A103" s="37"/>
      <c r="B103" s="27"/>
      <c r="C103" s="20"/>
      <c r="D103" s="9"/>
      <c r="E103"/>
      <c r="F103"/>
      <c r="G103"/>
      <c r="H103" s="21"/>
      <c r="I103"/>
      <c r="J103"/>
      <c r="K103"/>
      <c r="L103" s="25"/>
      <c r="M103" s="10"/>
      <c r="N103"/>
      <c r="O103"/>
      <c r="P103" s="25"/>
      <c r="Q103" s="22"/>
      <c r="R103"/>
      <c r="S103" s="25"/>
      <c r="T103" s="25"/>
      <c r="U103" s="10"/>
      <c r="V103" s="10"/>
      <c r="W103" s="10"/>
      <c r="X103" s="7"/>
      <c r="Y103" s="7"/>
      <c r="AB103" s="11"/>
      <c r="AC103" s="11"/>
      <c r="AD103" s="7"/>
      <c r="AF103" s="25"/>
    </row>
    <row r="104" spans="1:32" ht="14.25" x14ac:dyDescent="0.2">
      <c r="A104" s="37"/>
      <c r="B104" s="27"/>
      <c r="C104" s="20"/>
      <c r="D104" s="9"/>
      <c r="E104"/>
      <c r="F104"/>
      <c r="G104"/>
      <c r="H104" s="21"/>
      <c r="I104"/>
      <c r="J104"/>
      <c r="K104"/>
      <c r="L104" s="25"/>
      <c r="M104" s="10"/>
      <c r="N104"/>
      <c r="O104"/>
      <c r="P104" s="25"/>
      <c r="Q104" s="22"/>
      <c r="R104"/>
      <c r="S104" s="25"/>
      <c r="T104" s="25"/>
      <c r="U104" s="10"/>
      <c r="V104" s="10"/>
      <c r="W104" s="10"/>
      <c r="X104" s="7"/>
      <c r="Y104" s="7"/>
      <c r="AB104" s="11"/>
      <c r="AC104" s="11"/>
      <c r="AD104" s="7"/>
      <c r="AF104" s="25"/>
    </row>
    <row r="105" spans="1:32" ht="14.25" x14ac:dyDescent="0.2">
      <c r="A105" s="37"/>
      <c r="B105" s="27"/>
      <c r="C105" s="20"/>
      <c r="D105" s="9"/>
      <c r="E105"/>
      <c r="F105"/>
      <c r="G105"/>
      <c r="H105" s="21"/>
      <c r="I105"/>
      <c r="J105"/>
      <c r="K105"/>
      <c r="L105" s="25"/>
      <c r="M105" s="10"/>
      <c r="N105"/>
      <c r="O105"/>
      <c r="P105" s="25"/>
      <c r="Q105" s="22"/>
      <c r="R105"/>
      <c r="S105" s="25"/>
      <c r="T105" s="25"/>
      <c r="U105" s="10"/>
      <c r="V105" s="10"/>
      <c r="W105" s="10"/>
      <c r="X105" s="7"/>
      <c r="Y105" s="7"/>
      <c r="AB105" s="11"/>
      <c r="AC105" s="11"/>
      <c r="AD105" s="7"/>
      <c r="AF105" s="25"/>
    </row>
    <row r="106" spans="1:32" ht="14.25" x14ac:dyDescent="0.2">
      <c r="A106" s="37"/>
      <c r="B106" s="27"/>
      <c r="C106" s="20"/>
      <c r="D106" s="9"/>
      <c r="E106"/>
      <c r="F106"/>
      <c r="G106"/>
      <c r="H106" s="21"/>
      <c r="I106"/>
      <c r="J106"/>
      <c r="K106"/>
      <c r="L106" s="25"/>
      <c r="M106" s="10"/>
      <c r="N106"/>
      <c r="O106"/>
      <c r="P106" s="25"/>
      <c r="Q106" s="22"/>
      <c r="R106"/>
      <c r="S106" s="25"/>
      <c r="T106" s="25"/>
      <c r="U106" s="10"/>
      <c r="V106" s="10"/>
      <c r="W106" s="10"/>
      <c r="X106" s="7"/>
      <c r="Y106" s="7"/>
      <c r="AB106" s="11"/>
      <c r="AC106" s="11"/>
      <c r="AD106" s="7"/>
      <c r="AF106" s="25"/>
    </row>
    <row r="107" spans="1:32" ht="14.25" x14ac:dyDescent="0.2">
      <c r="A107" s="37"/>
      <c r="B107" s="27"/>
      <c r="C107" s="20"/>
      <c r="D107" s="9"/>
      <c r="E107"/>
      <c r="F107"/>
      <c r="G107"/>
      <c r="H107" s="21"/>
      <c r="I107"/>
      <c r="J107"/>
      <c r="K107"/>
      <c r="L107" s="25"/>
      <c r="M107" s="10"/>
      <c r="N107"/>
      <c r="O107"/>
      <c r="P107" s="25"/>
      <c r="Q107" s="22"/>
      <c r="R107"/>
      <c r="S107" s="25"/>
      <c r="T107" s="25"/>
      <c r="U107" s="10"/>
      <c r="V107" s="10"/>
      <c r="W107" s="10"/>
      <c r="X107" s="7"/>
      <c r="Y107" s="7"/>
      <c r="AB107" s="11"/>
      <c r="AC107" s="11"/>
      <c r="AD107" s="7"/>
      <c r="AF107" s="25"/>
    </row>
    <row r="108" spans="1:32" ht="14.25" x14ac:dyDescent="0.2">
      <c r="A108" s="37"/>
      <c r="B108" s="27"/>
      <c r="C108" s="20"/>
      <c r="D108" s="9"/>
      <c r="E108"/>
      <c r="F108"/>
      <c r="G108"/>
      <c r="H108" s="21"/>
      <c r="I108"/>
      <c r="J108"/>
      <c r="K108"/>
      <c r="L108" s="25"/>
      <c r="M108" s="10"/>
      <c r="N108"/>
      <c r="O108"/>
      <c r="P108" s="25"/>
      <c r="Q108" s="22"/>
      <c r="R108"/>
      <c r="S108" s="25"/>
      <c r="T108" s="25"/>
      <c r="U108" s="10"/>
      <c r="V108" s="10"/>
      <c r="W108" s="10"/>
      <c r="X108" s="7"/>
      <c r="Y108" s="7"/>
      <c r="AB108" s="11"/>
      <c r="AC108" s="11"/>
      <c r="AD108" s="7"/>
      <c r="AF108" s="25"/>
    </row>
    <row r="109" spans="1:32" ht="14.25" x14ac:dyDescent="0.2">
      <c r="A109" s="37"/>
      <c r="B109" s="27"/>
      <c r="C109" s="20"/>
      <c r="D109" s="9"/>
      <c r="E109"/>
      <c r="F109"/>
      <c r="G109"/>
      <c r="H109" s="21"/>
      <c r="I109"/>
      <c r="J109"/>
      <c r="K109"/>
      <c r="L109" s="25"/>
      <c r="M109" s="10"/>
      <c r="N109"/>
      <c r="O109"/>
      <c r="P109" s="25"/>
      <c r="Q109" s="22"/>
      <c r="R109"/>
      <c r="S109" s="25"/>
      <c r="T109" s="25"/>
      <c r="U109" s="10"/>
      <c r="V109" s="10"/>
      <c r="W109" s="10"/>
      <c r="X109" s="7"/>
      <c r="Y109" s="7"/>
      <c r="AB109" s="11"/>
      <c r="AC109" s="11"/>
      <c r="AD109" s="7"/>
      <c r="AF109" s="25"/>
    </row>
    <row r="110" spans="1:32" ht="14.25" x14ac:dyDescent="0.2">
      <c r="A110" s="37"/>
      <c r="B110" s="27"/>
      <c r="C110" s="20"/>
      <c r="D110" s="9"/>
      <c r="E110"/>
      <c r="F110"/>
      <c r="G110"/>
      <c r="H110" s="21"/>
      <c r="I110"/>
      <c r="J110"/>
      <c r="K110"/>
      <c r="L110" s="25"/>
      <c r="M110" s="10"/>
      <c r="N110"/>
      <c r="O110"/>
      <c r="P110" s="25"/>
      <c r="Q110" s="22"/>
      <c r="R110"/>
      <c r="S110" s="25"/>
      <c r="T110" s="25"/>
      <c r="U110" s="10"/>
      <c r="V110" s="10"/>
      <c r="W110" s="10"/>
      <c r="X110" s="7"/>
      <c r="Y110" s="7"/>
      <c r="AB110" s="11"/>
      <c r="AC110" s="11"/>
      <c r="AD110" s="7"/>
      <c r="AF110" s="25"/>
    </row>
    <row r="111" spans="1:32" ht="14.25" x14ac:dyDescent="0.2">
      <c r="A111" s="37"/>
      <c r="B111" s="27"/>
      <c r="C111" s="20"/>
      <c r="D111" s="9"/>
      <c r="E111"/>
      <c r="F111"/>
      <c r="G111"/>
      <c r="H111" s="21"/>
      <c r="I111"/>
      <c r="J111"/>
      <c r="K111"/>
      <c r="L111" s="25"/>
      <c r="M111" s="10"/>
      <c r="N111"/>
      <c r="O111"/>
      <c r="P111" s="25"/>
      <c r="Q111" s="22"/>
      <c r="R111"/>
      <c r="S111" s="25"/>
      <c r="T111" s="25"/>
      <c r="U111" s="10"/>
      <c r="V111" s="10"/>
      <c r="W111" s="10"/>
      <c r="X111" s="7"/>
      <c r="Y111" s="7"/>
      <c r="AB111" s="11"/>
      <c r="AC111" s="11"/>
      <c r="AD111" s="7"/>
      <c r="AF111" s="25"/>
    </row>
    <row r="112" spans="1:32" ht="14.25" x14ac:dyDescent="0.2">
      <c r="A112" s="37"/>
      <c r="B112" s="27"/>
      <c r="C112" s="20"/>
      <c r="D112" s="9"/>
      <c r="E112"/>
      <c r="F112"/>
      <c r="G112"/>
      <c r="H112" s="21"/>
      <c r="I112"/>
      <c r="J112"/>
      <c r="K112"/>
      <c r="L112" s="25"/>
      <c r="M112" s="10"/>
      <c r="N112"/>
      <c r="O112"/>
      <c r="P112" s="25"/>
      <c r="Q112" s="22"/>
      <c r="R112"/>
      <c r="S112" s="25"/>
      <c r="T112" s="25"/>
      <c r="U112" s="10"/>
      <c r="V112" s="10"/>
      <c r="W112" s="10"/>
      <c r="X112" s="7"/>
      <c r="Y112" s="7"/>
      <c r="AB112" s="11"/>
      <c r="AC112" s="11"/>
      <c r="AD112" s="7"/>
      <c r="AF112" s="25"/>
    </row>
    <row r="113" spans="1:32" ht="14.25" x14ac:dyDescent="0.2">
      <c r="A113" s="37"/>
      <c r="B113" s="27"/>
      <c r="C113" s="20"/>
      <c r="D113" s="9"/>
      <c r="E113"/>
      <c r="F113"/>
      <c r="G113"/>
      <c r="H113" s="21"/>
      <c r="I113"/>
      <c r="J113"/>
      <c r="K113"/>
      <c r="L113" s="25"/>
      <c r="M113" s="10"/>
      <c r="N113"/>
      <c r="O113"/>
      <c r="P113" s="25"/>
      <c r="Q113" s="22"/>
      <c r="R113"/>
      <c r="S113" s="25"/>
      <c r="T113" s="25"/>
      <c r="U113" s="10"/>
      <c r="V113" s="10"/>
      <c r="W113" s="10"/>
      <c r="X113" s="7"/>
      <c r="Y113" s="7"/>
      <c r="AB113" s="11"/>
      <c r="AC113" s="11"/>
      <c r="AD113" s="7"/>
      <c r="AF113" s="25"/>
    </row>
    <row r="114" spans="1:32" ht="14.25" x14ac:dyDescent="0.2">
      <c r="A114" s="37"/>
      <c r="B114" s="27"/>
      <c r="C114" s="20"/>
      <c r="D114" s="9"/>
      <c r="E114"/>
      <c r="F114"/>
      <c r="G114"/>
      <c r="H114" s="21"/>
      <c r="I114"/>
      <c r="J114"/>
      <c r="K114"/>
      <c r="L114" s="25"/>
      <c r="M114" s="10"/>
      <c r="N114"/>
      <c r="O114"/>
      <c r="P114" s="25"/>
      <c r="Q114" s="22"/>
      <c r="R114"/>
      <c r="S114" s="25"/>
      <c r="T114" s="25"/>
      <c r="U114" s="10"/>
      <c r="V114" s="10"/>
      <c r="W114" s="10"/>
      <c r="X114" s="7"/>
      <c r="Y114" s="7"/>
      <c r="AB114" s="11"/>
      <c r="AC114" s="11"/>
      <c r="AD114" s="7"/>
      <c r="AF114" s="25"/>
    </row>
    <row r="115" spans="1:32" ht="14.25" x14ac:dyDescent="0.2">
      <c r="A115" s="37"/>
      <c r="B115" s="27"/>
      <c r="C115" s="20"/>
      <c r="D115" s="9"/>
      <c r="E115"/>
      <c r="F115"/>
      <c r="G115"/>
      <c r="H115" s="21"/>
      <c r="I115"/>
      <c r="J115"/>
      <c r="K115"/>
      <c r="L115" s="25"/>
      <c r="M115" s="10"/>
      <c r="N115"/>
      <c r="O115"/>
      <c r="P115" s="25"/>
      <c r="Q115" s="22"/>
      <c r="R115"/>
      <c r="S115" s="25"/>
      <c r="T115" s="25"/>
      <c r="U115" s="10"/>
      <c r="V115" s="10"/>
      <c r="W115" s="10"/>
      <c r="X115" s="7"/>
      <c r="Y115" s="7"/>
      <c r="AB115" s="11"/>
      <c r="AC115" s="11"/>
      <c r="AD115" s="7"/>
      <c r="AF115" s="25"/>
    </row>
    <row r="116" spans="1:32" ht="14.25" x14ac:dyDescent="0.2">
      <c r="A116" s="37"/>
      <c r="B116" s="27"/>
      <c r="C116" s="20"/>
      <c r="D116" s="9"/>
      <c r="E116"/>
      <c r="F116"/>
      <c r="G116"/>
      <c r="H116" s="21"/>
      <c r="I116"/>
      <c r="J116"/>
      <c r="K116"/>
      <c r="L116" s="25"/>
      <c r="M116" s="10"/>
      <c r="N116"/>
      <c r="O116"/>
      <c r="P116" s="25"/>
      <c r="Q116" s="22"/>
      <c r="R116"/>
      <c r="S116" s="25"/>
      <c r="T116" s="25"/>
      <c r="U116" s="10"/>
      <c r="V116" s="10"/>
      <c r="W116" s="10"/>
      <c r="X116" s="7"/>
      <c r="Y116" s="7"/>
      <c r="AB116" s="11"/>
      <c r="AC116" s="11"/>
      <c r="AD116" s="7"/>
      <c r="AF116" s="25"/>
    </row>
    <row r="117" spans="1:32" ht="14.25" x14ac:dyDescent="0.2">
      <c r="A117" s="37"/>
      <c r="B117" s="27"/>
      <c r="C117" s="20"/>
      <c r="D117" s="9"/>
      <c r="E117"/>
      <c r="F117"/>
      <c r="G117"/>
      <c r="H117" s="21"/>
      <c r="I117"/>
      <c r="J117"/>
      <c r="K117"/>
      <c r="L117" s="25"/>
      <c r="M117" s="10"/>
      <c r="N117"/>
      <c r="O117"/>
      <c r="P117" s="25"/>
      <c r="Q117" s="22"/>
      <c r="R117"/>
      <c r="S117" s="25"/>
      <c r="T117" s="25"/>
      <c r="U117" s="10"/>
      <c r="V117" s="10"/>
      <c r="W117" s="10"/>
      <c r="X117" s="7"/>
      <c r="Y117" s="7"/>
      <c r="AB117" s="11"/>
      <c r="AC117" s="11"/>
      <c r="AD117" s="7"/>
      <c r="AF117" s="25"/>
    </row>
    <row r="118" spans="1:32" ht="14.25" x14ac:dyDescent="0.2">
      <c r="A118" s="37"/>
      <c r="B118" s="27"/>
      <c r="C118" s="20"/>
      <c r="D118" s="9"/>
      <c r="E118"/>
      <c r="F118"/>
      <c r="G118"/>
      <c r="H118" s="21"/>
      <c r="I118"/>
      <c r="J118"/>
      <c r="K118"/>
      <c r="L118" s="25"/>
      <c r="M118" s="10"/>
      <c r="N118"/>
      <c r="O118"/>
      <c r="P118" s="25"/>
      <c r="Q118" s="22"/>
      <c r="R118"/>
      <c r="S118" s="25"/>
      <c r="T118" s="25"/>
      <c r="U118" s="10"/>
      <c r="V118" s="10"/>
      <c r="W118" s="10"/>
      <c r="X118" s="7"/>
      <c r="Y118" s="7"/>
      <c r="AB118" s="11"/>
      <c r="AC118" s="11"/>
      <c r="AD118" s="7"/>
      <c r="AF118" s="25"/>
    </row>
    <row r="119" spans="1:32" ht="14.25" x14ac:dyDescent="0.2">
      <c r="A119" s="37"/>
      <c r="B119" s="27"/>
      <c r="C119" s="20"/>
      <c r="D119" s="9"/>
      <c r="E119"/>
      <c r="F119"/>
      <c r="G119"/>
      <c r="H119" s="21"/>
      <c r="I119"/>
      <c r="J119"/>
      <c r="K119"/>
      <c r="L119" s="25"/>
      <c r="M119" s="10"/>
      <c r="N119"/>
      <c r="O119"/>
      <c r="P119" s="25"/>
      <c r="Q119" s="22"/>
      <c r="R119"/>
      <c r="S119" s="25"/>
      <c r="T119" s="25"/>
      <c r="U119" s="10"/>
      <c r="V119" s="10"/>
      <c r="W119" s="10"/>
      <c r="X119" s="7"/>
      <c r="Y119" s="7"/>
      <c r="AB119" s="11"/>
      <c r="AC119" s="11"/>
      <c r="AD119" s="7"/>
      <c r="AF119" s="25"/>
    </row>
    <row r="120" spans="1:32" ht="14.25" x14ac:dyDescent="0.2">
      <c r="A120" s="37"/>
      <c r="B120" s="27"/>
      <c r="C120" s="20"/>
      <c r="D120" s="9"/>
      <c r="E120"/>
      <c r="F120"/>
      <c r="G120"/>
      <c r="H120" s="21"/>
      <c r="I120"/>
      <c r="J120"/>
      <c r="K120"/>
      <c r="L120" s="25"/>
      <c r="M120" s="10"/>
      <c r="N120"/>
      <c r="O120"/>
      <c r="P120" s="25"/>
      <c r="Q120" s="22"/>
      <c r="R120"/>
      <c r="S120" s="25"/>
      <c r="T120" s="25"/>
      <c r="U120" s="10"/>
      <c r="V120" s="10"/>
      <c r="W120" s="10"/>
      <c r="X120" s="7"/>
      <c r="Y120" s="7"/>
      <c r="AB120" s="11"/>
      <c r="AC120" s="11"/>
      <c r="AD120" s="7"/>
      <c r="AF120" s="25"/>
    </row>
    <row r="121" spans="1:32" ht="14.25" x14ac:dyDescent="0.2">
      <c r="A121" s="37"/>
      <c r="B121" s="27"/>
      <c r="C121" s="20"/>
      <c r="D121" s="9"/>
      <c r="E121"/>
      <c r="F121"/>
      <c r="G121"/>
      <c r="H121" s="21"/>
      <c r="I121"/>
      <c r="J121"/>
      <c r="K121"/>
      <c r="L121" s="25"/>
      <c r="M121" s="10"/>
      <c r="N121"/>
      <c r="O121"/>
      <c r="P121" s="25"/>
      <c r="Q121" s="22"/>
      <c r="R121"/>
      <c r="S121" s="25"/>
      <c r="T121" s="25"/>
      <c r="U121" s="10"/>
      <c r="V121" s="10"/>
      <c r="W121" s="10"/>
      <c r="X121" s="7"/>
      <c r="Y121" s="7"/>
      <c r="AB121" s="11"/>
      <c r="AC121" s="11"/>
      <c r="AD121" s="7"/>
      <c r="AF121" s="25"/>
    </row>
    <row r="122" spans="1:32" ht="14.25" x14ac:dyDescent="0.2">
      <c r="A122" s="37"/>
      <c r="B122" s="27"/>
      <c r="C122" s="20"/>
      <c r="D122" s="9"/>
      <c r="E122"/>
      <c r="F122"/>
      <c r="G122"/>
      <c r="H122" s="21"/>
      <c r="I122"/>
      <c r="J122"/>
      <c r="K122"/>
      <c r="L122" s="25"/>
      <c r="M122" s="10"/>
      <c r="N122"/>
      <c r="O122"/>
      <c r="P122" s="25"/>
      <c r="Q122" s="22"/>
      <c r="R122"/>
      <c r="S122" s="25"/>
      <c r="T122" s="25"/>
      <c r="U122" s="10"/>
      <c r="V122" s="10"/>
      <c r="W122" s="10"/>
      <c r="X122" s="7"/>
      <c r="Y122" s="7"/>
      <c r="AB122" s="11"/>
      <c r="AC122" s="11"/>
      <c r="AD122" s="7"/>
      <c r="AF122" s="25"/>
    </row>
    <row r="123" spans="1:32" ht="14.25" x14ac:dyDescent="0.2">
      <c r="A123" s="37"/>
      <c r="B123" s="27"/>
      <c r="C123" s="20"/>
      <c r="D123" s="9"/>
      <c r="E123"/>
      <c r="F123"/>
      <c r="G123"/>
      <c r="H123" s="21"/>
      <c r="I123"/>
      <c r="J123"/>
      <c r="K123"/>
      <c r="L123" s="25"/>
      <c r="M123" s="10"/>
      <c r="N123"/>
      <c r="O123"/>
      <c r="P123" s="25"/>
      <c r="Q123" s="22"/>
      <c r="R123"/>
      <c r="S123" s="25"/>
      <c r="T123" s="25"/>
      <c r="U123" s="10"/>
      <c r="V123" s="10"/>
      <c r="W123" s="10"/>
      <c r="X123" s="7"/>
      <c r="Y123" s="7"/>
      <c r="AB123" s="11"/>
      <c r="AC123" s="11"/>
      <c r="AD123" s="7"/>
      <c r="AF123" s="25"/>
    </row>
    <row r="124" spans="1:32" ht="14.25" x14ac:dyDescent="0.2">
      <c r="A124" s="37"/>
      <c r="B124" s="27"/>
      <c r="C124" s="20"/>
      <c r="D124" s="9"/>
      <c r="E124"/>
      <c r="F124"/>
      <c r="G124"/>
      <c r="H124" s="21"/>
      <c r="I124"/>
      <c r="J124"/>
      <c r="K124"/>
      <c r="L124" s="25"/>
      <c r="M124" s="10"/>
      <c r="N124"/>
      <c r="O124"/>
      <c r="P124" s="25"/>
      <c r="Q124" s="22"/>
      <c r="R124"/>
      <c r="S124" s="25"/>
      <c r="T124" s="25"/>
      <c r="U124" s="10"/>
      <c r="V124" s="10"/>
      <c r="W124" s="10"/>
      <c r="X124" s="7"/>
      <c r="Y124" s="7"/>
      <c r="AB124" s="11"/>
      <c r="AC124" s="11"/>
      <c r="AD124" s="7"/>
      <c r="AF124" s="25"/>
    </row>
    <row r="125" spans="1:32" ht="14.25" x14ac:dyDescent="0.2">
      <c r="A125" s="37"/>
      <c r="B125" s="27"/>
      <c r="C125" s="20"/>
      <c r="D125" s="9"/>
      <c r="E125"/>
      <c r="F125"/>
      <c r="G125"/>
      <c r="H125" s="21"/>
      <c r="I125"/>
      <c r="J125"/>
      <c r="K125"/>
      <c r="L125" s="25"/>
      <c r="M125" s="10"/>
      <c r="N125"/>
      <c r="O125"/>
      <c r="P125" s="25"/>
      <c r="Q125" s="22"/>
      <c r="R125"/>
      <c r="S125" s="25"/>
      <c r="T125" s="25"/>
      <c r="U125" s="10"/>
      <c r="V125" s="10"/>
      <c r="W125" s="10"/>
      <c r="X125" s="7"/>
      <c r="Y125" s="7"/>
      <c r="AB125" s="11"/>
      <c r="AC125" s="11"/>
      <c r="AD125" s="7"/>
      <c r="AF125" s="25"/>
    </row>
    <row r="126" spans="1:32" ht="14.25" x14ac:dyDescent="0.2">
      <c r="A126" s="37"/>
      <c r="B126" s="27"/>
      <c r="C126" s="20"/>
      <c r="D126" s="9"/>
      <c r="E126"/>
      <c r="F126"/>
      <c r="G126"/>
      <c r="H126" s="21"/>
      <c r="I126"/>
      <c r="J126"/>
      <c r="K126"/>
      <c r="L126" s="25"/>
      <c r="M126" s="10"/>
      <c r="N126"/>
      <c r="O126"/>
      <c r="P126" s="25"/>
      <c r="Q126" s="22"/>
      <c r="R126"/>
      <c r="S126" s="25"/>
      <c r="T126" s="25"/>
      <c r="U126" s="10"/>
      <c r="V126" s="10"/>
      <c r="W126" s="10"/>
      <c r="X126" s="7"/>
      <c r="Y126" s="7"/>
      <c r="AB126" s="11"/>
      <c r="AC126" s="11"/>
      <c r="AD126" s="7"/>
      <c r="AF126" s="25"/>
    </row>
    <row r="127" spans="1:32" ht="14.25" x14ac:dyDescent="0.2">
      <c r="A127" s="37"/>
      <c r="B127" s="27"/>
      <c r="C127" s="20"/>
      <c r="D127" s="9"/>
      <c r="E127"/>
      <c r="F127"/>
      <c r="G127"/>
      <c r="H127" s="21"/>
      <c r="I127"/>
      <c r="J127"/>
      <c r="K127"/>
      <c r="L127" s="25"/>
      <c r="M127" s="10"/>
      <c r="N127"/>
      <c r="O127"/>
      <c r="P127" s="25"/>
      <c r="Q127" s="22"/>
      <c r="R127"/>
      <c r="S127" s="25"/>
      <c r="T127" s="25"/>
      <c r="U127" s="10"/>
      <c r="V127" s="10"/>
      <c r="W127" s="10"/>
      <c r="X127" s="7"/>
      <c r="Y127" s="7"/>
      <c r="AB127" s="11"/>
      <c r="AC127" s="11"/>
      <c r="AD127" s="7"/>
      <c r="AF127" s="25"/>
    </row>
    <row r="128" spans="1:32" ht="14.25" x14ac:dyDescent="0.2">
      <c r="A128" s="37"/>
      <c r="B128" s="27"/>
      <c r="C128" s="20"/>
      <c r="D128" s="9"/>
      <c r="E128"/>
      <c r="F128"/>
      <c r="G128"/>
      <c r="H128" s="21"/>
      <c r="I128"/>
      <c r="J128"/>
      <c r="K128"/>
      <c r="L128" s="25"/>
      <c r="M128" s="10"/>
      <c r="N128"/>
      <c r="O128"/>
      <c r="P128" s="25"/>
      <c r="Q128" s="22"/>
      <c r="R128"/>
      <c r="S128" s="25"/>
      <c r="T128" s="25"/>
      <c r="U128" s="10"/>
      <c r="V128" s="10"/>
      <c r="W128" s="10"/>
      <c r="X128" s="7"/>
      <c r="Y128" s="7"/>
      <c r="AB128" s="11"/>
      <c r="AC128" s="11"/>
      <c r="AD128" s="7"/>
      <c r="AF128" s="25"/>
    </row>
    <row r="129" spans="1:32" ht="14.25" x14ac:dyDescent="0.2">
      <c r="A129" s="37"/>
      <c r="B129" s="27"/>
      <c r="C129" s="20"/>
      <c r="D129" s="9"/>
      <c r="E129"/>
      <c r="F129"/>
      <c r="G129"/>
      <c r="H129" s="21"/>
      <c r="I129"/>
      <c r="J129"/>
      <c r="K129"/>
      <c r="L129" s="25"/>
      <c r="M129" s="10"/>
      <c r="N129"/>
      <c r="O129"/>
      <c r="P129" s="25"/>
      <c r="Q129" s="22"/>
      <c r="R129"/>
      <c r="S129" s="25"/>
      <c r="T129" s="25"/>
      <c r="U129" s="10"/>
      <c r="V129" s="10"/>
      <c r="W129" s="10"/>
      <c r="X129" s="7"/>
      <c r="Y129" s="7"/>
      <c r="AB129" s="11"/>
      <c r="AC129" s="11"/>
      <c r="AD129" s="7"/>
      <c r="AF129" s="25"/>
    </row>
    <row r="130" spans="1:32" ht="14.25" x14ac:dyDescent="0.2">
      <c r="A130" s="37"/>
      <c r="B130" s="27"/>
      <c r="C130" s="20"/>
      <c r="D130" s="9"/>
      <c r="E130"/>
      <c r="F130"/>
      <c r="G130"/>
      <c r="H130" s="21"/>
      <c r="I130"/>
      <c r="J130"/>
      <c r="K130"/>
      <c r="L130" s="25"/>
      <c r="M130" s="10"/>
      <c r="N130"/>
      <c r="O130"/>
      <c r="P130" s="25"/>
      <c r="Q130" s="22"/>
      <c r="R130"/>
      <c r="S130" s="25"/>
      <c r="T130" s="25"/>
      <c r="U130" s="10"/>
      <c r="V130" s="10"/>
      <c r="W130" s="10"/>
      <c r="X130" s="7"/>
      <c r="Y130" s="7"/>
      <c r="AB130" s="11"/>
      <c r="AC130" s="11"/>
      <c r="AD130" s="7"/>
      <c r="AF130" s="25"/>
    </row>
    <row r="131" spans="1:32" ht="14.25" x14ac:dyDescent="0.2">
      <c r="A131" s="37"/>
      <c r="B131" s="27"/>
      <c r="C131" s="20"/>
      <c r="D131" s="9"/>
      <c r="E131"/>
      <c r="F131"/>
      <c r="G131"/>
      <c r="H131" s="21"/>
      <c r="I131"/>
      <c r="J131"/>
      <c r="K131"/>
      <c r="L131" s="25"/>
      <c r="M131" s="10"/>
      <c r="N131"/>
      <c r="O131"/>
      <c r="P131" s="25"/>
      <c r="Q131" s="22"/>
      <c r="R131"/>
      <c r="S131" s="25"/>
      <c r="T131" s="25"/>
      <c r="U131" s="10"/>
      <c r="V131" s="10"/>
      <c r="W131" s="10"/>
      <c r="X131" s="7"/>
      <c r="Y131" s="7"/>
      <c r="AB131" s="11"/>
      <c r="AC131" s="11"/>
      <c r="AD131" s="7"/>
      <c r="AF131" s="25"/>
    </row>
    <row r="132" spans="1:32" ht="14.25" x14ac:dyDescent="0.2">
      <c r="A132" s="37"/>
      <c r="B132" s="27"/>
      <c r="C132" s="20"/>
      <c r="D132" s="9"/>
      <c r="E132"/>
      <c r="F132"/>
      <c r="G132"/>
      <c r="H132" s="21"/>
      <c r="I132"/>
      <c r="J132"/>
      <c r="K132"/>
      <c r="L132" s="25"/>
      <c r="M132" s="10"/>
      <c r="N132"/>
      <c r="O132"/>
      <c r="P132" s="25"/>
      <c r="Q132" s="22"/>
      <c r="R132"/>
      <c r="S132" s="25"/>
      <c r="T132" s="25"/>
      <c r="U132" s="10"/>
      <c r="V132" s="10"/>
      <c r="W132" s="10"/>
      <c r="X132" s="7"/>
      <c r="Y132" s="7"/>
      <c r="AB132" s="11"/>
      <c r="AC132" s="11"/>
      <c r="AD132" s="7"/>
      <c r="AF132" s="25"/>
    </row>
    <row r="133" spans="1:32" ht="14.25" x14ac:dyDescent="0.2">
      <c r="A133" s="37"/>
      <c r="B133" s="27"/>
      <c r="C133" s="20"/>
      <c r="D133" s="9"/>
      <c r="E133"/>
      <c r="F133"/>
      <c r="G133"/>
      <c r="H133" s="21"/>
      <c r="I133"/>
      <c r="J133"/>
      <c r="K133"/>
      <c r="L133" s="25"/>
      <c r="M133" s="10"/>
      <c r="N133"/>
      <c r="O133"/>
      <c r="P133" s="25"/>
      <c r="Q133" s="22"/>
      <c r="R133"/>
      <c r="S133" s="25"/>
      <c r="T133" s="25"/>
      <c r="U133" s="10"/>
      <c r="V133" s="10"/>
      <c r="W133" s="10"/>
      <c r="X133" s="7"/>
      <c r="Y133" s="7"/>
      <c r="AB133" s="11"/>
      <c r="AC133" s="11"/>
      <c r="AD133" s="7"/>
      <c r="AF133" s="25"/>
    </row>
    <row r="134" spans="1:32" ht="14.25" x14ac:dyDescent="0.2">
      <c r="A134" s="37"/>
      <c r="B134" s="27"/>
      <c r="C134" s="20"/>
      <c r="D134" s="9"/>
      <c r="E134"/>
      <c r="F134"/>
      <c r="G134"/>
      <c r="H134" s="21"/>
      <c r="I134"/>
      <c r="J134"/>
      <c r="K134"/>
      <c r="L134" s="25"/>
      <c r="M134" s="10"/>
      <c r="N134"/>
      <c r="O134"/>
      <c r="P134" s="25"/>
      <c r="Q134" s="22"/>
      <c r="R134"/>
      <c r="S134" s="25"/>
      <c r="T134" s="25"/>
      <c r="U134" s="10"/>
      <c r="V134" s="10"/>
      <c r="W134" s="10"/>
      <c r="X134" s="7"/>
      <c r="Y134" s="7"/>
      <c r="AB134" s="11"/>
      <c r="AC134" s="11"/>
      <c r="AD134" s="7"/>
      <c r="AF134" s="25"/>
    </row>
    <row r="135" spans="1:32" ht="14.25" x14ac:dyDescent="0.2">
      <c r="A135" s="37"/>
      <c r="B135" s="27"/>
      <c r="C135" s="20"/>
      <c r="D135" s="9"/>
      <c r="E135"/>
      <c r="F135"/>
      <c r="G135"/>
      <c r="H135" s="21"/>
      <c r="I135"/>
      <c r="J135"/>
      <c r="K135"/>
      <c r="L135" s="25"/>
      <c r="M135" s="10"/>
      <c r="N135"/>
      <c r="O135"/>
      <c r="P135" s="25"/>
      <c r="Q135" s="22"/>
      <c r="R135"/>
      <c r="S135" s="25"/>
      <c r="T135" s="25"/>
      <c r="U135" s="10"/>
      <c r="V135" s="10"/>
      <c r="W135" s="10"/>
      <c r="X135" s="7"/>
      <c r="Y135" s="7"/>
      <c r="AB135" s="11"/>
      <c r="AC135" s="11"/>
      <c r="AD135" s="7"/>
      <c r="AF135" s="25"/>
    </row>
    <row r="136" spans="1:32" ht="14.25" x14ac:dyDescent="0.2">
      <c r="A136" s="37"/>
      <c r="B136" s="27"/>
      <c r="C136" s="20"/>
      <c r="D136" s="9"/>
      <c r="E136"/>
      <c r="F136"/>
      <c r="G136"/>
      <c r="H136" s="21"/>
      <c r="I136"/>
      <c r="J136"/>
      <c r="K136"/>
      <c r="L136" s="25"/>
      <c r="M136" s="10"/>
      <c r="N136"/>
      <c r="O136"/>
      <c r="P136" s="25"/>
      <c r="Q136" s="22"/>
      <c r="R136"/>
      <c r="S136" s="25"/>
      <c r="T136" s="25"/>
      <c r="U136" s="10"/>
      <c r="V136" s="10"/>
      <c r="W136" s="10"/>
      <c r="X136" s="7"/>
      <c r="Y136" s="7"/>
      <c r="AB136" s="11"/>
      <c r="AC136" s="11"/>
      <c r="AD136" s="7"/>
      <c r="AF136" s="25"/>
    </row>
    <row r="137" spans="1:32" ht="14.25" x14ac:dyDescent="0.2">
      <c r="A137" s="37"/>
      <c r="B137" s="27"/>
      <c r="C137" s="20"/>
      <c r="D137" s="9"/>
      <c r="E137"/>
      <c r="F137"/>
      <c r="G137"/>
      <c r="H137" s="21"/>
      <c r="I137"/>
      <c r="J137"/>
      <c r="K137"/>
      <c r="L137" s="25"/>
      <c r="M137" s="10"/>
      <c r="N137"/>
      <c r="O137"/>
      <c r="P137" s="25"/>
      <c r="Q137" s="22"/>
      <c r="R137"/>
      <c r="S137" s="25"/>
      <c r="T137" s="25"/>
      <c r="U137" s="10"/>
      <c r="V137" s="10"/>
      <c r="W137" s="10"/>
      <c r="X137" s="7"/>
      <c r="Y137" s="7"/>
      <c r="AB137" s="11"/>
      <c r="AC137" s="11"/>
      <c r="AD137" s="7"/>
      <c r="AF137" s="25"/>
    </row>
    <row r="138" spans="1:32" ht="14.25" x14ac:dyDescent="0.2">
      <c r="A138" s="37"/>
      <c r="B138" s="27"/>
      <c r="C138" s="20"/>
      <c r="D138" s="9"/>
      <c r="E138"/>
      <c r="F138"/>
      <c r="G138"/>
      <c r="H138" s="21"/>
      <c r="I138"/>
      <c r="J138"/>
      <c r="K138"/>
      <c r="L138" s="25"/>
      <c r="M138" s="10"/>
      <c r="N138"/>
      <c r="O138"/>
      <c r="P138" s="25"/>
      <c r="Q138" s="22"/>
      <c r="R138"/>
      <c r="S138" s="25"/>
      <c r="T138" s="25"/>
      <c r="U138" s="10"/>
      <c r="V138" s="10"/>
      <c r="W138" s="10"/>
      <c r="X138" s="7"/>
      <c r="Y138" s="7"/>
      <c r="AB138" s="11"/>
      <c r="AC138" s="11"/>
      <c r="AD138" s="7"/>
      <c r="AF138" s="25"/>
    </row>
    <row r="139" spans="1:32" ht="14.25" x14ac:dyDescent="0.2">
      <c r="A139" s="37"/>
      <c r="B139" s="27"/>
      <c r="C139" s="20"/>
      <c r="D139" s="9"/>
      <c r="E139"/>
      <c r="F139"/>
      <c r="G139"/>
      <c r="H139" s="21"/>
      <c r="I139"/>
      <c r="J139"/>
      <c r="K139"/>
      <c r="L139" s="25"/>
      <c r="M139" s="10"/>
      <c r="N139"/>
      <c r="O139"/>
      <c r="P139" s="25"/>
      <c r="Q139" s="22"/>
      <c r="R139"/>
      <c r="S139" s="25"/>
      <c r="T139" s="25"/>
      <c r="U139" s="10"/>
      <c r="V139" s="10"/>
      <c r="W139" s="10"/>
      <c r="X139" s="7"/>
      <c r="Y139" s="7"/>
      <c r="AB139" s="11"/>
      <c r="AC139" s="11"/>
      <c r="AD139" s="7"/>
      <c r="AF139" s="25"/>
    </row>
    <row r="140" spans="1:32" ht="14.25" x14ac:dyDescent="0.2">
      <c r="A140" s="37"/>
      <c r="B140" s="27"/>
      <c r="C140" s="20"/>
      <c r="D140" s="9"/>
      <c r="E140"/>
      <c r="F140"/>
      <c r="G140"/>
      <c r="H140" s="21"/>
      <c r="I140"/>
      <c r="J140"/>
      <c r="K140"/>
      <c r="L140" s="25"/>
      <c r="M140" s="10"/>
      <c r="N140"/>
      <c r="O140"/>
      <c r="P140" s="25"/>
      <c r="Q140" s="22"/>
      <c r="R140"/>
      <c r="S140" s="25"/>
      <c r="T140" s="25"/>
      <c r="U140" s="10"/>
      <c r="V140" s="10"/>
      <c r="W140" s="10"/>
      <c r="X140" s="7"/>
      <c r="Y140" s="7"/>
      <c r="AB140" s="11"/>
      <c r="AC140" s="11"/>
      <c r="AD140" s="7"/>
      <c r="AF140" s="25"/>
    </row>
    <row r="141" spans="1:32" ht="14.25" x14ac:dyDescent="0.2">
      <c r="A141" s="37"/>
      <c r="B141" s="27"/>
      <c r="C141" s="20"/>
      <c r="D141" s="9"/>
      <c r="E141"/>
      <c r="F141"/>
      <c r="G141"/>
      <c r="H141" s="21"/>
      <c r="I141"/>
      <c r="J141"/>
      <c r="K141"/>
      <c r="L141" s="25"/>
      <c r="M141" s="10"/>
      <c r="N141"/>
      <c r="O141"/>
      <c r="P141" s="25"/>
      <c r="Q141" s="22"/>
      <c r="R141"/>
      <c r="S141" s="25"/>
      <c r="T141" s="25"/>
      <c r="U141" s="10"/>
      <c r="V141" s="10"/>
      <c r="W141" s="10"/>
      <c r="X141" s="7"/>
      <c r="Y141" s="7"/>
      <c r="AB141" s="11"/>
      <c r="AC141" s="11"/>
      <c r="AD141" s="7"/>
      <c r="AF141" s="25"/>
    </row>
    <row r="142" spans="1:32" ht="14.25" x14ac:dyDescent="0.2">
      <c r="A142" s="37"/>
      <c r="B142" s="27"/>
      <c r="C142" s="20"/>
      <c r="D142" s="9"/>
      <c r="E142"/>
      <c r="F142"/>
      <c r="G142"/>
      <c r="H142" s="21"/>
      <c r="I142"/>
      <c r="J142"/>
      <c r="K142"/>
      <c r="L142" s="25"/>
      <c r="M142" s="10"/>
      <c r="N142"/>
      <c r="O142"/>
      <c r="P142" s="25"/>
      <c r="Q142" s="22"/>
      <c r="R142"/>
      <c r="S142" s="25"/>
      <c r="T142" s="25"/>
      <c r="U142" s="10"/>
      <c r="V142" s="10"/>
      <c r="W142" s="10"/>
      <c r="X142" s="7"/>
      <c r="Y142" s="7"/>
      <c r="AB142" s="11"/>
      <c r="AC142" s="11"/>
      <c r="AD142" s="7"/>
      <c r="AF142" s="25"/>
    </row>
    <row r="143" spans="1:32" ht="14.25" x14ac:dyDescent="0.2">
      <c r="A143" s="37"/>
      <c r="B143" s="27"/>
      <c r="C143" s="20"/>
      <c r="D143" s="9"/>
      <c r="E143"/>
      <c r="F143"/>
      <c r="G143"/>
      <c r="H143" s="21"/>
      <c r="I143"/>
      <c r="J143"/>
      <c r="K143"/>
      <c r="L143" s="25"/>
      <c r="M143" s="10"/>
      <c r="N143"/>
      <c r="O143"/>
      <c r="P143" s="25"/>
      <c r="Q143" s="22"/>
      <c r="R143"/>
      <c r="S143" s="25"/>
      <c r="T143" s="25"/>
      <c r="U143" s="10"/>
      <c r="V143" s="10"/>
      <c r="W143" s="10"/>
      <c r="X143" s="7"/>
      <c r="Y143" s="7"/>
      <c r="AB143" s="11"/>
      <c r="AC143" s="11"/>
      <c r="AD143" s="7"/>
      <c r="AF143" s="25"/>
    </row>
    <row r="144" spans="1:32" ht="14.25" x14ac:dyDescent="0.2">
      <c r="A144" s="37"/>
      <c r="B144" s="27"/>
      <c r="C144" s="20"/>
      <c r="D144" s="9"/>
      <c r="E144"/>
      <c r="F144"/>
      <c r="G144"/>
      <c r="H144" s="21"/>
      <c r="I144"/>
      <c r="J144"/>
      <c r="K144"/>
      <c r="L144" s="25"/>
      <c r="M144" s="10"/>
      <c r="N144"/>
      <c r="O144"/>
      <c r="P144" s="25"/>
      <c r="Q144" s="22"/>
      <c r="R144"/>
      <c r="S144" s="25"/>
      <c r="T144" s="25"/>
      <c r="U144" s="10"/>
      <c r="V144" s="10"/>
      <c r="W144" s="10"/>
      <c r="X144" s="7"/>
      <c r="Y144" s="7"/>
      <c r="AB144" s="11"/>
      <c r="AC144" s="11"/>
      <c r="AD144" s="7"/>
      <c r="AF144" s="25"/>
    </row>
    <row r="145" spans="1:32" ht="14.25" x14ac:dyDescent="0.2">
      <c r="A145" s="37"/>
      <c r="B145" s="27"/>
      <c r="C145" s="20"/>
      <c r="D145" s="9"/>
      <c r="E145"/>
      <c r="F145"/>
      <c r="G145"/>
      <c r="H145" s="21"/>
      <c r="I145"/>
      <c r="J145"/>
      <c r="K145"/>
      <c r="L145" s="25"/>
      <c r="M145" s="10"/>
      <c r="N145"/>
      <c r="O145"/>
      <c r="P145" s="25"/>
      <c r="Q145" s="22"/>
      <c r="R145"/>
      <c r="S145" s="25"/>
      <c r="T145" s="25"/>
      <c r="U145" s="10"/>
      <c r="V145" s="10"/>
      <c r="W145" s="10"/>
      <c r="X145" s="7"/>
      <c r="Y145" s="7"/>
      <c r="AB145" s="11"/>
      <c r="AC145" s="11"/>
      <c r="AD145" s="7"/>
      <c r="AF145" s="25"/>
    </row>
    <row r="146" spans="1:32" ht="14.25" x14ac:dyDescent="0.2">
      <c r="A146" s="37"/>
      <c r="B146" s="27"/>
      <c r="C146" s="20"/>
      <c r="D146" s="9"/>
      <c r="E146"/>
      <c r="F146"/>
      <c r="G146"/>
      <c r="H146" s="21"/>
      <c r="I146"/>
      <c r="J146"/>
      <c r="K146"/>
      <c r="L146" s="25"/>
      <c r="M146" s="10"/>
      <c r="N146"/>
      <c r="O146"/>
      <c r="P146" s="25"/>
      <c r="Q146" s="22"/>
      <c r="R146"/>
      <c r="S146" s="25"/>
      <c r="T146" s="25"/>
      <c r="U146" s="10"/>
      <c r="V146" s="10"/>
      <c r="W146" s="10"/>
      <c r="X146" s="7"/>
      <c r="Y146" s="7"/>
      <c r="AB146" s="11"/>
      <c r="AC146" s="11"/>
      <c r="AD146" s="7"/>
      <c r="AF146" s="25"/>
    </row>
    <row r="147" spans="1:32" ht="14.25" x14ac:dyDescent="0.2">
      <c r="A147" s="37"/>
      <c r="B147" s="27"/>
      <c r="C147" s="20"/>
      <c r="D147" s="9"/>
      <c r="E147"/>
      <c r="F147"/>
      <c r="G147"/>
      <c r="H147" s="21"/>
      <c r="I147"/>
      <c r="J147"/>
      <c r="K147"/>
      <c r="L147" s="25"/>
      <c r="M147" s="10"/>
      <c r="N147"/>
      <c r="O147"/>
      <c r="P147" s="25"/>
      <c r="Q147" s="22"/>
      <c r="R147"/>
      <c r="S147" s="25"/>
      <c r="T147" s="25"/>
      <c r="U147" s="10"/>
      <c r="V147" s="10"/>
      <c r="W147" s="10"/>
      <c r="X147" s="7"/>
      <c r="Y147" s="7"/>
      <c r="AB147" s="11"/>
      <c r="AC147" s="11"/>
      <c r="AD147" s="7"/>
      <c r="AF147" s="25"/>
    </row>
    <row r="148" spans="1:32" ht="14.25" x14ac:dyDescent="0.2">
      <c r="A148" s="37"/>
      <c r="B148" s="27"/>
      <c r="C148" s="20"/>
      <c r="D148" s="9"/>
      <c r="E148"/>
      <c r="F148"/>
      <c r="G148"/>
      <c r="H148" s="21"/>
      <c r="I148"/>
      <c r="J148"/>
      <c r="K148"/>
      <c r="L148" s="25"/>
      <c r="M148" s="10"/>
      <c r="N148"/>
      <c r="O148"/>
      <c r="P148" s="25"/>
      <c r="Q148" s="22"/>
      <c r="R148"/>
      <c r="S148" s="25"/>
      <c r="T148" s="25"/>
      <c r="U148" s="10"/>
      <c r="V148" s="10"/>
      <c r="W148" s="10"/>
      <c r="X148" s="7"/>
      <c r="Y148" s="7"/>
      <c r="AB148" s="11"/>
      <c r="AC148" s="11"/>
      <c r="AD148" s="7"/>
      <c r="AF148" s="25"/>
    </row>
    <row r="149" spans="1:32" ht="14.25" x14ac:dyDescent="0.2">
      <c r="A149" s="37"/>
      <c r="B149" s="27"/>
      <c r="C149" s="20"/>
      <c r="D149" s="9"/>
      <c r="E149"/>
      <c r="F149"/>
      <c r="G149"/>
      <c r="H149" s="21"/>
      <c r="I149"/>
      <c r="J149"/>
      <c r="K149"/>
      <c r="L149" s="25"/>
      <c r="M149" s="10"/>
      <c r="N149"/>
      <c r="O149"/>
      <c r="P149" s="25"/>
      <c r="Q149" s="22"/>
      <c r="R149"/>
      <c r="S149" s="25"/>
      <c r="T149" s="25"/>
      <c r="U149" s="10"/>
      <c r="V149" s="10"/>
      <c r="W149" s="10"/>
      <c r="X149" s="7"/>
      <c r="Y149" s="7"/>
      <c r="AB149" s="11"/>
      <c r="AC149" s="11"/>
      <c r="AD149" s="7"/>
      <c r="AF149" s="25"/>
    </row>
    <row r="150" spans="1:32" ht="14.25" x14ac:dyDescent="0.2">
      <c r="A150" s="37"/>
      <c r="B150" s="27"/>
      <c r="C150" s="20"/>
      <c r="D150" s="9"/>
      <c r="E150"/>
      <c r="F150"/>
      <c r="G150"/>
      <c r="H150" s="21"/>
      <c r="I150"/>
      <c r="J150"/>
      <c r="K150"/>
      <c r="L150" s="25"/>
      <c r="M150" s="10"/>
      <c r="N150"/>
      <c r="O150"/>
      <c r="P150" s="25"/>
      <c r="Q150" s="22"/>
      <c r="R150"/>
      <c r="S150" s="25"/>
      <c r="T150" s="25"/>
      <c r="U150" s="10"/>
      <c r="V150" s="10"/>
      <c r="W150" s="10"/>
      <c r="X150" s="7"/>
      <c r="Y150" s="7"/>
      <c r="AB150" s="11"/>
      <c r="AC150" s="11"/>
      <c r="AD150" s="7"/>
      <c r="AF150" s="25"/>
    </row>
    <row r="151" spans="1:32" ht="14.25" x14ac:dyDescent="0.2">
      <c r="A151" s="37"/>
      <c r="B151" s="27"/>
      <c r="C151" s="20"/>
      <c r="D151" s="9"/>
      <c r="E151"/>
      <c r="F151"/>
      <c r="G151"/>
      <c r="H151" s="21"/>
      <c r="I151"/>
      <c r="J151"/>
      <c r="K151"/>
      <c r="L151" s="25"/>
      <c r="M151" s="10"/>
      <c r="N151"/>
      <c r="O151"/>
      <c r="P151" s="25"/>
      <c r="Q151" s="22"/>
      <c r="R151"/>
      <c r="S151" s="25"/>
      <c r="T151" s="25"/>
      <c r="U151" s="10"/>
      <c r="V151" s="10"/>
      <c r="W151" s="10"/>
      <c r="X151" s="7"/>
      <c r="Y151" s="7"/>
      <c r="AB151" s="11"/>
      <c r="AC151" s="11"/>
      <c r="AD151" s="7"/>
      <c r="AF151" s="25"/>
    </row>
    <row r="152" spans="1:32" ht="14.25" x14ac:dyDescent="0.2">
      <c r="A152" s="37"/>
      <c r="B152" s="27"/>
      <c r="C152" s="20"/>
      <c r="D152" s="9"/>
      <c r="E152"/>
      <c r="F152"/>
      <c r="G152"/>
      <c r="H152" s="21"/>
      <c r="I152"/>
      <c r="J152"/>
      <c r="K152"/>
      <c r="L152" s="25"/>
      <c r="M152" s="10"/>
      <c r="N152"/>
      <c r="O152"/>
      <c r="P152" s="25"/>
      <c r="Q152" s="22"/>
      <c r="R152"/>
      <c r="S152" s="25"/>
      <c r="T152" s="25"/>
      <c r="U152" s="10"/>
      <c r="V152" s="10"/>
      <c r="W152" s="10"/>
      <c r="X152" s="7"/>
      <c r="Y152" s="7"/>
      <c r="AB152" s="11"/>
      <c r="AC152" s="11"/>
      <c r="AD152" s="7"/>
      <c r="AF152" s="25"/>
    </row>
    <row r="153" spans="1:32" ht="14.25" x14ac:dyDescent="0.2">
      <c r="A153" s="37"/>
      <c r="B153" s="27"/>
      <c r="C153" s="20"/>
      <c r="D153" s="9"/>
      <c r="E153"/>
      <c r="F153"/>
      <c r="G153"/>
      <c r="H153" s="21"/>
      <c r="I153"/>
      <c r="J153"/>
      <c r="K153"/>
      <c r="L153" s="25"/>
      <c r="M153" s="10"/>
      <c r="N153"/>
      <c r="O153"/>
      <c r="P153" s="25"/>
      <c r="Q153" s="22"/>
      <c r="R153"/>
      <c r="S153" s="25"/>
      <c r="T153" s="25"/>
      <c r="U153" s="10"/>
      <c r="V153" s="10"/>
      <c r="W153" s="10"/>
      <c r="X153" s="7"/>
      <c r="Y153" s="7"/>
      <c r="AB153" s="11"/>
      <c r="AC153" s="11"/>
      <c r="AD153" s="7"/>
      <c r="AF153" s="25"/>
    </row>
    <row r="154" spans="1:32" ht="14.25" x14ac:dyDescent="0.2">
      <c r="A154" s="37"/>
      <c r="B154" s="27"/>
      <c r="C154" s="20"/>
      <c r="D154" s="9"/>
      <c r="E154"/>
      <c r="F154"/>
      <c r="G154"/>
      <c r="H154" s="21"/>
      <c r="I154"/>
      <c r="J154"/>
      <c r="K154"/>
      <c r="L154" s="25"/>
      <c r="M154" s="10"/>
      <c r="N154"/>
      <c r="O154"/>
      <c r="P154" s="25"/>
      <c r="Q154" s="22"/>
      <c r="R154"/>
      <c r="S154" s="25"/>
      <c r="T154" s="25"/>
      <c r="U154" s="10"/>
      <c r="V154" s="10"/>
      <c r="W154" s="10"/>
      <c r="X154" s="7"/>
      <c r="Y154" s="7"/>
      <c r="AB154" s="11"/>
      <c r="AC154" s="11"/>
      <c r="AD154" s="7"/>
      <c r="AF154" s="25"/>
    </row>
    <row r="155" spans="1:32" ht="14.25" x14ac:dyDescent="0.2">
      <c r="A155" s="37"/>
      <c r="B155" s="27"/>
      <c r="C155" s="20"/>
      <c r="D155" s="9"/>
      <c r="E155"/>
      <c r="F155"/>
      <c r="G155"/>
      <c r="H155" s="21"/>
      <c r="I155"/>
      <c r="J155"/>
      <c r="K155"/>
      <c r="L155" s="25"/>
      <c r="M155" s="10"/>
      <c r="N155"/>
      <c r="O155"/>
      <c r="P155" s="25"/>
      <c r="Q155" s="22"/>
      <c r="R155"/>
      <c r="S155" s="25"/>
      <c r="T155" s="25"/>
      <c r="U155" s="10"/>
      <c r="V155" s="10"/>
      <c r="W155" s="10"/>
      <c r="X155" s="7"/>
      <c r="Y155" s="7"/>
      <c r="AB155" s="11"/>
      <c r="AC155" s="11"/>
      <c r="AD155" s="7"/>
      <c r="AF155" s="25"/>
    </row>
    <row r="156" spans="1:32" ht="14.25" x14ac:dyDescent="0.2">
      <c r="A156" s="37"/>
      <c r="B156" s="27"/>
      <c r="C156" s="20"/>
      <c r="D156" s="9"/>
      <c r="E156"/>
      <c r="F156"/>
      <c r="G156"/>
      <c r="H156" s="21"/>
      <c r="I156"/>
      <c r="J156"/>
      <c r="K156"/>
      <c r="L156" s="25"/>
      <c r="M156" s="10"/>
      <c r="N156"/>
      <c r="O156"/>
      <c r="P156" s="25"/>
      <c r="Q156" s="22"/>
      <c r="R156"/>
      <c r="S156" s="25"/>
      <c r="T156" s="25"/>
      <c r="U156" s="10"/>
      <c r="V156" s="10"/>
      <c r="W156" s="10"/>
      <c r="X156" s="7"/>
      <c r="Y156" s="7"/>
      <c r="AB156" s="11"/>
      <c r="AC156" s="11"/>
      <c r="AD156" s="7"/>
      <c r="AF156" s="25"/>
    </row>
    <row r="157" spans="1:32" ht="14.25" x14ac:dyDescent="0.2">
      <c r="A157" s="37"/>
      <c r="B157" s="27"/>
      <c r="C157" s="20"/>
      <c r="D157" s="9"/>
      <c r="E157"/>
      <c r="F157"/>
      <c r="G157"/>
      <c r="H157" s="21"/>
      <c r="I157"/>
      <c r="J157"/>
      <c r="K157"/>
      <c r="L157" s="25"/>
      <c r="M157" s="10"/>
      <c r="N157"/>
      <c r="O157"/>
      <c r="P157" s="25"/>
      <c r="Q157" s="22"/>
      <c r="R157"/>
      <c r="S157" s="25"/>
      <c r="T157" s="25"/>
      <c r="U157" s="10"/>
      <c r="V157" s="10"/>
      <c r="W157" s="10"/>
      <c r="X157" s="7"/>
      <c r="Y157" s="7"/>
      <c r="AB157" s="11"/>
      <c r="AC157" s="11"/>
      <c r="AD157" s="7"/>
      <c r="AF157" s="25"/>
    </row>
    <row r="158" spans="1:32" ht="14.25" x14ac:dyDescent="0.2">
      <c r="A158" s="37"/>
      <c r="B158" s="27"/>
      <c r="C158" s="20"/>
      <c r="D158" s="9"/>
      <c r="E158"/>
      <c r="F158"/>
      <c r="G158"/>
      <c r="H158" s="21"/>
      <c r="I158"/>
      <c r="J158"/>
      <c r="K158"/>
      <c r="L158" s="25"/>
      <c r="M158" s="10"/>
      <c r="N158"/>
      <c r="O158"/>
      <c r="P158" s="25"/>
      <c r="Q158" s="22"/>
      <c r="R158"/>
      <c r="S158" s="25"/>
      <c r="T158" s="25"/>
      <c r="U158" s="10"/>
      <c r="V158" s="10"/>
      <c r="W158" s="10"/>
      <c r="X158" s="7"/>
      <c r="Y158" s="7"/>
      <c r="AB158" s="11"/>
      <c r="AC158" s="11"/>
      <c r="AD158" s="7"/>
      <c r="AF158" s="25"/>
    </row>
    <row r="159" spans="1:32" ht="14.25" x14ac:dyDescent="0.2">
      <c r="A159" s="37"/>
      <c r="B159" s="27"/>
      <c r="C159" s="20"/>
      <c r="D159" s="9"/>
      <c r="E159"/>
      <c r="F159"/>
      <c r="G159"/>
      <c r="H159" s="21"/>
      <c r="I159"/>
      <c r="J159"/>
      <c r="K159"/>
      <c r="L159" s="25"/>
      <c r="M159" s="10"/>
      <c r="N159"/>
      <c r="O159"/>
      <c r="P159" s="25"/>
      <c r="Q159" s="22"/>
      <c r="R159"/>
      <c r="S159" s="25"/>
      <c r="T159" s="25"/>
      <c r="U159" s="10"/>
      <c r="V159" s="10"/>
      <c r="W159" s="10"/>
      <c r="X159" s="7"/>
      <c r="Y159" s="7"/>
      <c r="AB159" s="11"/>
      <c r="AC159" s="11"/>
      <c r="AD159" s="7"/>
      <c r="AF159" s="25"/>
    </row>
    <row r="160" spans="1:32" ht="14.25" x14ac:dyDescent="0.2">
      <c r="A160" s="37"/>
      <c r="B160" s="27"/>
      <c r="C160" s="20"/>
      <c r="D160" s="9"/>
      <c r="E160"/>
      <c r="F160"/>
      <c r="G160"/>
      <c r="H160" s="21"/>
      <c r="I160"/>
      <c r="J160"/>
      <c r="K160"/>
      <c r="L160" s="25"/>
      <c r="M160" s="10"/>
      <c r="N160"/>
      <c r="O160"/>
      <c r="P160" s="25"/>
      <c r="Q160" s="22"/>
      <c r="R160"/>
      <c r="S160" s="25"/>
      <c r="T160" s="25"/>
      <c r="U160" s="10"/>
      <c r="V160" s="10"/>
      <c r="W160" s="10"/>
      <c r="X160" s="7"/>
      <c r="Y160" s="7"/>
      <c r="AB160" s="11"/>
      <c r="AC160" s="11"/>
      <c r="AD160" s="7"/>
      <c r="AF160" s="25"/>
    </row>
    <row r="161" spans="1:32" ht="14.25" x14ac:dyDescent="0.2">
      <c r="A161" s="37"/>
      <c r="B161" s="27"/>
      <c r="C161" s="20"/>
      <c r="D161" s="9"/>
      <c r="E161"/>
      <c r="F161"/>
      <c r="G161"/>
      <c r="H161" s="21"/>
      <c r="I161"/>
      <c r="J161"/>
      <c r="K161"/>
      <c r="L161" s="25"/>
      <c r="M161" s="10"/>
      <c r="N161"/>
      <c r="O161"/>
      <c r="P161" s="25"/>
      <c r="Q161" s="22"/>
      <c r="R161"/>
      <c r="S161" s="25"/>
      <c r="T161" s="25"/>
      <c r="U161" s="10"/>
      <c r="V161" s="10"/>
      <c r="W161" s="10"/>
      <c r="X161" s="7"/>
      <c r="Y161" s="7"/>
      <c r="AB161" s="11"/>
      <c r="AC161" s="11"/>
      <c r="AD161" s="7"/>
      <c r="AF161" s="25"/>
    </row>
    <row r="162" spans="1:32" ht="14.25" x14ac:dyDescent="0.2">
      <c r="A162" s="37"/>
      <c r="B162" s="27"/>
      <c r="C162" s="20"/>
      <c r="D162" s="9"/>
      <c r="E162"/>
      <c r="F162"/>
      <c r="G162"/>
      <c r="H162" s="21"/>
      <c r="I162"/>
      <c r="J162"/>
      <c r="K162"/>
      <c r="L162" s="25"/>
      <c r="M162" s="10"/>
      <c r="N162"/>
      <c r="O162"/>
      <c r="P162" s="25"/>
      <c r="Q162" s="22"/>
      <c r="R162"/>
      <c r="S162" s="25"/>
      <c r="T162" s="25"/>
      <c r="U162" s="10"/>
      <c r="V162" s="10"/>
      <c r="W162" s="10"/>
      <c r="X162" s="7"/>
      <c r="Y162" s="7"/>
      <c r="AB162" s="11"/>
      <c r="AC162" s="11"/>
      <c r="AD162" s="7"/>
      <c r="AF162" s="25"/>
    </row>
    <row r="163" spans="1:32" ht="14.25" x14ac:dyDescent="0.2">
      <c r="A163" s="37"/>
      <c r="B163" s="27"/>
      <c r="C163" s="20"/>
      <c r="D163" s="9"/>
      <c r="E163"/>
      <c r="F163"/>
      <c r="G163"/>
      <c r="H163" s="21"/>
      <c r="I163"/>
      <c r="J163"/>
      <c r="K163"/>
      <c r="L163" s="25"/>
      <c r="M163" s="10"/>
      <c r="N163"/>
      <c r="O163"/>
      <c r="P163" s="25"/>
      <c r="Q163" s="22"/>
      <c r="R163"/>
      <c r="S163" s="25"/>
      <c r="T163" s="25"/>
      <c r="U163" s="10"/>
      <c r="V163" s="10"/>
      <c r="W163" s="10"/>
      <c r="X163" s="7"/>
      <c r="Y163" s="7"/>
      <c r="AB163" s="11"/>
      <c r="AC163" s="11"/>
      <c r="AD163" s="7"/>
      <c r="AF163" s="25"/>
    </row>
    <row r="164" spans="1:32" ht="14.25" x14ac:dyDescent="0.2">
      <c r="A164" s="37"/>
      <c r="B164" s="27"/>
      <c r="C164" s="20"/>
      <c r="D164" s="9"/>
      <c r="E164"/>
      <c r="F164"/>
      <c r="G164"/>
      <c r="H164" s="21"/>
      <c r="I164"/>
      <c r="J164"/>
      <c r="K164"/>
      <c r="L164" s="25"/>
      <c r="M164" s="10"/>
      <c r="N164"/>
      <c r="O164"/>
      <c r="P164" s="25"/>
      <c r="Q164" s="22"/>
      <c r="R164"/>
      <c r="S164" s="25"/>
      <c r="T164" s="25"/>
      <c r="U164" s="10"/>
      <c r="V164" s="10"/>
      <c r="W164" s="10"/>
      <c r="X164" s="7"/>
      <c r="Y164" s="7"/>
      <c r="AB164" s="11"/>
      <c r="AC164" s="11"/>
      <c r="AD164" s="7"/>
      <c r="AF164" s="25"/>
    </row>
    <row r="165" spans="1:32" ht="14.25" x14ac:dyDescent="0.2">
      <c r="A165" s="37"/>
      <c r="B165" s="27"/>
      <c r="C165" s="20"/>
      <c r="D165" s="9"/>
      <c r="E165"/>
      <c r="F165"/>
      <c r="G165"/>
      <c r="H165" s="21"/>
      <c r="I165"/>
      <c r="J165"/>
      <c r="K165"/>
      <c r="L165" s="25"/>
      <c r="M165" s="10"/>
      <c r="N165"/>
      <c r="O165"/>
      <c r="P165" s="25"/>
      <c r="Q165" s="22"/>
      <c r="R165"/>
      <c r="S165" s="25"/>
      <c r="T165" s="25"/>
      <c r="U165" s="10"/>
      <c r="V165" s="10"/>
      <c r="W165" s="10"/>
      <c r="X165" s="7"/>
      <c r="Y165" s="7"/>
      <c r="AB165" s="11"/>
      <c r="AC165" s="11"/>
      <c r="AD165" s="7"/>
      <c r="AF165" s="25"/>
    </row>
    <row r="166" spans="1:32" ht="14.25" x14ac:dyDescent="0.2">
      <c r="A166" s="37"/>
      <c r="B166" s="27"/>
      <c r="C166" s="20"/>
      <c r="D166" s="9"/>
      <c r="E166"/>
      <c r="F166"/>
      <c r="G166"/>
      <c r="H166" s="21"/>
      <c r="I166"/>
      <c r="J166"/>
      <c r="K166"/>
      <c r="L166" s="25"/>
      <c r="M166" s="10"/>
      <c r="N166"/>
      <c r="O166"/>
      <c r="P166" s="25"/>
      <c r="Q166" s="22"/>
      <c r="R166"/>
      <c r="S166" s="25"/>
      <c r="T166" s="25"/>
      <c r="U166" s="10"/>
      <c r="V166" s="10"/>
      <c r="W166" s="10"/>
      <c r="X166" s="7"/>
      <c r="Y166" s="7"/>
      <c r="AB166" s="11"/>
      <c r="AC166" s="11"/>
      <c r="AD166" s="7"/>
      <c r="AF166" s="25"/>
    </row>
    <row r="167" spans="1:32" ht="14.25" x14ac:dyDescent="0.2">
      <c r="A167" s="37"/>
      <c r="B167" s="27"/>
      <c r="C167" s="20"/>
      <c r="D167" s="9"/>
      <c r="E167"/>
      <c r="F167"/>
      <c r="G167"/>
      <c r="H167" s="21"/>
      <c r="I167"/>
      <c r="J167"/>
      <c r="K167"/>
      <c r="L167" s="25"/>
      <c r="M167" s="10"/>
      <c r="N167"/>
      <c r="O167"/>
      <c r="P167" s="25"/>
      <c r="Q167" s="22"/>
      <c r="R167"/>
      <c r="S167" s="25"/>
      <c r="T167" s="25"/>
      <c r="U167" s="10"/>
      <c r="V167" s="10"/>
      <c r="W167" s="10"/>
      <c r="X167" s="7"/>
      <c r="Y167" s="7"/>
      <c r="AB167" s="11"/>
      <c r="AC167" s="11"/>
      <c r="AD167" s="7"/>
      <c r="AF167" s="25"/>
    </row>
    <row r="168" spans="1:32" ht="14.25" x14ac:dyDescent="0.2">
      <c r="A168" s="37"/>
      <c r="B168" s="27"/>
      <c r="C168" s="20"/>
      <c r="D168" s="9"/>
      <c r="E168"/>
      <c r="F168"/>
      <c r="G168"/>
      <c r="H168" s="21"/>
      <c r="I168"/>
      <c r="J168"/>
      <c r="K168"/>
      <c r="L168" s="25"/>
      <c r="M168" s="10"/>
      <c r="N168"/>
      <c r="O168"/>
      <c r="P168" s="25"/>
      <c r="Q168" s="22"/>
      <c r="R168"/>
      <c r="S168" s="25"/>
      <c r="T168" s="25"/>
      <c r="U168" s="10"/>
      <c r="V168" s="10"/>
      <c r="W168" s="10"/>
      <c r="X168" s="7"/>
      <c r="Y168" s="7"/>
      <c r="AB168" s="11"/>
      <c r="AC168" s="11"/>
      <c r="AD168" s="7"/>
      <c r="AF168" s="25"/>
    </row>
    <row r="169" spans="1:32" ht="14.25" x14ac:dyDescent="0.2">
      <c r="A169" s="37"/>
      <c r="B169" s="27"/>
      <c r="C169" s="20"/>
      <c r="D169" s="9"/>
      <c r="E169"/>
      <c r="F169"/>
      <c r="G169"/>
      <c r="H169" s="21"/>
      <c r="I169"/>
      <c r="J169"/>
      <c r="K169"/>
      <c r="L169" s="25"/>
      <c r="M169" s="10"/>
      <c r="N169"/>
      <c r="O169"/>
      <c r="P169" s="25"/>
      <c r="Q169" s="22"/>
      <c r="R169"/>
      <c r="S169" s="25"/>
      <c r="T169" s="25"/>
      <c r="U169" s="10"/>
      <c r="V169" s="10"/>
      <c r="W169" s="10"/>
      <c r="X169" s="7"/>
      <c r="Y169" s="7"/>
      <c r="AB169" s="11"/>
      <c r="AC169" s="11"/>
      <c r="AD169" s="7"/>
      <c r="AF169" s="25"/>
    </row>
    <row r="170" spans="1:32" ht="14.25" x14ac:dyDescent="0.2">
      <c r="A170" s="37"/>
      <c r="B170" s="27"/>
      <c r="C170" s="20"/>
      <c r="D170" s="9"/>
      <c r="E170"/>
      <c r="F170"/>
      <c r="G170"/>
      <c r="H170" s="21"/>
      <c r="I170"/>
      <c r="J170"/>
      <c r="K170"/>
      <c r="L170" s="25"/>
      <c r="M170" s="10"/>
      <c r="N170"/>
      <c r="O170"/>
      <c r="P170" s="25"/>
      <c r="Q170" s="22"/>
      <c r="R170"/>
      <c r="S170" s="25"/>
      <c r="T170" s="25"/>
      <c r="U170" s="10"/>
      <c r="V170" s="10"/>
      <c r="W170" s="10"/>
      <c r="X170" s="7"/>
      <c r="Y170" s="7"/>
      <c r="AB170" s="11"/>
      <c r="AC170" s="11"/>
      <c r="AD170" s="7"/>
      <c r="AF170" s="25"/>
    </row>
    <row r="171" spans="1:32" ht="14.25" x14ac:dyDescent="0.2">
      <c r="A171" s="37"/>
      <c r="B171" s="27"/>
      <c r="C171" s="20"/>
      <c r="D171" s="9"/>
      <c r="E171"/>
      <c r="F171"/>
      <c r="G171"/>
      <c r="H171" s="21"/>
      <c r="I171"/>
      <c r="J171"/>
      <c r="K171"/>
      <c r="L171" s="25"/>
      <c r="M171" s="10"/>
      <c r="N171"/>
      <c r="O171"/>
      <c r="P171" s="25"/>
      <c r="Q171" s="22"/>
      <c r="R171"/>
      <c r="S171" s="25"/>
      <c r="T171" s="25"/>
      <c r="U171" s="10"/>
      <c r="V171" s="10"/>
      <c r="W171" s="10"/>
      <c r="X171" s="7"/>
      <c r="Y171" s="7"/>
      <c r="AB171" s="11"/>
      <c r="AC171" s="11"/>
      <c r="AD171" s="7"/>
      <c r="AF171" s="25"/>
    </row>
    <row r="172" spans="1:32" ht="14.25" x14ac:dyDescent="0.2">
      <c r="A172" s="37"/>
      <c r="B172" s="27"/>
      <c r="C172" s="20"/>
      <c r="D172" s="9"/>
      <c r="E172"/>
      <c r="F172"/>
      <c r="G172"/>
      <c r="H172" s="21"/>
      <c r="I172"/>
      <c r="J172"/>
      <c r="K172"/>
      <c r="L172" s="25"/>
      <c r="M172" s="10"/>
      <c r="N172"/>
      <c r="O172"/>
      <c r="P172" s="25"/>
      <c r="Q172" s="22"/>
      <c r="R172"/>
      <c r="S172" s="25"/>
      <c r="T172" s="25"/>
      <c r="U172" s="10"/>
      <c r="V172" s="10"/>
      <c r="W172" s="10"/>
      <c r="X172" s="7"/>
      <c r="Y172" s="7"/>
      <c r="AB172" s="11"/>
      <c r="AC172" s="11"/>
      <c r="AD172" s="7"/>
      <c r="AF172" s="25"/>
    </row>
    <row r="173" spans="1:32" ht="14.25" x14ac:dyDescent="0.2">
      <c r="A173" s="37"/>
      <c r="B173" s="27"/>
      <c r="C173" s="20"/>
      <c r="D173" s="9"/>
      <c r="E173"/>
      <c r="F173"/>
      <c r="G173"/>
      <c r="H173" s="21"/>
      <c r="I173"/>
      <c r="J173"/>
      <c r="K173"/>
      <c r="L173" s="25"/>
      <c r="M173" s="10"/>
      <c r="N173"/>
      <c r="O173"/>
      <c r="P173" s="25"/>
      <c r="Q173" s="22"/>
      <c r="R173"/>
      <c r="S173" s="25"/>
      <c r="T173" s="25"/>
      <c r="U173" s="10"/>
      <c r="V173" s="10"/>
      <c r="W173" s="10"/>
      <c r="X173" s="7"/>
      <c r="Y173" s="7"/>
      <c r="AB173" s="11"/>
      <c r="AC173" s="11"/>
      <c r="AD173" s="7"/>
      <c r="AF173" s="25"/>
    </row>
    <row r="174" spans="1:32" ht="14.25" x14ac:dyDescent="0.2">
      <c r="A174" s="37"/>
      <c r="B174" s="27"/>
      <c r="C174" s="20"/>
      <c r="D174" s="9"/>
      <c r="E174"/>
      <c r="F174"/>
      <c r="G174"/>
      <c r="H174" s="21"/>
      <c r="I174"/>
      <c r="J174"/>
      <c r="K174"/>
      <c r="L174" s="25"/>
      <c r="M174" s="10"/>
      <c r="N174"/>
      <c r="O174"/>
      <c r="P174" s="25"/>
      <c r="Q174" s="22"/>
      <c r="R174"/>
      <c r="S174" s="25"/>
      <c r="T174" s="25"/>
      <c r="U174" s="10"/>
      <c r="V174" s="10"/>
      <c r="W174" s="10"/>
      <c r="X174" s="7"/>
      <c r="Y174" s="7"/>
      <c r="AB174" s="11"/>
      <c r="AC174" s="11"/>
      <c r="AD174" s="7"/>
      <c r="AF174" s="25"/>
    </row>
    <row r="175" spans="1:32" ht="14.25" x14ac:dyDescent="0.2">
      <c r="A175" s="37"/>
      <c r="B175" s="27"/>
      <c r="C175" s="20"/>
      <c r="D175" s="9"/>
      <c r="E175"/>
      <c r="F175"/>
      <c r="G175"/>
      <c r="H175" s="21"/>
      <c r="I175"/>
      <c r="J175"/>
      <c r="K175"/>
      <c r="L175" s="25"/>
      <c r="M175" s="10"/>
      <c r="N175"/>
      <c r="O175"/>
      <c r="P175" s="25"/>
      <c r="Q175" s="22"/>
      <c r="R175"/>
      <c r="S175" s="25"/>
      <c r="T175" s="25"/>
      <c r="U175" s="10"/>
      <c r="V175" s="10"/>
      <c r="W175" s="10"/>
      <c r="X175" s="7"/>
      <c r="Y175" s="7"/>
      <c r="AB175" s="11"/>
      <c r="AC175" s="11"/>
      <c r="AD175" s="7"/>
      <c r="AF175" s="25"/>
    </row>
    <row r="176" spans="1:32" ht="14.25" x14ac:dyDescent="0.2">
      <c r="A176" s="37"/>
      <c r="B176" s="27"/>
      <c r="C176" s="20"/>
      <c r="D176" s="9"/>
      <c r="E176"/>
      <c r="F176"/>
      <c r="G176"/>
      <c r="H176" s="21"/>
      <c r="I176"/>
      <c r="J176"/>
      <c r="K176"/>
      <c r="L176" s="25"/>
      <c r="M176" s="10"/>
      <c r="N176"/>
      <c r="O176"/>
      <c r="P176" s="25"/>
      <c r="Q176" s="22"/>
      <c r="R176"/>
      <c r="S176" s="25"/>
      <c r="T176" s="25"/>
      <c r="U176" s="10"/>
      <c r="V176" s="10"/>
      <c r="W176" s="10"/>
      <c r="X176" s="7"/>
      <c r="Y176" s="7"/>
      <c r="AB176" s="11"/>
      <c r="AC176" s="11"/>
      <c r="AD176" s="7"/>
      <c r="AF176" s="25"/>
    </row>
    <row r="177" spans="1:32" ht="14.25" x14ac:dyDescent="0.2">
      <c r="A177" s="37"/>
      <c r="B177" s="27"/>
      <c r="C177" s="20"/>
      <c r="D177" s="9"/>
      <c r="E177"/>
      <c r="F177"/>
      <c r="G177"/>
      <c r="H177" s="21"/>
      <c r="I177"/>
      <c r="J177"/>
      <c r="K177"/>
      <c r="L177" s="25"/>
      <c r="M177" s="10"/>
      <c r="N177"/>
      <c r="O177"/>
      <c r="P177" s="25"/>
      <c r="Q177" s="22"/>
      <c r="R177"/>
      <c r="S177" s="25"/>
      <c r="T177" s="25"/>
      <c r="U177" s="10"/>
      <c r="V177" s="10"/>
      <c r="W177" s="10"/>
      <c r="X177" s="7"/>
      <c r="Y177" s="7"/>
      <c r="AB177" s="11"/>
      <c r="AC177" s="11"/>
      <c r="AD177" s="7"/>
      <c r="AF177" s="25"/>
    </row>
    <row r="178" spans="1:32" ht="14.25" x14ac:dyDescent="0.2">
      <c r="A178" s="37"/>
      <c r="B178" s="27"/>
      <c r="C178" s="20"/>
      <c r="D178" s="9"/>
      <c r="E178"/>
      <c r="F178"/>
      <c r="G178"/>
      <c r="H178" s="21"/>
      <c r="I178"/>
      <c r="J178"/>
      <c r="K178"/>
      <c r="L178" s="25"/>
      <c r="M178" s="10"/>
      <c r="N178"/>
      <c r="O178"/>
      <c r="P178" s="25"/>
      <c r="Q178" s="22"/>
      <c r="R178"/>
      <c r="S178" s="25"/>
      <c r="T178" s="25"/>
      <c r="U178" s="10"/>
      <c r="V178" s="10"/>
      <c r="W178" s="10"/>
      <c r="X178" s="7"/>
      <c r="Y178" s="7"/>
      <c r="AB178" s="11"/>
      <c r="AC178" s="11"/>
      <c r="AD178" s="7"/>
      <c r="AF178" s="25"/>
    </row>
    <row r="179" spans="1:32" ht="14.25" x14ac:dyDescent="0.2">
      <c r="A179" s="37"/>
      <c r="B179" s="27"/>
      <c r="C179" s="20"/>
      <c r="D179" s="9"/>
      <c r="E179"/>
      <c r="F179"/>
      <c r="G179"/>
      <c r="H179" s="21"/>
      <c r="I179"/>
      <c r="J179"/>
      <c r="K179"/>
      <c r="L179" s="25"/>
      <c r="M179" s="10"/>
      <c r="N179"/>
      <c r="O179"/>
      <c r="P179" s="25"/>
      <c r="Q179" s="22"/>
      <c r="R179"/>
      <c r="S179" s="25"/>
      <c r="T179" s="25"/>
      <c r="U179" s="10"/>
      <c r="V179" s="10"/>
      <c r="W179" s="10"/>
      <c r="X179" s="7"/>
      <c r="Y179" s="7"/>
      <c r="AB179" s="11"/>
      <c r="AC179" s="11"/>
      <c r="AD179" s="7"/>
      <c r="AF179" s="25"/>
    </row>
    <row r="180" spans="1:32" ht="14.25" x14ac:dyDescent="0.2">
      <c r="A180" s="37"/>
      <c r="B180" s="27"/>
      <c r="C180" s="20"/>
      <c r="D180" s="9"/>
      <c r="E180"/>
      <c r="F180"/>
      <c r="G180"/>
      <c r="H180" s="21"/>
      <c r="I180"/>
      <c r="J180"/>
      <c r="K180"/>
      <c r="L180" s="25"/>
      <c r="M180" s="10"/>
      <c r="N180"/>
      <c r="O180"/>
      <c r="P180" s="25"/>
      <c r="Q180" s="22"/>
      <c r="R180"/>
      <c r="S180" s="25"/>
      <c r="T180" s="25"/>
      <c r="U180" s="10"/>
      <c r="V180" s="10"/>
      <c r="W180" s="10"/>
      <c r="X180" s="7"/>
      <c r="Y180" s="7"/>
      <c r="AB180" s="11"/>
      <c r="AC180" s="11"/>
      <c r="AD180" s="7"/>
      <c r="AF180" s="25"/>
    </row>
    <row r="181" spans="1:32" ht="14.25" x14ac:dyDescent="0.2">
      <c r="A181" s="37"/>
      <c r="B181" s="27"/>
      <c r="C181" s="20"/>
      <c r="D181" s="9"/>
      <c r="E181"/>
      <c r="F181"/>
      <c r="G181"/>
      <c r="H181" s="21"/>
      <c r="I181"/>
      <c r="J181"/>
      <c r="K181"/>
      <c r="L181" s="25"/>
      <c r="M181" s="10"/>
      <c r="N181"/>
      <c r="O181"/>
      <c r="P181" s="25"/>
      <c r="Q181" s="22"/>
      <c r="R181"/>
      <c r="S181" s="25"/>
      <c r="T181" s="25"/>
      <c r="U181" s="10"/>
      <c r="V181" s="10"/>
      <c r="W181" s="10"/>
      <c r="X181" s="7"/>
      <c r="Y181" s="7"/>
      <c r="AB181" s="11"/>
      <c r="AC181" s="11"/>
      <c r="AD181" s="7"/>
      <c r="AF181" s="25"/>
    </row>
    <row r="182" spans="1:32" ht="14.25" x14ac:dyDescent="0.2">
      <c r="A182" s="37"/>
      <c r="B182" s="27"/>
      <c r="C182" s="20"/>
      <c r="D182" s="9"/>
      <c r="E182"/>
      <c r="F182"/>
      <c r="G182"/>
      <c r="H182" s="21"/>
      <c r="I182"/>
      <c r="J182"/>
      <c r="K182"/>
      <c r="L182" s="25"/>
      <c r="M182" s="10"/>
      <c r="N182"/>
      <c r="O182"/>
      <c r="P182" s="25"/>
      <c r="Q182" s="22"/>
      <c r="R182"/>
      <c r="S182" s="25"/>
      <c r="T182" s="25"/>
      <c r="U182" s="10"/>
      <c r="V182" s="10"/>
      <c r="W182" s="10"/>
      <c r="X182" s="7"/>
      <c r="Y182" s="7"/>
      <c r="AB182" s="11"/>
      <c r="AC182" s="11"/>
      <c r="AD182" s="7"/>
      <c r="AF182" s="25"/>
    </row>
    <row r="183" spans="1:32" ht="14.25" x14ac:dyDescent="0.2">
      <c r="A183" s="37"/>
      <c r="B183" s="27"/>
      <c r="C183" s="20"/>
      <c r="D183" s="9"/>
      <c r="E183"/>
      <c r="F183"/>
      <c r="G183"/>
      <c r="H183" s="21"/>
      <c r="I183"/>
      <c r="J183"/>
      <c r="K183"/>
      <c r="L183" s="25"/>
      <c r="M183" s="10"/>
      <c r="N183"/>
      <c r="O183"/>
      <c r="P183" s="25"/>
      <c r="Q183" s="22"/>
      <c r="R183"/>
      <c r="S183" s="25"/>
      <c r="T183" s="25"/>
      <c r="U183" s="10"/>
      <c r="V183" s="10"/>
      <c r="W183" s="10"/>
      <c r="X183" s="7"/>
      <c r="Y183" s="7"/>
      <c r="AB183" s="11"/>
      <c r="AC183" s="11"/>
      <c r="AD183" s="7"/>
      <c r="AF183" s="25"/>
    </row>
    <row r="184" spans="1:32" ht="14.25" x14ac:dyDescent="0.2">
      <c r="A184" s="37"/>
      <c r="B184" s="27"/>
      <c r="C184" s="20"/>
      <c r="D184" s="9"/>
      <c r="E184"/>
      <c r="F184"/>
      <c r="G184"/>
      <c r="H184" s="21"/>
      <c r="I184"/>
      <c r="J184"/>
      <c r="K184"/>
      <c r="L184" s="25"/>
      <c r="M184" s="10"/>
      <c r="N184"/>
      <c r="O184"/>
      <c r="P184" s="25"/>
      <c r="Q184" s="22"/>
      <c r="R184"/>
      <c r="S184" s="25"/>
      <c r="T184" s="25"/>
      <c r="U184" s="10"/>
      <c r="V184" s="10"/>
      <c r="W184" s="10"/>
      <c r="X184" s="7"/>
      <c r="Y184" s="7"/>
      <c r="AB184" s="11"/>
      <c r="AC184" s="11"/>
      <c r="AD184" s="7"/>
      <c r="AF184" s="25"/>
    </row>
    <row r="185" spans="1:32" ht="14.25" x14ac:dyDescent="0.2">
      <c r="A185" s="37"/>
      <c r="B185" s="27"/>
      <c r="C185" s="20"/>
      <c r="D185" s="9"/>
      <c r="E185"/>
      <c r="F185"/>
      <c r="G185"/>
      <c r="H185" s="21"/>
      <c r="I185"/>
      <c r="J185"/>
      <c r="K185"/>
      <c r="L185" s="25"/>
      <c r="M185" s="10"/>
      <c r="N185"/>
      <c r="O185"/>
      <c r="P185" s="25"/>
      <c r="Q185" s="22"/>
      <c r="R185"/>
      <c r="S185" s="25"/>
      <c r="T185" s="25"/>
      <c r="U185" s="10"/>
      <c r="V185" s="10"/>
      <c r="W185" s="10"/>
      <c r="X185" s="7"/>
      <c r="Y185" s="7"/>
      <c r="AB185" s="11"/>
      <c r="AC185" s="11"/>
      <c r="AD185" s="7"/>
      <c r="AF185" s="25"/>
    </row>
    <row r="186" spans="1:32" ht="14.25" x14ac:dyDescent="0.2">
      <c r="A186" s="37"/>
      <c r="B186" s="27"/>
      <c r="C186" s="20"/>
      <c r="D186" s="9"/>
      <c r="E186"/>
      <c r="F186"/>
      <c r="G186"/>
      <c r="H186" s="21"/>
      <c r="I186"/>
      <c r="J186"/>
      <c r="K186"/>
      <c r="L186" s="25"/>
      <c r="M186" s="10"/>
      <c r="N186"/>
      <c r="O186"/>
      <c r="P186" s="25"/>
      <c r="Q186" s="22"/>
      <c r="R186"/>
      <c r="S186" s="25"/>
      <c r="T186" s="25"/>
      <c r="U186" s="10"/>
      <c r="V186" s="10"/>
      <c r="W186" s="10"/>
      <c r="X186" s="7"/>
      <c r="Y186" s="7"/>
      <c r="AB186" s="11"/>
      <c r="AC186" s="11"/>
      <c r="AD186" s="7"/>
      <c r="AF186" s="25"/>
    </row>
    <row r="187" spans="1:32" ht="14.25" x14ac:dyDescent="0.2">
      <c r="A187" s="37"/>
      <c r="B187" s="27"/>
      <c r="C187" s="20"/>
      <c r="D187" s="9"/>
      <c r="E187"/>
      <c r="F187"/>
      <c r="G187"/>
      <c r="H187" s="21"/>
      <c r="I187"/>
      <c r="J187"/>
      <c r="K187"/>
      <c r="L187" s="25"/>
      <c r="M187" s="10"/>
      <c r="N187"/>
      <c r="O187"/>
      <c r="P187" s="25"/>
      <c r="Q187" s="22"/>
      <c r="R187"/>
      <c r="S187" s="25"/>
      <c r="T187" s="25"/>
      <c r="U187" s="10"/>
      <c r="V187" s="10"/>
      <c r="W187" s="10"/>
      <c r="X187" s="7"/>
      <c r="Y187" s="7"/>
      <c r="AB187" s="11"/>
      <c r="AC187" s="11"/>
      <c r="AD187" s="7"/>
      <c r="AF187" s="25"/>
    </row>
    <row r="188" spans="1:32" ht="14.25" x14ac:dyDescent="0.2">
      <c r="A188" s="37"/>
      <c r="B188" s="27"/>
      <c r="C188" s="20"/>
      <c r="D188" s="9"/>
      <c r="E188"/>
      <c r="F188"/>
      <c r="G188"/>
      <c r="H188" s="21"/>
      <c r="I188"/>
      <c r="J188"/>
      <c r="K188"/>
      <c r="L188" s="25"/>
      <c r="M188" s="10"/>
      <c r="N188"/>
      <c r="O188"/>
      <c r="P188" s="25"/>
      <c r="Q188" s="22"/>
      <c r="R188"/>
      <c r="S188" s="25"/>
      <c r="T188" s="25"/>
      <c r="U188" s="10"/>
      <c r="V188" s="10"/>
      <c r="W188" s="10"/>
      <c r="X188" s="7"/>
      <c r="Y188" s="7"/>
      <c r="AB188" s="11"/>
      <c r="AC188" s="11"/>
      <c r="AD188" s="7"/>
      <c r="AF188" s="25"/>
    </row>
    <row r="189" spans="1:32" ht="14.25" x14ac:dyDescent="0.2">
      <c r="A189" s="37"/>
      <c r="B189" s="27"/>
      <c r="C189" s="20"/>
      <c r="D189" s="9"/>
      <c r="E189"/>
      <c r="F189"/>
      <c r="G189"/>
      <c r="H189" s="21"/>
      <c r="I189"/>
      <c r="J189"/>
      <c r="K189"/>
      <c r="L189" s="25"/>
      <c r="M189" s="10"/>
      <c r="N189"/>
      <c r="O189"/>
      <c r="P189" s="25"/>
      <c r="Q189" s="22"/>
      <c r="R189"/>
      <c r="S189" s="25"/>
      <c r="T189" s="25"/>
      <c r="U189" s="10"/>
      <c r="V189" s="10"/>
      <c r="W189" s="10"/>
      <c r="X189" s="7"/>
      <c r="Y189" s="7"/>
      <c r="AB189" s="11"/>
      <c r="AC189" s="11"/>
      <c r="AD189" s="7"/>
      <c r="AF189" s="25"/>
    </row>
    <row r="190" spans="1:32" ht="14.25" x14ac:dyDescent="0.2">
      <c r="A190" s="37"/>
      <c r="B190" s="27"/>
      <c r="C190" s="20"/>
      <c r="D190" s="9"/>
      <c r="E190"/>
      <c r="F190"/>
      <c r="G190"/>
      <c r="H190" s="21"/>
      <c r="I190"/>
      <c r="J190"/>
      <c r="K190"/>
      <c r="L190" s="25"/>
      <c r="M190" s="10"/>
      <c r="N190"/>
      <c r="O190"/>
      <c r="P190" s="25"/>
      <c r="Q190" s="22"/>
      <c r="R190"/>
      <c r="S190" s="25"/>
      <c r="T190" s="25"/>
      <c r="U190" s="10"/>
      <c r="V190" s="10"/>
      <c r="W190" s="10"/>
      <c r="X190" s="7"/>
      <c r="Y190" s="7"/>
      <c r="AB190" s="11"/>
      <c r="AC190" s="11"/>
      <c r="AD190" s="7"/>
      <c r="AF190" s="25"/>
    </row>
    <row r="191" spans="1:32" ht="14.25" x14ac:dyDescent="0.2">
      <c r="A191" s="37"/>
      <c r="B191" s="27"/>
      <c r="C191" s="20"/>
      <c r="D191" s="9"/>
      <c r="E191"/>
      <c r="F191"/>
      <c r="G191"/>
      <c r="H191" s="21"/>
      <c r="I191"/>
      <c r="J191"/>
      <c r="K191"/>
      <c r="L191" s="25"/>
      <c r="M191" s="10"/>
      <c r="N191"/>
      <c r="O191"/>
      <c r="P191" s="25"/>
      <c r="Q191" s="22"/>
      <c r="R191"/>
      <c r="S191" s="25"/>
      <c r="T191" s="25"/>
      <c r="U191" s="10"/>
      <c r="V191" s="10"/>
      <c r="W191" s="10"/>
      <c r="X191" s="7"/>
      <c r="Y191" s="7"/>
      <c r="AB191" s="11"/>
      <c r="AC191" s="11"/>
      <c r="AD191" s="7"/>
      <c r="AF191" s="25"/>
    </row>
    <row r="192" spans="1:32" ht="14.25" x14ac:dyDescent="0.2">
      <c r="A192" s="37"/>
      <c r="B192" s="27"/>
      <c r="C192" s="20"/>
      <c r="D192" s="9"/>
      <c r="E192"/>
      <c r="F192"/>
      <c r="G192"/>
      <c r="H192" s="21"/>
      <c r="I192"/>
      <c r="J192"/>
      <c r="K192"/>
      <c r="L192" s="25"/>
      <c r="M192" s="10"/>
      <c r="N192"/>
      <c r="O192"/>
      <c r="P192" s="25"/>
      <c r="Q192" s="22"/>
      <c r="R192"/>
      <c r="S192" s="25"/>
      <c r="T192" s="25"/>
      <c r="U192" s="10"/>
      <c r="V192" s="10"/>
      <c r="W192" s="10"/>
      <c r="X192" s="7"/>
      <c r="Y192" s="7"/>
      <c r="AB192" s="11"/>
      <c r="AC192" s="11"/>
      <c r="AD192" s="7"/>
      <c r="AF192" s="25"/>
    </row>
    <row r="193" spans="1:32" ht="14.25" x14ac:dyDescent="0.2">
      <c r="A193" s="37"/>
      <c r="B193" s="27"/>
      <c r="C193" s="20"/>
      <c r="D193" s="9"/>
      <c r="E193"/>
      <c r="F193"/>
      <c r="G193"/>
      <c r="H193" s="21"/>
      <c r="I193"/>
      <c r="J193"/>
      <c r="K193"/>
      <c r="L193" s="25"/>
      <c r="M193" s="10"/>
      <c r="N193"/>
      <c r="O193"/>
      <c r="P193" s="25"/>
      <c r="Q193" s="22"/>
      <c r="R193"/>
      <c r="S193" s="25"/>
      <c r="T193" s="25"/>
      <c r="U193" s="10"/>
      <c r="V193" s="10"/>
      <c r="W193" s="10"/>
      <c r="X193" s="7"/>
      <c r="Y193" s="7"/>
      <c r="AB193" s="11"/>
      <c r="AC193" s="11"/>
      <c r="AD193" s="7"/>
      <c r="AF193" s="25"/>
    </row>
    <row r="194" spans="1:32" ht="14.25" x14ac:dyDescent="0.2">
      <c r="A194" s="37"/>
      <c r="B194" s="27"/>
      <c r="C194" s="20"/>
      <c r="D194" s="9"/>
      <c r="E194"/>
      <c r="F194"/>
      <c r="G194"/>
      <c r="H194" s="21"/>
      <c r="I194"/>
      <c r="J194"/>
      <c r="K194"/>
      <c r="L194" s="25"/>
      <c r="M194" s="10"/>
      <c r="N194"/>
      <c r="O194"/>
      <c r="P194" s="25"/>
      <c r="Q194" s="22"/>
      <c r="R194"/>
      <c r="S194" s="25"/>
      <c r="T194" s="25"/>
      <c r="U194" s="10"/>
      <c r="V194" s="10"/>
      <c r="W194" s="10"/>
      <c r="X194" s="7"/>
      <c r="Y194" s="7"/>
      <c r="AB194" s="11"/>
      <c r="AC194" s="11"/>
      <c r="AD194" s="7"/>
      <c r="AF194" s="25"/>
    </row>
    <row r="195" spans="1:32" ht="14.25" x14ac:dyDescent="0.2">
      <c r="A195" s="37"/>
      <c r="B195" s="27"/>
      <c r="C195" s="20"/>
      <c r="D195" s="9"/>
      <c r="E195"/>
      <c r="F195"/>
      <c r="G195"/>
      <c r="H195" s="21"/>
      <c r="I195"/>
      <c r="J195"/>
      <c r="K195"/>
      <c r="L195" s="25"/>
      <c r="M195" s="10"/>
      <c r="N195"/>
      <c r="O195"/>
      <c r="P195" s="25"/>
      <c r="Q195" s="22"/>
      <c r="R195"/>
      <c r="S195" s="25"/>
      <c r="T195" s="25"/>
      <c r="U195" s="10"/>
      <c r="V195" s="10"/>
      <c r="W195" s="10"/>
      <c r="X195" s="7"/>
      <c r="Y195" s="7"/>
      <c r="AB195" s="11"/>
      <c r="AC195" s="11"/>
      <c r="AD195" s="7"/>
      <c r="AF195" s="25"/>
    </row>
    <row r="196" spans="1:32" ht="14.25" x14ac:dyDescent="0.2">
      <c r="A196" s="37"/>
      <c r="B196" s="27"/>
      <c r="C196" s="20"/>
      <c r="D196" s="9"/>
      <c r="E196"/>
      <c r="F196"/>
      <c r="G196"/>
      <c r="H196" s="21"/>
      <c r="I196"/>
      <c r="J196"/>
      <c r="K196"/>
      <c r="L196" s="25"/>
      <c r="M196" s="10"/>
      <c r="N196"/>
      <c r="O196"/>
      <c r="P196" s="25"/>
      <c r="Q196" s="22"/>
      <c r="R196"/>
      <c r="S196" s="25"/>
      <c r="T196" s="25"/>
      <c r="U196" s="10"/>
      <c r="V196" s="10"/>
      <c r="W196" s="10"/>
      <c r="X196" s="7"/>
      <c r="Y196" s="7"/>
      <c r="AB196" s="11"/>
      <c r="AC196" s="11"/>
      <c r="AD196" s="7"/>
      <c r="AF196" s="25"/>
    </row>
    <row r="197" spans="1:32" ht="14.25" x14ac:dyDescent="0.2">
      <c r="A197" s="37"/>
      <c r="B197" s="27"/>
      <c r="C197" s="20"/>
      <c r="D197" s="9"/>
      <c r="E197"/>
      <c r="F197"/>
      <c r="G197"/>
      <c r="H197" s="21"/>
      <c r="I197"/>
      <c r="J197"/>
      <c r="K197"/>
      <c r="L197" s="25"/>
      <c r="M197" s="10"/>
      <c r="N197"/>
      <c r="O197"/>
      <c r="P197" s="25"/>
      <c r="Q197" s="22"/>
      <c r="R197"/>
      <c r="S197" s="25"/>
      <c r="T197" s="25"/>
      <c r="U197" s="10"/>
      <c r="V197" s="10"/>
      <c r="W197" s="10"/>
      <c r="X197" s="7"/>
      <c r="Y197" s="7"/>
      <c r="AB197" s="11"/>
      <c r="AC197" s="11"/>
      <c r="AD197" s="7"/>
      <c r="AF197" s="25"/>
    </row>
    <row r="198" spans="1:32" ht="14.25" x14ac:dyDescent="0.2">
      <c r="A198" s="37"/>
      <c r="B198" s="27"/>
      <c r="C198" s="20"/>
      <c r="D198" s="9"/>
      <c r="E198"/>
      <c r="F198"/>
      <c r="G198"/>
      <c r="H198" s="21"/>
      <c r="I198"/>
      <c r="J198"/>
      <c r="K198"/>
      <c r="L198" s="25"/>
      <c r="M198" s="10"/>
      <c r="N198"/>
      <c r="O198"/>
      <c r="P198" s="25"/>
      <c r="Q198" s="22"/>
      <c r="R198"/>
      <c r="S198" s="25"/>
      <c r="T198" s="25"/>
      <c r="U198" s="10"/>
      <c r="V198" s="10"/>
      <c r="W198" s="10"/>
      <c r="X198" s="7"/>
      <c r="Y198" s="7"/>
      <c r="AB198" s="11"/>
      <c r="AC198" s="11"/>
      <c r="AD198" s="7"/>
      <c r="AF198" s="25"/>
    </row>
    <row r="199" spans="1:32" ht="14.25" x14ac:dyDescent="0.2">
      <c r="A199" s="37"/>
      <c r="B199" s="27"/>
      <c r="C199" s="20"/>
      <c r="D199" s="9"/>
      <c r="E199"/>
      <c r="F199"/>
      <c r="G199"/>
      <c r="H199" s="21"/>
      <c r="I199"/>
      <c r="J199"/>
      <c r="K199"/>
      <c r="L199" s="25"/>
      <c r="M199" s="10"/>
      <c r="N199"/>
      <c r="O199"/>
      <c r="P199" s="25"/>
      <c r="Q199" s="22"/>
      <c r="R199"/>
      <c r="S199" s="25"/>
      <c r="T199" s="25"/>
      <c r="U199" s="10"/>
      <c r="V199" s="10"/>
      <c r="W199" s="10"/>
      <c r="X199" s="7"/>
      <c r="Y199" s="7"/>
      <c r="AB199" s="11"/>
      <c r="AC199" s="11"/>
      <c r="AD199" s="7"/>
      <c r="AF199" s="25"/>
    </row>
    <row r="200" spans="1:32" ht="14.25" x14ac:dyDescent="0.2">
      <c r="A200" s="37"/>
      <c r="B200" s="27"/>
      <c r="C200" s="20"/>
      <c r="D200" s="9"/>
      <c r="E200"/>
      <c r="F200"/>
      <c r="G200"/>
      <c r="H200" s="21"/>
      <c r="I200"/>
      <c r="J200"/>
      <c r="K200"/>
      <c r="L200" s="25"/>
      <c r="M200" s="10"/>
      <c r="N200"/>
      <c r="O200"/>
      <c r="P200" s="25"/>
      <c r="Q200" s="22"/>
      <c r="R200"/>
      <c r="S200" s="25"/>
      <c r="T200" s="25"/>
      <c r="U200" s="10"/>
      <c r="V200" s="10"/>
      <c r="W200" s="10"/>
      <c r="X200" s="7"/>
      <c r="Y200" s="7"/>
      <c r="AB200" s="11"/>
      <c r="AC200" s="11"/>
      <c r="AD200" s="7"/>
      <c r="AF200" s="25"/>
    </row>
    <row r="201" spans="1:32" ht="14.25" x14ac:dyDescent="0.2">
      <c r="A201" s="37"/>
      <c r="B201" s="27"/>
      <c r="C201" s="20"/>
      <c r="D201" s="9"/>
      <c r="E201"/>
      <c r="F201"/>
      <c r="G201"/>
      <c r="H201" s="21"/>
      <c r="I201"/>
      <c r="J201"/>
      <c r="K201"/>
      <c r="L201" s="25"/>
      <c r="M201" s="10"/>
      <c r="N201"/>
      <c r="O201"/>
      <c r="P201" s="25"/>
      <c r="Q201" s="22"/>
      <c r="R201"/>
      <c r="S201" s="25"/>
      <c r="T201" s="25"/>
      <c r="U201" s="10"/>
      <c r="V201" s="10"/>
      <c r="W201" s="10"/>
      <c r="X201" s="7"/>
      <c r="Y201" s="7"/>
      <c r="AB201" s="11"/>
      <c r="AC201" s="11"/>
      <c r="AD201" s="7"/>
      <c r="AF201" s="25"/>
    </row>
    <row r="202" spans="1:32" ht="14.25" x14ac:dyDescent="0.2">
      <c r="A202" s="37"/>
      <c r="B202" s="27"/>
      <c r="C202" s="20"/>
      <c r="D202" s="9"/>
      <c r="E202"/>
      <c r="F202"/>
      <c r="G202"/>
      <c r="H202" s="21"/>
      <c r="I202"/>
      <c r="J202"/>
      <c r="K202"/>
      <c r="L202" s="25"/>
      <c r="M202" s="10"/>
      <c r="N202"/>
      <c r="O202"/>
      <c r="P202" s="25"/>
      <c r="Q202" s="22"/>
      <c r="R202"/>
      <c r="S202" s="25"/>
      <c r="T202" s="25"/>
      <c r="U202" s="10"/>
      <c r="V202" s="10"/>
      <c r="W202" s="10"/>
      <c r="X202" s="7"/>
      <c r="Y202" s="7"/>
      <c r="AB202" s="11"/>
      <c r="AC202" s="11"/>
      <c r="AD202" s="7"/>
      <c r="AF202" s="25"/>
    </row>
    <row r="203" spans="1:32" ht="14.25" x14ac:dyDescent="0.2">
      <c r="A203" s="37"/>
      <c r="B203" s="27"/>
      <c r="C203" s="20"/>
      <c r="D203" s="9"/>
      <c r="E203"/>
      <c r="F203"/>
      <c r="G203"/>
      <c r="H203" s="21"/>
      <c r="I203"/>
      <c r="J203"/>
      <c r="K203"/>
      <c r="L203" s="25"/>
      <c r="M203" s="10"/>
      <c r="N203"/>
      <c r="O203"/>
      <c r="P203" s="25"/>
      <c r="Q203" s="22"/>
      <c r="R203"/>
      <c r="S203" s="25"/>
      <c r="T203" s="25"/>
      <c r="U203" s="10"/>
      <c r="V203" s="10"/>
      <c r="W203" s="10"/>
      <c r="X203" s="7"/>
      <c r="Y203" s="7"/>
      <c r="AB203" s="11"/>
      <c r="AC203" s="11"/>
      <c r="AD203" s="7"/>
      <c r="AF203" s="25"/>
    </row>
    <row r="204" spans="1:32" ht="14.25" x14ac:dyDescent="0.2">
      <c r="A204" s="37"/>
      <c r="B204" s="27"/>
      <c r="C204" s="20"/>
      <c r="D204" s="9"/>
      <c r="E204"/>
      <c r="F204"/>
      <c r="G204"/>
      <c r="H204" s="21"/>
      <c r="I204"/>
      <c r="J204"/>
      <c r="K204"/>
      <c r="L204" s="25"/>
      <c r="M204" s="10"/>
      <c r="N204"/>
      <c r="O204"/>
      <c r="P204" s="25"/>
      <c r="Q204" s="22"/>
      <c r="R204"/>
      <c r="S204" s="25"/>
      <c r="T204" s="25"/>
      <c r="U204" s="10"/>
      <c r="V204" s="10"/>
      <c r="W204" s="10"/>
      <c r="X204" s="7"/>
      <c r="Y204" s="7"/>
      <c r="AB204" s="11"/>
      <c r="AC204" s="11"/>
      <c r="AD204" s="7"/>
      <c r="AF204" s="25"/>
    </row>
    <row r="205" spans="1:32" ht="14.25" x14ac:dyDescent="0.2">
      <c r="A205" s="37"/>
      <c r="B205" s="27"/>
      <c r="C205" s="20"/>
      <c r="D205" s="9"/>
      <c r="E205"/>
      <c r="F205"/>
      <c r="G205"/>
      <c r="H205" s="21"/>
      <c r="I205"/>
      <c r="J205"/>
      <c r="K205"/>
      <c r="L205" s="25"/>
      <c r="M205" s="10"/>
      <c r="N205"/>
      <c r="O205"/>
      <c r="P205" s="25"/>
      <c r="Q205" s="22"/>
      <c r="R205"/>
      <c r="S205" s="25"/>
      <c r="T205" s="25"/>
      <c r="U205" s="10"/>
      <c r="V205" s="10"/>
      <c r="W205" s="10"/>
      <c r="X205" s="7"/>
      <c r="Y205" s="7"/>
      <c r="AB205" s="11"/>
      <c r="AC205" s="11"/>
      <c r="AD205" s="7"/>
      <c r="AF205" s="25"/>
    </row>
    <row r="206" spans="1:32" ht="14.25" x14ac:dyDescent="0.2">
      <c r="A206" s="37"/>
      <c r="B206" s="27"/>
      <c r="C206" s="20"/>
      <c r="D206" s="9"/>
      <c r="E206"/>
      <c r="F206"/>
      <c r="G206"/>
      <c r="H206" s="21"/>
      <c r="I206"/>
      <c r="J206"/>
      <c r="K206"/>
      <c r="L206" s="25"/>
      <c r="M206" s="10"/>
      <c r="N206"/>
      <c r="O206"/>
      <c r="P206" s="25"/>
      <c r="Q206" s="22"/>
      <c r="R206"/>
      <c r="S206" s="25"/>
      <c r="T206" s="25"/>
      <c r="U206" s="10"/>
      <c r="V206" s="10"/>
      <c r="W206" s="10"/>
      <c r="X206" s="7"/>
      <c r="Y206" s="7"/>
      <c r="AB206" s="11"/>
      <c r="AC206" s="11"/>
      <c r="AD206" s="7"/>
      <c r="AF206" s="25"/>
    </row>
    <row r="207" spans="1:32" ht="14.25" x14ac:dyDescent="0.2">
      <c r="A207" s="37"/>
      <c r="B207" s="27"/>
      <c r="C207" s="20"/>
      <c r="D207" s="9"/>
      <c r="E207"/>
      <c r="F207"/>
      <c r="G207"/>
      <c r="H207" s="21"/>
      <c r="I207"/>
      <c r="J207"/>
      <c r="K207"/>
      <c r="L207" s="25"/>
      <c r="M207" s="10"/>
      <c r="N207"/>
      <c r="O207"/>
      <c r="P207" s="25"/>
      <c r="Q207" s="22"/>
      <c r="R207"/>
      <c r="S207" s="25"/>
      <c r="T207" s="25"/>
      <c r="U207" s="10"/>
      <c r="V207" s="10"/>
      <c r="W207" s="10"/>
      <c r="X207" s="7"/>
      <c r="Y207" s="7"/>
      <c r="AB207" s="11"/>
      <c r="AC207" s="11"/>
      <c r="AD207" s="7"/>
      <c r="AF207" s="25"/>
    </row>
    <row r="208" spans="1:32" ht="14.25" x14ac:dyDescent="0.2">
      <c r="A208" s="37"/>
      <c r="B208" s="27"/>
      <c r="C208" s="20"/>
      <c r="D208" s="9"/>
      <c r="E208"/>
      <c r="F208"/>
      <c r="G208"/>
      <c r="H208" s="21"/>
      <c r="I208"/>
      <c r="J208"/>
      <c r="K208"/>
      <c r="L208" s="25"/>
      <c r="M208" s="10"/>
      <c r="N208"/>
      <c r="O208"/>
      <c r="P208" s="25"/>
      <c r="Q208" s="22"/>
      <c r="R208"/>
      <c r="S208" s="25"/>
      <c r="T208" s="25"/>
      <c r="U208" s="10"/>
      <c r="V208" s="10"/>
      <c r="W208" s="10"/>
      <c r="X208" s="7"/>
      <c r="Y208" s="7"/>
      <c r="AB208" s="11"/>
      <c r="AC208" s="11"/>
      <c r="AD208" s="7"/>
      <c r="AF208" s="25"/>
    </row>
    <row r="209" spans="1:32" ht="14.25" x14ac:dyDescent="0.2">
      <c r="A209" s="37"/>
      <c r="B209" s="27"/>
      <c r="C209" s="20"/>
      <c r="D209" s="9"/>
      <c r="E209"/>
      <c r="F209"/>
      <c r="G209"/>
      <c r="H209" s="21"/>
      <c r="I209"/>
      <c r="J209"/>
      <c r="K209"/>
      <c r="L209" s="25"/>
      <c r="M209" s="10"/>
      <c r="N209"/>
      <c r="O209"/>
      <c r="P209" s="25"/>
      <c r="Q209" s="22"/>
      <c r="R209"/>
      <c r="S209" s="25"/>
      <c r="T209" s="25"/>
      <c r="U209" s="10"/>
      <c r="V209" s="10"/>
      <c r="W209" s="10"/>
      <c r="X209" s="7"/>
      <c r="Y209" s="7"/>
      <c r="AB209" s="11"/>
      <c r="AC209" s="11"/>
      <c r="AD209" s="7"/>
      <c r="AF209" s="25"/>
    </row>
    <row r="210" spans="1:32" ht="14.25" x14ac:dyDescent="0.2">
      <c r="A210" s="37"/>
      <c r="B210" s="27"/>
      <c r="C210" s="20"/>
      <c r="D210" s="9"/>
      <c r="E210"/>
      <c r="F210"/>
      <c r="G210"/>
      <c r="H210" s="21"/>
      <c r="I210"/>
      <c r="J210"/>
      <c r="K210"/>
      <c r="L210" s="25"/>
      <c r="M210" s="10"/>
      <c r="N210"/>
      <c r="O210"/>
      <c r="P210" s="25"/>
      <c r="Q210" s="22"/>
      <c r="R210"/>
      <c r="S210" s="25"/>
      <c r="T210" s="25"/>
      <c r="U210" s="10"/>
      <c r="V210" s="10"/>
      <c r="W210" s="10"/>
      <c r="X210" s="7"/>
      <c r="Y210" s="7"/>
      <c r="AB210" s="11"/>
      <c r="AC210" s="11"/>
      <c r="AD210" s="7"/>
      <c r="AF210" s="25"/>
    </row>
    <row r="211" spans="1:32" ht="14.25" x14ac:dyDescent="0.2">
      <c r="A211" s="37"/>
      <c r="B211" s="27"/>
      <c r="C211" s="20"/>
      <c r="D211" s="9"/>
      <c r="E211"/>
      <c r="F211"/>
      <c r="G211"/>
      <c r="H211" s="21"/>
      <c r="I211"/>
      <c r="J211"/>
      <c r="K211"/>
      <c r="L211" s="25"/>
      <c r="M211" s="10"/>
      <c r="N211"/>
      <c r="O211"/>
      <c r="P211" s="25"/>
      <c r="Q211" s="22"/>
      <c r="R211"/>
      <c r="S211" s="25"/>
      <c r="T211" s="25"/>
      <c r="U211" s="10"/>
      <c r="V211" s="10"/>
      <c r="W211" s="10"/>
      <c r="X211" s="7"/>
      <c r="Y211" s="7"/>
      <c r="AB211" s="11"/>
      <c r="AC211" s="11"/>
      <c r="AD211" s="7"/>
      <c r="AF211" s="25"/>
    </row>
    <row r="212" spans="1:32" ht="14.25" x14ac:dyDescent="0.2">
      <c r="A212" s="37"/>
      <c r="B212" s="27"/>
      <c r="C212" s="20"/>
      <c r="D212" s="9"/>
      <c r="E212"/>
      <c r="F212"/>
      <c r="G212"/>
      <c r="H212" s="21"/>
      <c r="I212"/>
      <c r="J212"/>
      <c r="K212"/>
      <c r="L212" s="25"/>
      <c r="M212" s="10"/>
      <c r="N212"/>
      <c r="O212"/>
      <c r="P212" s="25"/>
      <c r="Q212" s="22"/>
      <c r="R212"/>
      <c r="S212" s="25"/>
      <c r="T212" s="25"/>
      <c r="U212" s="10"/>
      <c r="V212" s="10"/>
      <c r="W212" s="10"/>
      <c r="X212" s="7"/>
      <c r="Y212" s="7"/>
      <c r="AB212" s="11"/>
      <c r="AC212" s="11"/>
      <c r="AD212" s="7"/>
      <c r="AF212" s="25"/>
    </row>
    <row r="213" spans="1:32" ht="14.25" x14ac:dyDescent="0.2">
      <c r="A213" s="37"/>
      <c r="B213" s="27"/>
      <c r="C213" s="20"/>
      <c r="D213" s="9"/>
      <c r="E213"/>
      <c r="F213"/>
      <c r="G213"/>
      <c r="H213" s="21"/>
      <c r="I213"/>
      <c r="J213"/>
      <c r="K213"/>
      <c r="L213" s="25"/>
      <c r="M213" s="10"/>
      <c r="N213"/>
      <c r="O213"/>
      <c r="P213" s="25"/>
      <c r="Q213" s="22"/>
      <c r="R213"/>
      <c r="S213" s="25"/>
      <c r="T213" s="25"/>
      <c r="U213" s="10"/>
      <c r="V213" s="10"/>
      <c r="W213" s="10"/>
      <c r="X213" s="7"/>
      <c r="Y213" s="7"/>
      <c r="AB213" s="11"/>
      <c r="AC213" s="11"/>
      <c r="AD213" s="7"/>
      <c r="AF213" s="25"/>
    </row>
    <row r="214" spans="1:32" ht="14.25" x14ac:dyDescent="0.2">
      <c r="A214" s="37"/>
      <c r="B214" s="27"/>
      <c r="C214" s="20"/>
      <c r="D214" s="9"/>
      <c r="E214"/>
      <c r="F214"/>
      <c r="G214"/>
      <c r="H214" s="21"/>
      <c r="I214"/>
      <c r="J214"/>
      <c r="K214"/>
      <c r="L214" s="25"/>
      <c r="M214" s="10"/>
      <c r="N214"/>
      <c r="O214"/>
      <c r="P214" s="25"/>
      <c r="Q214" s="22"/>
      <c r="R214"/>
      <c r="S214" s="25"/>
      <c r="T214" s="25"/>
      <c r="U214" s="10"/>
      <c r="V214" s="10"/>
      <c r="W214" s="10"/>
      <c r="X214" s="7"/>
      <c r="Y214" s="7"/>
      <c r="AB214" s="11"/>
      <c r="AC214" s="11"/>
      <c r="AD214" s="7"/>
      <c r="AF214" s="25"/>
    </row>
    <row r="215" spans="1:32" ht="14.25" x14ac:dyDescent="0.2">
      <c r="A215" s="37"/>
      <c r="B215" s="27"/>
      <c r="C215" s="20"/>
      <c r="D215" s="9"/>
      <c r="E215"/>
      <c r="F215"/>
      <c r="G215"/>
      <c r="H215" s="21"/>
      <c r="I215"/>
      <c r="J215"/>
      <c r="K215"/>
      <c r="L215" s="25"/>
      <c r="M215" s="10"/>
      <c r="N215"/>
      <c r="O215"/>
      <c r="P215" s="25"/>
      <c r="Q215" s="22"/>
      <c r="R215"/>
      <c r="S215" s="25"/>
      <c r="T215" s="25"/>
      <c r="U215" s="10"/>
      <c r="V215" s="10"/>
      <c r="W215" s="10"/>
      <c r="X215" s="7"/>
      <c r="Y215" s="7"/>
      <c r="AB215" s="11"/>
      <c r="AC215" s="11"/>
      <c r="AD215" s="7"/>
      <c r="AF215" s="25"/>
    </row>
    <row r="216" spans="1:32" ht="14.25" x14ac:dyDescent="0.2">
      <c r="A216" s="37"/>
      <c r="B216" s="27"/>
      <c r="C216" s="20"/>
      <c r="D216" s="9"/>
      <c r="E216"/>
      <c r="F216"/>
      <c r="G216"/>
      <c r="H216" s="21"/>
      <c r="I216"/>
      <c r="J216"/>
      <c r="K216"/>
      <c r="L216" s="25"/>
      <c r="M216" s="10"/>
      <c r="N216"/>
      <c r="O216"/>
      <c r="P216" s="25"/>
      <c r="Q216" s="22"/>
      <c r="R216"/>
      <c r="S216" s="25"/>
      <c r="T216" s="25"/>
      <c r="U216" s="10"/>
      <c r="V216" s="10"/>
      <c r="W216" s="10"/>
      <c r="X216" s="7"/>
      <c r="Y216" s="7"/>
      <c r="AB216" s="11"/>
      <c r="AC216" s="11"/>
      <c r="AD216" s="7"/>
      <c r="AF216" s="25"/>
    </row>
    <row r="217" spans="1:32" ht="14.25" x14ac:dyDescent="0.2">
      <c r="A217" s="37"/>
      <c r="B217" s="27"/>
      <c r="C217" s="20"/>
      <c r="D217" s="9"/>
      <c r="E217"/>
      <c r="F217"/>
      <c r="G217"/>
      <c r="H217" s="21"/>
      <c r="I217"/>
      <c r="J217"/>
      <c r="K217"/>
      <c r="L217" s="25"/>
      <c r="M217" s="10"/>
      <c r="N217"/>
      <c r="O217"/>
      <c r="P217" s="25"/>
      <c r="Q217" s="22"/>
      <c r="R217"/>
      <c r="S217" s="25"/>
      <c r="T217" s="25"/>
      <c r="U217" s="10"/>
      <c r="V217" s="10"/>
      <c r="W217" s="10"/>
      <c r="X217" s="7"/>
      <c r="Y217" s="7"/>
      <c r="AB217" s="11"/>
      <c r="AC217" s="11"/>
      <c r="AD217" s="7"/>
      <c r="AF217" s="25"/>
    </row>
    <row r="218" spans="1:32" ht="14.25" x14ac:dyDescent="0.2">
      <c r="A218" s="37"/>
      <c r="B218" s="27"/>
      <c r="C218" s="20"/>
      <c r="D218" s="9"/>
      <c r="E218"/>
      <c r="F218"/>
      <c r="G218"/>
      <c r="H218" s="21"/>
      <c r="I218"/>
      <c r="J218"/>
      <c r="K218"/>
      <c r="L218" s="25"/>
      <c r="M218" s="10"/>
      <c r="N218"/>
      <c r="O218"/>
      <c r="P218" s="25"/>
      <c r="Q218" s="22"/>
      <c r="R218"/>
      <c r="S218" s="25"/>
      <c r="T218" s="25"/>
      <c r="U218" s="10"/>
      <c r="V218" s="10"/>
      <c r="W218" s="10"/>
      <c r="X218" s="7"/>
      <c r="Y218" s="7"/>
      <c r="AB218" s="11"/>
      <c r="AC218" s="11"/>
      <c r="AD218" s="7"/>
      <c r="AF218" s="25"/>
    </row>
    <row r="219" spans="1:32" ht="14.25" x14ac:dyDescent="0.2">
      <c r="A219" s="37"/>
      <c r="B219" s="27"/>
      <c r="C219" s="20"/>
      <c r="D219" s="9"/>
      <c r="E219"/>
      <c r="F219"/>
      <c r="G219"/>
      <c r="H219" s="21"/>
      <c r="I219"/>
      <c r="J219"/>
      <c r="K219"/>
      <c r="L219" s="25"/>
      <c r="M219" s="10"/>
      <c r="N219"/>
      <c r="O219"/>
      <c r="P219" s="25"/>
      <c r="Q219" s="22"/>
      <c r="R219"/>
      <c r="S219" s="25"/>
      <c r="T219" s="25"/>
      <c r="U219" s="10"/>
      <c r="V219" s="10"/>
      <c r="W219" s="10"/>
      <c r="X219" s="7"/>
      <c r="Y219" s="7"/>
      <c r="AB219" s="11"/>
      <c r="AC219" s="11"/>
      <c r="AD219" s="7"/>
      <c r="AF219" s="25"/>
    </row>
    <row r="220" spans="1:32" ht="14.25" x14ac:dyDescent="0.2">
      <c r="A220" s="37"/>
      <c r="B220" s="27"/>
      <c r="C220" s="20"/>
      <c r="D220" s="9"/>
      <c r="E220"/>
      <c r="F220"/>
      <c r="G220"/>
      <c r="H220" s="21"/>
      <c r="I220"/>
      <c r="J220"/>
      <c r="K220"/>
      <c r="L220" s="25"/>
      <c r="M220" s="10"/>
      <c r="N220"/>
      <c r="O220"/>
      <c r="P220" s="25"/>
      <c r="Q220" s="22"/>
      <c r="R220"/>
      <c r="S220" s="25"/>
      <c r="T220" s="25"/>
      <c r="U220" s="10"/>
      <c r="V220" s="10"/>
      <c r="W220" s="10"/>
      <c r="X220" s="7"/>
      <c r="Y220" s="7"/>
      <c r="AB220" s="11"/>
      <c r="AC220" s="11"/>
      <c r="AD220" s="7"/>
      <c r="AF220" s="25"/>
    </row>
    <row r="221" spans="1:32" ht="14.25" x14ac:dyDescent="0.2">
      <c r="A221" s="37"/>
      <c r="B221" s="27"/>
      <c r="C221" s="20"/>
      <c r="D221" s="9"/>
      <c r="E221"/>
      <c r="F221"/>
      <c r="G221"/>
      <c r="H221" s="21"/>
      <c r="I221"/>
      <c r="J221"/>
      <c r="K221"/>
      <c r="L221" s="25"/>
      <c r="M221" s="10"/>
      <c r="N221"/>
      <c r="O221"/>
      <c r="P221" s="25"/>
      <c r="Q221" s="22"/>
      <c r="R221"/>
      <c r="S221" s="25"/>
      <c r="T221" s="25"/>
      <c r="U221" s="10"/>
      <c r="V221" s="10"/>
      <c r="W221" s="10"/>
      <c r="X221" s="7"/>
      <c r="Y221" s="7"/>
      <c r="AB221" s="11"/>
      <c r="AC221" s="11"/>
      <c r="AD221" s="7"/>
      <c r="AF221" s="25"/>
    </row>
    <row r="222" spans="1:32" ht="14.25" x14ac:dyDescent="0.2">
      <c r="A222" s="37"/>
      <c r="B222" s="27"/>
      <c r="C222" s="20"/>
      <c r="D222" s="9"/>
      <c r="E222"/>
      <c r="F222"/>
      <c r="G222"/>
      <c r="H222" s="21"/>
      <c r="I222"/>
      <c r="J222"/>
      <c r="K222"/>
      <c r="L222" s="25"/>
      <c r="M222" s="10"/>
      <c r="N222"/>
      <c r="O222"/>
      <c r="P222" s="25"/>
      <c r="Q222" s="22"/>
      <c r="R222"/>
      <c r="S222" s="25"/>
      <c r="T222" s="25"/>
      <c r="U222" s="10"/>
      <c r="V222" s="10"/>
      <c r="W222" s="10"/>
      <c r="X222" s="7"/>
      <c r="Y222" s="7"/>
      <c r="AB222" s="11"/>
      <c r="AC222" s="11"/>
      <c r="AD222" s="7"/>
      <c r="AF222" s="25"/>
    </row>
    <row r="223" spans="1:32" ht="14.25" x14ac:dyDescent="0.2">
      <c r="A223" s="37"/>
      <c r="B223" s="27"/>
      <c r="C223" s="20"/>
      <c r="D223" s="9"/>
      <c r="E223"/>
      <c r="F223"/>
      <c r="G223"/>
      <c r="H223" s="21"/>
      <c r="I223"/>
      <c r="J223"/>
      <c r="K223"/>
      <c r="L223" s="25"/>
      <c r="M223" s="10"/>
      <c r="N223"/>
      <c r="O223"/>
      <c r="P223" s="25"/>
      <c r="Q223" s="22"/>
      <c r="R223"/>
      <c r="S223" s="25"/>
      <c r="T223" s="25"/>
      <c r="U223" s="10"/>
      <c r="V223" s="10"/>
      <c r="W223" s="10"/>
      <c r="X223" s="7"/>
      <c r="Y223" s="7"/>
      <c r="AB223" s="11"/>
      <c r="AC223" s="11"/>
      <c r="AD223" s="7"/>
      <c r="AF223" s="25"/>
    </row>
    <row r="224" spans="1:32" ht="14.25" x14ac:dyDescent="0.2">
      <c r="A224" s="37"/>
      <c r="B224" s="27"/>
      <c r="C224" s="20"/>
      <c r="D224" s="9"/>
      <c r="E224"/>
      <c r="F224"/>
      <c r="G224"/>
      <c r="H224" s="21"/>
      <c r="I224"/>
      <c r="J224"/>
      <c r="K224"/>
      <c r="L224" s="25"/>
      <c r="M224" s="10"/>
      <c r="N224"/>
      <c r="O224"/>
      <c r="P224" s="25"/>
      <c r="Q224" s="22"/>
      <c r="R224"/>
      <c r="S224" s="25"/>
      <c r="T224" s="25"/>
      <c r="U224" s="10"/>
      <c r="V224" s="10"/>
      <c r="W224" s="10"/>
      <c r="X224" s="7"/>
      <c r="Y224" s="7"/>
      <c r="AB224" s="11"/>
      <c r="AC224" s="11"/>
      <c r="AD224" s="7"/>
      <c r="AF224" s="25"/>
    </row>
    <row r="225" spans="1:32" ht="14.25" x14ac:dyDescent="0.2">
      <c r="A225" s="37"/>
      <c r="B225" s="27"/>
      <c r="C225" s="20"/>
      <c r="D225" s="9"/>
      <c r="E225"/>
      <c r="F225"/>
      <c r="G225"/>
      <c r="H225" s="21"/>
      <c r="I225"/>
      <c r="J225"/>
      <c r="K225"/>
      <c r="L225" s="25"/>
      <c r="M225" s="10"/>
      <c r="N225"/>
      <c r="O225"/>
      <c r="P225" s="25"/>
      <c r="Q225" s="22"/>
      <c r="R225"/>
      <c r="S225" s="25"/>
      <c r="T225" s="25"/>
      <c r="U225" s="10"/>
      <c r="V225" s="10"/>
      <c r="W225" s="10"/>
      <c r="X225" s="7"/>
      <c r="Y225" s="7"/>
      <c r="AB225" s="11"/>
      <c r="AC225" s="11"/>
      <c r="AD225" s="7"/>
      <c r="AF225" s="25"/>
    </row>
    <row r="226" spans="1:32" ht="14.25" x14ac:dyDescent="0.2">
      <c r="A226" s="37"/>
      <c r="B226" s="27"/>
      <c r="C226" s="20"/>
      <c r="D226" s="9"/>
      <c r="E226"/>
      <c r="F226"/>
      <c r="G226"/>
      <c r="H226" s="21"/>
      <c r="I226"/>
      <c r="J226"/>
      <c r="K226"/>
      <c r="L226" s="25"/>
      <c r="M226" s="10"/>
      <c r="N226"/>
      <c r="O226"/>
      <c r="P226" s="25"/>
      <c r="Q226" s="22"/>
      <c r="R226"/>
      <c r="S226" s="25"/>
      <c r="T226" s="25"/>
      <c r="U226" s="10"/>
      <c r="V226" s="10"/>
      <c r="W226" s="10"/>
      <c r="X226" s="7"/>
      <c r="Y226" s="7"/>
      <c r="AB226" s="11"/>
      <c r="AC226" s="11"/>
      <c r="AD226" s="7"/>
      <c r="AF226" s="25"/>
    </row>
    <row r="227" spans="1:32" ht="14.25" x14ac:dyDescent="0.2">
      <c r="A227" s="37"/>
      <c r="B227" s="27"/>
      <c r="C227" s="20"/>
      <c r="D227" s="9"/>
      <c r="E227"/>
      <c r="F227"/>
      <c r="G227"/>
      <c r="H227" s="21"/>
      <c r="I227"/>
      <c r="J227"/>
      <c r="K227"/>
      <c r="L227" s="25"/>
      <c r="M227" s="10"/>
      <c r="N227"/>
      <c r="O227"/>
      <c r="P227" s="25"/>
      <c r="Q227" s="22"/>
      <c r="R227"/>
      <c r="S227" s="25"/>
      <c r="T227" s="25"/>
      <c r="U227" s="10"/>
      <c r="V227" s="10"/>
      <c r="W227" s="10"/>
      <c r="X227" s="7"/>
      <c r="Y227" s="7"/>
      <c r="AB227" s="11"/>
      <c r="AC227" s="11"/>
      <c r="AD227" s="7"/>
      <c r="AF227" s="25"/>
    </row>
    <row r="228" spans="1:32" ht="14.25" x14ac:dyDescent="0.2">
      <c r="A228" s="37"/>
      <c r="B228" s="27"/>
      <c r="C228" s="20"/>
      <c r="D228" s="9"/>
      <c r="E228"/>
      <c r="F228"/>
      <c r="G228"/>
      <c r="H228" s="21"/>
      <c r="I228"/>
      <c r="J228"/>
      <c r="K228"/>
      <c r="L228" s="25"/>
      <c r="M228" s="10"/>
      <c r="N228"/>
      <c r="O228"/>
      <c r="P228" s="25"/>
      <c r="Q228" s="22"/>
      <c r="R228"/>
      <c r="S228" s="25"/>
      <c r="T228" s="25"/>
      <c r="U228" s="10"/>
      <c r="V228" s="10"/>
      <c r="W228" s="10"/>
      <c r="X228" s="7"/>
      <c r="Y228" s="7"/>
      <c r="AB228" s="11"/>
      <c r="AC228" s="11"/>
      <c r="AD228" s="7"/>
      <c r="AF228" s="25"/>
    </row>
    <row r="229" spans="1:32" ht="14.25" x14ac:dyDescent="0.2">
      <c r="A229" s="37"/>
      <c r="B229" s="27"/>
      <c r="C229" s="20"/>
      <c r="D229" s="9"/>
      <c r="E229"/>
      <c r="F229"/>
      <c r="G229"/>
      <c r="H229" s="21"/>
      <c r="I229"/>
      <c r="J229"/>
      <c r="K229"/>
      <c r="L229" s="25"/>
      <c r="M229" s="10"/>
      <c r="N229"/>
      <c r="O229"/>
      <c r="P229" s="25"/>
      <c r="Q229" s="22"/>
      <c r="R229"/>
      <c r="S229" s="25"/>
      <c r="T229" s="25"/>
      <c r="U229" s="10"/>
      <c r="V229" s="10"/>
      <c r="W229" s="10"/>
      <c r="X229" s="7"/>
      <c r="Y229" s="7"/>
      <c r="AB229" s="11"/>
      <c r="AC229" s="11"/>
      <c r="AD229" s="7"/>
      <c r="AF229" s="25"/>
    </row>
    <row r="230" spans="1:32" ht="14.25" x14ac:dyDescent="0.2">
      <c r="A230" s="37"/>
      <c r="B230" s="27"/>
      <c r="C230" s="20"/>
      <c r="D230" s="9"/>
      <c r="E230"/>
      <c r="F230"/>
      <c r="G230"/>
      <c r="H230" s="21"/>
      <c r="I230"/>
      <c r="J230"/>
      <c r="K230"/>
      <c r="L230" s="25"/>
      <c r="M230" s="10"/>
      <c r="N230"/>
      <c r="O230"/>
      <c r="P230" s="25"/>
      <c r="Q230" s="22"/>
      <c r="R230"/>
      <c r="S230" s="25"/>
      <c r="T230" s="25"/>
      <c r="U230" s="10"/>
      <c r="V230" s="10"/>
      <c r="W230" s="10"/>
      <c r="X230" s="7"/>
      <c r="Y230" s="7"/>
      <c r="AB230" s="11"/>
      <c r="AC230" s="11"/>
      <c r="AD230" s="7"/>
      <c r="AF230" s="25"/>
    </row>
    <row r="231" spans="1:32" ht="14.25" x14ac:dyDescent="0.2">
      <c r="A231" s="37"/>
      <c r="B231" s="27"/>
      <c r="C231" s="20"/>
      <c r="D231" s="9"/>
      <c r="E231"/>
      <c r="F231"/>
      <c r="G231"/>
      <c r="H231" s="21"/>
      <c r="I231"/>
      <c r="J231"/>
      <c r="K231"/>
      <c r="L231" s="25"/>
      <c r="M231" s="10"/>
      <c r="N231"/>
      <c r="O231"/>
      <c r="P231" s="25"/>
      <c r="Q231" s="22"/>
      <c r="R231"/>
      <c r="S231" s="25"/>
      <c r="T231" s="25"/>
      <c r="U231" s="10"/>
      <c r="V231" s="10"/>
      <c r="W231" s="10"/>
      <c r="X231" s="7"/>
      <c r="Y231" s="7"/>
      <c r="AB231" s="11"/>
      <c r="AC231" s="11"/>
      <c r="AD231" s="7"/>
      <c r="AF231" s="25"/>
    </row>
    <row r="232" spans="1:32" ht="14.25" x14ac:dyDescent="0.2">
      <c r="A232" s="37"/>
      <c r="B232" s="27"/>
      <c r="C232" s="20"/>
      <c r="D232" s="9"/>
      <c r="E232"/>
      <c r="F232"/>
      <c r="G232"/>
      <c r="H232" s="21"/>
      <c r="I232"/>
      <c r="J232"/>
      <c r="K232"/>
      <c r="L232" s="25"/>
      <c r="M232" s="10"/>
      <c r="N232"/>
      <c r="O232"/>
      <c r="P232" s="25"/>
      <c r="Q232" s="22"/>
      <c r="R232"/>
      <c r="S232" s="25"/>
      <c r="T232" s="25"/>
      <c r="U232" s="10"/>
      <c r="V232" s="10"/>
      <c r="W232" s="10"/>
      <c r="X232" s="7"/>
      <c r="Y232" s="7"/>
      <c r="AB232" s="11"/>
      <c r="AC232" s="11"/>
      <c r="AD232" s="7"/>
      <c r="AF232" s="25"/>
    </row>
    <row r="233" spans="1:32" ht="14.25" x14ac:dyDescent="0.2">
      <c r="A233" s="37"/>
      <c r="B233" s="27"/>
      <c r="C233" s="20"/>
      <c r="D233" s="9"/>
      <c r="E233"/>
      <c r="F233"/>
      <c r="G233"/>
      <c r="H233" s="21"/>
      <c r="I233"/>
      <c r="J233"/>
      <c r="K233"/>
      <c r="L233" s="25"/>
      <c r="M233" s="10"/>
      <c r="N233"/>
      <c r="O233"/>
      <c r="P233" s="25"/>
      <c r="Q233" s="22"/>
      <c r="R233"/>
      <c r="S233" s="25"/>
      <c r="T233" s="25"/>
      <c r="U233" s="10"/>
      <c r="V233" s="10"/>
      <c r="W233" s="10"/>
      <c r="X233" s="7"/>
      <c r="Y233" s="7"/>
      <c r="AB233" s="11"/>
      <c r="AC233" s="11"/>
      <c r="AD233" s="7"/>
      <c r="AF233" s="25"/>
    </row>
    <row r="234" spans="1:32" ht="14.25" x14ac:dyDescent="0.2">
      <c r="A234" s="37"/>
      <c r="B234" s="27"/>
      <c r="C234" s="20"/>
      <c r="D234" s="9"/>
      <c r="E234"/>
      <c r="F234"/>
      <c r="G234"/>
      <c r="H234" s="21"/>
      <c r="I234"/>
      <c r="J234"/>
      <c r="K234"/>
      <c r="L234" s="25"/>
      <c r="M234" s="10"/>
      <c r="N234"/>
      <c r="O234"/>
      <c r="P234" s="25"/>
      <c r="Q234" s="22"/>
      <c r="R234"/>
      <c r="S234" s="25"/>
      <c r="T234" s="25"/>
      <c r="U234" s="10"/>
      <c r="V234" s="10"/>
      <c r="W234" s="10"/>
      <c r="X234" s="7"/>
      <c r="Y234" s="7"/>
      <c r="AB234" s="11"/>
      <c r="AC234" s="11"/>
      <c r="AD234" s="7"/>
      <c r="AF234" s="25"/>
    </row>
    <row r="235" spans="1:32" ht="14.25" x14ac:dyDescent="0.2">
      <c r="A235" s="37"/>
      <c r="B235" s="27"/>
      <c r="C235" s="20"/>
      <c r="D235" s="9"/>
      <c r="E235"/>
      <c r="F235"/>
      <c r="G235"/>
      <c r="H235" s="21"/>
      <c r="I235"/>
      <c r="J235"/>
      <c r="K235"/>
      <c r="L235" s="25"/>
      <c r="M235" s="10"/>
      <c r="N235"/>
      <c r="O235"/>
      <c r="P235" s="25"/>
      <c r="Q235" s="22"/>
      <c r="R235"/>
      <c r="S235" s="25"/>
      <c r="T235" s="25"/>
      <c r="U235" s="10"/>
      <c r="V235" s="10"/>
      <c r="W235" s="10"/>
      <c r="X235" s="7"/>
      <c r="Y235" s="7"/>
      <c r="AB235" s="11"/>
      <c r="AC235" s="11"/>
      <c r="AD235" s="7"/>
      <c r="AF235" s="25"/>
    </row>
    <row r="236" spans="1:32" ht="14.25" x14ac:dyDescent="0.2">
      <c r="A236" s="37"/>
      <c r="B236" s="27"/>
      <c r="C236" s="20"/>
      <c r="D236" s="9"/>
      <c r="E236"/>
      <c r="F236"/>
      <c r="G236"/>
      <c r="H236" s="21"/>
      <c r="I236"/>
      <c r="J236"/>
      <c r="K236"/>
      <c r="L236" s="25"/>
      <c r="M236" s="10"/>
      <c r="N236"/>
      <c r="O236"/>
      <c r="P236" s="25"/>
      <c r="Q236" s="22"/>
      <c r="R236"/>
      <c r="S236" s="25"/>
      <c r="T236" s="25"/>
      <c r="U236" s="10"/>
      <c r="V236" s="10"/>
      <c r="W236" s="10"/>
      <c r="X236" s="7"/>
      <c r="Y236" s="7"/>
      <c r="AB236" s="11"/>
      <c r="AC236" s="11"/>
      <c r="AD236" s="7"/>
      <c r="AF236" s="25"/>
    </row>
    <row r="237" spans="1:32" ht="14.25" x14ac:dyDescent="0.2">
      <c r="A237" s="37"/>
      <c r="B237" s="27"/>
      <c r="C237" s="20"/>
      <c r="D237" s="9"/>
      <c r="E237"/>
      <c r="F237"/>
      <c r="G237"/>
      <c r="H237" s="21"/>
      <c r="I237"/>
      <c r="J237"/>
      <c r="K237"/>
      <c r="L237" s="25"/>
      <c r="M237" s="10"/>
      <c r="N237"/>
      <c r="O237"/>
      <c r="P237" s="25"/>
      <c r="Q237" s="22"/>
      <c r="R237"/>
      <c r="S237" s="25"/>
      <c r="T237" s="25"/>
      <c r="U237" s="10"/>
      <c r="V237" s="10"/>
      <c r="W237" s="10"/>
      <c r="X237" s="7"/>
      <c r="Y237" s="7"/>
      <c r="AB237" s="11"/>
      <c r="AC237" s="11"/>
      <c r="AD237" s="7"/>
      <c r="AF237" s="25"/>
    </row>
    <row r="238" spans="1:32" ht="14.25" x14ac:dyDescent="0.2">
      <c r="A238" s="37"/>
      <c r="B238" s="27"/>
      <c r="C238" s="20"/>
      <c r="D238" s="9"/>
      <c r="E238"/>
      <c r="F238"/>
      <c r="G238"/>
      <c r="H238" s="21"/>
      <c r="I238"/>
      <c r="J238"/>
      <c r="K238"/>
      <c r="L238" s="25"/>
      <c r="M238" s="10"/>
      <c r="N238"/>
      <c r="O238"/>
      <c r="P238" s="25"/>
      <c r="Q238" s="22"/>
      <c r="R238"/>
      <c r="S238" s="25"/>
      <c r="T238" s="25"/>
      <c r="U238" s="10"/>
      <c r="V238" s="10"/>
      <c r="W238" s="10"/>
      <c r="X238" s="7"/>
      <c r="Y238" s="7"/>
      <c r="AB238" s="11"/>
      <c r="AC238" s="11"/>
      <c r="AD238" s="7"/>
      <c r="AF238" s="25"/>
    </row>
    <row r="239" spans="1:32" ht="14.25" x14ac:dyDescent="0.2">
      <c r="A239" s="37"/>
      <c r="B239" s="27"/>
      <c r="C239" s="20"/>
      <c r="D239" s="9"/>
      <c r="E239"/>
      <c r="F239"/>
      <c r="G239"/>
      <c r="H239" s="21"/>
      <c r="I239"/>
      <c r="J239"/>
      <c r="K239"/>
      <c r="L239" s="25"/>
      <c r="M239" s="10"/>
      <c r="N239"/>
      <c r="O239"/>
      <c r="P239" s="25"/>
      <c r="Q239" s="22"/>
      <c r="R239"/>
      <c r="S239" s="25"/>
      <c r="T239" s="25"/>
      <c r="U239" s="10"/>
      <c r="V239" s="10"/>
      <c r="W239" s="10"/>
      <c r="X239" s="7"/>
      <c r="Y239" s="7"/>
      <c r="AB239" s="11"/>
      <c r="AC239" s="11"/>
      <c r="AD239" s="7"/>
      <c r="AF239" s="25"/>
    </row>
    <row r="240" spans="1:32" ht="14.25" x14ac:dyDescent="0.2">
      <c r="A240" s="37"/>
      <c r="B240" s="27"/>
      <c r="C240" s="20"/>
      <c r="D240" s="9"/>
      <c r="E240"/>
      <c r="F240"/>
      <c r="G240"/>
      <c r="H240" s="21"/>
      <c r="I240"/>
      <c r="J240"/>
      <c r="K240"/>
      <c r="L240" s="25"/>
      <c r="M240" s="10"/>
      <c r="N240"/>
      <c r="O240"/>
      <c r="P240" s="25"/>
      <c r="Q240" s="22"/>
      <c r="R240"/>
      <c r="S240" s="25"/>
      <c r="T240" s="25"/>
      <c r="U240" s="10"/>
      <c r="V240" s="10"/>
      <c r="W240" s="10"/>
      <c r="X240" s="7"/>
      <c r="Y240" s="7"/>
      <c r="AB240" s="11"/>
      <c r="AC240" s="11"/>
      <c r="AD240" s="7"/>
      <c r="AF240" s="25"/>
    </row>
    <row r="241" spans="1:32" ht="14.25" x14ac:dyDescent="0.2">
      <c r="A241" s="37"/>
      <c r="B241" s="27"/>
      <c r="C241" s="20"/>
      <c r="D241" s="9"/>
      <c r="E241"/>
      <c r="F241"/>
      <c r="G241"/>
      <c r="H241" s="21"/>
      <c r="I241"/>
      <c r="J241"/>
      <c r="K241"/>
      <c r="L241" s="25"/>
      <c r="M241" s="10"/>
      <c r="N241"/>
      <c r="O241"/>
      <c r="P241" s="25"/>
      <c r="Q241" s="22"/>
      <c r="R241"/>
      <c r="S241" s="25"/>
      <c r="T241" s="25"/>
      <c r="U241" s="10"/>
      <c r="V241" s="10"/>
      <c r="W241" s="10"/>
      <c r="X241" s="7"/>
      <c r="Y241" s="7"/>
      <c r="AB241" s="11"/>
      <c r="AC241" s="11"/>
      <c r="AD241" s="7"/>
      <c r="AF241" s="25"/>
    </row>
    <row r="242" spans="1:32" ht="14.25" x14ac:dyDescent="0.2">
      <c r="A242" s="37"/>
      <c r="B242" s="27"/>
      <c r="C242" s="20"/>
      <c r="D242" s="9"/>
      <c r="E242"/>
      <c r="F242"/>
      <c r="G242"/>
      <c r="H242" s="21"/>
      <c r="I242"/>
      <c r="J242"/>
      <c r="K242"/>
      <c r="L242" s="25"/>
      <c r="M242" s="10"/>
      <c r="N242"/>
      <c r="O242"/>
      <c r="P242" s="25"/>
      <c r="Q242" s="22"/>
      <c r="R242"/>
      <c r="S242" s="25"/>
      <c r="T242" s="25"/>
      <c r="U242" s="10"/>
      <c r="V242" s="10"/>
      <c r="W242" s="10"/>
      <c r="X242" s="7"/>
      <c r="Y242" s="7"/>
      <c r="AB242" s="11"/>
      <c r="AC242" s="11"/>
      <c r="AD242" s="7"/>
      <c r="AF242" s="25"/>
    </row>
    <row r="243" spans="1:32" ht="14.25" x14ac:dyDescent="0.2">
      <c r="A243" s="37"/>
      <c r="B243" s="27"/>
      <c r="C243" s="20"/>
      <c r="D243" s="9"/>
      <c r="E243"/>
      <c r="F243"/>
      <c r="G243"/>
      <c r="H243" s="21"/>
      <c r="I243"/>
      <c r="J243"/>
      <c r="K243"/>
      <c r="L243" s="25"/>
      <c r="M243" s="10"/>
      <c r="N243"/>
      <c r="O243"/>
      <c r="P243" s="25"/>
      <c r="Q243" s="22"/>
      <c r="R243"/>
      <c r="S243" s="25"/>
      <c r="T243" s="25"/>
      <c r="U243" s="10"/>
      <c r="V243" s="10"/>
      <c r="W243" s="10"/>
      <c r="X243" s="7"/>
      <c r="Y243" s="7"/>
      <c r="AB243" s="11"/>
      <c r="AC243" s="11"/>
      <c r="AD243" s="7"/>
      <c r="AF243" s="25"/>
    </row>
    <row r="244" spans="1:32" ht="14.25" x14ac:dyDescent="0.2">
      <c r="A244" s="37"/>
      <c r="B244" s="27"/>
      <c r="C244" s="20"/>
      <c r="D244" s="9"/>
      <c r="E244"/>
      <c r="F244"/>
      <c r="G244"/>
      <c r="H244" s="21"/>
      <c r="I244"/>
      <c r="J244"/>
      <c r="K244"/>
      <c r="L244" s="25"/>
      <c r="M244" s="10"/>
      <c r="N244"/>
      <c r="O244"/>
      <c r="P244" s="25"/>
      <c r="Q244" s="22"/>
      <c r="R244"/>
      <c r="S244" s="25"/>
      <c r="T244" s="25"/>
      <c r="U244" s="10"/>
      <c r="V244" s="10"/>
      <c r="W244" s="10"/>
      <c r="X244" s="7"/>
      <c r="Y244" s="7"/>
      <c r="AB244" s="11"/>
      <c r="AC244" s="11"/>
      <c r="AD244" s="7"/>
      <c r="AF244" s="25"/>
    </row>
    <row r="245" spans="1:32" ht="14.25" x14ac:dyDescent="0.2">
      <c r="A245" s="37"/>
      <c r="B245" s="27"/>
      <c r="C245" s="20"/>
      <c r="D245" s="9"/>
      <c r="E245"/>
      <c r="F245"/>
      <c r="G245"/>
      <c r="H245" s="21"/>
      <c r="I245"/>
      <c r="J245"/>
      <c r="K245"/>
      <c r="L245" s="25"/>
      <c r="M245" s="10"/>
      <c r="N245"/>
      <c r="O245"/>
      <c r="P245" s="25"/>
      <c r="Q245" s="22"/>
      <c r="R245"/>
      <c r="S245" s="25"/>
      <c r="T245" s="25"/>
      <c r="U245" s="10"/>
      <c r="V245" s="10"/>
      <c r="W245" s="10"/>
      <c r="X245" s="7"/>
      <c r="Y245" s="7"/>
      <c r="AB245" s="11"/>
      <c r="AC245" s="11"/>
      <c r="AD245" s="7"/>
      <c r="AF245" s="25"/>
    </row>
    <row r="246" spans="1:32" ht="14.25" x14ac:dyDescent="0.2">
      <c r="A246" s="37"/>
      <c r="B246" s="27"/>
      <c r="C246" s="20"/>
      <c r="D246" s="9"/>
      <c r="E246"/>
      <c r="F246"/>
      <c r="G246"/>
      <c r="H246" s="21"/>
      <c r="I246"/>
      <c r="J246"/>
      <c r="K246"/>
      <c r="L246" s="25"/>
      <c r="M246" s="10"/>
      <c r="N246"/>
      <c r="O246"/>
      <c r="P246" s="25"/>
      <c r="Q246" s="22"/>
      <c r="R246"/>
      <c r="S246" s="25"/>
      <c r="T246" s="25"/>
      <c r="U246" s="10"/>
      <c r="V246" s="10"/>
      <c r="W246" s="10"/>
      <c r="X246" s="7"/>
      <c r="Y246" s="7"/>
      <c r="AB246" s="11"/>
      <c r="AC246" s="11"/>
      <c r="AD246" s="7"/>
      <c r="AF246" s="25"/>
    </row>
    <row r="247" spans="1:32" ht="14.25" x14ac:dyDescent="0.2">
      <c r="A247" s="37"/>
      <c r="B247" s="27"/>
      <c r="C247" s="20"/>
      <c r="D247" s="9"/>
      <c r="E247"/>
      <c r="F247"/>
      <c r="G247"/>
      <c r="H247" s="21"/>
      <c r="I247"/>
      <c r="J247"/>
      <c r="K247"/>
      <c r="L247" s="25"/>
      <c r="M247" s="10"/>
      <c r="N247"/>
      <c r="O247"/>
      <c r="P247" s="25"/>
      <c r="Q247" s="22"/>
      <c r="R247"/>
      <c r="S247" s="25"/>
      <c r="T247" s="25"/>
      <c r="U247" s="10"/>
      <c r="V247" s="10"/>
      <c r="W247" s="10"/>
      <c r="X247" s="7"/>
      <c r="Y247" s="7"/>
      <c r="AB247" s="11"/>
      <c r="AC247" s="11"/>
      <c r="AD247" s="7"/>
      <c r="AF247" s="25"/>
    </row>
    <row r="248" spans="1:32" ht="14.25" x14ac:dyDescent="0.2">
      <c r="A248" s="37"/>
      <c r="B248" s="27"/>
      <c r="C248" s="20"/>
      <c r="D248" s="9"/>
      <c r="E248"/>
      <c r="F248"/>
      <c r="G248"/>
      <c r="H248" s="21"/>
      <c r="I248"/>
      <c r="J248"/>
      <c r="K248"/>
      <c r="L248" s="25"/>
      <c r="M248" s="10"/>
      <c r="N248"/>
      <c r="O248"/>
      <c r="P248" s="25"/>
      <c r="Q248" s="22"/>
      <c r="R248"/>
      <c r="S248" s="25"/>
      <c r="T248" s="25"/>
      <c r="U248" s="10"/>
      <c r="V248" s="10"/>
      <c r="W248" s="10"/>
      <c r="X248" s="7"/>
      <c r="Y248" s="7"/>
      <c r="AB248" s="11"/>
      <c r="AC248" s="11"/>
      <c r="AD248" s="7"/>
      <c r="AF248" s="25"/>
    </row>
    <row r="249" spans="1:32" ht="14.25" x14ac:dyDescent="0.2">
      <c r="A249" s="37"/>
      <c r="B249" s="27"/>
      <c r="C249" s="20"/>
      <c r="D249" s="9"/>
      <c r="E249"/>
      <c r="F249"/>
      <c r="G249"/>
      <c r="H249" s="21"/>
      <c r="I249"/>
      <c r="J249"/>
      <c r="K249"/>
      <c r="L249" s="25"/>
      <c r="M249" s="10"/>
      <c r="N249"/>
      <c r="O249"/>
      <c r="P249" s="25"/>
      <c r="Q249" s="22"/>
      <c r="R249"/>
      <c r="S249" s="25"/>
      <c r="T249" s="25"/>
      <c r="U249" s="10"/>
      <c r="V249" s="10"/>
      <c r="W249" s="10"/>
      <c r="X249" s="7"/>
      <c r="Y249" s="7"/>
      <c r="AB249" s="11"/>
      <c r="AC249" s="11"/>
      <c r="AD249" s="7"/>
      <c r="AF249" s="25"/>
    </row>
    <row r="250" spans="1:32" ht="14.25" x14ac:dyDescent="0.2">
      <c r="A250" s="37"/>
      <c r="B250" s="27"/>
      <c r="C250" s="20"/>
      <c r="D250" s="9"/>
      <c r="E250"/>
      <c r="F250"/>
      <c r="G250"/>
      <c r="H250" s="21"/>
      <c r="I250"/>
      <c r="J250"/>
      <c r="K250"/>
      <c r="L250" s="25"/>
      <c r="M250" s="10"/>
      <c r="N250"/>
      <c r="O250"/>
      <c r="P250" s="25"/>
      <c r="Q250" s="22"/>
      <c r="R250"/>
      <c r="S250" s="25"/>
      <c r="T250" s="25"/>
      <c r="U250" s="10"/>
      <c r="V250" s="10"/>
      <c r="W250" s="10"/>
      <c r="X250" s="7"/>
      <c r="Y250" s="7"/>
      <c r="AB250" s="11"/>
      <c r="AC250" s="11"/>
      <c r="AD250" s="7"/>
      <c r="AF250" s="25"/>
    </row>
    <row r="251" spans="1:32" ht="14.25" x14ac:dyDescent="0.2">
      <c r="A251" s="37"/>
      <c r="B251" s="27"/>
      <c r="C251" s="20"/>
      <c r="D251" s="9"/>
      <c r="E251"/>
      <c r="F251"/>
      <c r="G251"/>
      <c r="H251" s="21"/>
      <c r="I251"/>
      <c r="J251"/>
      <c r="K251"/>
      <c r="L251" s="25"/>
      <c r="M251" s="10"/>
      <c r="N251"/>
      <c r="O251"/>
      <c r="P251" s="25"/>
      <c r="Q251" s="22"/>
      <c r="R251"/>
      <c r="S251" s="25"/>
      <c r="T251" s="25"/>
      <c r="U251" s="10"/>
      <c r="V251" s="10"/>
      <c r="W251" s="10"/>
      <c r="X251" s="7"/>
      <c r="Y251" s="7"/>
      <c r="AB251" s="11"/>
      <c r="AC251" s="11"/>
      <c r="AD251" s="7"/>
      <c r="AF251" s="25"/>
    </row>
    <row r="252" spans="1:32" ht="14.25" x14ac:dyDescent="0.2">
      <c r="A252" s="37"/>
      <c r="B252" s="27"/>
      <c r="C252" s="20"/>
      <c r="D252" s="9"/>
      <c r="E252"/>
      <c r="F252"/>
      <c r="G252"/>
      <c r="H252" s="21"/>
      <c r="I252"/>
      <c r="J252"/>
      <c r="K252"/>
      <c r="L252" s="25"/>
      <c r="M252" s="10"/>
      <c r="N252"/>
      <c r="O252"/>
      <c r="P252" s="25"/>
      <c r="Q252" s="22"/>
      <c r="R252"/>
      <c r="S252" s="25"/>
      <c r="T252" s="25"/>
      <c r="U252" s="10"/>
      <c r="V252" s="10"/>
      <c r="W252" s="10"/>
      <c r="X252" s="7"/>
      <c r="Y252" s="7"/>
      <c r="AB252" s="11"/>
      <c r="AC252" s="11"/>
      <c r="AD252" s="7"/>
      <c r="AF252" s="25"/>
    </row>
    <row r="253" spans="1:32" ht="14.25" x14ac:dyDescent="0.2">
      <c r="A253" s="37"/>
      <c r="B253" s="27"/>
      <c r="C253" s="20"/>
      <c r="D253" s="9"/>
      <c r="E253"/>
      <c r="F253"/>
      <c r="G253"/>
      <c r="H253" s="21"/>
      <c r="I253"/>
      <c r="J253"/>
      <c r="K253"/>
      <c r="L253" s="25"/>
      <c r="M253" s="10"/>
      <c r="N253"/>
      <c r="O253"/>
      <c r="P253" s="25"/>
      <c r="Q253" s="22"/>
      <c r="R253"/>
      <c r="S253" s="25"/>
      <c r="T253" s="25"/>
      <c r="U253" s="10"/>
      <c r="V253" s="10"/>
      <c r="W253" s="10"/>
      <c r="X253" s="7"/>
      <c r="Y253" s="7"/>
      <c r="AB253" s="11"/>
      <c r="AC253" s="11"/>
      <c r="AD253" s="7"/>
      <c r="AF253" s="25"/>
    </row>
    <row r="254" spans="1:32" ht="14.25" x14ac:dyDescent="0.2">
      <c r="A254" s="37"/>
      <c r="B254" s="27"/>
      <c r="C254" s="20"/>
      <c r="D254" s="9"/>
      <c r="E254"/>
      <c r="F254"/>
      <c r="G254"/>
      <c r="H254" s="21"/>
      <c r="I254"/>
      <c r="J254"/>
      <c r="K254"/>
      <c r="L254" s="25"/>
      <c r="M254" s="10"/>
      <c r="N254"/>
      <c r="O254"/>
      <c r="P254" s="25"/>
      <c r="Q254" s="22"/>
      <c r="R254"/>
      <c r="S254" s="25"/>
      <c r="T254" s="25"/>
      <c r="U254" s="10"/>
      <c r="V254" s="10"/>
      <c r="W254" s="10"/>
      <c r="X254" s="7"/>
      <c r="Y254" s="7"/>
      <c r="AB254" s="11"/>
      <c r="AC254" s="11"/>
      <c r="AD254" s="7"/>
      <c r="AF254" s="25"/>
    </row>
    <row r="255" spans="1:32" ht="14.25" x14ac:dyDescent="0.2">
      <c r="A255" s="37"/>
      <c r="B255" s="27"/>
      <c r="C255" s="20"/>
      <c r="D255" s="9"/>
      <c r="E255"/>
      <c r="F255"/>
      <c r="G255"/>
      <c r="H255" s="21"/>
      <c r="I255"/>
      <c r="J255"/>
      <c r="K255"/>
      <c r="L255" s="25"/>
      <c r="M255" s="10"/>
      <c r="N255"/>
      <c r="O255"/>
      <c r="P255" s="25"/>
      <c r="Q255" s="22"/>
      <c r="R255"/>
      <c r="S255" s="25"/>
      <c r="T255" s="25"/>
      <c r="U255" s="10"/>
      <c r="V255" s="10"/>
      <c r="W255" s="10"/>
      <c r="X255" s="7"/>
      <c r="Y255" s="7"/>
      <c r="AB255" s="11"/>
      <c r="AC255" s="11"/>
      <c r="AD255" s="7"/>
      <c r="AF255" s="25"/>
    </row>
    <row r="256" spans="1:32" ht="14.25" x14ac:dyDescent="0.2">
      <c r="A256" s="37"/>
      <c r="B256" s="27"/>
      <c r="C256" s="20"/>
      <c r="D256" s="9"/>
      <c r="E256"/>
      <c r="F256"/>
      <c r="G256"/>
      <c r="H256" s="21"/>
      <c r="I256"/>
      <c r="J256"/>
      <c r="K256"/>
      <c r="L256" s="25"/>
      <c r="M256" s="10"/>
      <c r="N256"/>
      <c r="O256"/>
      <c r="P256" s="25"/>
      <c r="Q256" s="22"/>
      <c r="R256"/>
      <c r="S256" s="25"/>
      <c r="T256" s="25"/>
      <c r="U256" s="10"/>
      <c r="V256" s="10"/>
      <c r="W256" s="10"/>
      <c r="X256" s="7"/>
      <c r="Y256" s="7"/>
      <c r="AB256" s="11"/>
      <c r="AC256" s="11"/>
      <c r="AD256" s="7"/>
      <c r="AF256" s="25"/>
    </row>
    <row r="257" spans="1:32" ht="14.25" x14ac:dyDescent="0.2">
      <c r="A257" s="37"/>
      <c r="B257" s="27"/>
      <c r="C257" s="20"/>
      <c r="D257" s="9"/>
      <c r="E257"/>
      <c r="F257"/>
      <c r="G257"/>
      <c r="H257" s="21"/>
      <c r="I257"/>
      <c r="J257"/>
      <c r="K257"/>
      <c r="L257" s="25"/>
      <c r="M257" s="10"/>
      <c r="N257"/>
      <c r="O257"/>
      <c r="P257" s="25"/>
      <c r="Q257" s="22"/>
      <c r="R257"/>
      <c r="S257" s="25"/>
      <c r="T257" s="25"/>
      <c r="U257" s="10"/>
      <c r="V257" s="10"/>
      <c r="W257" s="10"/>
      <c r="X257" s="7"/>
      <c r="Y257" s="7"/>
      <c r="AB257" s="11"/>
      <c r="AC257" s="11"/>
      <c r="AD257" s="7"/>
      <c r="AF257" s="25"/>
    </row>
    <row r="258" spans="1:32" ht="14.25" x14ac:dyDescent="0.2">
      <c r="A258" s="37"/>
      <c r="B258" s="27"/>
      <c r="C258" s="20"/>
      <c r="D258" s="9"/>
      <c r="E258"/>
      <c r="F258"/>
      <c r="G258"/>
      <c r="H258" s="21"/>
      <c r="I258"/>
      <c r="J258"/>
      <c r="K258"/>
      <c r="L258" s="25"/>
      <c r="M258" s="10"/>
      <c r="N258"/>
      <c r="O258"/>
      <c r="P258" s="25"/>
      <c r="Q258" s="22"/>
      <c r="R258"/>
      <c r="S258" s="25"/>
      <c r="T258" s="25"/>
      <c r="U258" s="10"/>
      <c r="V258" s="10"/>
      <c r="W258" s="10"/>
      <c r="X258" s="7"/>
      <c r="Y258" s="7"/>
      <c r="AB258" s="11"/>
      <c r="AC258" s="11"/>
      <c r="AD258" s="7"/>
      <c r="AF258" s="25"/>
    </row>
    <row r="259" spans="1:32" ht="14.25" x14ac:dyDescent="0.2">
      <c r="A259" s="37"/>
      <c r="B259" s="27"/>
      <c r="C259" s="20"/>
      <c r="D259" s="9"/>
      <c r="E259"/>
      <c r="F259"/>
      <c r="G259"/>
      <c r="H259" s="21"/>
      <c r="I259"/>
      <c r="J259"/>
      <c r="K259"/>
      <c r="L259" s="25"/>
      <c r="M259" s="10"/>
      <c r="N259"/>
      <c r="O259"/>
      <c r="P259" s="25"/>
      <c r="Q259" s="22"/>
      <c r="R259"/>
      <c r="S259" s="25"/>
      <c r="T259" s="25"/>
      <c r="U259" s="10"/>
      <c r="V259" s="10"/>
      <c r="W259" s="10"/>
      <c r="X259" s="7"/>
      <c r="Y259" s="7"/>
      <c r="AB259" s="11"/>
      <c r="AC259" s="11"/>
      <c r="AD259" s="7"/>
      <c r="AF259" s="25"/>
    </row>
    <row r="260" spans="1:32" ht="14.25" x14ac:dyDescent="0.2">
      <c r="A260" s="37"/>
      <c r="B260" s="27"/>
      <c r="C260" s="20"/>
      <c r="D260" s="9"/>
      <c r="E260"/>
      <c r="F260"/>
      <c r="G260"/>
      <c r="H260" s="21"/>
      <c r="I260"/>
      <c r="J260"/>
      <c r="K260"/>
      <c r="L260" s="25"/>
      <c r="M260" s="10"/>
      <c r="N260"/>
      <c r="O260"/>
      <c r="P260" s="25"/>
      <c r="Q260" s="22"/>
      <c r="R260"/>
      <c r="S260" s="25"/>
      <c r="T260" s="25"/>
      <c r="U260" s="10"/>
      <c r="V260" s="10"/>
      <c r="W260" s="10"/>
      <c r="X260" s="7"/>
      <c r="Y260" s="7"/>
      <c r="AB260" s="11"/>
      <c r="AC260" s="11"/>
      <c r="AD260" s="7"/>
      <c r="AF260" s="25"/>
    </row>
    <row r="261" spans="1:32" ht="14.25" x14ac:dyDescent="0.2">
      <c r="A261" s="37"/>
      <c r="B261" s="27"/>
      <c r="C261" s="20"/>
      <c r="D261" s="9"/>
      <c r="E261"/>
      <c r="F261"/>
      <c r="G261"/>
      <c r="H261" s="21"/>
      <c r="I261"/>
      <c r="J261"/>
      <c r="K261"/>
      <c r="L261" s="25"/>
      <c r="M261" s="10"/>
      <c r="N261"/>
      <c r="O261"/>
      <c r="P261" s="25"/>
      <c r="Q261" s="22"/>
      <c r="R261"/>
      <c r="S261" s="25"/>
      <c r="T261" s="25"/>
      <c r="U261" s="10"/>
      <c r="V261" s="10"/>
      <c r="W261" s="10"/>
      <c r="X261" s="7"/>
      <c r="Y261" s="7"/>
      <c r="AB261" s="11"/>
      <c r="AC261" s="11"/>
      <c r="AD261" s="7"/>
      <c r="AF261" s="25"/>
    </row>
    <row r="262" spans="1:32" ht="14.25" x14ac:dyDescent="0.2">
      <c r="A262" s="37"/>
      <c r="B262" s="27"/>
      <c r="C262" s="20"/>
      <c r="D262" s="9"/>
      <c r="E262"/>
      <c r="F262"/>
      <c r="G262"/>
      <c r="H262" s="21"/>
      <c r="I262"/>
      <c r="J262"/>
      <c r="K262"/>
      <c r="L262" s="25"/>
      <c r="M262" s="10"/>
      <c r="N262"/>
      <c r="O262"/>
      <c r="P262" s="25"/>
      <c r="Q262" s="22"/>
      <c r="R262"/>
      <c r="S262" s="25"/>
      <c r="T262" s="25"/>
      <c r="U262" s="10"/>
      <c r="V262" s="10"/>
      <c r="W262" s="10"/>
      <c r="X262" s="7"/>
      <c r="Y262" s="7"/>
      <c r="AB262" s="11"/>
      <c r="AC262" s="11"/>
      <c r="AD262" s="7"/>
      <c r="AF262" s="25"/>
    </row>
    <row r="263" spans="1:32" ht="14.25" x14ac:dyDescent="0.2">
      <c r="A263" s="37"/>
      <c r="B263" s="27"/>
      <c r="C263" s="20"/>
      <c r="D263" s="9"/>
      <c r="E263"/>
      <c r="F263"/>
      <c r="G263"/>
      <c r="H263" s="21"/>
      <c r="I263"/>
      <c r="J263"/>
      <c r="K263"/>
      <c r="L263" s="25"/>
      <c r="M263" s="10"/>
      <c r="N263"/>
      <c r="O263"/>
      <c r="P263" s="25"/>
      <c r="Q263" s="22"/>
      <c r="R263"/>
      <c r="S263" s="25"/>
      <c r="T263" s="25"/>
      <c r="U263" s="10"/>
      <c r="V263" s="10"/>
      <c r="W263" s="10"/>
      <c r="X263" s="7"/>
      <c r="Y263" s="7"/>
      <c r="AB263" s="11"/>
      <c r="AC263" s="11"/>
      <c r="AD263" s="7"/>
      <c r="AF263" s="25"/>
    </row>
    <row r="264" spans="1:32" ht="14.25" x14ac:dyDescent="0.2">
      <c r="A264" s="37"/>
      <c r="B264" s="27"/>
      <c r="C264" s="20"/>
      <c r="D264" s="9"/>
      <c r="E264"/>
      <c r="F264"/>
      <c r="G264"/>
      <c r="H264" s="21"/>
      <c r="I264"/>
      <c r="J264"/>
      <c r="K264"/>
      <c r="L264" s="25"/>
      <c r="M264" s="10"/>
      <c r="N264"/>
      <c r="O264"/>
      <c r="P264" s="25"/>
      <c r="Q264" s="22"/>
      <c r="R264"/>
      <c r="S264" s="25"/>
      <c r="T264" s="25"/>
      <c r="U264" s="10"/>
      <c r="V264" s="10"/>
      <c r="W264" s="10"/>
      <c r="X264" s="7"/>
      <c r="Y264" s="7"/>
      <c r="AB264" s="11"/>
      <c r="AC264" s="11"/>
      <c r="AD264" s="7"/>
      <c r="AF264" s="25"/>
    </row>
    <row r="265" spans="1:32" ht="14.25" x14ac:dyDescent="0.2">
      <c r="A265" s="37"/>
      <c r="B265" s="27"/>
      <c r="C265" s="20"/>
      <c r="D265" s="9"/>
      <c r="E265"/>
      <c r="F265"/>
      <c r="G265"/>
      <c r="H265" s="21"/>
      <c r="I265"/>
      <c r="J265"/>
      <c r="K265"/>
      <c r="L265" s="25"/>
      <c r="M265" s="10"/>
      <c r="N265"/>
      <c r="O265"/>
      <c r="P265" s="25"/>
      <c r="Q265" s="22"/>
      <c r="R265"/>
      <c r="S265" s="25"/>
      <c r="T265" s="25"/>
      <c r="U265" s="10"/>
      <c r="V265" s="10"/>
      <c r="W265" s="10"/>
      <c r="X265" s="7"/>
      <c r="Y265" s="7"/>
      <c r="AB265" s="11"/>
      <c r="AC265" s="11"/>
      <c r="AD265" s="7"/>
      <c r="AF265" s="25"/>
    </row>
    <row r="266" spans="1:32" ht="14.25" x14ac:dyDescent="0.2">
      <c r="A266" s="37"/>
      <c r="B266" s="27"/>
      <c r="C266" s="20"/>
      <c r="D266" s="9"/>
      <c r="E266"/>
      <c r="F266"/>
      <c r="G266"/>
      <c r="H266" s="21"/>
      <c r="I266"/>
      <c r="J266"/>
      <c r="K266"/>
      <c r="L266" s="25"/>
      <c r="M266" s="10"/>
      <c r="N266"/>
      <c r="O266"/>
      <c r="P266" s="25"/>
      <c r="Q266" s="22"/>
      <c r="R266"/>
      <c r="S266" s="25"/>
      <c r="T266" s="25"/>
      <c r="U266" s="10"/>
      <c r="V266" s="10"/>
      <c r="W266" s="10"/>
      <c r="X266" s="7"/>
      <c r="Y266" s="7"/>
      <c r="AB266" s="11"/>
      <c r="AC266" s="11"/>
      <c r="AD266" s="7"/>
      <c r="AF266" s="25"/>
    </row>
    <row r="267" spans="1:32" ht="14.25" x14ac:dyDescent="0.2">
      <c r="A267" s="37"/>
      <c r="B267" s="27"/>
      <c r="C267" s="20"/>
      <c r="D267" s="9"/>
      <c r="E267"/>
      <c r="F267"/>
      <c r="G267"/>
      <c r="H267" s="21"/>
      <c r="I267"/>
      <c r="J267"/>
      <c r="K267"/>
      <c r="L267" s="25"/>
      <c r="M267" s="10"/>
      <c r="N267"/>
      <c r="O267"/>
      <c r="P267" s="25"/>
      <c r="Q267" s="22"/>
      <c r="R267"/>
      <c r="S267" s="25"/>
      <c r="T267" s="25"/>
      <c r="U267" s="10"/>
      <c r="V267" s="10"/>
      <c r="W267" s="10"/>
      <c r="X267" s="7"/>
      <c r="Y267" s="7"/>
      <c r="AB267" s="11"/>
      <c r="AC267" s="11"/>
      <c r="AD267" s="7"/>
      <c r="AF267" s="25"/>
    </row>
    <row r="268" spans="1:32" ht="14.25" x14ac:dyDescent="0.2">
      <c r="A268" s="37"/>
      <c r="B268" s="27"/>
      <c r="C268" s="20"/>
      <c r="D268" s="9"/>
      <c r="E268"/>
      <c r="F268"/>
      <c r="G268"/>
      <c r="H268" s="21"/>
      <c r="I268"/>
      <c r="J268"/>
      <c r="K268"/>
      <c r="L268" s="25"/>
      <c r="M268" s="10"/>
      <c r="N268"/>
      <c r="O268"/>
      <c r="P268" s="25"/>
      <c r="Q268" s="22"/>
      <c r="R268"/>
      <c r="S268" s="25"/>
      <c r="T268" s="25"/>
      <c r="U268" s="10"/>
      <c r="V268" s="10"/>
      <c r="W268" s="10"/>
      <c r="X268" s="7"/>
      <c r="Y268" s="7"/>
      <c r="AB268" s="11"/>
      <c r="AC268" s="11"/>
      <c r="AD268" s="7"/>
      <c r="AF268" s="25"/>
    </row>
    <row r="269" spans="1:32" ht="14.25" x14ac:dyDescent="0.2">
      <c r="A269" s="37"/>
      <c r="B269" s="27"/>
      <c r="C269" s="20"/>
      <c r="D269" s="9"/>
      <c r="E269"/>
      <c r="F269"/>
      <c r="G269"/>
      <c r="H269" s="21"/>
      <c r="I269"/>
      <c r="J269"/>
      <c r="K269"/>
      <c r="L269" s="25"/>
      <c r="M269" s="10"/>
      <c r="N269"/>
      <c r="O269"/>
      <c r="P269" s="25"/>
      <c r="Q269" s="22"/>
      <c r="R269"/>
      <c r="S269" s="25"/>
      <c r="T269" s="25"/>
      <c r="U269" s="10"/>
      <c r="V269" s="10"/>
      <c r="W269" s="10"/>
      <c r="X269" s="7"/>
      <c r="Y269" s="7"/>
      <c r="AB269" s="11"/>
      <c r="AC269" s="11"/>
      <c r="AD269" s="7"/>
      <c r="AF269" s="25"/>
    </row>
    <row r="270" spans="1:32" ht="14.25" x14ac:dyDescent="0.2">
      <c r="A270" s="37"/>
      <c r="B270" s="27"/>
      <c r="C270" s="20"/>
      <c r="D270" s="9"/>
      <c r="E270"/>
      <c r="F270"/>
      <c r="G270"/>
      <c r="H270" s="21"/>
      <c r="I270"/>
      <c r="J270"/>
      <c r="K270"/>
      <c r="L270" s="25"/>
      <c r="M270" s="10"/>
      <c r="N270"/>
      <c r="O270"/>
      <c r="P270" s="25"/>
      <c r="Q270" s="22"/>
      <c r="R270"/>
      <c r="S270" s="25"/>
      <c r="T270" s="25"/>
      <c r="U270" s="10"/>
      <c r="V270" s="10"/>
      <c r="W270" s="10"/>
      <c r="X270" s="7"/>
      <c r="Y270" s="7"/>
      <c r="AB270" s="11"/>
      <c r="AC270" s="11"/>
      <c r="AD270" s="7"/>
      <c r="AF270" s="25"/>
    </row>
    <row r="271" spans="1:32" ht="14.25" x14ac:dyDescent="0.2">
      <c r="A271" s="37"/>
      <c r="B271" s="27"/>
      <c r="C271" s="20"/>
      <c r="D271" s="9"/>
      <c r="E271"/>
      <c r="F271"/>
      <c r="G271"/>
      <c r="H271" s="21"/>
      <c r="I271"/>
      <c r="J271"/>
      <c r="K271"/>
      <c r="L271" s="25"/>
      <c r="M271" s="10"/>
      <c r="N271"/>
      <c r="O271"/>
      <c r="P271" s="25"/>
      <c r="Q271" s="22"/>
      <c r="R271"/>
      <c r="S271" s="25"/>
      <c r="T271" s="25"/>
      <c r="U271" s="10"/>
      <c r="V271" s="10"/>
      <c r="W271" s="10"/>
      <c r="X271" s="7"/>
      <c r="Y271" s="7"/>
      <c r="AB271" s="11"/>
      <c r="AC271" s="11"/>
      <c r="AD271" s="7"/>
      <c r="AF271" s="25"/>
    </row>
    <row r="272" spans="1:32" ht="14.25" x14ac:dyDescent="0.2">
      <c r="A272" s="37"/>
      <c r="B272" s="27"/>
      <c r="C272" s="20"/>
      <c r="D272" s="9"/>
      <c r="E272"/>
      <c r="F272"/>
      <c r="G272"/>
      <c r="H272" s="21"/>
      <c r="I272"/>
      <c r="J272"/>
      <c r="K272"/>
      <c r="L272" s="25"/>
      <c r="M272" s="10"/>
      <c r="N272"/>
      <c r="O272"/>
      <c r="P272" s="25"/>
      <c r="Q272" s="22"/>
      <c r="R272"/>
      <c r="S272" s="25"/>
      <c r="T272" s="25"/>
      <c r="U272" s="10"/>
      <c r="V272" s="10"/>
      <c r="W272" s="10"/>
      <c r="X272" s="7"/>
      <c r="Y272" s="7"/>
      <c r="AB272" s="11"/>
      <c r="AC272" s="11"/>
      <c r="AD272" s="7"/>
      <c r="AF272" s="25"/>
    </row>
    <row r="273" spans="1:32" ht="14.25" x14ac:dyDescent="0.2">
      <c r="A273" s="37"/>
      <c r="B273" s="27"/>
      <c r="C273" s="20"/>
      <c r="D273" s="9"/>
      <c r="E273"/>
      <c r="F273"/>
      <c r="G273"/>
      <c r="H273" s="21"/>
      <c r="I273"/>
      <c r="J273"/>
      <c r="K273"/>
      <c r="L273" s="25"/>
      <c r="M273" s="10"/>
      <c r="N273"/>
      <c r="O273"/>
      <c r="P273" s="25"/>
      <c r="Q273" s="22"/>
      <c r="R273"/>
      <c r="S273" s="25"/>
      <c r="T273" s="25"/>
      <c r="U273" s="10"/>
      <c r="V273" s="10"/>
      <c r="W273" s="10"/>
      <c r="X273" s="7"/>
      <c r="Y273" s="7"/>
      <c r="AB273" s="11"/>
      <c r="AC273" s="11"/>
      <c r="AD273" s="7"/>
      <c r="AF273" s="25"/>
    </row>
    <row r="274" spans="1:32" ht="14.25" x14ac:dyDescent="0.2">
      <c r="A274" s="37"/>
      <c r="B274" s="27"/>
      <c r="C274" s="20"/>
      <c r="D274" s="9"/>
      <c r="E274"/>
      <c r="F274"/>
      <c r="G274"/>
      <c r="H274" s="21"/>
      <c r="I274"/>
      <c r="J274"/>
      <c r="K274"/>
      <c r="L274" s="25"/>
      <c r="M274" s="10"/>
      <c r="N274"/>
      <c r="O274"/>
      <c r="P274" s="25"/>
      <c r="Q274" s="22"/>
      <c r="R274"/>
      <c r="S274" s="25"/>
      <c r="T274" s="25"/>
      <c r="U274" s="10"/>
      <c r="V274" s="10"/>
      <c r="W274" s="10"/>
      <c r="X274" s="7"/>
      <c r="Y274" s="7"/>
      <c r="AB274" s="11"/>
      <c r="AC274" s="11"/>
      <c r="AD274" s="7"/>
      <c r="AF274" s="25"/>
    </row>
    <row r="275" spans="1:32" ht="14.25" x14ac:dyDescent="0.2">
      <c r="A275" s="37"/>
      <c r="B275" s="27"/>
      <c r="C275" s="20"/>
      <c r="D275" s="9"/>
      <c r="E275"/>
      <c r="F275"/>
      <c r="G275"/>
      <c r="H275" s="21"/>
      <c r="I275"/>
      <c r="J275"/>
      <c r="K275"/>
      <c r="L275" s="25"/>
      <c r="M275" s="10"/>
      <c r="N275"/>
      <c r="O275"/>
      <c r="P275" s="25"/>
      <c r="Q275" s="22"/>
      <c r="R275"/>
      <c r="S275" s="25"/>
      <c r="T275" s="25"/>
      <c r="U275" s="10"/>
      <c r="V275" s="10"/>
      <c r="W275" s="10"/>
      <c r="X275" s="7"/>
      <c r="Y275" s="7"/>
      <c r="AB275" s="11"/>
      <c r="AC275" s="11"/>
      <c r="AD275" s="7"/>
      <c r="AF275" s="25"/>
    </row>
    <row r="276" spans="1:32" ht="14.25" x14ac:dyDescent="0.2">
      <c r="A276" s="37"/>
      <c r="B276" s="27"/>
      <c r="C276" s="20"/>
      <c r="D276" s="9"/>
      <c r="E276"/>
      <c r="F276"/>
      <c r="G276"/>
      <c r="H276" s="21"/>
      <c r="I276"/>
      <c r="J276"/>
      <c r="K276"/>
      <c r="L276" s="25"/>
      <c r="M276" s="10"/>
      <c r="N276"/>
      <c r="O276"/>
      <c r="P276" s="25"/>
      <c r="Q276" s="22"/>
      <c r="R276"/>
      <c r="S276" s="25"/>
      <c r="T276" s="25"/>
      <c r="U276" s="10"/>
      <c r="V276" s="10"/>
      <c r="W276" s="10"/>
      <c r="X276" s="7"/>
      <c r="Y276" s="7"/>
      <c r="AB276" s="11"/>
      <c r="AC276" s="11"/>
      <c r="AD276" s="7"/>
      <c r="AF276" s="25"/>
    </row>
    <row r="277" spans="1:32" ht="14.25" x14ac:dyDescent="0.2">
      <c r="A277" s="37"/>
      <c r="B277" s="27"/>
      <c r="C277" s="20"/>
      <c r="D277" s="9"/>
      <c r="E277"/>
      <c r="F277"/>
      <c r="G277"/>
      <c r="H277" s="21"/>
      <c r="I277"/>
      <c r="J277"/>
      <c r="K277"/>
      <c r="L277" s="25"/>
      <c r="M277" s="10"/>
      <c r="N277"/>
      <c r="O277"/>
      <c r="P277" s="25"/>
      <c r="Q277" s="22"/>
      <c r="R277"/>
      <c r="S277" s="25"/>
      <c r="T277" s="25"/>
      <c r="U277" s="10"/>
      <c r="V277" s="10"/>
      <c r="W277" s="10"/>
      <c r="X277" s="7"/>
      <c r="Y277" s="7"/>
      <c r="AB277" s="11"/>
      <c r="AC277" s="11"/>
      <c r="AD277" s="7"/>
      <c r="AF277" s="25"/>
    </row>
    <row r="278" spans="1:32" ht="14.25" x14ac:dyDescent="0.2">
      <c r="A278" s="37"/>
      <c r="B278" s="27"/>
      <c r="C278" s="20"/>
      <c r="D278" s="9"/>
      <c r="E278"/>
      <c r="F278"/>
      <c r="G278"/>
      <c r="H278" s="21"/>
      <c r="I278"/>
      <c r="J278"/>
      <c r="K278"/>
      <c r="L278" s="25"/>
      <c r="M278" s="10"/>
      <c r="N278"/>
      <c r="O278"/>
      <c r="P278" s="25"/>
      <c r="Q278" s="22"/>
      <c r="R278"/>
      <c r="S278" s="25"/>
      <c r="T278" s="25"/>
      <c r="U278" s="10"/>
      <c r="V278" s="10"/>
      <c r="W278" s="10"/>
      <c r="X278" s="7"/>
      <c r="Y278" s="7"/>
      <c r="AB278" s="11"/>
      <c r="AC278" s="11"/>
      <c r="AD278" s="7"/>
      <c r="AF278" s="25"/>
    </row>
    <row r="279" spans="1:32" ht="14.25" x14ac:dyDescent="0.2">
      <c r="A279" s="37"/>
      <c r="B279" s="27"/>
      <c r="C279" s="20"/>
      <c r="D279" s="9"/>
      <c r="E279"/>
      <c r="F279"/>
      <c r="G279"/>
      <c r="H279" s="21"/>
      <c r="I279"/>
      <c r="J279"/>
      <c r="K279"/>
      <c r="L279" s="25"/>
      <c r="M279" s="10"/>
      <c r="N279"/>
      <c r="O279"/>
      <c r="P279" s="25"/>
      <c r="Q279" s="22"/>
      <c r="R279"/>
      <c r="S279" s="25"/>
      <c r="T279" s="25"/>
      <c r="U279" s="10"/>
      <c r="V279" s="10"/>
      <c r="W279" s="10"/>
      <c r="X279" s="7"/>
      <c r="Y279" s="7"/>
      <c r="AB279" s="11"/>
      <c r="AC279" s="11"/>
      <c r="AD279" s="7"/>
      <c r="AF279" s="25"/>
    </row>
    <row r="280" spans="1:32" ht="14.25" x14ac:dyDescent="0.2">
      <c r="A280" s="37"/>
      <c r="B280" s="27"/>
      <c r="C280" s="20"/>
      <c r="D280" s="9"/>
      <c r="E280"/>
      <c r="F280"/>
      <c r="G280"/>
      <c r="H280" s="21"/>
      <c r="I280"/>
      <c r="J280"/>
      <c r="K280"/>
      <c r="L280" s="25"/>
      <c r="M280" s="10"/>
      <c r="N280"/>
      <c r="O280"/>
      <c r="P280" s="25"/>
      <c r="Q280" s="22"/>
      <c r="R280"/>
      <c r="S280" s="25"/>
      <c r="T280" s="25"/>
      <c r="U280" s="10"/>
      <c r="V280" s="10"/>
      <c r="W280" s="10"/>
      <c r="X280" s="7"/>
      <c r="Y280" s="7"/>
      <c r="AB280" s="11"/>
      <c r="AC280" s="11"/>
      <c r="AD280" s="7"/>
      <c r="AF280" s="25"/>
    </row>
    <row r="281" spans="1:32" ht="14.25" x14ac:dyDescent="0.2">
      <c r="A281" s="37"/>
      <c r="B281" s="27"/>
      <c r="C281" s="20"/>
      <c r="D281" s="9"/>
      <c r="E281"/>
      <c r="F281"/>
      <c r="G281"/>
      <c r="H281" s="21"/>
      <c r="I281"/>
      <c r="J281"/>
      <c r="K281"/>
      <c r="L281" s="25"/>
      <c r="M281" s="10"/>
      <c r="N281"/>
      <c r="O281"/>
      <c r="P281" s="25"/>
      <c r="Q281" s="22"/>
      <c r="R281"/>
      <c r="S281" s="25"/>
      <c r="T281" s="25"/>
      <c r="U281" s="10"/>
      <c r="V281" s="10"/>
      <c r="W281" s="10"/>
      <c r="X281" s="7"/>
      <c r="Y281" s="7"/>
      <c r="AB281" s="11"/>
      <c r="AC281" s="11"/>
      <c r="AD281" s="7"/>
      <c r="AF281" s="25"/>
    </row>
    <row r="282" spans="1:32" ht="14.25" x14ac:dyDescent="0.2">
      <c r="A282" s="37"/>
      <c r="B282" s="27"/>
      <c r="C282" s="20"/>
      <c r="D282" s="9"/>
      <c r="E282"/>
      <c r="F282"/>
      <c r="G282"/>
      <c r="H282" s="21"/>
      <c r="I282"/>
      <c r="J282"/>
      <c r="K282"/>
      <c r="L282" s="25"/>
      <c r="M282" s="10"/>
      <c r="N282"/>
      <c r="O282"/>
      <c r="P282" s="25"/>
      <c r="Q282" s="22"/>
      <c r="R282"/>
      <c r="S282" s="25"/>
      <c r="T282" s="25"/>
      <c r="U282" s="10"/>
      <c r="V282" s="10"/>
      <c r="W282" s="10"/>
      <c r="X282" s="7"/>
      <c r="Y282" s="7"/>
      <c r="AB282" s="11"/>
      <c r="AC282" s="11"/>
      <c r="AD282" s="7"/>
      <c r="AF282" s="25"/>
    </row>
    <row r="283" spans="1:32" ht="14.25" x14ac:dyDescent="0.2">
      <c r="A283" s="37"/>
      <c r="B283" s="27"/>
      <c r="C283" s="20"/>
      <c r="D283" s="9"/>
      <c r="E283"/>
      <c r="F283"/>
      <c r="G283"/>
      <c r="H283" s="21"/>
      <c r="I283"/>
      <c r="J283"/>
      <c r="K283"/>
      <c r="L283" s="25"/>
      <c r="M283" s="10"/>
      <c r="N283"/>
      <c r="O283"/>
      <c r="P283" s="25"/>
      <c r="Q283" s="22"/>
      <c r="R283"/>
      <c r="S283" s="25"/>
      <c r="T283" s="25"/>
      <c r="U283" s="10"/>
      <c r="V283" s="10"/>
      <c r="W283" s="10"/>
      <c r="X283" s="7"/>
      <c r="Y283" s="7"/>
      <c r="AB283" s="11"/>
      <c r="AC283" s="11"/>
      <c r="AD283" s="7"/>
      <c r="AF283" s="25"/>
    </row>
    <row r="284" spans="1:32" ht="14.25" x14ac:dyDescent="0.2">
      <c r="A284" s="37"/>
      <c r="B284" s="27"/>
      <c r="C284" s="20"/>
      <c r="D284" s="9"/>
      <c r="E284"/>
      <c r="F284"/>
      <c r="G284"/>
      <c r="H284" s="21"/>
      <c r="I284"/>
      <c r="J284"/>
      <c r="K284"/>
      <c r="L284" s="25"/>
      <c r="M284" s="10"/>
      <c r="N284"/>
      <c r="O284"/>
      <c r="P284" s="25"/>
      <c r="Q284" s="22"/>
      <c r="R284"/>
      <c r="S284" s="25"/>
      <c r="T284" s="25"/>
      <c r="U284" s="10"/>
      <c r="V284" s="10"/>
      <c r="W284" s="10"/>
      <c r="X284" s="7"/>
      <c r="Y284" s="7"/>
      <c r="AB284" s="11"/>
      <c r="AC284" s="11"/>
      <c r="AD284" s="7"/>
      <c r="AF284" s="25"/>
    </row>
    <row r="285" spans="1:32" ht="14.25" x14ac:dyDescent="0.2">
      <c r="A285" s="37"/>
      <c r="B285" s="27"/>
      <c r="C285" s="20"/>
      <c r="D285" s="9"/>
      <c r="E285"/>
      <c r="F285"/>
      <c r="G285"/>
      <c r="H285" s="21"/>
      <c r="I285"/>
      <c r="J285"/>
      <c r="K285"/>
      <c r="L285" s="25"/>
      <c r="M285" s="10"/>
      <c r="N285"/>
      <c r="O285"/>
      <c r="P285" s="25"/>
      <c r="Q285" s="22"/>
      <c r="R285"/>
      <c r="S285" s="25"/>
      <c r="T285" s="25"/>
      <c r="U285" s="10"/>
      <c r="V285" s="10"/>
      <c r="W285" s="10"/>
      <c r="X285" s="7"/>
      <c r="Y285" s="7"/>
      <c r="AB285" s="11"/>
      <c r="AC285" s="11"/>
      <c r="AD285" s="7"/>
      <c r="AF285" s="25"/>
    </row>
    <row r="286" spans="1:32" ht="14.25" x14ac:dyDescent="0.2">
      <c r="A286" s="37"/>
      <c r="B286" s="27"/>
      <c r="C286" s="20"/>
      <c r="D286" s="9"/>
      <c r="E286"/>
      <c r="F286"/>
      <c r="G286"/>
      <c r="H286" s="21"/>
      <c r="I286"/>
      <c r="J286"/>
      <c r="K286"/>
      <c r="L286" s="25"/>
      <c r="M286" s="10"/>
      <c r="N286"/>
      <c r="O286"/>
      <c r="P286" s="25"/>
      <c r="Q286" s="22"/>
      <c r="R286"/>
      <c r="S286" s="25"/>
      <c r="T286" s="25"/>
      <c r="U286" s="10"/>
      <c r="V286" s="10"/>
      <c r="W286" s="10"/>
      <c r="X286" s="7"/>
      <c r="Y286" s="7"/>
      <c r="AB286" s="11"/>
      <c r="AC286" s="11"/>
      <c r="AD286" s="7"/>
      <c r="AF286" s="25"/>
    </row>
    <row r="287" spans="1:32" ht="14.25" x14ac:dyDescent="0.2">
      <c r="A287" s="37"/>
      <c r="B287" s="27"/>
      <c r="C287" s="20"/>
      <c r="D287" s="9"/>
      <c r="E287"/>
      <c r="F287"/>
      <c r="G287"/>
      <c r="H287" s="21"/>
      <c r="I287"/>
      <c r="J287"/>
      <c r="K287"/>
      <c r="L287" s="25"/>
      <c r="M287" s="10"/>
      <c r="N287"/>
      <c r="O287"/>
      <c r="P287" s="25"/>
      <c r="Q287" s="22"/>
      <c r="R287"/>
      <c r="S287" s="25"/>
      <c r="T287" s="25"/>
      <c r="U287" s="10"/>
      <c r="V287" s="10"/>
      <c r="W287" s="10"/>
      <c r="X287" s="7"/>
      <c r="Y287" s="7"/>
      <c r="AB287" s="11"/>
      <c r="AC287" s="11"/>
      <c r="AD287" s="7"/>
      <c r="AF287" s="25"/>
    </row>
    <row r="288" spans="1:32" ht="14.25" x14ac:dyDescent="0.2">
      <c r="A288" s="37"/>
      <c r="B288" s="27"/>
      <c r="C288" s="20"/>
      <c r="D288" s="9"/>
      <c r="E288"/>
      <c r="F288"/>
      <c r="G288"/>
      <c r="H288" s="21"/>
      <c r="I288"/>
      <c r="J288"/>
      <c r="K288"/>
      <c r="L288" s="25"/>
      <c r="M288" s="10"/>
      <c r="N288"/>
      <c r="O288"/>
      <c r="P288" s="25"/>
      <c r="Q288" s="22"/>
      <c r="R288"/>
      <c r="S288" s="25"/>
      <c r="T288" s="25"/>
      <c r="U288" s="10"/>
      <c r="V288" s="10"/>
      <c r="W288" s="10"/>
      <c r="X288" s="7"/>
      <c r="Y288" s="7"/>
      <c r="AB288" s="11"/>
      <c r="AC288" s="11"/>
      <c r="AD288" s="7"/>
      <c r="AF288" s="25"/>
    </row>
    <row r="289" spans="1:32" ht="14.25" x14ac:dyDescent="0.2">
      <c r="A289" s="37"/>
      <c r="B289" s="27"/>
      <c r="C289" s="20"/>
      <c r="D289" s="9"/>
      <c r="E289"/>
      <c r="F289"/>
      <c r="G289"/>
      <c r="H289" s="21"/>
      <c r="I289"/>
      <c r="J289"/>
      <c r="K289"/>
      <c r="L289" s="25"/>
      <c r="M289" s="10"/>
      <c r="N289"/>
      <c r="O289"/>
      <c r="P289" s="25"/>
      <c r="Q289" s="22"/>
      <c r="R289"/>
      <c r="S289" s="25"/>
      <c r="T289" s="25"/>
      <c r="U289" s="10"/>
      <c r="V289" s="10"/>
      <c r="W289" s="10"/>
      <c r="X289" s="7"/>
      <c r="Y289" s="7"/>
      <c r="AB289" s="11"/>
      <c r="AC289" s="11"/>
      <c r="AD289" s="7"/>
      <c r="AF289" s="25"/>
    </row>
    <row r="290" spans="1:32" ht="14.25" x14ac:dyDescent="0.2">
      <c r="A290" s="37"/>
      <c r="B290" s="27"/>
      <c r="C290" s="20"/>
      <c r="D290" s="9"/>
      <c r="E290"/>
      <c r="F290"/>
      <c r="G290"/>
      <c r="H290" s="21"/>
      <c r="I290"/>
      <c r="J290"/>
      <c r="K290"/>
      <c r="L290" s="25"/>
      <c r="M290" s="10"/>
      <c r="N290"/>
      <c r="O290"/>
      <c r="P290" s="25"/>
      <c r="Q290" s="22"/>
      <c r="R290"/>
      <c r="S290" s="25"/>
      <c r="T290" s="25"/>
      <c r="U290" s="10"/>
      <c r="V290" s="10"/>
      <c r="W290" s="10"/>
      <c r="X290" s="7"/>
      <c r="Y290" s="7"/>
      <c r="AB290" s="11"/>
      <c r="AC290" s="11"/>
      <c r="AD290" s="7"/>
      <c r="AF290" s="25"/>
    </row>
    <row r="291" spans="1:32" ht="14.25" x14ac:dyDescent="0.2">
      <c r="A291" s="37"/>
      <c r="B291" s="27"/>
      <c r="C291" s="20"/>
      <c r="D291" s="9"/>
      <c r="E291"/>
      <c r="F291"/>
      <c r="G291"/>
      <c r="H291" s="21"/>
      <c r="I291"/>
      <c r="J291"/>
      <c r="K291"/>
      <c r="L291" s="25"/>
      <c r="M291" s="10"/>
      <c r="N291"/>
      <c r="O291"/>
      <c r="P291" s="25"/>
      <c r="Q291" s="22"/>
      <c r="R291"/>
      <c r="S291" s="25"/>
      <c r="T291" s="25"/>
      <c r="U291" s="10"/>
      <c r="V291" s="10"/>
      <c r="W291" s="10"/>
      <c r="X291" s="7"/>
      <c r="Y291" s="7"/>
      <c r="AB291" s="11"/>
      <c r="AC291" s="11"/>
      <c r="AD291" s="7"/>
      <c r="AF291" s="25"/>
    </row>
    <row r="292" spans="1:32" ht="14.25" x14ac:dyDescent="0.2">
      <c r="A292" s="37"/>
      <c r="B292" s="27"/>
      <c r="C292" s="20"/>
      <c r="D292" s="9"/>
      <c r="E292"/>
      <c r="F292"/>
      <c r="G292"/>
      <c r="H292" s="21"/>
      <c r="I292"/>
      <c r="J292"/>
      <c r="K292"/>
      <c r="L292" s="25"/>
      <c r="M292" s="10"/>
      <c r="N292"/>
      <c r="O292"/>
      <c r="P292" s="25"/>
      <c r="Q292" s="22"/>
      <c r="R292"/>
      <c r="S292" s="25"/>
      <c r="T292" s="25"/>
      <c r="U292" s="10"/>
      <c r="V292" s="10"/>
      <c r="W292" s="10"/>
      <c r="X292" s="7"/>
      <c r="Y292" s="7"/>
      <c r="AB292" s="11"/>
      <c r="AC292" s="11"/>
      <c r="AD292" s="7"/>
      <c r="AF292" s="25"/>
    </row>
    <row r="293" spans="1:32" ht="14.25" x14ac:dyDescent="0.2">
      <c r="A293" s="37"/>
      <c r="B293" s="27"/>
      <c r="C293" s="20"/>
      <c r="D293" s="9"/>
      <c r="E293"/>
      <c r="F293"/>
      <c r="G293"/>
      <c r="H293" s="21"/>
      <c r="I293"/>
      <c r="J293"/>
      <c r="K293"/>
      <c r="L293" s="25"/>
      <c r="M293" s="10"/>
      <c r="N293"/>
      <c r="O293"/>
      <c r="P293" s="25"/>
      <c r="Q293" s="22"/>
      <c r="R293"/>
      <c r="S293" s="25"/>
      <c r="T293" s="25"/>
      <c r="U293" s="10"/>
      <c r="V293" s="10"/>
      <c r="W293" s="10"/>
      <c r="X293" s="7"/>
      <c r="Y293" s="7"/>
      <c r="AB293" s="11"/>
      <c r="AC293" s="11"/>
      <c r="AD293" s="7"/>
      <c r="AF293" s="25"/>
    </row>
    <row r="294" spans="1:32" ht="14.25" x14ac:dyDescent="0.2">
      <c r="A294" s="37"/>
      <c r="B294" s="27"/>
      <c r="C294" s="20"/>
      <c r="D294" s="9"/>
      <c r="E294"/>
      <c r="F294"/>
      <c r="G294"/>
      <c r="H294" s="21"/>
      <c r="I294"/>
      <c r="J294"/>
      <c r="K294"/>
      <c r="L294" s="25"/>
      <c r="M294" s="10"/>
      <c r="N294"/>
      <c r="O294"/>
      <c r="P294" s="25"/>
      <c r="Q294" s="22"/>
      <c r="R294"/>
      <c r="S294" s="25"/>
      <c r="T294" s="25"/>
      <c r="U294" s="10"/>
      <c r="V294" s="10"/>
      <c r="W294" s="10"/>
      <c r="X294" s="7"/>
      <c r="Y294" s="7"/>
      <c r="AB294" s="11"/>
      <c r="AC294" s="11"/>
      <c r="AD294" s="7"/>
      <c r="AF294" s="25"/>
    </row>
    <row r="295" spans="1:32" ht="14.25" x14ac:dyDescent="0.2">
      <c r="A295" s="37"/>
      <c r="B295" s="27"/>
      <c r="C295" s="20"/>
      <c r="D295" s="9"/>
      <c r="E295"/>
      <c r="F295"/>
      <c r="G295"/>
      <c r="H295" s="21"/>
      <c r="I295"/>
      <c r="J295"/>
      <c r="K295"/>
      <c r="L295" s="25"/>
      <c r="M295" s="10"/>
      <c r="N295"/>
      <c r="O295"/>
      <c r="P295" s="25"/>
      <c r="Q295" s="22"/>
      <c r="R295"/>
      <c r="S295" s="25"/>
      <c r="T295" s="25"/>
      <c r="U295" s="10"/>
      <c r="V295" s="10"/>
      <c r="W295" s="10"/>
      <c r="X295" s="7"/>
      <c r="Y295" s="7"/>
      <c r="AB295" s="11"/>
      <c r="AC295" s="11"/>
      <c r="AD295" s="7"/>
      <c r="AF295" s="25"/>
    </row>
    <row r="296" spans="1:32" ht="14.25" x14ac:dyDescent="0.2">
      <c r="A296" s="37"/>
      <c r="B296" s="27"/>
      <c r="C296" s="20"/>
      <c r="D296" s="9"/>
      <c r="E296"/>
      <c r="F296"/>
      <c r="G296"/>
      <c r="H296" s="21"/>
      <c r="I296"/>
      <c r="J296"/>
      <c r="K296"/>
      <c r="L296" s="25"/>
      <c r="M296" s="10"/>
      <c r="N296"/>
      <c r="O296"/>
      <c r="P296" s="25"/>
      <c r="Q296" s="22"/>
      <c r="R296"/>
      <c r="S296" s="25"/>
      <c r="T296" s="25"/>
      <c r="U296" s="10"/>
      <c r="V296" s="10"/>
      <c r="W296" s="10"/>
      <c r="X296" s="7"/>
      <c r="Y296" s="7"/>
      <c r="AB296" s="11"/>
      <c r="AC296" s="11"/>
      <c r="AD296" s="7"/>
      <c r="AF296" s="25"/>
    </row>
    <row r="297" spans="1:32" ht="14.25" x14ac:dyDescent="0.2">
      <c r="A297" s="37"/>
      <c r="B297" s="27"/>
      <c r="C297" s="20"/>
      <c r="D297" s="9"/>
      <c r="E297"/>
      <c r="F297"/>
      <c r="G297"/>
      <c r="H297" s="21"/>
      <c r="I297"/>
      <c r="J297"/>
      <c r="K297"/>
      <c r="L297" s="25"/>
      <c r="M297" s="10"/>
      <c r="N297"/>
      <c r="O297"/>
      <c r="P297" s="25"/>
      <c r="Q297" s="22"/>
      <c r="R297"/>
      <c r="S297" s="25"/>
      <c r="T297" s="25"/>
      <c r="U297" s="10"/>
      <c r="V297" s="10"/>
      <c r="W297" s="10"/>
      <c r="X297" s="7"/>
      <c r="Y297" s="7"/>
      <c r="AB297" s="11"/>
      <c r="AC297" s="11"/>
      <c r="AD297" s="7"/>
      <c r="AF297" s="25"/>
    </row>
    <row r="298" spans="1:32" ht="14.25" x14ac:dyDescent="0.2">
      <c r="A298" s="37"/>
      <c r="B298" s="27"/>
      <c r="C298" s="20"/>
      <c r="D298" s="9"/>
      <c r="E298"/>
      <c r="F298"/>
      <c r="G298"/>
      <c r="H298" s="21"/>
      <c r="I298"/>
      <c r="J298"/>
      <c r="K298"/>
      <c r="L298" s="25"/>
      <c r="M298" s="10"/>
      <c r="N298"/>
      <c r="O298"/>
      <c r="P298" s="25"/>
      <c r="Q298" s="22"/>
      <c r="R298"/>
      <c r="S298" s="25"/>
      <c r="T298" s="25"/>
      <c r="U298" s="10"/>
      <c r="V298" s="10"/>
      <c r="W298" s="10"/>
      <c r="X298" s="7"/>
      <c r="Y298" s="7"/>
      <c r="AB298" s="11"/>
      <c r="AC298" s="11"/>
      <c r="AD298" s="7"/>
      <c r="AF298" s="25"/>
    </row>
    <row r="299" spans="1:32" ht="14.25" x14ac:dyDescent="0.2">
      <c r="A299" s="37"/>
      <c r="B299" s="27"/>
      <c r="C299" s="20"/>
      <c r="D299" s="9"/>
      <c r="E299"/>
      <c r="F299"/>
      <c r="G299"/>
      <c r="H299" s="21"/>
      <c r="I299"/>
      <c r="J299"/>
      <c r="K299"/>
      <c r="L299" s="25"/>
      <c r="M299" s="10"/>
      <c r="N299"/>
      <c r="O299"/>
      <c r="P299" s="25"/>
      <c r="Q299" s="22"/>
      <c r="R299"/>
      <c r="S299" s="25"/>
      <c r="T299" s="25"/>
      <c r="U299" s="10"/>
      <c r="V299" s="10"/>
      <c r="W299" s="10"/>
      <c r="X299" s="7"/>
      <c r="Y299" s="7"/>
      <c r="AB299" s="11"/>
      <c r="AC299" s="11"/>
      <c r="AD299" s="7"/>
      <c r="AF299" s="25"/>
    </row>
    <row r="300" spans="1:32" ht="14.25" x14ac:dyDescent="0.2">
      <c r="A300" s="37"/>
      <c r="B300" s="27"/>
      <c r="C300" s="20"/>
      <c r="D300" s="9"/>
      <c r="E300"/>
      <c r="F300"/>
      <c r="G300"/>
      <c r="H300" s="21"/>
      <c r="I300"/>
      <c r="J300"/>
      <c r="K300"/>
      <c r="L300" s="25"/>
      <c r="M300" s="10"/>
      <c r="N300"/>
      <c r="O300"/>
      <c r="P300" s="25"/>
      <c r="Q300" s="22"/>
      <c r="R300"/>
      <c r="S300" s="25"/>
      <c r="T300" s="25"/>
      <c r="U300" s="10"/>
      <c r="V300" s="10"/>
      <c r="W300" s="10"/>
      <c r="X300" s="7"/>
      <c r="Y300" s="7"/>
      <c r="AB300" s="11"/>
      <c r="AC300" s="11"/>
      <c r="AD300" s="7"/>
      <c r="AF300" s="25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BH531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" style="1" customWidth="1"/>
    <col min="7" max="7" width="9.1406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6" width="10.5703125" style="1" customWidth="1"/>
    <col min="17" max="17" width="10.5703125" style="29" customWidth="1"/>
    <col min="18" max="18" width="10.5703125" style="16" customWidth="1"/>
    <col min="19" max="19" width="12.5703125" style="1" customWidth="1"/>
    <col min="20" max="20" width="11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29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27347.878892406654</v>
      </c>
      <c r="AH1" s="31" t="s">
        <v>96</v>
      </c>
      <c r="AI1">
        <f ca="1">MAX(AD3:OFFSET(AD3,Control!$I$5-1,0))</f>
        <v>6.629240391520673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2.3947537759472226E-5</v>
      </c>
      <c r="E2" s="18" t="s">
        <v>29</v>
      </c>
      <c r="F2" s="3">
        <f>Control!Q16</f>
        <v>8.8028169014084515E-2</v>
      </c>
      <c r="H2" s="3" t="s">
        <v>33</v>
      </c>
      <c r="I2" s="4">
        <v>0.1</v>
      </c>
      <c r="J2" s="4">
        <f>Control!S16</f>
        <v>0</v>
      </c>
      <c r="K2" s="4" t="s">
        <v>49</v>
      </c>
      <c r="N2" s="4" t="s">
        <v>34</v>
      </c>
      <c r="O2" s="4">
        <f>Control!R16</f>
        <v>1</v>
      </c>
      <c r="P2" s="18">
        <f>Control!P16</f>
        <v>2.52112676056338</v>
      </c>
      <c r="Q2" s="34" t="s">
        <v>35</v>
      </c>
      <c r="R2" s="14" t="s">
        <v>38</v>
      </c>
      <c r="S2" s="8">
        <f ca="1">100*MAX(S3:OFFSET(S3,Control!$I$5-1,0))</f>
        <v>0.49437954095171383</v>
      </c>
      <c r="T2" s="8">
        <f ca="1">S2*(1+AG3/100)</f>
        <v>1.7309561224464154</v>
      </c>
      <c r="U2" s="2"/>
      <c r="V2" t="s">
        <v>44</v>
      </c>
      <c r="W2">
        <f>O2/(1+P2-F2)</f>
        <v>0.29128205128205131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2.8602451697161833</v>
      </c>
      <c r="C3" s="20">
        <v>65.363934898107686</v>
      </c>
      <c r="D3" s="9">
        <f>ABS(B3-((354.94*SQRT(C3)+9.623*C3-1.5223*POWER(C3,1.5))/($AA$1+273)+0.0012439*POWER(C3,1.5)))</f>
        <v>8.8748610860278632E-7</v>
      </c>
      <c r="E3">
        <f>Control!C5/100</f>
        <v>0.38965236339525339</v>
      </c>
      <c r="F3">
        <f t="shared" ref="F3:F30" si="0">$F$2*N3</f>
        <v>1.1506311282350755E-6</v>
      </c>
      <c r="G3">
        <f t="shared" ref="G3:G30" si="1">0.018*C3*1000000/8.3144/($AA$1+273.15)</f>
        <v>115.69112918096297</v>
      </c>
      <c r="H3" s="21">
        <f t="shared" ref="H3:H30" si="2">2*0.0000000000000000001*(E3*100)^3.5</f>
        <v>7.3858519390570924E-14</v>
      </c>
      <c r="I3">
        <v>0.1</v>
      </c>
      <c r="J3">
        <f t="shared" ref="J3:J30" si="3">$I$2+(0.821*SQRT(H3)+1.54)/E3</f>
        <v>4.0522414536477696</v>
      </c>
      <c r="K3">
        <f>Control!F5/100</f>
        <v>2.8561438959384348E-2</v>
      </c>
      <c r="L3" s="25">
        <f>K3*(1-F3-P3-S3)</f>
        <v>2.8559751080741855E-2</v>
      </c>
      <c r="M3" s="10">
        <f t="shared" ref="M3:M30" si="4">0.018*I3*1000000/8.3144/($AA$1+273.15)</f>
        <v>0.17699535586605619</v>
      </c>
      <c r="N3">
        <f>1/((1+$P$2)*(1+(1-E3)/E3*$AA$2/M3)-$O$2)</f>
        <v>1.3071169616750457E-5</v>
      </c>
      <c r="O3">
        <f t="shared" ref="O3:O30" si="5">$O$2*N3</f>
        <v>1.3071169616750457E-5</v>
      </c>
      <c r="P3" s="25">
        <f t="shared" ref="P3:P30" si="6">S3*($P$2-$F$2)</f>
        <v>4.1067216902545246E-5</v>
      </c>
      <c r="Q3" s="22">
        <f t="shared" ref="Q3:Q30" si="7">100/(1+G3/$AA$2*(1/S3-1))</f>
        <v>3.580459835350356E-2</v>
      </c>
      <c r="R3">
        <f t="shared" ref="R3:R9" si="8">Q3/100*G3+(100-Q3)/100*$AA$2</f>
        <v>2454.1624198545551</v>
      </c>
      <c r="S3" s="25">
        <f t="shared" ref="S3:S30" si="9">($O$2/(1+$P$2-$F$2)+1)*N3</f>
        <v>1.6878566715373156E-5</v>
      </c>
      <c r="T3" s="25">
        <f>L3+F3+P3</f>
        <v>2.8601968928772637E-2</v>
      </c>
      <c r="U3" s="10">
        <f ca="1">RANK(C3,$C$3:OFFSET($C$3,Control!$I$5-1,0),1)</f>
        <v>17</v>
      </c>
      <c r="V3" s="10">
        <f ca="1">IF(U3=U2,U2+1,U3)</f>
        <v>17</v>
      </c>
      <c r="W3" s="10">
        <f ca="1">IF(V3=V2,V2+1,V3)</f>
        <v>17</v>
      </c>
      <c r="X3" s="7">
        <f>(N3+L3)*100</f>
        <v>2.8572822250358607</v>
      </c>
      <c r="Y3" s="7">
        <f t="shared" ref="Y3:Y66" ca="1" si="10">ABS(C3-V3)</f>
        <v>48.363934898107686</v>
      </c>
      <c r="Z3">
        <v>1</v>
      </c>
      <c r="AA3">
        <v>2</v>
      </c>
      <c r="AB3" s="11">
        <f>100*8.3144*$AA$2*($AA$1+273)*($AE$1/100-B3/100)/(0.018*1000000*C3+8.3144*$AA$2*($AA$1+273)*($AE$1/100-B3/100))</f>
        <v>50.271844564142512</v>
      </c>
      <c r="AC3" s="11"/>
      <c r="AD3" s="7">
        <f t="shared" ref="AD3:AD30" si="11">B3+S3*100</f>
        <v>2.8619330263877205</v>
      </c>
      <c r="AE3">
        <f>($AE$1/100-K3)/(1-K3)/N3-1-$P$2</f>
        <v>3751.9824556892722</v>
      </c>
      <c r="AF3" s="25">
        <f t="shared" ref="AF3:AF30" si="12">S3+P3+F3</f>
        <v>5.9096414746153475E-5</v>
      </c>
      <c r="AG3">
        <f>100*((O2+P2)*(1+P2-F2)-O2)/(1+O2+P2-F2)</f>
        <v>250.12697311749767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13">100*T4/(1-S4)</f>
        <v>3.4658854628391209</v>
      </c>
      <c r="C4" s="20">
        <v>90.223114557752766</v>
      </c>
      <c r="D4" s="9">
        <f t="shared" ref="D4:D30" si="14">ABS(B4-((354.94*SQRT(C4)+9.623*C4-1.5223*POWER(C4,1.5))/($AA$1+273)+0.0012439*POWER(C4,1.5)))</f>
        <v>8.222708318683658E-7</v>
      </c>
      <c r="E4">
        <f>Control!C6/100</f>
        <v>0.34971299583991844</v>
      </c>
      <c r="F4">
        <f t="shared" si="0"/>
        <v>9.6927056466540635E-7</v>
      </c>
      <c r="G4">
        <f t="shared" si="1"/>
        <v>159.69072268493406</v>
      </c>
      <c r="H4" s="21">
        <f t="shared" si="2"/>
        <v>5.0584935006422582E-14</v>
      </c>
      <c r="I4">
        <v>0.1</v>
      </c>
      <c r="J4">
        <f t="shared" si="3"/>
        <v>4.5036115413818534</v>
      </c>
      <c r="K4">
        <f>Control!F6/100</f>
        <v>3.4624521969769839E-2</v>
      </c>
      <c r="L4" s="25">
        <f t="shared" ref="L4:L30" si="15">K4*(1-F4-P4-S4)</f>
        <v>3.4622798300951045E-2</v>
      </c>
      <c r="M4" s="10">
        <f t="shared" si="4"/>
        <v>0.17699535586605619</v>
      </c>
      <c r="N4">
        <f t="shared" ref="N4:N30" si="16">1/((1+$P$2)*(1+(1-E4)/E4*$AA$2/M4)-$O$2)</f>
        <v>1.1010913614599016E-5</v>
      </c>
      <c r="O4">
        <f t="shared" si="5"/>
        <v>1.1010913614599016E-5</v>
      </c>
      <c r="P4" s="25">
        <f t="shared" si="6"/>
        <v>3.4594270517800978E-5</v>
      </c>
      <c r="Q4" s="22">
        <f t="shared" si="7"/>
        <v>2.1853828700166368E-2</v>
      </c>
      <c r="R4">
        <f t="shared" si="8"/>
        <v>2454.4983870423966</v>
      </c>
      <c r="S4" s="25">
        <f t="shared" si="9"/>
        <v>1.4218195118748883E-5</v>
      </c>
      <c r="T4" s="25">
        <f t="shared" ref="T4:T30" si="17">L4+F4+P4</f>
        <v>3.4658361842033511E-2</v>
      </c>
      <c r="U4" s="10">
        <f ca="1">RANK(C4,$C$3:OFFSET($C$3,Control!$I$5-1,0),1)</f>
        <v>30</v>
      </c>
      <c r="V4" s="10">
        <f t="shared" ref="V4:W19" ca="1" si="18">IF(U4=U3,U3+1,U4)</f>
        <v>30</v>
      </c>
      <c r="W4" s="10">
        <f t="shared" ca="1" si="18"/>
        <v>30</v>
      </c>
      <c r="X4" s="7">
        <f t="shared" ref="X4:X67" si="19">(N4+L4)*100</f>
        <v>3.4633809214565643</v>
      </c>
      <c r="Y4" s="7">
        <f t="shared" ca="1" si="10"/>
        <v>60.223114557752766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38.998138929742318</v>
      </c>
      <c r="AC4" s="11"/>
      <c r="AD4" s="7">
        <f t="shared" si="11"/>
        <v>3.4673072823509958</v>
      </c>
      <c r="AE4">
        <f t="shared" ref="AE4:AE30" si="21">($AE$1/100-K4)/(1-K4)/N4-1-$P$2</f>
        <v>3912.2833656099147</v>
      </c>
      <c r="AF4" s="25">
        <f t="shared" si="12"/>
        <v>4.9781736201215268E-5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13"/>
        <v>4.4394095632951025</v>
      </c>
      <c r="C5" s="20">
        <v>135.31550699290045</v>
      </c>
      <c r="D5" s="9">
        <f t="shared" si="14"/>
        <v>5.0571478205085896E-7</v>
      </c>
      <c r="E5">
        <f>Control!C7/100</f>
        <v>0.47585625936456422</v>
      </c>
      <c r="F5">
        <f t="shared" si="0"/>
        <v>1.636271677629352E-6</v>
      </c>
      <c r="G5">
        <f t="shared" si="1"/>
        <v>239.50216314404233</v>
      </c>
      <c r="H5" s="21">
        <f t="shared" si="2"/>
        <v>1.4866038318152935E-13</v>
      </c>
      <c r="I5">
        <v>0.1</v>
      </c>
      <c r="J5">
        <f t="shared" si="3"/>
        <v>3.3362720595612694</v>
      </c>
      <c r="K5">
        <f>Control!F7/100</f>
        <v>4.4336719574517083E-2</v>
      </c>
      <c r="L5" s="25">
        <f t="shared" si="15"/>
        <v>4.4332993564781965E-2</v>
      </c>
      <c r="M5" s="10">
        <f t="shared" si="4"/>
        <v>0.17699535586605619</v>
      </c>
      <c r="N5">
        <f t="shared" si="16"/>
        <v>1.8588046257869438E-5</v>
      </c>
      <c r="O5">
        <f t="shared" si="5"/>
        <v>1.8588046257869438E-5</v>
      </c>
      <c r="P5" s="25">
        <f t="shared" si="6"/>
        <v>5.8400231184226849E-5</v>
      </c>
      <c r="Q5" s="22">
        <f t="shared" si="7"/>
        <v>2.4598039715585929E-2</v>
      </c>
      <c r="R5">
        <f t="shared" si="8"/>
        <v>2454.4550309621923</v>
      </c>
      <c r="S5" s="25">
        <f t="shared" si="9"/>
        <v>2.4002410501187304E-5</v>
      </c>
      <c r="T5" s="25">
        <f t="shared" si="17"/>
        <v>4.4393030067643821E-2</v>
      </c>
      <c r="U5" s="10">
        <f ca="1">RANK(C5,$C$3:OFFSET($C$3,Control!$I$5-1,0),1)</f>
        <v>39</v>
      </c>
      <c r="V5" s="10">
        <f t="shared" ca="1" si="18"/>
        <v>39</v>
      </c>
      <c r="W5" s="10">
        <f t="shared" ca="1" si="18"/>
        <v>39</v>
      </c>
      <c r="X5" s="7">
        <f t="shared" si="19"/>
        <v>4.4351581611039839</v>
      </c>
      <c r="Y5" s="7">
        <f t="shared" ca="1" si="10"/>
        <v>96.315506992900453</v>
      </c>
      <c r="Z5">
        <v>1</v>
      </c>
      <c r="AA5">
        <v>2</v>
      </c>
      <c r="AB5" s="11">
        <f t="shared" si="20"/>
        <v>24.612415419901179</v>
      </c>
      <c r="AC5" s="11"/>
      <c r="AD5" s="7">
        <f t="shared" si="11"/>
        <v>4.4418098043452217</v>
      </c>
      <c r="AE5">
        <f t="shared" si="21"/>
        <v>1792.9015293601431</v>
      </c>
      <c r="AF5" s="25">
        <f t="shared" si="12"/>
        <v>8.4038913363043507E-5</v>
      </c>
      <c r="AG5" s="7">
        <f ca="1">S2*(1+AG3/100)</f>
        <v>1.7309561224464154</v>
      </c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13"/>
        <v>3.4264757143893814</v>
      </c>
      <c r="C6" s="20">
        <v>88.524823672195879</v>
      </c>
      <c r="D6" s="9">
        <f t="shared" si="14"/>
        <v>4.2724865423338088E-7</v>
      </c>
      <c r="E6">
        <f>Control!C8/100</f>
        <v>0.41488618091288926</v>
      </c>
      <c r="F6">
        <f t="shared" si="0"/>
        <v>1.2779771876948135E-6</v>
      </c>
      <c r="G6">
        <f t="shared" si="1"/>
        <v>156.68482668840184</v>
      </c>
      <c r="H6" s="21">
        <f t="shared" si="2"/>
        <v>9.1998636127769117E-14</v>
      </c>
      <c r="I6">
        <v>0.1</v>
      </c>
      <c r="J6">
        <f t="shared" si="3"/>
        <v>3.811861999431422</v>
      </c>
      <c r="K6">
        <f>Control!F8/100</f>
        <v>3.421947054952925E-2</v>
      </c>
      <c r="L6" s="25">
        <f t="shared" si="15"/>
        <v>3.4217224489276665E-2</v>
      </c>
      <c r="M6" s="10">
        <f t="shared" si="4"/>
        <v>0.17699535586605619</v>
      </c>
      <c r="N6">
        <f t="shared" si="16"/>
        <v>1.451782085221308E-5</v>
      </c>
      <c r="O6">
        <f t="shared" si="5"/>
        <v>1.451782085221308E-5</v>
      </c>
      <c r="P6" s="25">
        <f t="shared" si="6"/>
        <v>4.5612329682119755E-5</v>
      </c>
      <c r="Q6" s="22">
        <f t="shared" si="7"/>
        <v>2.9364843815520129E-2</v>
      </c>
      <c r="R6">
        <f t="shared" si="8"/>
        <v>2454.3251033389683</v>
      </c>
      <c r="S6" s="25">
        <f t="shared" si="9"/>
        <v>1.8746601490191045E-5</v>
      </c>
      <c r="T6" s="25">
        <f t="shared" si="17"/>
        <v>3.426411479614648E-2</v>
      </c>
      <c r="U6" s="10">
        <f ca="1">RANK(C6,$C$3:OFFSET($C$3,Control!$I$5-1,0),1)</f>
        <v>28</v>
      </c>
      <c r="V6" s="10">
        <f t="shared" ca="1" si="18"/>
        <v>28</v>
      </c>
      <c r="W6" s="10">
        <f t="shared" ca="1" si="18"/>
        <v>28</v>
      </c>
      <c r="X6" s="7">
        <f t="shared" si="19"/>
        <v>3.4231742310128874</v>
      </c>
      <c r="Y6" s="7">
        <f t="shared" ca="1" si="10"/>
        <v>60.524823672195879</v>
      </c>
      <c r="Z6">
        <v>1</v>
      </c>
      <c r="AA6">
        <v>2</v>
      </c>
      <c r="AB6" s="11">
        <f t="shared" si="20"/>
        <v>39.67664786403386</v>
      </c>
      <c r="AC6" s="11"/>
      <c r="AD6" s="7">
        <f t="shared" si="11"/>
        <v>3.4283503745384003</v>
      </c>
      <c r="AE6">
        <f t="shared" si="21"/>
        <v>2994.0296339454208</v>
      </c>
      <c r="AF6" s="25">
        <f t="shared" si="12"/>
        <v>6.5636908360005615E-5</v>
      </c>
      <c r="AG6" s="7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13"/>
        <v>2.8422326968100564</v>
      </c>
      <c r="C7" s="20">
        <v>64.667195958375459</v>
      </c>
      <c r="D7" s="9">
        <f t="shared" si="14"/>
        <v>8.2704550852241709E-7</v>
      </c>
      <c r="E7">
        <f>Control!C9/100</f>
        <v>0.37570882029801977</v>
      </c>
      <c r="F7">
        <f t="shared" si="0"/>
        <v>1.0846786291146745E-6</v>
      </c>
      <c r="G7">
        <f t="shared" si="1"/>
        <v>114.45793361512655</v>
      </c>
      <c r="H7" s="21">
        <f t="shared" si="2"/>
        <v>6.5014445623695072E-14</v>
      </c>
      <c r="I7">
        <v>0.1</v>
      </c>
      <c r="J7">
        <f t="shared" si="3"/>
        <v>4.1989194986597598</v>
      </c>
      <c r="K7">
        <f>Control!F9/100</f>
        <v>2.8383657982640181E-2</v>
      </c>
      <c r="L7" s="25">
        <f t="shared" si="15"/>
        <v>2.8382076754758453E-2</v>
      </c>
      <c r="M7" s="10">
        <f t="shared" si="4"/>
        <v>0.17699535586605619</v>
      </c>
      <c r="N7">
        <f t="shared" si="16"/>
        <v>1.2321949226742701E-5</v>
      </c>
      <c r="O7">
        <f t="shared" si="5"/>
        <v>1.2321949226742701E-5</v>
      </c>
      <c r="P7" s="25">
        <f t="shared" si="6"/>
        <v>3.8713303888913403E-5</v>
      </c>
      <c r="Q7" s="22">
        <f t="shared" si="7"/>
        <v>3.4116529283990109E-2</v>
      </c>
      <c r="R7">
        <f t="shared" si="8"/>
        <v>2454.2014882805179</v>
      </c>
      <c r="S7" s="25">
        <f t="shared" si="9"/>
        <v>1.5911111873301602E-5</v>
      </c>
      <c r="T7" s="25">
        <f t="shared" si="17"/>
        <v>2.8421874737276479E-2</v>
      </c>
      <c r="U7" s="10">
        <f ca="1">RANK(C7,$C$3:OFFSET($C$3,Control!$I$5-1,0),1)</f>
        <v>16</v>
      </c>
      <c r="V7" s="10">
        <f t="shared" ca="1" si="18"/>
        <v>16</v>
      </c>
      <c r="W7" s="10">
        <f t="shared" ca="1" si="18"/>
        <v>16</v>
      </c>
      <c r="X7" s="7">
        <f t="shared" si="19"/>
        <v>2.8394398703985195</v>
      </c>
      <c r="Y7" s="7">
        <f t="shared" ca="1" si="10"/>
        <v>48.667195958375459</v>
      </c>
      <c r="Z7">
        <v>1</v>
      </c>
      <c r="AA7">
        <v>2</v>
      </c>
      <c r="AB7" s="11">
        <f t="shared" si="20"/>
        <v>50.634062427357584</v>
      </c>
      <c r="AC7" s="11"/>
      <c r="AD7" s="7">
        <f t="shared" si="11"/>
        <v>2.8438238079973868</v>
      </c>
      <c r="AE7">
        <f t="shared" si="21"/>
        <v>3994.4515864922032</v>
      </c>
      <c r="AF7" s="25">
        <f t="shared" si="12"/>
        <v>5.5709094391329678E-5</v>
      </c>
      <c r="AG7" s="7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13"/>
        <v>2.4483372689530123</v>
      </c>
      <c r="C8" s="20">
        <v>50.10717285824164</v>
      </c>
      <c r="D8" s="9">
        <f t="shared" si="14"/>
        <v>2.4588368674471894E-7</v>
      </c>
      <c r="E8">
        <f>Control!C10/100</f>
        <v>0.37194525477625634</v>
      </c>
      <c r="F8">
        <f t="shared" si="0"/>
        <v>1.067378936112855E-6</v>
      </c>
      <c r="G8">
        <f t="shared" si="1"/>
        <v>88.687368914864706</v>
      </c>
      <c r="H8" s="21">
        <f t="shared" si="2"/>
        <v>6.2763416198960356E-14</v>
      </c>
      <c r="I8">
        <v>0.1</v>
      </c>
      <c r="J8">
        <f t="shared" si="3"/>
        <v>4.2403948186096949</v>
      </c>
      <c r="K8">
        <f>Control!F10/100</f>
        <v>2.4445166204340042E-2</v>
      </c>
      <c r="L8" s="25">
        <f t="shared" si="15"/>
        <v>2.4443826106097754E-2</v>
      </c>
      <c r="M8" s="10">
        <f t="shared" si="4"/>
        <v>0.17699535586605619</v>
      </c>
      <c r="N8">
        <f t="shared" si="16"/>
        <v>1.2125424714242032E-5</v>
      </c>
      <c r="O8">
        <f t="shared" si="5"/>
        <v>1.2125424714242032E-5</v>
      </c>
      <c r="P8" s="25">
        <f t="shared" si="6"/>
        <v>3.8095859924970837E-5</v>
      </c>
      <c r="Q8" s="22">
        <f t="shared" si="7"/>
        <v>4.3323786385526815E-2</v>
      </c>
      <c r="R8">
        <f t="shared" si="8"/>
        <v>2453.9748237704948</v>
      </c>
      <c r="S8" s="25">
        <f t="shared" si="9"/>
        <v>1.5657343297672532E-5</v>
      </c>
      <c r="T8" s="25">
        <f t="shared" si="17"/>
        <v>2.4482989344958836E-2</v>
      </c>
      <c r="U8" s="10">
        <f ca="1">RANK(C8,$C$3:OFFSET($C$3,Control!$I$5-1,0),1)</f>
        <v>7</v>
      </c>
      <c r="V8" s="10">
        <f t="shared" ca="1" si="18"/>
        <v>7</v>
      </c>
      <c r="W8" s="10">
        <f t="shared" ca="1" si="18"/>
        <v>7</v>
      </c>
      <c r="X8" s="7">
        <f t="shared" si="19"/>
        <v>2.4455951530811997</v>
      </c>
      <c r="Y8" s="7">
        <f t="shared" ca="1" si="10"/>
        <v>43.10717285824164</v>
      </c>
      <c r="Z8">
        <v>1</v>
      </c>
      <c r="AA8">
        <v>2</v>
      </c>
      <c r="AB8" s="11">
        <f t="shared" si="20"/>
        <v>58.89430832208761</v>
      </c>
      <c r="AC8" s="11"/>
      <c r="AD8" s="7">
        <f t="shared" si="11"/>
        <v>2.4499030032827793</v>
      </c>
      <c r="AE8">
        <f t="shared" si="21"/>
        <v>4375.7988934721197</v>
      </c>
      <c r="AF8" s="25">
        <f t="shared" si="12"/>
        <v>5.4820582158756227E-5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13"/>
        <v>4.6723786771533629</v>
      </c>
      <c r="C9" s="20">
        <v>146.92242330493673</v>
      </c>
      <c r="D9" s="9">
        <f t="shared" si="14"/>
        <v>6.0252555833528731E-7</v>
      </c>
      <c r="E9">
        <f>Control!C11/100</f>
        <v>0.32658415960627202</v>
      </c>
      <c r="F9">
        <f t="shared" si="0"/>
        <v>8.7408023441959874E-7</v>
      </c>
      <c r="G9">
        <f t="shared" si="1"/>
        <v>260.0458659756062</v>
      </c>
      <c r="H9" s="21">
        <f t="shared" si="2"/>
        <v>3.9811899806603815E-14</v>
      </c>
      <c r="I9">
        <v>0.1</v>
      </c>
      <c r="J9">
        <f t="shared" si="3"/>
        <v>4.8154772162559407</v>
      </c>
      <c r="K9">
        <f>Control!F11/100</f>
        <v>4.6693212964058421E-2</v>
      </c>
      <c r="L9" s="25">
        <f t="shared" si="15"/>
        <v>4.6691116776815984E-2</v>
      </c>
      <c r="M9" s="10">
        <f t="shared" si="4"/>
        <v>0.17699535586605619</v>
      </c>
      <c r="N9">
        <f t="shared" si="16"/>
        <v>9.9295514630066403E-6</v>
      </c>
      <c r="O9">
        <f t="shared" si="5"/>
        <v>9.9295514630066403E-6</v>
      </c>
      <c r="P9" s="25">
        <f t="shared" si="6"/>
        <v>3.1196829023909076E-5</v>
      </c>
      <c r="Q9" s="22">
        <f t="shared" si="7"/>
        <v>1.2103341549180564E-2</v>
      </c>
      <c r="R9">
        <f t="shared" si="8"/>
        <v>2454.734337204311</v>
      </c>
      <c r="S9" s="25">
        <f t="shared" si="9"/>
        <v>1.2821851581461909E-5</v>
      </c>
      <c r="T9" s="25">
        <f t="shared" si="17"/>
        <v>4.6723187686074315E-2</v>
      </c>
      <c r="U9" s="10">
        <f ca="1">RANK(C9,$C$3:OFFSET($C$3,Control!$I$5-1,0),1)</f>
        <v>41</v>
      </c>
      <c r="V9" s="10">
        <f t="shared" ca="1" si="18"/>
        <v>41</v>
      </c>
      <c r="W9" s="10">
        <f t="shared" ca="1" si="18"/>
        <v>41</v>
      </c>
      <c r="X9" s="7">
        <f t="shared" si="19"/>
        <v>4.6701046328278988</v>
      </c>
      <c r="Y9" s="7">
        <f t="shared" ca="1" si="10"/>
        <v>105.92242330493673</v>
      </c>
      <c r="Z9">
        <v>1</v>
      </c>
      <c r="AA9">
        <v>2</v>
      </c>
      <c r="AB9" s="11">
        <f t="shared" si="20"/>
        <v>21.795291791014488</v>
      </c>
      <c r="AC9" s="11"/>
      <c r="AD9" s="7">
        <f t="shared" si="11"/>
        <v>4.6736608623115092</v>
      </c>
      <c r="AE9">
        <f t="shared" si="21"/>
        <v>3118.7361732899521</v>
      </c>
      <c r="AF9" s="25">
        <f t="shared" si="12"/>
        <v>4.4892760839790581E-5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13"/>
        <v>2.5612753451212513</v>
      </c>
      <c r="C10" s="20">
        <v>54.146194268371687</v>
      </c>
      <c r="D10" s="9">
        <f t="shared" si="14"/>
        <v>4.1586846677432732E-7</v>
      </c>
      <c r="E10">
        <f>Control!C12/100</f>
        <v>0.35834599538701023</v>
      </c>
      <c r="F10">
        <f t="shared" si="0"/>
        <v>1.0065596337591578E-6</v>
      </c>
      <c r="G10">
        <f t="shared" si="1"/>
        <v>95.836249233230589</v>
      </c>
      <c r="H10" s="21">
        <f t="shared" si="2"/>
        <v>5.5092050870068707E-14</v>
      </c>
      <c r="I10">
        <v>0.1</v>
      </c>
      <c r="J10">
        <f t="shared" si="3"/>
        <v>4.397523099258966</v>
      </c>
      <c r="K10">
        <f>Control!F12/100</f>
        <v>2.557676579803474E-2</v>
      </c>
      <c r="L10" s="25">
        <f t="shared" si="15"/>
        <v>2.5575443558459601E-2</v>
      </c>
      <c r="M10" s="10">
        <f t="shared" si="4"/>
        <v>0.17699535586605619</v>
      </c>
      <c r="N10">
        <f t="shared" si="16"/>
        <v>1.1434517439504031E-5</v>
      </c>
      <c r="O10">
        <f t="shared" si="5"/>
        <v>1.1434517439504031E-5</v>
      </c>
      <c r="P10" s="25">
        <f t="shared" si="6"/>
        <v>3.5925156021408025E-5</v>
      </c>
      <c r="Q10" s="22">
        <f t="shared" si="7"/>
        <v>3.7809664170301058E-2</v>
      </c>
      <c r="R10">
        <f t="shared" ref="R10:R30" si="22">Q10/100*G10+(100-Q10)/100*2450</f>
        <v>2449.1098985918161</v>
      </c>
      <c r="S10" s="25">
        <f t="shared" si="9"/>
        <v>1.4765187134703155E-5</v>
      </c>
      <c r="T10" s="25">
        <f t="shared" si="17"/>
        <v>2.5612375274114769E-2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2.5586878075899109</v>
      </c>
      <c r="Y10" s="7">
        <f t="shared" ca="1" si="10"/>
        <v>45.146194268371687</v>
      </c>
      <c r="Z10">
        <v>1</v>
      </c>
      <c r="AA10">
        <v>2</v>
      </c>
      <c r="AB10" s="11">
        <f t="shared" si="20"/>
        <v>56.464005038395719</v>
      </c>
      <c r="AC10" s="11"/>
      <c r="AD10" s="7">
        <f t="shared" si="11"/>
        <v>2.5627518638347215</v>
      </c>
      <c r="AE10">
        <f t="shared" si="21"/>
        <v>4544.2422543121329</v>
      </c>
      <c r="AF10" s="25">
        <f t="shared" si="12"/>
        <v>5.1696902789870341E-5</v>
      </c>
      <c r="AG10" s="7"/>
      <c r="AH10"/>
      <c r="AI10"/>
      <c r="AJ10"/>
      <c r="AL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13"/>
        <v>6.6277121223767077</v>
      </c>
      <c r="C11" s="20">
        <v>254.4209976065309</v>
      </c>
      <c r="D11" s="9">
        <f t="shared" si="14"/>
        <v>1.5156490107415266E-7</v>
      </c>
      <c r="E11">
        <f>Control!C13/100</f>
        <v>0.36630521808811933</v>
      </c>
      <c r="F11">
        <f t="shared" si="0"/>
        <v>1.0418384919889784E-6</v>
      </c>
      <c r="G11">
        <f t="shared" si="1"/>
        <v>450.31335011164964</v>
      </c>
      <c r="H11" s="21">
        <f t="shared" si="2"/>
        <v>5.9495054168490207E-14</v>
      </c>
      <c r="I11">
        <v>0.1</v>
      </c>
      <c r="J11">
        <f t="shared" si="3"/>
        <v>4.3041448611977877</v>
      </c>
      <c r="K11">
        <f>Control!F13/100</f>
        <v>6.6241426698370548E-2</v>
      </c>
      <c r="L11" s="25">
        <f t="shared" si="15"/>
        <v>6.6237882197465001E-2</v>
      </c>
      <c r="M11" s="10">
        <f t="shared" si="4"/>
        <v>0.17699535586605619</v>
      </c>
      <c r="N11">
        <f t="shared" si="16"/>
        <v>1.1835285268994795E-5</v>
      </c>
      <c r="O11">
        <f t="shared" si="5"/>
        <v>1.1835285268994795E-5</v>
      </c>
      <c r="P11" s="25">
        <f t="shared" si="6"/>
        <v>3.7184295016909111E-5</v>
      </c>
      <c r="Q11" s="22">
        <f t="shared" si="7"/>
        <v>8.3311887262809674E-3</v>
      </c>
      <c r="R11">
        <f t="shared" si="22"/>
        <v>2449.8334023312632</v>
      </c>
      <c r="S11" s="25">
        <f t="shared" si="9"/>
        <v>1.5282691439655843E-5</v>
      </c>
      <c r="T11" s="25">
        <f t="shared" si="17"/>
        <v>6.6276108330973901E-2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6.6249717482733992</v>
      </c>
      <c r="Y11" s="7">
        <f t="shared" ca="1" si="10"/>
        <v>206.4209976065309</v>
      </c>
      <c r="Z11">
        <v>1</v>
      </c>
      <c r="AA11">
        <v>2</v>
      </c>
      <c r="AB11" s="11">
        <f t="shared" si="20"/>
        <v>5.1551353139796552</v>
      </c>
      <c r="AC11" s="11"/>
      <c r="AD11" s="7">
        <f t="shared" si="11"/>
        <v>6.629240391520673</v>
      </c>
      <c r="AE11">
        <f t="shared" si="21"/>
        <v>901.96419626976831</v>
      </c>
      <c r="AF11" s="25">
        <f t="shared" si="12"/>
        <v>5.3508824948553929E-5</v>
      </c>
      <c r="AG11" s="7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13"/>
        <v>6.4937833872319048</v>
      </c>
      <c r="C12" s="20">
        <v>246.55103662335102</v>
      </c>
      <c r="D12" s="9">
        <f t="shared" si="14"/>
        <v>1.9790243843686994E-7</v>
      </c>
      <c r="E12">
        <f>Control!C14/100</f>
        <v>0.28570778195564522</v>
      </c>
      <c r="F12">
        <f t="shared" si="0"/>
        <v>7.2092081881224973E-7</v>
      </c>
      <c r="G12">
        <f t="shared" si="1"/>
        <v>436.38388466295066</v>
      </c>
      <c r="H12" s="21">
        <f t="shared" si="2"/>
        <v>2.4932006953823673E-14</v>
      </c>
      <c r="I12">
        <v>0.1</v>
      </c>
      <c r="J12">
        <f t="shared" si="3"/>
        <v>5.4901231499320167</v>
      </c>
      <c r="K12">
        <f>Control!F14/100</f>
        <v>6.491309931702284E-2</v>
      </c>
      <c r="L12" s="25">
        <f t="shared" si="15"/>
        <v>6.4910695812588876E-2</v>
      </c>
      <c r="M12" s="10">
        <f t="shared" si="4"/>
        <v>0.17699535586605619</v>
      </c>
      <c r="N12">
        <f t="shared" si="16"/>
        <v>8.1896605017071568E-6</v>
      </c>
      <c r="O12">
        <f t="shared" si="5"/>
        <v>8.1896605017071568E-6</v>
      </c>
      <c r="P12" s="25">
        <f t="shared" si="6"/>
        <v>2.5730410823436884E-5</v>
      </c>
      <c r="Q12" s="22">
        <f t="shared" si="7"/>
        <v>5.9490629035313979E-3</v>
      </c>
      <c r="R12">
        <f t="shared" si="22"/>
        <v>2449.8802087106633</v>
      </c>
      <c r="S12" s="25">
        <f t="shared" si="9"/>
        <v>1.0575161611948011E-5</v>
      </c>
      <c r="T12" s="25">
        <f t="shared" si="17"/>
        <v>6.4937147144231114E-2</v>
      </c>
      <c r="U12" s="10">
        <f ca="1">RANK(C12,$C$3:OFFSET($C$3,Control!$I$5-1,0),1)</f>
        <v>47</v>
      </c>
      <c r="V12" s="10">
        <f t="shared" ca="1" si="18"/>
        <v>47</v>
      </c>
      <c r="W12" s="10">
        <f t="shared" ca="1" si="18"/>
        <v>47</v>
      </c>
      <c r="X12" s="7">
        <f t="shared" si="19"/>
        <v>6.491888547309058</v>
      </c>
      <c r="Y12" s="7">
        <f t="shared" ca="1" si="10"/>
        <v>199.55103662335102</v>
      </c>
      <c r="Z12">
        <v>1</v>
      </c>
      <c r="AA12">
        <v>2</v>
      </c>
      <c r="AB12" s="11">
        <f t="shared" si="20"/>
        <v>5.9816296478020305</v>
      </c>
      <c r="AC12" s="11"/>
      <c r="AD12" s="7">
        <f t="shared" si="11"/>
        <v>6.4948409033930998</v>
      </c>
      <c r="AE12">
        <f t="shared" si="21"/>
        <v>1476.6370084243911</v>
      </c>
      <c r="AF12" s="25">
        <f t="shared" si="12"/>
        <v>3.7026493254197145E-5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13"/>
        <v>4.6663136645454628</v>
      </c>
      <c r="C13" s="20">
        <v>146.61660069928598</v>
      </c>
      <c r="D13" s="9">
        <f t="shared" si="14"/>
        <v>4.3236230418131072E-7</v>
      </c>
      <c r="E13">
        <f>Control!C15/100</f>
        <v>0.39239929120214517</v>
      </c>
      <c r="F13">
        <f t="shared" si="0"/>
        <v>1.1639808833746683E-6</v>
      </c>
      <c r="G13">
        <f t="shared" si="1"/>
        <v>259.50457416641586</v>
      </c>
      <c r="H13" s="21">
        <f t="shared" si="2"/>
        <v>7.5697013502661762E-14</v>
      </c>
      <c r="I13">
        <v>0.1</v>
      </c>
      <c r="J13">
        <f t="shared" si="3"/>
        <v>4.0245744332630231</v>
      </c>
      <c r="K13">
        <f>Control!F15/100</f>
        <v>4.6622419420497864E-2</v>
      </c>
      <c r="L13" s="25">
        <f t="shared" si="15"/>
        <v>4.6619632236308037E-2</v>
      </c>
      <c r="M13" s="10">
        <f t="shared" si="4"/>
        <v>0.17699535586605619</v>
      </c>
      <c r="N13">
        <f t="shared" si="16"/>
        <v>1.3222822835136231E-5</v>
      </c>
      <c r="O13">
        <f t="shared" si="5"/>
        <v>1.3222822835136231E-5</v>
      </c>
      <c r="P13" s="25">
        <f t="shared" si="6"/>
        <v>4.1543683492454425E-5</v>
      </c>
      <c r="Q13" s="22">
        <f t="shared" si="7"/>
        <v>1.615061413029685E-2</v>
      </c>
      <c r="R13">
        <f t="shared" si="22"/>
        <v>2449.6462215362321</v>
      </c>
      <c r="S13" s="25">
        <f t="shared" si="9"/>
        <v>1.7074393794293862E-5</v>
      </c>
      <c r="T13" s="25">
        <f t="shared" si="17"/>
        <v>4.6662339900683865E-2</v>
      </c>
      <c r="U13" s="10">
        <f ca="1">RANK(C13,$C$3:OFFSET($C$3,Control!$I$5-1,0),1)</f>
        <v>40</v>
      </c>
      <c r="V13" s="10">
        <f t="shared" ca="1" si="18"/>
        <v>40</v>
      </c>
      <c r="W13" s="10">
        <f t="shared" ca="1" si="18"/>
        <v>40</v>
      </c>
      <c r="X13" s="7">
        <f t="shared" si="19"/>
        <v>4.6632855059143168</v>
      </c>
      <c r="Y13" s="7">
        <f t="shared" ca="1" si="10"/>
        <v>106.61660069928598</v>
      </c>
      <c r="Z13">
        <v>1</v>
      </c>
      <c r="AA13">
        <v>2</v>
      </c>
      <c r="AB13" s="11">
        <f t="shared" si="20"/>
        <v>21.865868875210392</v>
      </c>
      <c r="AC13" s="11"/>
      <c r="AD13" s="7">
        <f t="shared" si="11"/>
        <v>4.6680211039248922</v>
      </c>
      <c r="AE13">
        <f t="shared" si="21"/>
        <v>2346.5495298051815</v>
      </c>
      <c r="AF13" s="25">
        <f t="shared" si="12"/>
        <v>5.9782058170122959E-5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13"/>
        <v>4.3083818982634803</v>
      </c>
      <c r="C14" s="20">
        <v>128.91759294104054</v>
      </c>
      <c r="D14" s="9">
        <f t="shared" si="14"/>
        <v>2.3331566811890525E-7</v>
      </c>
      <c r="E14">
        <f>Control!C16/100</f>
        <v>0.32913687353920051</v>
      </c>
      <c r="F14">
        <f t="shared" si="0"/>
        <v>8.8426411766422874E-7</v>
      </c>
      <c r="G14" s="10">
        <f t="shared" si="1"/>
        <v>228.17815239994843</v>
      </c>
      <c r="H14" s="21">
        <f t="shared" si="2"/>
        <v>4.0911733700943603E-14</v>
      </c>
      <c r="I14">
        <v>0.1</v>
      </c>
      <c r="J14">
        <f t="shared" si="3"/>
        <v>4.7789050084276692</v>
      </c>
      <c r="K14">
        <f>Control!F16/100</f>
        <v>4.3052770841903835E-2</v>
      </c>
      <c r="L14" s="25">
        <f t="shared" si="15"/>
        <v>4.305081556565498E-2</v>
      </c>
      <c r="M14" s="10">
        <f t="shared" si="4"/>
        <v>0.17699535586605619</v>
      </c>
      <c r="N14">
        <f t="shared" si="16"/>
        <v>1.0045240376665637E-5</v>
      </c>
      <c r="O14">
        <f t="shared" si="5"/>
        <v>1.0045240376665637E-5</v>
      </c>
      <c r="P14" s="25">
        <f t="shared" si="6"/>
        <v>3.1560302366368464E-5</v>
      </c>
      <c r="Q14" s="22">
        <f t="shared" si="7"/>
        <v>1.3954166871644313E-2</v>
      </c>
      <c r="R14">
        <f t="shared" si="22"/>
        <v>2449.689963271795</v>
      </c>
      <c r="S14" s="25">
        <f t="shared" si="9"/>
        <v>1.2971238599202091E-5</v>
      </c>
      <c r="T14" s="25">
        <f t="shared" si="17"/>
        <v>4.3083260132139013E-2</v>
      </c>
      <c r="U14" s="10">
        <f ca="1">RANK(C14,$C$3:OFFSET($C$3,Control!$I$5-1,0),1)</f>
        <v>38</v>
      </c>
      <c r="V14" s="10">
        <f t="shared" ca="1" si="18"/>
        <v>38</v>
      </c>
      <c r="W14" s="10">
        <f t="shared" ca="1" si="18"/>
        <v>38</v>
      </c>
      <c r="X14" s="7">
        <f t="shared" si="19"/>
        <v>4.3060860806031647</v>
      </c>
      <c r="Y14" s="13">
        <f t="shared" ca="1" si="10"/>
        <v>90.917592941040539</v>
      </c>
      <c r="Z14" s="10">
        <v>1</v>
      </c>
      <c r="AA14" s="10">
        <v>2</v>
      </c>
      <c r="AB14" s="11">
        <f t="shared" si="20"/>
        <v>26.295894898446914</v>
      </c>
      <c r="AC14" s="11"/>
      <c r="AD14" s="7">
        <f t="shared" si="11"/>
        <v>4.3096790221234009</v>
      </c>
      <c r="AE14">
        <f t="shared" si="21"/>
        <v>3449.745979172556</v>
      </c>
      <c r="AF14" s="25">
        <f t="shared" si="12"/>
        <v>4.5415805083234784E-5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13"/>
        <v>2.3593111579066539</v>
      </c>
      <c r="C15" s="20">
        <v>47.003866246344522</v>
      </c>
      <c r="D15" s="9">
        <f t="shared" si="14"/>
        <v>9.8939023196464859E-7</v>
      </c>
      <c r="E15">
        <f>Control!C17/100</f>
        <v>0.35096976092195603</v>
      </c>
      <c r="F15">
        <f t="shared" si="0"/>
        <v>9.7463730155137234E-7</v>
      </c>
      <c r="G15">
        <f t="shared" si="1"/>
        <v>83.194660333522549</v>
      </c>
      <c r="H15" s="21">
        <f t="shared" si="2"/>
        <v>5.1224053824214064E-14</v>
      </c>
      <c r="I15">
        <v>0.1</v>
      </c>
      <c r="J15">
        <f t="shared" si="3"/>
        <v>4.487842934870879</v>
      </c>
      <c r="K15">
        <f>Control!F17/100</f>
        <v>2.3558193079259309E-2</v>
      </c>
      <c r="L15" s="25">
        <f t="shared" si="15"/>
        <v>2.3557013818029226E-2</v>
      </c>
      <c r="M15" s="10">
        <f t="shared" si="4"/>
        <v>0.17699535586605619</v>
      </c>
      <c r="N15">
        <f t="shared" si="16"/>
        <v>1.1071879745623589E-5</v>
      </c>
      <c r="O15">
        <f t="shared" si="5"/>
        <v>1.1071879745623589E-5</v>
      </c>
      <c r="P15" s="25">
        <f t="shared" si="6"/>
        <v>3.4785814916650077E-5</v>
      </c>
      <c r="Q15" s="22">
        <f t="shared" si="7"/>
        <v>4.2171741816615704E-2</v>
      </c>
      <c r="R15">
        <f t="shared" si="22"/>
        <v>2449.0018769628541</v>
      </c>
      <c r="S15" s="25">
        <f t="shared" si="9"/>
        <v>1.4296919589477024E-5</v>
      </c>
      <c r="T15" s="25">
        <f t="shared" si="17"/>
        <v>2.3592774270247429E-2</v>
      </c>
      <c r="U15" s="10">
        <f ca="1">RANK(C15,$C$3:OFFSET($C$3,Control!$I$5-1,0),1)</f>
        <v>6</v>
      </c>
      <c r="V15" s="10">
        <f t="shared" ca="1" si="18"/>
        <v>6</v>
      </c>
      <c r="W15" s="10">
        <f t="shared" ca="1" si="18"/>
        <v>6</v>
      </c>
      <c r="X15" s="7">
        <f t="shared" si="19"/>
        <v>2.3568085697774852</v>
      </c>
      <c r="Y15" s="7">
        <f t="shared" ca="1" si="10"/>
        <v>41.003866246344522</v>
      </c>
      <c r="Z15">
        <v>1</v>
      </c>
      <c r="AA15">
        <v>2</v>
      </c>
      <c r="AB15" s="11">
        <f t="shared" si="20"/>
        <v>60.839820915009497</v>
      </c>
      <c r="AC15" s="11"/>
      <c r="AD15" s="7">
        <f t="shared" si="11"/>
        <v>2.3607408498656017</v>
      </c>
      <c r="AE15">
        <f t="shared" si="21"/>
        <v>4870.1998297942464</v>
      </c>
      <c r="AF15" s="25">
        <f t="shared" si="12"/>
        <v>5.0057371807678469E-5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13"/>
        <v>2.8853670868188264</v>
      </c>
      <c r="C16" s="20">
        <v>66.33987661824591</v>
      </c>
      <c r="D16" s="9">
        <f t="shared" si="14"/>
        <v>5.270901404230699E-8</v>
      </c>
      <c r="E16">
        <f>Control!C18/100</f>
        <v>0.34967461501867869</v>
      </c>
      <c r="F16">
        <f t="shared" si="0"/>
        <v>9.6910699425069902E-7</v>
      </c>
      <c r="G16">
        <f t="shared" si="1"/>
        <v>117.41850070156693</v>
      </c>
      <c r="H16" s="21">
        <f t="shared" si="2"/>
        <v>5.0565506824928548E-14</v>
      </c>
      <c r="I16">
        <v>0.1</v>
      </c>
      <c r="J16">
        <f t="shared" si="3"/>
        <v>4.5040948884269545</v>
      </c>
      <c r="K16">
        <f>Control!F18/100</f>
        <v>2.8819137575378625E-2</v>
      </c>
      <c r="L16" s="25">
        <f t="shared" si="15"/>
        <v>2.8817703150783198E-2</v>
      </c>
      <c r="M16" s="10">
        <f t="shared" si="4"/>
        <v>0.17699535586605619</v>
      </c>
      <c r="N16">
        <f t="shared" si="16"/>
        <v>1.100905545468794E-5</v>
      </c>
      <c r="O16">
        <f t="shared" si="5"/>
        <v>1.100905545468794E-5</v>
      </c>
      <c r="P16" s="25">
        <f t="shared" si="6"/>
        <v>3.4588432520257899E-5</v>
      </c>
      <c r="Q16" s="22">
        <f t="shared" si="7"/>
        <v>2.9714145621729252E-2</v>
      </c>
      <c r="R16">
        <f t="shared" si="22"/>
        <v>2449.306893336553</v>
      </c>
      <c r="S16" s="25">
        <f t="shared" si="9"/>
        <v>1.4215795710207299E-5</v>
      </c>
      <c r="T16" s="25">
        <f t="shared" si="17"/>
        <v>2.8853260690297707E-2</v>
      </c>
      <c r="U16" s="10">
        <f ca="1">RANK(C16,$C$3:OFFSET($C$3,Control!$I$5-1,0),1)</f>
        <v>19</v>
      </c>
      <c r="V16" s="10">
        <f t="shared" ca="1" si="18"/>
        <v>19</v>
      </c>
      <c r="W16" s="10">
        <f t="shared" ca="1" si="18"/>
        <v>19</v>
      </c>
      <c r="X16" s="7">
        <f t="shared" si="19"/>
        <v>2.8828712206237888</v>
      </c>
      <c r="Y16" s="7">
        <f t="shared" ca="1" si="10"/>
        <v>47.33987661824591</v>
      </c>
      <c r="Z16">
        <v>1</v>
      </c>
      <c r="AA16">
        <v>2</v>
      </c>
      <c r="AB16" s="11">
        <f t="shared" si="20"/>
        <v>49.769170999750536</v>
      </c>
      <c r="AC16" s="11"/>
      <c r="AD16" s="7">
        <f t="shared" si="11"/>
        <v>2.886788666389847</v>
      </c>
      <c r="AE16">
        <f t="shared" si="21"/>
        <v>4432.5092284962575</v>
      </c>
      <c r="AF16" s="25">
        <f t="shared" si="12"/>
        <v>4.9773335224715892E-5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13"/>
        <v>3.5477933097440082</v>
      </c>
      <c r="C17" s="20">
        <v>93.786483408927879</v>
      </c>
      <c r="D17" s="9">
        <f t="shared" si="14"/>
        <v>8.920737815110158E-7</v>
      </c>
      <c r="E17">
        <f>Control!C19/100</f>
        <v>0.42296595174014884</v>
      </c>
      <c r="F17">
        <f t="shared" si="0"/>
        <v>1.3211067750036842E-6</v>
      </c>
      <c r="G17">
        <f t="shared" si="1"/>
        <v>165.99772006389165</v>
      </c>
      <c r="H17" s="21">
        <f t="shared" si="2"/>
        <v>9.8423527416286924E-14</v>
      </c>
      <c r="I17">
        <v>0.1</v>
      </c>
      <c r="J17">
        <f t="shared" si="3"/>
        <v>3.7409556164807571</v>
      </c>
      <c r="K17">
        <f>Control!F19/100</f>
        <v>3.5431176862735711E-2</v>
      </c>
      <c r="L17" s="25">
        <f t="shared" si="15"/>
        <v>3.542877278496552E-2</v>
      </c>
      <c r="M17" s="10">
        <f t="shared" si="4"/>
        <v>0.17699535586605619</v>
      </c>
      <c r="N17">
        <f t="shared" si="16"/>
        <v>1.5007772964041851E-5</v>
      </c>
      <c r="O17">
        <f t="shared" si="5"/>
        <v>1.5007772964041851E-5</v>
      </c>
      <c r="P17" s="25">
        <f t="shared" si="6"/>
        <v>4.7151669331002247E-5</v>
      </c>
      <c r="Q17" s="22">
        <f t="shared" si="7"/>
        <v>2.8653039522334722E-2</v>
      </c>
      <c r="R17">
        <f t="shared" si="22"/>
        <v>2449.3455639240387</v>
      </c>
      <c r="S17" s="25">
        <f t="shared" si="9"/>
        <v>1.9379267858183271E-5</v>
      </c>
      <c r="T17" s="25">
        <f t="shared" si="17"/>
        <v>3.5477245561071527E-2</v>
      </c>
      <c r="U17" s="10">
        <f ca="1">RANK(C17,$C$3:OFFSET($C$3,Control!$I$5-1,0),1)</f>
        <v>32</v>
      </c>
      <c r="V17" s="10">
        <f t="shared" ca="1" si="18"/>
        <v>32</v>
      </c>
      <c r="W17" s="10">
        <f t="shared" ca="1" si="18"/>
        <v>32</v>
      </c>
      <c r="X17" s="7">
        <f t="shared" si="19"/>
        <v>3.5443780557929565</v>
      </c>
      <c r="Y17" s="7">
        <f t="shared" ca="1" si="10"/>
        <v>61.786483408927879</v>
      </c>
      <c r="Z17">
        <v>1</v>
      </c>
      <c r="AA17">
        <v>2</v>
      </c>
      <c r="AB17" s="11">
        <f t="shared" si="20"/>
        <v>37.612781823785063</v>
      </c>
      <c r="AC17" s="11"/>
      <c r="AD17" s="7">
        <f t="shared" si="11"/>
        <v>3.5497312365298264</v>
      </c>
      <c r="AE17">
        <f t="shared" si="21"/>
        <v>2816.1082346868375</v>
      </c>
      <c r="AF17" s="25">
        <f t="shared" si="12"/>
        <v>6.7852043964189209E-5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13"/>
        <v>3.0990683818031526</v>
      </c>
      <c r="C18" s="20">
        <v>74.841269586547938</v>
      </c>
      <c r="D18" s="9">
        <f t="shared" si="14"/>
        <v>9.433338661324342E-7</v>
      </c>
      <c r="E18">
        <f>Control!C20/100</f>
        <v>0.3184283787812322</v>
      </c>
      <c r="F18">
        <f t="shared" si="0"/>
        <v>8.420544514232793E-7</v>
      </c>
      <c r="G18">
        <f t="shared" si="1"/>
        <v>132.465571439385</v>
      </c>
      <c r="H18" s="21">
        <f t="shared" si="2"/>
        <v>3.6439396499948843E-14</v>
      </c>
      <c r="I18">
        <v>0.1</v>
      </c>
      <c r="J18">
        <f t="shared" si="3"/>
        <v>4.9362528572856128</v>
      </c>
      <c r="K18">
        <f>Control!F20/100</f>
        <v>3.0960744156620663E-2</v>
      </c>
      <c r="L18" s="25">
        <f t="shared" si="15"/>
        <v>3.095940516893873E-2</v>
      </c>
      <c r="M18" s="10">
        <f t="shared" si="4"/>
        <v>0.17699535586605619</v>
      </c>
      <c r="N18">
        <f t="shared" si="16"/>
        <v>9.5657385681684519E-6</v>
      </c>
      <c r="O18">
        <f t="shared" si="5"/>
        <v>9.5657385681684519E-6</v>
      </c>
      <c r="P18" s="25">
        <f t="shared" si="6"/>
        <v>3.0053795653343946E-5</v>
      </c>
      <c r="Q18" s="22">
        <f t="shared" si="7"/>
        <v>2.2887273315005324E-2</v>
      </c>
      <c r="R18">
        <f t="shared" si="22"/>
        <v>2449.469579561166</v>
      </c>
      <c r="S18" s="25">
        <f t="shared" si="9"/>
        <v>1.2352066520332391E-5</v>
      </c>
      <c r="T18" s="25">
        <f t="shared" si="17"/>
        <v>3.0990301019043497E-2</v>
      </c>
      <c r="U18" s="10">
        <f ca="1">RANK(C18,$C$3:OFFSET($C$3,Control!$I$5-1,0),1)</f>
        <v>24</v>
      </c>
      <c r="V18" s="10">
        <f t="shared" ca="1" si="18"/>
        <v>24</v>
      </c>
      <c r="W18" s="10">
        <f t="shared" ca="1" si="18"/>
        <v>24</v>
      </c>
      <c r="X18" s="7">
        <f t="shared" si="19"/>
        <v>3.0968970907506899</v>
      </c>
      <c r="Y18" s="7">
        <f t="shared" ca="1" si="10"/>
        <v>50.841269586547938</v>
      </c>
      <c r="Z18">
        <v>1</v>
      </c>
      <c r="AA18">
        <v>2</v>
      </c>
      <c r="AB18" s="11">
        <f t="shared" si="20"/>
        <v>45.612574466886741</v>
      </c>
      <c r="AC18" s="11"/>
      <c r="AD18" s="7">
        <f t="shared" si="11"/>
        <v>3.1003035884551857</v>
      </c>
      <c r="AE18">
        <f t="shared" si="21"/>
        <v>4882.0821379805866</v>
      </c>
      <c r="AF18" s="25">
        <f t="shared" si="12"/>
        <v>4.3247916625099616E-5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13"/>
        <v>2.6061939352089021</v>
      </c>
      <c r="C19" s="20">
        <v>55.783578134062388</v>
      </c>
      <c r="D19" s="9">
        <f t="shared" si="14"/>
        <v>4.0882517282625486E-7</v>
      </c>
      <c r="E19">
        <f>Control!C21/100</f>
        <v>0.318519651216216</v>
      </c>
      <c r="F19">
        <f t="shared" si="0"/>
        <v>8.4240861527487785E-7</v>
      </c>
      <c r="G19">
        <f t="shared" si="1"/>
        <v>98.734342633203212</v>
      </c>
      <c r="H19" s="21">
        <f t="shared" si="2"/>
        <v>3.6475966308785465E-14</v>
      </c>
      <c r="I19">
        <v>0.1</v>
      </c>
      <c r="J19">
        <f t="shared" si="3"/>
        <v>4.9348670197268465</v>
      </c>
      <c r="K19">
        <f>Control!F21/100</f>
        <v>2.6031834749273858E-2</v>
      </c>
      <c r="L19" s="25">
        <f t="shared" si="15"/>
        <v>2.6030708453139709E-2</v>
      </c>
      <c r="M19" s="10">
        <f t="shared" si="4"/>
        <v>0.17699535586605619</v>
      </c>
      <c r="N19">
        <f t="shared" si="16"/>
        <v>9.5697618695226116E-6</v>
      </c>
      <c r="O19">
        <f t="shared" si="5"/>
        <v>9.5697618695226116E-6</v>
      </c>
      <c r="P19" s="25">
        <f t="shared" si="6"/>
        <v>3.0066436128084926E-5</v>
      </c>
      <c r="Q19" s="22">
        <f t="shared" si="7"/>
        <v>3.0716904490808133E-2</v>
      </c>
      <c r="R19">
        <f t="shared" si="22"/>
        <v>2449.2777639737019</v>
      </c>
      <c r="S19" s="25">
        <f t="shared" si="9"/>
        <v>1.2357261737157916E-5</v>
      </c>
      <c r="T19" s="25">
        <f t="shared" si="17"/>
        <v>2.6061617297883068E-2</v>
      </c>
      <c r="U19" s="10">
        <f ca="1">RANK(C19,$C$3:OFFSET($C$3,Control!$I$5-1,0),1)</f>
        <v>10</v>
      </c>
      <c r="V19" s="10">
        <f t="shared" ca="1" si="18"/>
        <v>10</v>
      </c>
      <c r="W19" s="10">
        <f t="shared" ca="1" si="18"/>
        <v>10</v>
      </c>
      <c r="X19" s="7">
        <f t="shared" si="19"/>
        <v>2.6040278215009232</v>
      </c>
      <c r="Y19" s="7">
        <f t="shared" ca="1" si="10"/>
        <v>45.783578134062388</v>
      </c>
      <c r="Z19">
        <v>1</v>
      </c>
      <c r="AA19">
        <v>2</v>
      </c>
      <c r="AB19" s="11">
        <f t="shared" si="20"/>
        <v>55.510349609398084</v>
      </c>
      <c r="AC19" s="11"/>
      <c r="AD19" s="7">
        <f t="shared" si="11"/>
        <v>2.6074296613826178</v>
      </c>
      <c r="AE19">
        <f t="shared" si="21"/>
        <v>5384.1306548287848</v>
      </c>
      <c r="AF19" s="25">
        <f t="shared" si="12"/>
        <v>4.3266106480517724E-5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13"/>
        <v>2.627347140475206</v>
      </c>
      <c r="C20" s="20">
        <v>56.560673603931313</v>
      </c>
      <c r="D20" s="9">
        <f t="shared" si="14"/>
        <v>5.7535720188184314E-7</v>
      </c>
      <c r="E20">
        <f>Control!C22/100</f>
        <v>0.30216134292297342</v>
      </c>
      <c r="F20">
        <f t="shared" si="0"/>
        <v>7.8041310681664445E-7</v>
      </c>
      <c r="G20">
        <f t="shared" si="1"/>
        <v>100.10976552551674</v>
      </c>
      <c r="H20" s="21">
        <f t="shared" si="2"/>
        <v>3.0329562984845122E-14</v>
      </c>
      <c r="I20">
        <v>0.1</v>
      </c>
      <c r="J20">
        <f t="shared" si="3"/>
        <v>5.1966153647684994</v>
      </c>
      <c r="K20">
        <f>Control!F22/100</f>
        <v>2.624558844075324E-2</v>
      </c>
      <c r="L20" s="25">
        <f t="shared" si="15"/>
        <v>2.6244536464626822E-2</v>
      </c>
      <c r="M20" s="10">
        <f t="shared" si="4"/>
        <v>0.17699535586605619</v>
      </c>
      <c r="N20">
        <f t="shared" si="16"/>
        <v>8.8654928934370796E-6</v>
      </c>
      <c r="O20">
        <f t="shared" si="5"/>
        <v>8.8654928934370796E-6</v>
      </c>
      <c r="P20" s="25">
        <f t="shared" si="6"/>
        <v>2.7853752210222325E-5</v>
      </c>
      <c r="Q20" s="22">
        <f t="shared" si="7"/>
        <v>2.8066103201725003E-2</v>
      </c>
      <c r="R20">
        <f t="shared" si="22"/>
        <v>2449.3404773816651</v>
      </c>
      <c r="S20" s="25">
        <f t="shared" si="9"/>
        <v>1.144785184906388E-5</v>
      </c>
      <c r="T20" s="25">
        <f t="shared" si="17"/>
        <v>2.6273170629943859E-2</v>
      </c>
      <c r="U20" s="10">
        <f ca="1">RANK(C20,$C$3:OFFSET($C$3,Control!$I$5-1,0),1)</f>
        <v>11</v>
      </c>
      <c r="V20" s="10">
        <f t="shared" ref="V20:W35" ca="1" si="23">IF(U20=U19,U19+1,U20)</f>
        <v>11</v>
      </c>
      <c r="W20" s="10">
        <f t="shared" ca="1" si="23"/>
        <v>11</v>
      </c>
      <c r="X20" s="7">
        <f t="shared" si="19"/>
        <v>2.6253401957520262</v>
      </c>
      <c r="Y20" s="7">
        <f t="shared" ca="1" si="10"/>
        <v>45.560673603931313</v>
      </c>
      <c r="Z20">
        <v>1</v>
      </c>
      <c r="AA20">
        <v>2</v>
      </c>
      <c r="AB20" s="11">
        <f t="shared" si="20"/>
        <v>55.063944489988152</v>
      </c>
      <c r="AC20" s="11"/>
      <c r="AD20" s="7">
        <f t="shared" si="11"/>
        <v>2.6284919256601125</v>
      </c>
      <c r="AE20">
        <f t="shared" si="21"/>
        <v>5788.6382133714533</v>
      </c>
      <c r="AF20" s="25">
        <f t="shared" si="12"/>
        <v>4.0082017166102849E-5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13"/>
        <v>2.8660656573289636</v>
      </c>
      <c r="C21" s="20">
        <v>65.589545505658478</v>
      </c>
      <c r="D21" s="9">
        <f t="shared" si="14"/>
        <v>7.8223440702629432E-7</v>
      </c>
      <c r="E21">
        <f>Control!C23/100</f>
        <v>0.26758526336205241</v>
      </c>
      <c r="F21">
        <f t="shared" si="0"/>
        <v>6.5848715992850548E-7</v>
      </c>
      <c r="G21">
        <f t="shared" si="1"/>
        <v>116.09044947866907</v>
      </c>
      <c r="H21" s="21">
        <f t="shared" si="2"/>
        <v>1.9822008938378379E-14</v>
      </c>
      <c r="I21">
        <v>0.1</v>
      </c>
      <c r="J21">
        <f t="shared" si="3"/>
        <v>5.8551753644424496</v>
      </c>
      <c r="K21">
        <f>Control!F23/100</f>
        <v>2.8637187661522442E-2</v>
      </c>
      <c r="L21" s="25">
        <f t="shared" si="15"/>
        <v>2.8636219154684159E-2</v>
      </c>
      <c r="M21" s="10">
        <f t="shared" si="4"/>
        <v>0.17699535586605619</v>
      </c>
      <c r="N21">
        <f t="shared" si="16"/>
        <v>7.4804141367878211E-6</v>
      </c>
      <c r="O21">
        <f t="shared" si="5"/>
        <v>7.4804141367878211E-6</v>
      </c>
      <c r="P21" s="25">
        <f t="shared" si="6"/>
        <v>2.3502088863008897E-5</v>
      </c>
      <c r="Q21" s="22">
        <f t="shared" si="7"/>
        <v>2.0422892479616404E-2</v>
      </c>
      <c r="R21">
        <f t="shared" si="22"/>
        <v>2449.5233481619257</v>
      </c>
      <c r="S21" s="25">
        <f t="shared" si="9"/>
        <v>9.6593245109906332E-6</v>
      </c>
      <c r="T21" s="25">
        <f t="shared" si="17"/>
        <v>2.8660379730707095E-2</v>
      </c>
      <c r="U21" s="10">
        <f ca="1">RANK(C21,$C$3:OFFSET($C$3,Control!$I$5-1,0),1)</f>
        <v>18</v>
      </c>
      <c r="V21" s="10">
        <f t="shared" ca="1" si="23"/>
        <v>18</v>
      </c>
      <c r="W21" s="10">
        <f t="shared" ca="1" si="23"/>
        <v>18</v>
      </c>
      <c r="X21" s="7">
        <f t="shared" si="19"/>
        <v>2.8643699568820948</v>
      </c>
      <c r="Y21" s="7">
        <f t="shared" ca="1" si="10"/>
        <v>47.589545505658478</v>
      </c>
      <c r="Z21">
        <v>1</v>
      </c>
      <c r="AA21">
        <v>2</v>
      </c>
      <c r="AB21" s="11">
        <f t="shared" si="20"/>
        <v>50.155146055926025</v>
      </c>
      <c r="AC21" s="11"/>
      <c r="AD21" s="7">
        <f t="shared" si="11"/>
        <v>2.8670315897800625</v>
      </c>
      <c r="AE21">
        <f t="shared" si="21"/>
        <v>6548.879526631943</v>
      </c>
      <c r="AF21" s="25">
        <f t="shared" si="12"/>
        <v>3.3819900533928036E-5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13"/>
        <v>5.3915218935721674</v>
      </c>
      <c r="C22" s="20">
        <v>184.48860557712419</v>
      </c>
      <c r="D22" s="9">
        <f t="shared" si="14"/>
        <v>2.9047370109225312E-7</v>
      </c>
      <c r="E22">
        <f>Control!C24/100</f>
        <v>0.5139155873577872</v>
      </c>
      <c r="F22">
        <f t="shared" si="0"/>
        <v>1.9054904542543755E-6</v>
      </c>
      <c r="G22">
        <f t="shared" si="1"/>
        <v>326.53626397355578</v>
      </c>
      <c r="H22" s="21">
        <f t="shared" si="2"/>
        <v>1.946037754684893E-13</v>
      </c>
      <c r="I22">
        <v>0.1</v>
      </c>
      <c r="J22">
        <f t="shared" si="3"/>
        <v>3.0966017767488352</v>
      </c>
      <c r="K22">
        <f>Control!F24/100</f>
        <v>5.3849067494274892E-2</v>
      </c>
      <c r="L22" s="25">
        <f t="shared" si="15"/>
        <v>5.3843797501988498E-2</v>
      </c>
      <c r="M22" s="10">
        <f t="shared" si="4"/>
        <v>0.17699535586605619</v>
      </c>
      <c r="N22">
        <f t="shared" si="16"/>
        <v>2.1646371560329703E-5</v>
      </c>
      <c r="O22">
        <f t="shared" si="5"/>
        <v>2.1646371560329703E-5</v>
      </c>
      <c r="P22" s="25">
        <f t="shared" si="6"/>
        <v>6.8008928205014345E-5</v>
      </c>
      <c r="Q22" s="22">
        <f t="shared" si="7"/>
        <v>2.1011022134990221E-2</v>
      </c>
      <c r="R22">
        <f t="shared" si="22"/>
        <v>2449.5538385643949</v>
      </c>
      <c r="S22" s="25">
        <f t="shared" si="9"/>
        <v>2.7951571071235999E-5</v>
      </c>
      <c r="T22" s="25">
        <f t="shared" si="17"/>
        <v>5.3913711920647769E-2</v>
      </c>
      <c r="U22" s="10">
        <f ca="1">RANK(C22,$C$3:OFFSET($C$3,Control!$I$5-1,0),1)</f>
        <v>45</v>
      </c>
      <c r="V22" s="10">
        <f t="shared" ca="1" si="23"/>
        <v>45</v>
      </c>
      <c r="W22" s="10">
        <f t="shared" ca="1" si="23"/>
        <v>45</v>
      </c>
      <c r="X22" s="7">
        <f t="shared" si="19"/>
        <v>5.3865443873548831</v>
      </c>
      <c r="Y22" s="7">
        <f t="shared" ca="1" si="10"/>
        <v>139.48860557712419</v>
      </c>
      <c r="Z22">
        <v>1</v>
      </c>
      <c r="AA22">
        <v>2</v>
      </c>
      <c r="AB22" s="11">
        <f t="shared" si="20"/>
        <v>14.375185662563059</v>
      </c>
      <c r="AC22" s="11"/>
      <c r="AD22" s="7">
        <f t="shared" si="11"/>
        <v>5.394317050679291</v>
      </c>
      <c r="AE22">
        <f t="shared" si="21"/>
        <v>1090.1480567411159</v>
      </c>
      <c r="AF22" s="25">
        <f t="shared" si="12"/>
        <v>9.7865989730504718E-5</v>
      </c>
      <c r="AG22" s="7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13"/>
        <v>2.4854327474962248</v>
      </c>
      <c r="C23" s="20">
        <v>51.421377975446049</v>
      </c>
      <c r="D23" s="9">
        <f t="shared" si="14"/>
        <v>1.8890084296785403E-7</v>
      </c>
      <c r="E23">
        <f>Control!C25/100</f>
        <v>0.27401935319362325</v>
      </c>
      <c r="F23">
        <f t="shared" si="0"/>
        <v>6.8029630964685633E-7</v>
      </c>
      <c r="G23">
        <f t="shared" si="1"/>
        <v>91.013450938870577</v>
      </c>
      <c r="H23" s="21">
        <f t="shared" si="2"/>
        <v>2.1540923812935889E-14</v>
      </c>
      <c r="I23">
        <v>0.1</v>
      </c>
      <c r="J23">
        <f t="shared" si="3"/>
        <v>5.7200414406809266</v>
      </c>
      <c r="K23">
        <f>Control!F25/100</f>
        <v>2.4829986231469245E-2</v>
      </c>
      <c r="L23" s="25">
        <f t="shared" si="15"/>
        <v>2.4829118671291873E-2</v>
      </c>
      <c r="M23" s="10">
        <f t="shared" si="4"/>
        <v>0.17699535586605619</v>
      </c>
      <c r="N23">
        <f t="shared" si="16"/>
        <v>7.7281660775882877E-6</v>
      </c>
      <c r="O23">
        <f t="shared" si="5"/>
        <v>7.7281660775882877E-6</v>
      </c>
      <c r="P23" s="25">
        <f t="shared" si="6"/>
        <v>2.4280480008499113E-5</v>
      </c>
      <c r="Q23" s="22">
        <f t="shared" si="7"/>
        <v>2.6911067187997351E-2</v>
      </c>
      <c r="R23">
        <f t="shared" si="22"/>
        <v>2449.3651715448264</v>
      </c>
      <c r="S23" s="25">
        <f t="shared" si="9"/>
        <v>9.9792421453165684E-6</v>
      </c>
      <c r="T23" s="25">
        <f t="shared" si="17"/>
        <v>2.485407944761002E-2</v>
      </c>
      <c r="U23" s="10">
        <f ca="1">RANK(C23,$C$3:OFFSET($C$3,Control!$I$5-1,0),1)</f>
        <v>8</v>
      </c>
      <c r="V23" s="10">
        <f t="shared" ca="1" si="23"/>
        <v>8</v>
      </c>
      <c r="W23" s="10">
        <f t="shared" ca="1" si="23"/>
        <v>8</v>
      </c>
      <c r="X23" s="7">
        <f t="shared" si="19"/>
        <v>2.483684683736946</v>
      </c>
      <c r="Y23" s="7">
        <f t="shared" ca="1" si="10"/>
        <v>43.421377975446049</v>
      </c>
      <c r="Z23">
        <v>1</v>
      </c>
      <c r="AA23">
        <v>2</v>
      </c>
      <c r="AB23" s="11">
        <f t="shared" si="20"/>
        <v>58.091144308407351</v>
      </c>
      <c r="AC23" s="11"/>
      <c r="AD23" s="7">
        <f t="shared" si="11"/>
        <v>2.4864306717107563</v>
      </c>
      <c r="AE23">
        <f t="shared" si="21"/>
        <v>6819.2426384058072</v>
      </c>
      <c r="AF23" s="25">
        <f t="shared" si="12"/>
        <v>3.4940018463462537E-5</v>
      </c>
      <c r="AG23" s="7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13"/>
        <v>2.9080539469765134</v>
      </c>
      <c r="C24" s="20">
        <v>67.225565357477606</v>
      </c>
      <c r="D24" s="9">
        <f t="shared" si="14"/>
        <v>2.8568947341156559E-7</v>
      </c>
      <c r="E24">
        <f>Control!C26/100</f>
        <v>0.3708055268976464</v>
      </c>
      <c r="F24">
        <f t="shared" si="0"/>
        <v>1.0621808596171959E-6</v>
      </c>
      <c r="G24">
        <f t="shared" si="1"/>
        <v>118.98612863743566</v>
      </c>
      <c r="H24" s="21">
        <f t="shared" si="2"/>
        <v>6.209286390067805E-14</v>
      </c>
      <c r="I24">
        <v>0.1</v>
      </c>
      <c r="J24">
        <f t="shared" si="3"/>
        <v>4.2531209565964128</v>
      </c>
      <c r="K24">
        <f>Control!F26/100</f>
        <v>2.9042698231130436E-2</v>
      </c>
      <c r="L24" s="25">
        <f t="shared" si="15"/>
        <v>2.9041113847128285E-2</v>
      </c>
      <c r="M24" s="10">
        <f t="shared" si="4"/>
        <v>0.17699535586605619</v>
      </c>
      <c r="N24">
        <f t="shared" si="16"/>
        <v>1.2066374565251344E-5</v>
      </c>
      <c r="O24">
        <f t="shared" si="5"/>
        <v>1.2066374565251344E-5</v>
      </c>
      <c r="P24" s="25">
        <f t="shared" si="6"/>
        <v>3.7910335190166653E-5</v>
      </c>
      <c r="Q24" s="22">
        <f t="shared" si="7"/>
        <v>3.2138103822279405E-2</v>
      </c>
      <c r="R24">
        <f t="shared" si="22"/>
        <v>2449.2508563419096</v>
      </c>
      <c r="S24" s="25">
        <f t="shared" si="9"/>
        <v>1.5581092900155327E-5</v>
      </c>
      <c r="T24" s="25">
        <f t="shared" si="17"/>
        <v>2.9080086363178069E-2</v>
      </c>
      <c r="U24" s="10">
        <f ca="1">RANK(C24,$C$3:OFFSET($C$3,Control!$I$5-1,0),1)</f>
        <v>21</v>
      </c>
      <c r="V24" s="10">
        <f t="shared" ca="1" si="23"/>
        <v>21</v>
      </c>
      <c r="W24" s="10">
        <f t="shared" ca="1" si="23"/>
        <v>21</v>
      </c>
      <c r="X24" s="7">
        <f t="shared" si="19"/>
        <v>2.9053180221693538</v>
      </c>
      <c r="Y24" s="7">
        <f t="shared" ca="1" si="10"/>
        <v>46.225565357477606</v>
      </c>
      <c r="Z24">
        <v>1</v>
      </c>
      <c r="AA24">
        <v>2</v>
      </c>
      <c r="AB24" s="11">
        <f t="shared" si="20"/>
        <v>49.31769321348866</v>
      </c>
      <c r="AC24" s="11"/>
      <c r="AD24" s="7">
        <f t="shared" si="11"/>
        <v>2.9096120562665289</v>
      </c>
      <c r="AE24">
        <f t="shared" si="21"/>
        <v>4025.6510772620713</v>
      </c>
      <c r="AF24" s="25">
        <f t="shared" si="12"/>
        <v>5.4553608949939177E-5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13"/>
        <v>5.9363804962823297</v>
      </c>
      <c r="C25" s="20">
        <v>214.53891951631161</v>
      </c>
      <c r="D25" s="9">
        <f t="shared" si="14"/>
        <v>1.3623210515234518E-6</v>
      </c>
      <c r="E25">
        <f>Control!C27/100</f>
        <v>0.27612743020729918</v>
      </c>
      <c r="F25">
        <f t="shared" si="0"/>
        <v>6.8752621612243681E-7</v>
      </c>
      <c r="G25">
        <f t="shared" si="1"/>
        <v>379.72392406908756</v>
      </c>
      <c r="H25" s="21">
        <f t="shared" si="2"/>
        <v>2.212653579515448E-14</v>
      </c>
      <c r="I25">
        <v>0.1</v>
      </c>
      <c r="J25">
        <f t="shared" si="3"/>
        <v>5.6771356035419611</v>
      </c>
      <c r="K25">
        <f>Control!F27/100</f>
        <v>5.9340075590088359E-2</v>
      </c>
      <c r="L25" s="25">
        <f t="shared" si="15"/>
        <v>5.933798021212023E-2</v>
      </c>
      <c r="M25" s="10">
        <f t="shared" si="4"/>
        <v>0.17699535586605619</v>
      </c>
      <c r="N25">
        <f t="shared" si="16"/>
        <v>7.8102978151508818E-6</v>
      </c>
      <c r="O25">
        <f t="shared" si="5"/>
        <v>7.8102978151508818E-6</v>
      </c>
      <c r="P25" s="25">
        <f t="shared" si="6"/>
        <v>2.453852286005416E-5</v>
      </c>
      <c r="Q25" s="22">
        <f t="shared" si="7"/>
        <v>6.5200106931483865E-3</v>
      </c>
      <c r="R25">
        <f t="shared" si="22"/>
        <v>2449.8650177784716</v>
      </c>
      <c r="S25" s="25">
        <f t="shared" si="9"/>
        <v>1.0085297383871754E-5</v>
      </c>
      <c r="T25" s="25">
        <f t="shared" si="17"/>
        <v>5.9363206261196406E-2</v>
      </c>
      <c r="U25" s="10">
        <f ca="1">RANK(C25,$C$3:OFFSET($C$3,Control!$I$5-1,0),1)</f>
        <v>46</v>
      </c>
      <c r="V25" s="10">
        <f t="shared" ca="1" si="23"/>
        <v>46</v>
      </c>
      <c r="W25" s="10">
        <f t="shared" ca="1" si="23"/>
        <v>46</v>
      </c>
      <c r="X25" s="7">
        <f t="shared" si="19"/>
        <v>5.9345790509935377</v>
      </c>
      <c r="Y25" s="7">
        <f t="shared" ca="1" si="10"/>
        <v>168.53891951631161</v>
      </c>
      <c r="Z25">
        <v>1</v>
      </c>
      <c r="AA25">
        <v>2</v>
      </c>
      <c r="AB25" s="11">
        <f t="shared" si="20"/>
        <v>9.840714793108484</v>
      </c>
      <c r="AC25" s="11"/>
      <c r="AD25" s="7">
        <f t="shared" si="11"/>
        <v>5.9373890260207167</v>
      </c>
      <c r="AE25">
        <f t="shared" si="21"/>
        <v>2297.897400125577</v>
      </c>
      <c r="AF25" s="25">
        <f t="shared" si="12"/>
        <v>3.5311346460048348E-5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13"/>
        <v>0.90684259177386983</v>
      </c>
      <c r="C26" s="20">
        <v>8.3935815743328934</v>
      </c>
      <c r="D26" s="9">
        <f t="shared" si="14"/>
        <v>7.0664922924290607E-7</v>
      </c>
      <c r="E26">
        <f>Control!C28/100</f>
        <v>0.10799519152525779</v>
      </c>
      <c r="F26">
        <f t="shared" si="0"/>
        <v>2.1821514681164065E-7</v>
      </c>
      <c r="G26">
        <f t="shared" si="1"/>
        <v>14.856249577398227</v>
      </c>
      <c r="H26" s="21">
        <f t="shared" si="2"/>
        <v>8.2783819891579893E-16</v>
      </c>
      <c r="I26">
        <v>0.1</v>
      </c>
      <c r="J26">
        <f t="shared" si="3"/>
        <v>14.359894370035766</v>
      </c>
      <c r="K26">
        <f>Control!F28/100</f>
        <v>9.0604918957457765E-3</v>
      </c>
      <c r="L26" s="25">
        <f t="shared" si="15"/>
        <v>9.060390350011582E-3</v>
      </c>
      <c r="M26" s="10">
        <f t="shared" si="4"/>
        <v>0.17699535586605619</v>
      </c>
      <c r="N26">
        <f t="shared" si="16"/>
        <v>2.4789240677802375E-6</v>
      </c>
      <c r="O26">
        <f t="shared" si="5"/>
        <v>2.4789240677802375E-6</v>
      </c>
      <c r="P26" s="25">
        <f t="shared" si="6"/>
        <v>7.7883246382185094E-6</v>
      </c>
      <c r="Q26" s="22">
        <f t="shared" si="7"/>
        <v>5.2868668393993623E-2</v>
      </c>
      <c r="R26">
        <f t="shared" si="22"/>
        <v>2448.7125719256715</v>
      </c>
      <c r="S26" s="25">
        <f t="shared" si="9"/>
        <v>3.2009901552157117E-6</v>
      </c>
      <c r="T26" s="25">
        <f t="shared" si="17"/>
        <v>9.0683968897966125E-3</v>
      </c>
      <c r="U26" s="10">
        <f ca="1">RANK(C26,$C$3:OFFSET($C$3,Control!$I$5-1,0),1)</f>
        <v>3</v>
      </c>
      <c r="V26" s="10">
        <f t="shared" ca="1" si="23"/>
        <v>3</v>
      </c>
      <c r="W26" s="10">
        <f t="shared" ca="1" si="23"/>
        <v>3</v>
      </c>
      <c r="X26" s="7">
        <f t="shared" si="19"/>
        <v>0.90628692740793626</v>
      </c>
      <c r="Y26" s="7">
        <f t="shared" ca="1" si="10"/>
        <v>5.3935815743328934</v>
      </c>
      <c r="Z26">
        <v>1</v>
      </c>
      <c r="AA26">
        <v>2</v>
      </c>
      <c r="AB26" s="11">
        <f t="shared" si="20"/>
        <v>91.735619405794949</v>
      </c>
      <c r="AC26" s="11"/>
      <c r="AD26" s="7">
        <f t="shared" si="11"/>
        <v>0.90716269078939138</v>
      </c>
      <c r="AE26">
        <f t="shared" si="21"/>
        <v>27347.878892406654</v>
      </c>
      <c r="AF26" s="25">
        <f t="shared" si="12"/>
        <v>1.1207529940245862E-5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13"/>
        <v>3.3439318359845265</v>
      </c>
      <c r="C27" s="20">
        <v>85.002797407220839</v>
      </c>
      <c r="D27" s="9">
        <f t="shared" si="14"/>
        <v>3.8380416134131679E-7</v>
      </c>
      <c r="E27">
        <f>Control!C29/100</f>
        <v>0.24807467961174773</v>
      </c>
      <c r="F27">
        <f t="shared" si="0"/>
        <v>5.9463534051794696E-7</v>
      </c>
      <c r="G27">
        <f t="shared" si="1"/>
        <v>150.4510037670133</v>
      </c>
      <c r="H27" s="21">
        <f t="shared" si="2"/>
        <v>1.5207874944753499E-14</v>
      </c>
      <c r="I27">
        <v>0.1</v>
      </c>
      <c r="J27">
        <f t="shared" si="3"/>
        <v>6.3078084859611252</v>
      </c>
      <c r="K27">
        <f>Control!F29/100</f>
        <v>3.341822950106961E-2</v>
      </c>
      <c r="L27" s="25">
        <f t="shared" si="15"/>
        <v>3.3417208892597687E-2</v>
      </c>
      <c r="M27" s="10">
        <f t="shared" si="4"/>
        <v>0.17699535586605619</v>
      </c>
      <c r="N27">
        <f t="shared" si="16"/>
        <v>6.7550574682838765E-6</v>
      </c>
      <c r="O27">
        <f t="shared" si="5"/>
        <v>6.7550574682838765E-6</v>
      </c>
      <c r="P27" s="25">
        <f t="shared" si="6"/>
        <v>2.1223151284310061E-5</v>
      </c>
      <c r="Q27" s="22">
        <f t="shared" si="7"/>
        <v>1.4231430194658575E-2</v>
      </c>
      <c r="R27">
        <f t="shared" si="22"/>
        <v>2449.6727412898094</v>
      </c>
      <c r="S27" s="25">
        <f t="shared" si="9"/>
        <v>8.722684464173745E-6</v>
      </c>
      <c r="T27" s="25">
        <f t="shared" si="17"/>
        <v>3.3439026679222515E-2</v>
      </c>
      <c r="U27" s="10">
        <f ca="1">RANK(C27,$C$3:OFFSET($C$3,Control!$I$5-1,0),1)</f>
        <v>26</v>
      </c>
      <c r="V27" s="10">
        <f t="shared" ca="1" si="23"/>
        <v>26</v>
      </c>
      <c r="W27" s="10">
        <f t="shared" ca="1" si="23"/>
        <v>26</v>
      </c>
      <c r="X27" s="7">
        <f t="shared" si="19"/>
        <v>3.3423963950065971</v>
      </c>
      <c r="Y27" s="7">
        <f t="shared" ca="1" si="10"/>
        <v>59.002797407220839</v>
      </c>
      <c r="Z27">
        <v>1</v>
      </c>
      <c r="AA27">
        <v>2</v>
      </c>
      <c r="AB27" s="11">
        <f t="shared" si="20"/>
        <v>41.122892418898878</v>
      </c>
      <c r="AC27" s="11"/>
      <c r="AD27" s="7">
        <f t="shared" si="11"/>
        <v>3.3448041044309438</v>
      </c>
      <c r="AE27">
        <f t="shared" si="21"/>
        <v>6556.123131204633</v>
      </c>
      <c r="AF27" s="25">
        <f t="shared" si="12"/>
        <v>3.0540471089001754E-5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13"/>
        <v>5.3654775623069657</v>
      </c>
      <c r="C28" s="20">
        <v>183.08505630249141</v>
      </c>
      <c r="D28" s="9">
        <f t="shared" si="14"/>
        <v>5.3966643598357678E-7</v>
      </c>
      <c r="E28">
        <f>Control!C30/100</f>
        <v>0.24187466281342476</v>
      </c>
      <c r="F28">
        <f t="shared" si="0"/>
        <v>5.7503277202554745E-7</v>
      </c>
      <c r="G28">
        <f t="shared" si="1"/>
        <v>324.05204694016402</v>
      </c>
      <c r="H28" s="21">
        <f t="shared" si="2"/>
        <v>1.3918624385744325E-14</v>
      </c>
      <c r="I28">
        <v>0.1</v>
      </c>
      <c r="J28">
        <f t="shared" si="3"/>
        <v>6.4669343408954321</v>
      </c>
      <c r="K28">
        <f>Control!F30/100</f>
        <v>5.36348085231503E-2</v>
      </c>
      <c r="L28" s="25">
        <f t="shared" si="15"/>
        <v>5.3633224489708427E-2</v>
      </c>
      <c r="M28" s="10">
        <f t="shared" si="4"/>
        <v>0.17699535586605619</v>
      </c>
      <c r="N28">
        <f t="shared" si="16"/>
        <v>6.5323722902102187E-6</v>
      </c>
      <c r="O28">
        <f t="shared" si="5"/>
        <v>6.5323722902102187E-6</v>
      </c>
      <c r="P28" s="25">
        <f t="shared" si="6"/>
        <v>2.0523515308565885E-5</v>
      </c>
      <c r="Q28" s="22">
        <f t="shared" si="7"/>
        <v>6.3900562397478334E-3</v>
      </c>
      <c r="R28">
        <f t="shared" si="22"/>
        <v>2449.8641507301718</v>
      </c>
      <c r="S28" s="25">
        <f t="shared" si="9"/>
        <v>8.435135090640683E-6</v>
      </c>
      <c r="T28" s="25">
        <f t="shared" si="17"/>
        <v>5.3654323037789019E-2</v>
      </c>
      <c r="U28" s="10">
        <f ca="1">RANK(C28,$C$3:OFFSET($C$3,Control!$I$5-1,0),1)</f>
        <v>44</v>
      </c>
      <c r="V28" s="10">
        <f t="shared" ca="1" si="23"/>
        <v>44</v>
      </c>
      <c r="W28" s="10">
        <f t="shared" ca="1" si="23"/>
        <v>44</v>
      </c>
      <c r="X28" s="7">
        <f t="shared" si="19"/>
        <v>5.363975686199864</v>
      </c>
      <c r="Y28" s="7">
        <f t="shared" ca="1" si="10"/>
        <v>139.08505630249141</v>
      </c>
      <c r="Z28">
        <v>1</v>
      </c>
      <c r="AA28">
        <v>2</v>
      </c>
      <c r="AB28" s="11">
        <f t="shared" si="20"/>
        <v>14.613522898133574</v>
      </c>
      <c r="AC28" s="11"/>
      <c r="AD28" s="7">
        <f t="shared" si="11"/>
        <v>5.36632107581603</v>
      </c>
      <c r="AE28">
        <f t="shared" si="21"/>
        <v>3654.4166963697426</v>
      </c>
      <c r="AF28" s="25">
        <f t="shared" si="12"/>
        <v>2.9533683171232117E-5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13"/>
        <v>1.9971578266546817</v>
      </c>
      <c r="C29" s="20">
        <v>35.153465446933303</v>
      </c>
      <c r="D29" s="9">
        <f t="shared" si="14"/>
        <v>6.8046836965152124E-7</v>
      </c>
      <c r="E29">
        <f>Control!C31/100</f>
        <v>0.26776829980812428</v>
      </c>
      <c r="F29">
        <f t="shared" si="0"/>
        <v>6.5910228859807218E-7</v>
      </c>
      <c r="G29">
        <f t="shared" si="1"/>
        <v>62.220001267050698</v>
      </c>
      <c r="H29" s="21">
        <f t="shared" si="2"/>
        <v>1.9869505525150585E-14</v>
      </c>
      <c r="I29">
        <v>0.1</v>
      </c>
      <c r="J29">
        <f t="shared" si="3"/>
        <v>5.8512413412306614</v>
      </c>
      <c r="K29">
        <f>Control!F31/100</f>
        <v>1.9947877294090165E-2</v>
      </c>
      <c r="L29" s="25">
        <f t="shared" si="15"/>
        <v>1.994720202865076E-2</v>
      </c>
      <c r="M29" s="10">
        <f t="shared" si="4"/>
        <v>0.17699535586605619</v>
      </c>
      <c r="N29">
        <f t="shared" si="16"/>
        <v>7.4874019984740991E-6</v>
      </c>
      <c r="O29">
        <f t="shared" si="5"/>
        <v>7.4874019984740991E-6</v>
      </c>
      <c r="P29" s="25">
        <f t="shared" si="6"/>
        <v>2.3524043442435945E-5</v>
      </c>
      <c r="Q29" s="22">
        <f t="shared" si="7"/>
        <v>3.813399451623304E-2</v>
      </c>
      <c r="R29">
        <f t="shared" si="22"/>
        <v>2449.0894441062237</v>
      </c>
      <c r="S29" s="25">
        <f t="shared" si="9"/>
        <v>9.6683478113629656E-6</v>
      </c>
      <c r="T29" s="25">
        <f t="shared" si="17"/>
        <v>1.9971385174381795E-2</v>
      </c>
      <c r="U29" s="10">
        <f ca="1">RANK(C29,$C$3:OFFSET($C$3,Control!$I$5-1,0),1)</f>
        <v>4</v>
      </c>
      <c r="V29" s="10">
        <f t="shared" ca="1" si="23"/>
        <v>4</v>
      </c>
      <c r="W29" s="10">
        <f t="shared" ca="1" si="23"/>
        <v>4</v>
      </c>
      <c r="X29" s="7">
        <f t="shared" si="19"/>
        <v>1.9954689430649233</v>
      </c>
      <c r="Y29" s="7">
        <f t="shared" ca="1" si="10"/>
        <v>31.153465446933303</v>
      </c>
      <c r="Z29">
        <v>1</v>
      </c>
      <c r="AA29">
        <v>2</v>
      </c>
      <c r="AB29" s="11">
        <f t="shared" si="20"/>
        <v>68.946238262010809</v>
      </c>
      <c r="AC29" s="11"/>
      <c r="AD29" s="7">
        <f t="shared" si="11"/>
        <v>1.9981246614358179</v>
      </c>
      <c r="AE29">
        <f t="shared" si="21"/>
        <v>7668.8690665742279</v>
      </c>
      <c r="AF29" s="25">
        <f t="shared" si="12"/>
        <v>3.3851493542396979E-5</v>
      </c>
      <c r="AG29" s="7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13"/>
        <v>2.8962816720562703</v>
      </c>
      <c r="C30" s="20">
        <v>66.765473048794931</v>
      </c>
      <c r="D30" s="9">
        <f t="shared" si="14"/>
        <v>2.3016769112871316E-7</v>
      </c>
      <c r="E30">
        <f>Control!C32/100</f>
        <v>0.24080955998466425</v>
      </c>
      <c r="F30">
        <f t="shared" si="0"/>
        <v>5.7169746424878128E-7</v>
      </c>
      <c r="G30">
        <f t="shared" si="1"/>
        <v>118.17178661837042</v>
      </c>
      <c r="H30" s="21">
        <f t="shared" si="2"/>
        <v>1.3705283708475521E-14</v>
      </c>
      <c r="I30">
        <v>0.1</v>
      </c>
      <c r="J30">
        <f t="shared" si="3"/>
        <v>6.4950953451025315</v>
      </c>
      <c r="K30">
        <f>Control!F32/100</f>
        <v>2.8942447479320482E-2</v>
      </c>
      <c r="L30" s="25">
        <f t="shared" si="15"/>
        <v>2.8941597660128417E-2</v>
      </c>
      <c r="M30" s="10">
        <f t="shared" si="4"/>
        <v>0.17699535586605619</v>
      </c>
      <c r="N30">
        <f t="shared" si="16"/>
        <v>6.4944831938661553E-6</v>
      </c>
      <c r="O30">
        <f t="shared" si="5"/>
        <v>6.4944831938661553E-6</v>
      </c>
      <c r="P30" s="25">
        <f t="shared" si="6"/>
        <v>2.0404474718976327E-5</v>
      </c>
      <c r="Q30" s="22">
        <f t="shared" si="7"/>
        <v>1.7419327760800001E-2</v>
      </c>
      <c r="R30">
        <f t="shared" si="22"/>
        <v>2449.5938112006925</v>
      </c>
      <c r="S30" s="25">
        <f t="shared" si="9"/>
        <v>8.386209580592297E-6</v>
      </c>
      <c r="T30" s="25">
        <f t="shared" si="17"/>
        <v>2.8962573832311642E-2</v>
      </c>
      <c r="U30" s="10">
        <f ca="1">RANK(C30,$C$3:OFFSET($C$3,Control!$I$5-1,0),1)</f>
        <v>20</v>
      </c>
      <c r="V30" s="10">
        <f t="shared" ca="1" si="23"/>
        <v>20</v>
      </c>
      <c r="W30" s="10">
        <f t="shared" ca="1" si="23"/>
        <v>20</v>
      </c>
      <c r="X30" s="7">
        <f t="shared" si="19"/>
        <v>2.8948092143322284</v>
      </c>
      <c r="Y30" s="7">
        <f t="shared" ca="1" si="10"/>
        <v>46.765473048794931</v>
      </c>
      <c r="Z30">
        <v>1</v>
      </c>
      <c r="AA30">
        <v>2</v>
      </c>
      <c r="AB30" s="11">
        <f t="shared" si="20"/>
        <v>49.551669409245207</v>
      </c>
      <c r="AC30" s="11"/>
      <c r="AD30" s="7">
        <f t="shared" si="11"/>
        <v>2.8971202930143294</v>
      </c>
      <c r="AE30">
        <f t="shared" si="21"/>
        <v>7497.5715809472795</v>
      </c>
      <c r="AF30" s="25">
        <f t="shared" si="12"/>
        <v>2.9362381763817405E-5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4">100*T31/(1-S31)</f>
        <v>2.088362094127699</v>
      </c>
      <c r="C31" s="20">
        <v>38.016477450222126</v>
      </c>
      <c r="D31" s="9">
        <f t="shared" ref="D31:D94" si="25">ABS(B31-((354.94*SQRT(C31)+9.623*C31-1.5223*POWER(C31,1.5))/($AA$1+273)+0.0012439*POWER(C31,1.5)))</f>
        <v>2.7657194490160464E-7</v>
      </c>
      <c r="E31">
        <f>Control!C33/100</f>
        <v>0.22324628263464061</v>
      </c>
      <c r="F31">
        <f t="shared" ref="F31:F94" si="26">$F$2*N31</f>
        <v>5.6973525416287699E-6</v>
      </c>
      <c r="G31">
        <f t="shared" ref="G31:G94" si="27">0.018*C31*1000000/8.3144/($AA$1+273.15)</f>
        <v>67.287399550759659</v>
      </c>
      <c r="H31" s="21">
        <f t="shared" ref="H31:H94" si="28">2*0.0000000000000000001*(E31*100)^3.5</f>
        <v>1.0514165811356827E-14</v>
      </c>
      <c r="I31">
        <v>1.1000000000000001</v>
      </c>
      <c r="J31">
        <f t="shared" ref="J31:J94" si="29">$I$2+(0.821*SQRT(H31)+1.54)/E31</f>
        <v>6.9982115447114621</v>
      </c>
      <c r="K31">
        <f>Control!F33/100</f>
        <v>2.0678884814594962E-2</v>
      </c>
      <c r="L31" s="25">
        <f t="shared" ref="L31:L94" si="30">K31*(1-F31-P31-S31)</f>
        <v>2.0672833841487277E-2</v>
      </c>
      <c r="M31" s="10">
        <f t="shared" ref="M31:M94" si="31">0.018*I31*1000000/8.3144/($AA$1+273.15)</f>
        <v>1.9469489145266181</v>
      </c>
      <c r="N31">
        <f t="shared" ref="N31:N94" si="32">1/((1+$P$2)*(1+(1-E31)/E31*$AA$2/M31)-$O$2)</f>
        <v>6.4721924872902824E-5</v>
      </c>
      <c r="O31">
        <f t="shared" ref="O31:O94" si="33">$O$2*N31</f>
        <v>6.4721924872902824E-5</v>
      </c>
      <c r="P31" s="25">
        <f t="shared" ref="P31:P94" si="34">S31*($P$2-$F$2)</f>
        <v>2.0334441408362006E-4</v>
      </c>
      <c r="Q31" s="22">
        <f t="shared" ref="Q31:Q94" si="35">100/(1+G31/$AA$2*(1/S31-1))</f>
        <v>0.30402145223410032</v>
      </c>
      <c r="R31">
        <f t="shared" ref="R31:R94" si="36">Q31/100*G31+(100-Q31)/100*2450</f>
        <v>2442.7560425495494</v>
      </c>
      <c r="S31" s="25">
        <f t="shared" ref="S31:S94" si="37">($O$2/(1+$P$2-$F$2)+1)*N31</f>
        <v>8.3574259912804776E-5</v>
      </c>
      <c r="T31" s="25">
        <f t="shared" ref="T31:T94" si="38">L31+F31+P31</f>
        <v>2.0881875608112527E-2</v>
      </c>
      <c r="U31" s="10">
        <f ca="1">RANK(C31,$C$3:OFFSET($C$3,Control!$I$5-1,0),1)</f>
        <v>5</v>
      </c>
      <c r="V31" s="10">
        <f t="shared" ca="1" si="23"/>
        <v>5</v>
      </c>
      <c r="W31" s="10">
        <f t="shared" ca="1" si="23"/>
        <v>5</v>
      </c>
      <c r="X31" s="7">
        <f t="shared" si="19"/>
        <v>2.0737555766360183</v>
      </c>
      <c r="Y31" s="7">
        <f t="shared" ca="1" si="10"/>
        <v>33.016477450222126</v>
      </c>
      <c r="Z31">
        <v>1</v>
      </c>
      <c r="AA31">
        <v>2</v>
      </c>
      <c r="AB31" s="11">
        <f t="shared" si="20"/>
        <v>66.884624830184833</v>
      </c>
      <c r="AC31" s="11"/>
      <c r="AD31" s="7">
        <f t="shared" ref="AD31:AD94" si="39">B31+S31*100</f>
        <v>2.0967195201189797</v>
      </c>
      <c r="AE31">
        <f t="shared" ref="AE31:AE94" si="40">($AE$1/100-K31)/(1-K31)/N31-1-$P$2</f>
        <v>873.19425244791387</v>
      </c>
      <c r="AF31" s="25">
        <f t="shared" ref="AF31:AF94" si="41">S31+P31+F31</f>
        <v>2.9261602653805365E-4</v>
      </c>
    </row>
    <row r="32" spans="1:60" ht="14.25" x14ac:dyDescent="0.2">
      <c r="A32" s="37" t="str">
        <f>Control!B34</f>
        <v>AME_10-Aa</v>
      </c>
      <c r="B32" s="27">
        <f t="shared" si="24"/>
        <v>2.7389696561319528</v>
      </c>
      <c r="C32" s="20">
        <v>60.72399592857883</v>
      </c>
      <c r="D32" s="9">
        <f t="shared" si="25"/>
        <v>3.3086758977063369E-7</v>
      </c>
      <c r="E32">
        <f>Control!C34/100</f>
        <v>0.45721600000000001</v>
      </c>
      <c r="F32">
        <f t="shared" si="26"/>
        <v>3.1854270989085979E-5</v>
      </c>
      <c r="G32">
        <f t="shared" si="27"/>
        <v>107.47865268987758</v>
      </c>
      <c r="H32" s="21">
        <f t="shared" si="28"/>
        <v>1.292572658617302E-13</v>
      </c>
      <c r="I32">
        <v>2.1</v>
      </c>
      <c r="J32">
        <f t="shared" si="29"/>
        <v>3.4682117318049435</v>
      </c>
      <c r="K32">
        <f>Control!F34/100</f>
        <v>2.6251079695098604E-2</v>
      </c>
      <c r="L32" s="25">
        <f t="shared" si="30"/>
        <v>2.6208132000531761E-2</v>
      </c>
      <c r="M32" s="10">
        <f t="shared" si="31"/>
        <v>3.7169024731871803</v>
      </c>
      <c r="N32">
        <f t="shared" si="32"/>
        <v>3.6186451843601671E-4</v>
      </c>
      <c r="O32">
        <f t="shared" si="33"/>
        <v>3.6186451843601671E-4</v>
      </c>
      <c r="P32" s="25">
        <f t="shared" si="34"/>
        <v>1.1369119293581185E-3</v>
      </c>
      <c r="Q32" s="22">
        <f t="shared" si="35"/>
        <v>1.0565412716206004</v>
      </c>
      <c r="R32">
        <f t="shared" si="36"/>
        <v>2425.2502951691454</v>
      </c>
      <c r="S32" s="25">
        <f t="shared" si="37"/>
        <v>4.6726915765225131E-4</v>
      </c>
      <c r="T32" s="25">
        <f t="shared" si="38"/>
        <v>2.7376898200878966E-2</v>
      </c>
      <c r="U32" s="10">
        <f ca="1">RANK(C32,$C$3:OFFSET($C$3,Control!$I$5-1,0),1)</f>
        <v>13</v>
      </c>
      <c r="V32" s="10">
        <f t="shared" ca="1" si="23"/>
        <v>13</v>
      </c>
      <c r="W32" s="10">
        <f t="shared" ca="1" si="23"/>
        <v>13</v>
      </c>
      <c r="X32" s="7">
        <f t="shared" si="19"/>
        <v>2.6569996518967778</v>
      </c>
      <c r="Y32" s="7">
        <f t="shared" ca="1" si="10"/>
        <v>47.72399592857883</v>
      </c>
      <c r="Z32">
        <v>1</v>
      </c>
      <c r="AA32">
        <v>2</v>
      </c>
      <c r="AB32" s="11">
        <f t="shared" si="20"/>
        <v>52.738273242353308</v>
      </c>
      <c r="AC32" s="11"/>
      <c r="AD32" s="7">
        <f t="shared" si="39"/>
        <v>2.7856965718971778</v>
      </c>
      <c r="AE32">
        <f t="shared" si="40"/>
        <v>138.36898718943115</v>
      </c>
      <c r="AF32" s="25">
        <f t="shared" si="41"/>
        <v>1.6360353579994557E-3</v>
      </c>
    </row>
    <row r="33" spans="1:43" ht="14.25" x14ac:dyDescent="0.2">
      <c r="A33" s="37" t="str">
        <f>Control!B35</f>
        <v>AME_10-Ac</v>
      </c>
      <c r="B33" s="27">
        <f t="shared" si="24"/>
        <v>2.7415686169703521</v>
      </c>
      <c r="C33" s="20">
        <v>60.822139595885176</v>
      </c>
      <c r="D33" s="9">
        <f t="shared" si="25"/>
        <v>4.8881708591963502E-7</v>
      </c>
      <c r="E33">
        <f>Control!C35/100</f>
        <v>0.45721600000000001</v>
      </c>
      <c r="F33">
        <f t="shared" si="26"/>
        <v>4.7002552067050788E-5</v>
      </c>
      <c r="G33">
        <f t="shared" si="27"/>
        <v>107.65236242308643</v>
      </c>
      <c r="H33" s="21">
        <f t="shared" si="28"/>
        <v>1.292572658617302E-13</v>
      </c>
      <c r="I33">
        <v>3.1</v>
      </c>
      <c r="J33">
        <f t="shared" si="29"/>
        <v>3.4682117318049435</v>
      </c>
      <c r="K33">
        <f>Control!F35/100</f>
        <v>2.5734335311338209E-2</v>
      </c>
      <c r="L33" s="25">
        <f t="shared" si="30"/>
        <v>2.5672211311536984E-2</v>
      </c>
      <c r="M33" s="10">
        <f t="shared" si="31"/>
        <v>5.4868560318477417</v>
      </c>
      <c r="N33">
        <f t="shared" si="32"/>
        <v>5.3394899148169689E-4</v>
      </c>
      <c r="O33">
        <f t="shared" si="33"/>
        <v>5.3394899148169689E-4</v>
      </c>
      <c r="P33" s="25">
        <f t="shared" si="34"/>
        <v>1.6775697730962091E-3</v>
      </c>
      <c r="Q33" s="22">
        <f t="shared" si="35"/>
        <v>1.5490599441705661</v>
      </c>
      <c r="R33">
        <f t="shared" si="36"/>
        <v>2413.7156309930706</v>
      </c>
      <c r="S33" s="25">
        <f t="shared" si="37"/>
        <v>6.8947874900046808E-4</v>
      </c>
      <c r="T33" s="25">
        <f t="shared" si="38"/>
        <v>2.7396783636700242E-2</v>
      </c>
      <c r="U33" s="10">
        <f ca="1">RANK(C33,$C$3:OFFSET($C$3,Control!$I$5-1,0),1)</f>
        <v>14</v>
      </c>
      <c r="V33" s="10">
        <f t="shared" ca="1" si="23"/>
        <v>14</v>
      </c>
      <c r="W33" s="10">
        <f t="shared" ca="1" si="23"/>
        <v>14</v>
      </c>
      <c r="X33" s="7">
        <f t="shared" si="19"/>
        <v>2.6206160303018682</v>
      </c>
      <c r="Y33" s="7">
        <f t="shared" ca="1" si="10"/>
        <v>46.822139595885176</v>
      </c>
      <c r="Z33">
        <v>1</v>
      </c>
      <c r="AA33">
        <v>2</v>
      </c>
      <c r="AB33" s="11">
        <f t="shared" si="20"/>
        <v>52.684756142830608</v>
      </c>
      <c r="AC33" s="11"/>
      <c r="AD33" s="7">
        <f t="shared" si="39"/>
        <v>2.8105164918703989</v>
      </c>
      <c r="AE33">
        <f t="shared" si="40"/>
        <v>93.582078286930255</v>
      </c>
      <c r="AF33" s="25">
        <f t="shared" si="41"/>
        <v>2.4140510741637281E-3</v>
      </c>
    </row>
    <row r="34" spans="1:43" ht="14.25" x14ac:dyDescent="0.2">
      <c r="A34" s="37" t="str">
        <f>Control!B36</f>
        <v>AME_10-Ab</v>
      </c>
      <c r="B34" s="27">
        <f t="shared" si="24"/>
        <v>2.9802263697795794</v>
      </c>
      <c r="C34" s="20">
        <v>70.070011688456262</v>
      </c>
      <c r="D34" s="9">
        <f t="shared" si="25"/>
        <v>6.9915360167982499E-8</v>
      </c>
      <c r="E34">
        <f>Control!C36/100</f>
        <v>0.38475399999999998</v>
      </c>
      <c r="F34">
        <f t="shared" si="26"/>
        <v>4.6152385421577935E-5</v>
      </c>
      <c r="G34">
        <f t="shared" si="27"/>
        <v>124.02066654337033</v>
      </c>
      <c r="H34" s="21">
        <f t="shared" si="28"/>
        <v>7.0659571290501986E-14</v>
      </c>
      <c r="I34">
        <v>4.0999999999999996</v>
      </c>
      <c r="J34">
        <f t="shared" si="29"/>
        <v>4.1025580454969592</v>
      </c>
      <c r="K34">
        <f>Control!F36/100</f>
        <v>2.8155447799782164E-2</v>
      </c>
      <c r="L34" s="25">
        <f t="shared" si="30"/>
        <v>2.8088708505986673E-2</v>
      </c>
      <c r="M34" s="10">
        <f t="shared" si="31"/>
        <v>7.2568095905083032</v>
      </c>
      <c r="N34">
        <f t="shared" si="32"/>
        <v>5.2429109838912527E-4</v>
      </c>
      <c r="O34">
        <f t="shared" si="33"/>
        <v>5.2429109838912527E-4</v>
      </c>
      <c r="P34" s="25">
        <f t="shared" si="34"/>
        <v>1.6472264448338348E-3</v>
      </c>
      <c r="Q34" s="22">
        <f t="shared" si="35"/>
        <v>1.3233043862884168</v>
      </c>
      <c r="R34">
        <f t="shared" si="36"/>
        <v>2419.2202134562062</v>
      </c>
      <c r="S34" s="25">
        <f t="shared" si="37"/>
        <v>6.7700768499682942E-4</v>
      </c>
      <c r="T34" s="25">
        <f t="shared" si="38"/>
        <v>2.9782087336242085E-2</v>
      </c>
      <c r="U34" s="10">
        <f ca="1">RANK(C34,$C$3:OFFSET($C$3,Control!$I$5-1,0),1)</f>
        <v>22</v>
      </c>
      <c r="V34" s="10">
        <f t="shared" ca="1" si="23"/>
        <v>22</v>
      </c>
      <c r="W34" s="10">
        <f t="shared" ca="1" si="23"/>
        <v>22</v>
      </c>
      <c r="X34" s="7">
        <f t="shared" si="19"/>
        <v>2.8612999604375799</v>
      </c>
      <c r="Y34" s="7">
        <f t="shared" ca="1" si="10"/>
        <v>48.070011688456262</v>
      </c>
      <c r="Z34">
        <v>1</v>
      </c>
      <c r="AA34">
        <v>2</v>
      </c>
      <c r="AB34" s="11">
        <f t="shared" si="20"/>
        <v>47.897371230459449</v>
      </c>
      <c r="AC34" s="11"/>
      <c r="AD34" s="7">
        <f t="shared" si="39"/>
        <v>3.0479271382792623</v>
      </c>
      <c r="AE34">
        <f t="shared" si="40"/>
        <v>90.865504348360503</v>
      </c>
      <c r="AF34" s="25">
        <f t="shared" si="41"/>
        <v>2.3703865152522418E-3</v>
      </c>
    </row>
    <row r="35" spans="1:43" ht="14.25" x14ac:dyDescent="0.2">
      <c r="A35" s="37" t="str">
        <f>Control!B37</f>
        <v>AME_10-Db</v>
      </c>
      <c r="B35" s="27">
        <f t="shared" si="24"/>
        <v>3.5382120050195134</v>
      </c>
      <c r="C35" s="20">
        <v>93.36737341148023</v>
      </c>
      <c r="D35" s="9">
        <f t="shared" si="25"/>
        <v>7.4498356728014414E-7</v>
      </c>
      <c r="E35">
        <f>Control!C37/100</f>
        <v>0.38475399999999998</v>
      </c>
      <c r="F35">
        <f t="shared" si="26"/>
        <v>5.7390562574779619E-5</v>
      </c>
      <c r="G35">
        <f t="shared" si="27"/>
        <v>165.25591483243895</v>
      </c>
      <c r="H35" s="21">
        <f t="shared" si="28"/>
        <v>7.0659571290501986E-14</v>
      </c>
      <c r="I35">
        <v>5.0999999999999996</v>
      </c>
      <c r="J35">
        <f t="shared" si="29"/>
        <v>4.1025580454969592</v>
      </c>
      <c r="K35">
        <f>Control!F37/100</f>
        <v>3.3344900802547851E-2</v>
      </c>
      <c r="L35" s="25">
        <f t="shared" si="30"/>
        <v>3.3246614063387088E-2</v>
      </c>
      <c r="M35" s="10">
        <f t="shared" si="31"/>
        <v>9.0267631491688647</v>
      </c>
      <c r="N35">
        <f t="shared" si="32"/>
        <v>6.5195679084949644E-4</v>
      </c>
      <c r="O35">
        <f t="shared" si="33"/>
        <v>6.5195679084949644E-4</v>
      </c>
      <c r="P35" s="25">
        <f t="shared" si="34"/>
        <v>2.0483286290305003E-3</v>
      </c>
      <c r="Q35" s="22">
        <f t="shared" si="35"/>
        <v>1.2362259561151356</v>
      </c>
      <c r="R35">
        <f t="shared" si="36"/>
        <v>2421.755400588353</v>
      </c>
      <c r="S35" s="25">
        <f t="shared" si="37"/>
        <v>8.4186010223540107E-4</v>
      </c>
      <c r="T35" s="25">
        <f t="shared" si="38"/>
        <v>3.5352333254992374E-2</v>
      </c>
      <c r="U35" s="10">
        <f ca="1">RANK(C35,$C$3:OFFSET($C$3,Control!$I$5-1,0),1)</f>
        <v>31</v>
      </c>
      <c r="V35" s="10">
        <f t="shared" ca="1" si="23"/>
        <v>31</v>
      </c>
      <c r="W35" s="10">
        <f t="shared" ca="1" si="23"/>
        <v>31</v>
      </c>
      <c r="X35" s="7">
        <f t="shared" si="19"/>
        <v>3.3898570854236585</v>
      </c>
      <c r="Y35" s="7">
        <f t="shared" ca="1" si="10"/>
        <v>62.36737341148023</v>
      </c>
      <c r="Z35">
        <v>1</v>
      </c>
      <c r="AA35">
        <v>2</v>
      </c>
      <c r="AB35" s="11">
        <f t="shared" si="20"/>
        <v>37.773094977645279</v>
      </c>
      <c r="AC35" s="11"/>
      <c r="AD35" s="7">
        <f t="shared" si="39"/>
        <v>3.6223980152430535</v>
      </c>
      <c r="AE35">
        <f t="shared" si="40"/>
        <v>64.555886017450888</v>
      </c>
      <c r="AF35" s="25">
        <f t="shared" si="41"/>
        <v>2.947579293840681E-3</v>
      </c>
    </row>
    <row r="36" spans="1:43" ht="14.25" x14ac:dyDescent="0.2">
      <c r="A36" s="37" t="str">
        <f>Control!B38</f>
        <v>AME_10-Bc</v>
      </c>
      <c r="B36" s="27">
        <f t="shared" si="24"/>
        <v>3.0946620605269088</v>
      </c>
      <c r="C36" s="20">
        <v>74.662502600907956</v>
      </c>
      <c r="D36" s="9">
        <f t="shared" si="25"/>
        <v>3.2079972545062674E-7</v>
      </c>
      <c r="E36">
        <f>Control!C38/100</f>
        <v>0.403194</v>
      </c>
      <c r="F36">
        <f t="shared" si="26"/>
        <v>7.4120474966734036E-5</v>
      </c>
      <c r="G36">
        <f t="shared" si="27"/>
        <v>132.14916217698047</v>
      </c>
      <c r="H36" s="21">
        <f t="shared" si="28"/>
        <v>8.3239451159565456E-14</v>
      </c>
      <c r="I36">
        <v>6.1</v>
      </c>
      <c r="J36">
        <f t="shared" si="29"/>
        <v>3.9195018697419761</v>
      </c>
      <c r="K36">
        <f>Control!F38/100</f>
        <v>2.8301153860659404E-2</v>
      </c>
      <c r="L36" s="25">
        <f t="shared" si="30"/>
        <v>2.8193416247192359E-2</v>
      </c>
      <c r="M36" s="10">
        <f t="shared" si="31"/>
        <v>10.796716707829427</v>
      </c>
      <c r="N36">
        <f t="shared" si="32"/>
        <v>8.4200859562209851E-4</v>
      </c>
      <c r="O36">
        <f t="shared" si="33"/>
        <v>8.4200859562209851E-4</v>
      </c>
      <c r="P36" s="25">
        <f t="shared" si="34"/>
        <v>2.6454365327727028E-3</v>
      </c>
      <c r="Q36" s="22">
        <f t="shared" si="35"/>
        <v>1.9819971411933932</v>
      </c>
      <c r="R36">
        <f t="shared" si="36"/>
        <v>2404.0602626572208</v>
      </c>
      <c r="S36" s="25">
        <f t="shared" si="37"/>
        <v>1.0872705865520227E-3</v>
      </c>
      <c r="T36" s="25">
        <f t="shared" si="38"/>
        <v>3.0912973254931794E-2</v>
      </c>
      <c r="U36" s="10">
        <f ca="1">RANK(C36,$C$3:OFFSET($C$3,Control!$I$5-1,0),1)</f>
        <v>23</v>
      </c>
      <c r="V36" s="10">
        <f t="shared" ref="V36:W55" ca="1" si="42">IF(U36=U35,U35+1,U36)</f>
        <v>23</v>
      </c>
      <c r="W36" s="10">
        <f t="shared" ca="1" si="42"/>
        <v>23</v>
      </c>
      <c r="X36" s="7">
        <f t="shared" si="19"/>
        <v>2.9035424842814459</v>
      </c>
      <c r="Y36" s="7">
        <f t="shared" ca="1" si="10"/>
        <v>51.662502600907956</v>
      </c>
      <c r="Z36">
        <v>1</v>
      </c>
      <c r="AA36">
        <v>2</v>
      </c>
      <c r="AB36" s="11">
        <f t="shared" si="20"/>
        <v>45.696054273942948</v>
      </c>
      <c r="AC36" s="11"/>
      <c r="AD36" s="7">
        <f t="shared" si="39"/>
        <v>3.2033891191821109</v>
      </c>
      <c r="AE36">
        <f t="shared" si="40"/>
        <v>55.081055411121724</v>
      </c>
      <c r="AF36" s="25">
        <f t="shared" si="41"/>
        <v>3.8068275942914594E-3</v>
      </c>
    </row>
    <row r="37" spans="1:43" ht="14.25" x14ac:dyDescent="0.2">
      <c r="A37" s="37" t="str">
        <f>Control!B39</f>
        <v>AME_10-Bb</v>
      </c>
      <c r="B37" s="27">
        <f t="shared" si="24"/>
        <v>3.2606686633513227</v>
      </c>
      <c r="C37" s="20">
        <v>81.498702068003496</v>
      </c>
      <c r="D37" s="9">
        <f t="shared" si="25"/>
        <v>2.6612920711599486E-7</v>
      </c>
      <c r="E37">
        <f>Control!C39/100</f>
        <v>0.403194</v>
      </c>
      <c r="F37">
        <f t="shared" si="26"/>
        <v>8.624136036178077E-5</v>
      </c>
      <c r="G37">
        <f t="shared" si="27"/>
        <v>144.24891775147969</v>
      </c>
      <c r="H37" s="21">
        <f t="shared" si="28"/>
        <v>8.3239451159565456E-14</v>
      </c>
      <c r="I37">
        <v>7.1</v>
      </c>
      <c r="J37">
        <f t="shared" si="29"/>
        <v>3.9195018697419761</v>
      </c>
      <c r="K37">
        <f>Control!F39/100</f>
        <v>2.9531959567519247E-2</v>
      </c>
      <c r="L37" s="25">
        <f t="shared" si="30"/>
        <v>2.940115199729719E-2</v>
      </c>
      <c r="M37" s="10">
        <f t="shared" si="31"/>
        <v>12.566670266489989</v>
      </c>
      <c r="N37">
        <f t="shared" si="32"/>
        <v>9.7970185370982953E-4</v>
      </c>
      <c r="O37">
        <f t="shared" si="33"/>
        <v>9.7970185370982953E-4</v>
      </c>
      <c r="P37" s="25">
        <f t="shared" si="34"/>
        <v>3.0780434885160223E-3</v>
      </c>
      <c r="Q37" s="22">
        <f t="shared" si="35"/>
        <v>2.1102835285399086</v>
      </c>
      <c r="R37">
        <f t="shared" si="36"/>
        <v>2401.3421147021786</v>
      </c>
      <c r="S37" s="25">
        <f t="shared" si="37"/>
        <v>1.2650714193032568E-3</v>
      </c>
      <c r="T37" s="25">
        <f t="shared" si="38"/>
        <v>3.2565436846174994E-2</v>
      </c>
      <c r="U37" s="10">
        <f ca="1">RANK(C37,$C$3:OFFSET($C$3,Control!$I$5-1,0),1)</f>
        <v>25</v>
      </c>
      <c r="V37" s="10">
        <f t="shared" ca="1" si="42"/>
        <v>25</v>
      </c>
      <c r="W37" s="10">
        <f t="shared" ca="1" si="42"/>
        <v>25</v>
      </c>
      <c r="X37" s="7">
        <f t="shared" si="19"/>
        <v>3.0380853851007017</v>
      </c>
      <c r="Y37" s="7">
        <f t="shared" ca="1" si="10"/>
        <v>56.498702068003496</v>
      </c>
      <c r="Z37">
        <v>1</v>
      </c>
      <c r="AA37">
        <v>2</v>
      </c>
      <c r="AB37" s="11">
        <f t="shared" si="20"/>
        <v>42.616211957566072</v>
      </c>
      <c r="AC37" s="11"/>
      <c r="AD37" s="7">
        <f t="shared" si="39"/>
        <v>3.3871758052816485</v>
      </c>
      <c r="AE37">
        <f t="shared" si="40"/>
        <v>45.614088668698642</v>
      </c>
      <c r="AF37" s="25">
        <f t="shared" si="41"/>
        <v>4.4293562681810604E-3</v>
      </c>
    </row>
    <row r="38" spans="1:43" ht="14.25" x14ac:dyDescent="0.2">
      <c r="A38" s="37" t="str">
        <f>Control!B40</f>
        <v>AME_10-Ca</v>
      </c>
      <c r="B38" s="27">
        <f t="shared" si="24"/>
        <v>3.4100887028025015</v>
      </c>
      <c r="C38" s="20">
        <v>87.821817878043589</v>
      </c>
      <c r="D38" s="9">
        <f t="shared" si="25"/>
        <v>7.3367194719509143E-7</v>
      </c>
      <c r="E38">
        <f>Control!C40/100</f>
        <v>0.403194</v>
      </c>
      <c r="F38">
        <f t="shared" si="26"/>
        <v>9.8353815446774746E-5</v>
      </c>
      <c r="G38">
        <f t="shared" si="27"/>
        <v>155.44053908128302</v>
      </c>
      <c r="H38" s="21">
        <f t="shared" si="28"/>
        <v>8.3239451159565456E-14</v>
      </c>
      <c r="I38">
        <v>8.1</v>
      </c>
      <c r="J38">
        <f t="shared" si="29"/>
        <v>3.9195018697419761</v>
      </c>
      <c r="K38">
        <f>Control!F40/100</f>
        <v>3.0597546685420099E-2</v>
      </c>
      <c r="L38" s="25">
        <f t="shared" si="30"/>
        <v>3.0442984648203646E-2</v>
      </c>
      <c r="M38" s="10">
        <f t="shared" si="31"/>
        <v>14.33662382515055</v>
      </c>
      <c r="N38">
        <f t="shared" si="32"/>
        <v>1.117299343475361E-3</v>
      </c>
      <c r="O38">
        <f t="shared" si="33"/>
        <v>1.117299343475361E-3</v>
      </c>
      <c r="P38" s="25">
        <f t="shared" si="34"/>
        <v>3.5103495577606218E-3</v>
      </c>
      <c r="Q38" s="22">
        <f t="shared" si="35"/>
        <v>2.2310326147659376</v>
      </c>
      <c r="R38">
        <f t="shared" si="36"/>
        <v>2398.8076300617063</v>
      </c>
      <c r="S38" s="25">
        <f t="shared" si="37"/>
        <v>1.4427485881389533E-3</v>
      </c>
      <c r="T38" s="25">
        <f t="shared" si="38"/>
        <v>3.4051688021411043E-2</v>
      </c>
      <c r="U38" s="10">
        <f ca="1">RANK(C38,$C$3:OFFSET($C$3,Control!$I$5-1,0),1)</f>
        <v>27</v>
      </c>
      <c r="V38" s="10">
        <f t="shared" ca="1" si="42"/>
        <v>27</v>
      </c>
      <c r="W38" s="10">
        <f t="shared" ca="1" si="42"/>
        <v>27</v>
      </c>
      <c r="X38" s="7">
        <f t="shared" si="19"/>
        <v>3.1560283991679006</v>
      </c>
      <c r="Y38" s="7">
        <f t="shared" ca="1" si="10"/>
        <v>60.821817878043589</v>
      </c>
      <c r="Z38">
        <v>1</v>
      </c>
      <c r="AA38">
        <v>2</v>
      </c>
      <c r="AB38" s="11">
        <f t="shared" si="20"/>
        <v>39.961060642534747</v>
      </c>
      <c r="AC38" s="11"/>
      <c r="AD38" s="7">
        <f t="shared" si="39"/>
        <v>3.5543635616163969</v>
      </c>
      <c r="AE38">
        <f t="shared" si="40"/>
        <v>38.626535341440842</v>
      </c>
      <c r="AF38" s="25">
        <f t="shared" si="41"/>
        <v>5.05145196134635E-3</v>
      </c>
      <c r="AQ38" s="10"/>
    </row>
    <row r="39" spans="1:43" ht="14.25" x14ac:dyDescent="0.2">
      <c r="A39" s="37" t="str">
        <f>Control!B41</f>
        <v>AME_10-Cb</v>
      </c>
      <c r="B39" s="27">
        <f t="shared" si="24"/>
        <v>2.799746148670982</v>
      </c>
      <c r="C39" s="20">
        <v>63.034297640713191</v>
      </c>
      <c r="D39" s="9">
        <f t="shared" si="25"/>
        <v>3.5323264935271936E-7</v>
      </c>
      <c r="E39">
        <f>Control!C41/100</f>
        <v>0.46220800000000006</v>
      </c>
      <c r="F39">
        <f t="shared" si="26"/>
        <v>1.4039933850654225E-4</v>
      </c>
      <c r="G39">
        <f t="shared" si="27"/>
        <v>111.56777942684938</v>
      </c>
      <c r="H39" s="21">
        <f t="shared" si="28"/>
        <v>1.3426446909923115E-13</v>
      </c>
      <c r="I39">
        <v>9.1</v>
      </c>
      <c r="J39">
        <f t="shared" si="29"/>
        <v>3.4318339380360685</v>
      </c>
      <c r="K39">
        <f>Control!F41/100</f>
        <v>2.2953921850910421E-2</v>
      </c>
      <c r="L39" s="25">
        <f t="shared" si="30"/>
        <v>2.278840318570665E-2</v>
      </c>
      <c r="M39" s="10">
        <f t="shared" si="31"/>
        <v>16.106577383811111</v>
      </c>
      <c r="N39">
        <f t="shared" si="32"/>
        <v>1.5949364854343198E-3</v>
      </c>
      <c r="O39">
        <f t="shared" si="33"/>
        <v>1.5949364854343198E-3</v>
      </c>
      <c r="P39" s="25">
        <f t="shared" si="34"/>
        <v>5.0109978306132523E-3</v>
      </c>
      <c r="Q39" s="22">
        <f t="shared" si="35"/>
        <v>4.3439518893984008</v>
      </c>
      <c r="R39">
        <f t="shared" si="36"/>
        <v>2348.4196293721116</v>
      </c>
      <c r="S39" s="25">
        <f t="shared" si="37"/>
        <v>2.0595128565762139E-3</v>
      </c>
      <c r="T39" s="25">
        <f t="shared" si="38"/>
        <v>2.7939800354826443E-2</v>
      </c>
      <c r="U39" s="10">
        <f ca="1">RANK(C39,$C$3:OFFSET($C$3,Control!$I$5-1,0),1)</f>
        <v>15</v>
      </c>
      <c r="V39" s="10">
        <f t="shared" ca="1" si="42"/>
        <v>15</v>
      </c>
      <c r="W39" s="10">
        <f t="shared" ca="1" si="42"/>
        <v>15</v>
      </c>
      <c r="X39" s="7">
        <f t="shared" si="19"/>
        <v>2.4383339671140969</v>
      </c>
      <c r="Y39" s="7">
        <f t="shared" ca="1" si="10"/>
        <v>48.034297640713191</v>
      </c>
      <c r="Z39">
        <v>1</v>
      </c>
      <c r="AA39">
        <v>2</v>
      </c>
      <c r="AB39" s="11">
        <f t="shared" si="20"/>
        <v>51.494137208969896</v>
      </c>
      <c r="AC39" s="11"/>
      <c r="AD39" s="7">
        <f t="shared" si="39"/>
        <v>3.0056974343286034</v>
      </c>
      <c r="AE39">
        <f t="shared" si="40"/>
        <v>30.67857150050104</v>
      </c>
      <c r="AF39" s="25">
        <f t="shared" si="41"/>
        <v>7.2109100256960088E-3</v>
      </c>
    </row>
    <row r="40" spans="1:43" ht="14.25" x14ac:dyDescent="0.2">
      <c r="A40" s="37" t="str">
        <f>Control!B42</f>
        <v>AME_10-Da</v>
      </c>
      <c r="B40" s="27">
        <f t="shared" si="24"/>
        <v>3.4595650201377968</v>
      </c>
      <c r="C40" s="20">
        <v>89.94997967264311</v>
      </c>
      <c r="D40" s="9">
        <f t="shared" si="25"/>
        <v>5.0425947684118455E-7</v>
      </c>
      <c r="E40">
        <f>Control!C42/100</f>
        <v>0.46220800000000006</v>
      </c>
      <c r="F40">
        <f t="shared" si="26"/>
        <v>1.5575901166577425E-4</v>
      </c>
      <c r="G40">
        <f t="shared" si="27"/>
        <v>159.20728662303986</v>
      </c>
      <c r="H40" s="21">
        <f t="shared" si="28"/>
        <v>1.3426446909923115E-13</v>
      </c>
      <c r="I40">
        <v>10.1</v>
      </c>
      <c r="J40">
        <f t="shared" si="29"/>
        <v>3.4318339380360685</v>
      </c>
      <c r="K40">
        <f>Control!F42/100</f>
        <v>2.9033910744512004E-2</v>
      </c>
      <c r="L40" s="25">
        <f t="shared" si="30"/>
        <v>2.8801645763584523E-2</v>
      </c>
      <c r="M40" s="10">
        <f t="shared" si="31"/>
        <v>17.876530942471678</v>
      </c>
      <c r="N40">
        <f t="shared" si="32"/>
        <v>1.7694223725231953E-3</v>
      </c>
      <c r="O40">
        <f t="shared" si="33"/>
        <v>1.7694223725231953E-3</v>
      </c>
      <c r="P40" s="25">
        <f t="shared" si="34"/>
        <v>5.5592004767122845E-3</v>
      </c>
      <c r="Q40" s="22">
        <f t="shared" si="35"/>
        <v>3.4108524982883663</v>
      </c>
      <c r="R40">
        <f t="shared" si="36"/>
        <v>2371.8644395051742</v>
      </c>
      <c r="S40" s="25">
        <f t="shared" si="37"/>
        <v>2.2848233507761057E-3</v>
      </c>
      <c r="T40" s="25">
        <f t="shared" si="38"/>
        <v>3.4516605251962582E-2</v>
      </c>
      <c r="U40" s="10">
        <f ca="1">RANK(C40,$C$3:OFFSET($C$3,Control!$I$5-1,0),1)</f>
        <v>29</v>
      </c>
      <c r="V40" s="10">
        <f t="shared" ca="1" si="42"/>
        <v>29</v>
      </c>
      <c r="W40" s="10">
        <f t="shared" ca="1" si="42"/>
        <v>29</v>
      </c>
      <c r="X40" s="7">
        <f t="shared" si="19"/>
        <v>3.0571068136107717</v>
      </c>
      <c r="Y40" s="7">
        <f t="shared" ca="1" si="10"/>
        <v>60.94997967264311</v>
      </c>
      <c r="Z40">
        <v>1</v>
      </c>
      <c r="AA40">
        <v>2</v>
      </c>
      <c r="AB40" s="11">
        <f t="shared" si="20"/>
        <v>39.106447284090713</v>
      </c>
      <c r="AC40" s="11"/>
      <c r="AD40" s="7">
        <f t="shared" si="39"/>
        <v>3.6880473552154074</v>
      </c>
      <c r="AE40">
        <f t="shared" si="40"/>
        <v>23.960220828882324</v>
      </c>
      <c r="AF40" s="25">
        <f t="shared" si="41"/>
        <v>7.999782839154165E-3</v>
      </c>
    </row>
    <row r="41" spans="1:43" ht="14.25" x14ac:dyDescent="0.2">
      <c r="A41" s="37" t="str">
        <f>Control!B43</f>
        <v>AME_10-Ea</v>
      </c>
      <c r="B41" s="27">
        <f t="shared" si="24"/>
        <v>4.2098556848355262</v>
      </c>
      <c r="C41" s="20">
        <v>124.17041274166944</v>
      </c>
      <c r="D41" s="9">
        <f t="shared" si="25"/>
        <v>1.8828332670750569E-8</v>
      </c>
      <c r="E41">
        <f>Control!C43/100</f>
        <v>0.57247999999999999</v>
      </c>
      <c r="F41">
        <f t="shared" si="26"/>
        <v>2.6586289916423055E-4</v>
      </c>
      <c r="G41">
        <f t="shared" si="27"/>
        <v>219.77586391246857</v>
      </c>
      <c r="H41" s="21">
        <f t="shared" si="28"/>
        <v>2.8391681326789224E-13</v>
      </c>
      <c r="I41">
        <v>11.1</v>
      </c>
      <c r="J41">
        <f t="shared" si="29"/>
        <v>2.7900510715839282</v>
      </c>
      <c r="K41">
        <f>Control!F43/100</f>
        <v>3.2625076340076879E-2</v>
      </c>
      <c r="L41" s="25">
        <f t="shared" si="30"/>
        <v>3.2179590106577054E-2</v>
      </c>
      <c r="M41" s="10">
        <f t="shared" si="31"/>
        <v>19.646484501132235</v>
      </c>
      <c r="N41">
        <f t="shared" si="32"/>
        <v>3.020202534505659E-3</v>
      </c>
      <c r="O41">
        <f t="shared" si="33"/>
        <v>3.020202534505659E-3</v>
      </c>
      <c r="P41" s="25">
        <f t="shared" si="34"/>
        <v>9.4889222778669312E-3</v>
      </c>
      <c r="Q41" s="22">
        <f t="shared" si="35"/>
        <v>4.1902082693682381</v>
      </c>
      <c r="R41">
        <f t="shared" si="36"/>
        <v>2356.5489638242138</v>
      </c>
      <c r="S41" s="25">
        <f t="shared" si="37"/>
        <v>3.8999333240437176E-3</v>
      </c>
      <c r="T41" s="25">
        <f t="shared" si="38"/>
        <v>4.1934375283608216E-2</v>
      </c>
      <c r="U41" s="10">
        <f ca="1">RANK(C41,$C$3:OFFSET($C$3,Control!$I$5-1,0),1)</f>
        <v>35</v>
      </c>
      <c r="V41" s="10">
        <f t="shared" ca="1" si="42"/>
        <v>35</v>
      </c>
      <c r="W41" s="10">
        <f t="shared" ca="1" si="42"/>
        <v>35</v>
      </c>
      <c r="X41" s="7">
        <f t="shared" si="19"/>
        <v>3.5199792641082714</v>
      </c>
      <c r="Y41" s="7">
        <f t="shared" ca="1" si="10"/>
        <v>89.170412741669438</v>
      </c>
      <c r="Z41">
        <v>1</v>
      </c>
      <c r="AA41">
        <v>2</v>
      </c>
      <c r="AB41" s="11">
        <f t="shared" si="20"/>
        <v>27.610772202375287</v>
      </c>
      <c r="AC41" s="11"/>
      <c r="AD41" s="7">
        <f t="shared" si="39"/>
        <v>4.5998490172398983</v>
      </c>
      <c r="AE41">
        <f t="shared" si="40"/>
        <v>11.409774543789119</v>
      </c>
      <c r="AF41" s="25">
        <f t="shared" si="41"/>
        <v>1.3654718501074879E-2</v>
      </c>
    </row>
    <row r="42" spans="1:43" ht="14.25" x14ac:dyDescent="0.2">
      <c r="A42" s="37" t="str">
        <f>Control!B44</f>
        <v>AME_10-Eb</v>
      </c>
      <c r="B42" s="27">
        <f t="shared" si="24"/>
        <v>3.6237353587951313</v>
      </c>
      <c r="C42" s="20">
        <v>97.130672302395141</v>
      </c>
      <c r="D42" s="9">
        <f t="shared" si="25"/>
        <v>3.360606015689882E-7</v>
      </c>
      <c r="E42">
        <f>Control!C44/100</f>
        <v>0.57247999999999999</v>
      </c>
      <c r="F42">
        <f t="shared" si="26"/>
        <v>2.8961584271044153E-4</v>
      </c>
      <c r="G42">
        <f t="shared" si="27"/>
        <v>171.91677909671716</v>
      </c>
      <c r="H42" s="21">
        <f t="shared" si="28"/>
        <v>2.8391681326789224E-13</v>
      </c>
      <c r="I42">
        <v>12.1</v>
      </c>
      <c r="J42">
        <f t="shared" si="29"/>
        <v>2.7900510715839282</v>
      </c>
      <c r="K42">
        <f>Control!F44/100</f>
        <v>2.5841482337507451E-2</v>
      </c>
      <c r="L42" s="25">
        <f t="shared" si="30"/>
        <v>2.5457098823653913E-2</v>
      </c>
      <c r="M42" s="10">
        <f t="shared" si="31"/>
        <v>21.416438059792796</v>
      </c>
      <c r="N42">
        <f t="shared" si="32"/>
        <v>3.2900359731906155E-3</v>
      </c>
      <c r="O42">
        <f t="shared" si="33"/>
        <v>3.2900359731906155E-3</v>
      </c>
      <c r="P42" s="25">
        <f t="shared" si="34"/>
        <v>1.0336689438644514E-2</v>
      </c>
      <c r="Q42" s="22">
        <f t="shared" si="35"/>
        <v>5.7427352602966932</v>
      </c>
      <c r="R42">
        <f t="shared" si="36"/>
        <v>2319.1757116142844</v>
      </c>
      <c r="S42" s="25">
        <f t="shared" si="37"/>
        <v>4.2483644002533176E-3</v>
      </c>
      <c r="T42" s="25">
        <f t="shared" si="38"/>
        <v>3.6083404105008869E-2</v>
      </c>
      <c r="U42" s="10">
        <f ca="1">RANK(C42,$C$3:OFFSET($C$3,Control!$I$5-1,0),1)</f>
        <v>33</v>
      </c>
      <c r="V42" s="10">
        <f t="shared" ca="1" si="42"/>
        <v>33</v>
      </c>
      <c r="W42" s="10">
        <f t="shared" ca="1" si="42"/>
        <v>33</v>
      </c>
      <c r="X42" s="7">
        <f t="shared" si="19"/>
        <v>2.8747134796844529</v>
      </c>
      <c r="Y42" s="7">
        <f t="shared" ca="1" si="10"/>
        <v>64.130672302395141</v>
      </c>
      <c r="Z42">
        <v>1</v>
      </c>
      <c r="AA42">
        <v>2</v>
      </c>
      <c r="AB42" s="11">
        <f t="shared" si="20"/>
        <v>36.358091233439197</v>
      </c>
      <c r="AC42" s="11"/>
      <c r="AD42" s="7">
        <f t="shared" si="39"/>
        <v>4.048571798820463</v>
      </c>
      <c r="AE42">
        <f t="shared" si="40"/>
        <v>12.206321892478483</v>
      </c>
      <c r="AF42" s="25">
        <f t="shared" si="41"/>
        <v>1.4874669681608273E-2</v>
      </c>
    </row>
    <row r="43" spans="1:43" ht="14.25" x14ac:dyDescent="0.2">
      <c r="A43" s="37" t="str">
        <f>Control!B45</f>
        <v>AME_10-Ec</v>
      </c>
      <c r="B43" s="27">
        <f t="shared" si="24"/>
        <v>4.2225372013239957</v>
      </c>
      <c r="C43" s="20">
        <v>124.77833147273586</v>
      </c>
      <c r="D43" s="9">
        <f t="shared" si="25"/>
        <v>2.85178607839498E-7</v>
      </c>
      <c r="E43">
        <f>Control!C45/100</f>
        <v>0.57247999999999999</v>
      </c>
      <c r="F43">
        <f t="shared" si="26"/>
        <v>3.1333624309210471E-4</v>
      </c>
      <c r="G43">
        <f t="shared" si="27"/>
        <v>220.85185183389601</v>
      </c>
      <c r="H43" s="21">
        <f t="shared" si="28"/>
        <v>2.8391681326789224E-13</v>
      </c>
      <c r="I43">
        <v>13.1</v>
      </c>
      <c r="J43">
        <f t="shared" si="29"/>
        <v>2.7900510715839282</v>
      </c>
      <c r="K43">
        <f>Control!F45/100</f>
        <v>3.1034089461007944E-2</v>
      </c>
      <c r="L43" s="25">
        <f t="shared" si="30"/>
        <v>3.0534659428233801E-2</v>
      </c>
      <c r="M43" s="10">
        <f t="shared" si="31"/>
        <v>23.186391618453357</v>
      </c>
      <c r="N43">
        <f t="shared" si="32"/>
        <v>3.5594997215263094E-3</v>
      </c>
      <c r="O43">
        <f t="shared" si="33"/>
        <v>3.5594997215263094E-3</v>
      </c>
      <c r="P43" s="25">
        <f t="shared" si="34"/>
        <v>1.1183295100168009E-2</v>
      </c>
      <c r="Q43" s="22">
        <f t="shared" si="35"/>
        <v>4.8822803749397528</v>
      </c>
      <c r="R43">
        <f t="shared" si="36"/>
        <v>2341.1667374337535</v>
      </c>
      <c r="S43" s="25">
        <f t="shared" si="37"/>
        <v>4.5963181019503833E-3</v>
      </c>
      <c r="T43" s="25">
        <f t="shared" si="38"/>
        <v>4.2031290771493916E-2</v>
      </c>
      <c r="U43" s="10">
        <f ca="1">RANK(C43,$C$3:OFFSET($C$3,Control!$I$5-1,0),1)</f>
        <v>36</v>
      </c>
      <c r="V43" s="10">
        <f t="shared" ca="1" si="42"/>
        <v>36</v>
      </c>
      <c r="W43" s="10">
        <f t="shared" ca="1" si="42"/>
        <v>36</v>
      </c>
      <c r="X43" s="7">
        <f t="shared" si="19"/>
        <v>3.4094159149760115</v>
      </c>
      <c r="Y43" s="7">
        <f t="shared" ca="1" si="10"/>
        <v>88.778331472735857</v>
      </c>
      <c r="Z43">
        <v>1</v>
      </c>
      <c r="AA43">
        <v>2</v>
      </c>
      <c r="AB43" s="11">
        <f t="shared" si="20"/>
        <v>27.439127436614839</v>
      </c>
      <c r="AC43" s="11"/>
      <c r="AD43" s="7">
        <f t="shared" si="39"/>
        <v>4.6821690115190338</v>
      </c>
      <c r="AE43">
        <f t="shared" si="40"/>
        <v>9.5880881152692279</v>
      </c>
      <c r="AF43" s="25">
        <f t="shared" si="41"/>
        <v>1.6092949445210499E-2</v>
      </c>
    </row>
    <row r="44" spans="1:43" ht="14.25" x14ac:dyDescent="0.2">
      <c r="A44" s="37" t="str">
        <f>Control!B46</f>
        <v>AME_10-Ed</v>
      </c>
      <c r="B44" s="27">
        <f t="shared" si="24"/>
        <v>4.3038443126563699</v>
      </c>
      <c r="C44" s="20">
        <v>128.69771736133876</v>
      </c>
      <c r="D44" s="9">
        <f t="shared" si="25"/>
        <v>8.9880214382276336E-7</v>
      </c>
      <c r="E44">
        <f>Control!C46/100</f>
        <v>0.57247999999999999</v>
      </c>
      <c r="F44">
        <f t="shared" si="26"/>
        <v>3.3702416714299368E-4</v>
      </c>
      <c r="G44">
        <f t="shared" si="27"/>
        <v>227.78898283519274</v>
      </c>
      <c r="H44" s="21">
        <f t="shared" si="28"/>
        <v>2.8391681326789224E-13</v>
      </c>
      <c r="I44">
        <v>14.1</v>
      </c>
      <c r="J44">
        <f t="shared" si="29"/>
        <v>2.7900510715839282</v>
      </c>
      <c r="K44">
        <f>Control!F46/100</f>
        <v>3.0996438809365895E-2</v>
      </c>
      <c r="L44" s="25">
        <f t="shared" si="30"/>
        <v>3.0459904054054819E-2</v>
      </c>
      <c r="M44" s="10">
        <f t="shared" si="31"/>
        <v>24.956345177113921</v>
      </c>
      <c r="N44">
        <f t="shared" si="32"/>
        <v>3.8285945387444079E-3</v>
      </c>
      <c r="O44">
        <f t="shared" si="33"/>
        <v>3.8285945387444079E-3</v>
      </c>
      <c r="P44" s="25">
        <f t="shared" si="34"/>
        <v>1.2028741647804021E-2</v>
      </c>
      <c r="Q44" s="22">
        <f t="shared" si="35"/>
        <v>5.0825062501123401</v>
      </c>
      <c r="R44">
        <f t="shared" si="36"/>
        <v>2337.0559861619131</v>
      </c>
      <c r="S44" s="25">
        <f t="shared" si="37"/>
        <v>4.943795409517138E-3</v>
      </c>
      <c r="T44" s="25">
        <f t="shared" si="38"/>
        <v>4.2825669869001833E-2</v>
      </c>
      <c r="U44" s="10">
        <f ca="1">RANK(C44,$C$3:OFFSET($C$3,Control!$I$5-1,0),1)</f>
        <v>37</v>
      </c>
      <c r="V44" s="10">
        <f t="shared" ca="1" si="42"/>
        <v>37</v>
      </c>
      <c r="W44" s="10">
        <f t="shared" ca="1" si="42"/>
        <v>37</v>
      </c>
      <c r="X44" s="7">
        <f t="shared" si="19"/>
        <v>3.4288498592799228</v>
      </c>
      <c r="Y44" s="7">
        <f t="shared" ca="1" si="10"/>
        <v>91.697717361338761</v>
      </c>
      <c r="Z44">
        <v>1</v>
      </c>
      <c r="AA44">
        <v>2</v>
      </c>
      <c r="AB44" s="11">
        <f t="shared" si="20"/>
        <v>26.35552144098687</v>
      </c>
      <c r="AC44" s="11"/>
      <c r="AD44" s="7">
        <f t="shared" si="39"/>
        <v>4.7982238536080839</v>
      </c>
      <c r="AE44">
        <f t="shared" si="40"/>
        <v>8.6763750077097548</v>
      </c>
      <c r="AF44" s="25">
        <f t="shared" si="41"/>
        <v>1.730956122446415E-2</v>
      </c>
    </row>
    <row r="45" spans="1:43" ht="14.25" x14ac:dyDescent="0.2">
      <c r="A45" s="37" t="str">
        <f>Control!B47</f>
        <v>AME_10-Dc</v>
      </c>
      <c r="B45" s="27">
        <f t="shared" si="24"/>
        <v>5.0755327770632723</v>
      </c>
      <c r="C45" s="20">
        <v>167.67231553072529</v>
      </c>
      <c r="D45" s="9">
        <f t="shared" si="25"/>
        <v>7.5277090338943253E-8</v>
      </c>
      <c r="E45">
        <f>Control!C47/100</f>
        <v>0.47694749999999997</v>
      </c>
      <c r="F45">
        <f t="shared" si="26"/>
        <v>2.4642044248508288E-4</v>
      </c>
      <c r="G45">
        <f t="shared" si="27"/>
        <v>296.77221156246384</v>
      </c>
      <c r="H45" s="21">
        <f t="shared" si="28"/>
        <v>1.4985699308193454E-13</v>
      </c>
      <c r="I45">
        <v>15.1</v>
      </c>
      <c r="J45">
        <f t="shared" si="29"/>
        <v>3.3288675751950119</v>
      </c>
      <c r="K45">
        <f>Control!F47/100</f>
        <v>4.2062792709457647E-2</v>
      </c>
      <c r="L45" s="25">
        <f t="shared" si="30"/>
        <v>4.1530439530367898E-2</v>
      </c>
      <c r="M45" s="10">
        <f t="shared" si="31"/>
        <v>26.726298735774485</v>
      </c>
      <c r="N45">
        <f t="shared" si="32"/>
        <v>2.7993362266305411E-3</v>
      </c>
      <c r="O45">
        <f t="shared" si="33"/>
        <v>2.7993362266305411E-3</v>
      </c>
      <c r="P45" s="25">
        <f t="shared" si="34"/>
        <v>8.7950008585971282E-3</v>
      </c>
      <c r="Q45" s="22">
        <f t="shared" si="35"/>
        <v>2.9136365658620864</v>
      </c>
      <c r="R45">
        <f t="shared" si="36"/>
        <v>2387.2627678097806</v>
      </c>
      <c r="S45" s="25">
        <f t="shared" si="37"/>
        <v>3.6147326249516424E-3</v>
      </c>
      <c r="T45" s="25">
        <f t="shared" si="38"/>
        <v>5.0571860831450106E-2</v>
      </c>
      <c r="U45" s="10">
        <f ca="1">RANK(C45,$C$3:OFFSET($C$3,Control!$I$5-1,0),1)</f>
        <v>43</v>
      </c>
      <c r="V45" s="10">
        <f t="shared" ca="1" si="42"/>
        <v>43</v>
      </c>
      <c r="W45" s="10">
        <f t="shared" ca="1" si="42"/>
        <v>43</v>
      </c>
      <c r="X45" s="7">
        <f t="shared" si="19"/>
        <v>4.4329775756998435</v>
      </c>
      <c r="Y45" s="7">
        <f t="shared" ca="1" si="10"/>
        <v>124.67231553072529</v>
      </c>
      <c r="Z45">
        <v>1</v>
      </c>
      <c r="AA45">
        <v>2</v>
      </c>
      <c r="AB45" s="11">
        <f t="shared" si="20"/>
        <v>17.414063954880117</v>
      </c>
      <c r="AC45" s="11"/>
      <c r="AD45" s="7">
        <f t="shared" si="39"/>
        <v>5.4370060395584368</v>
      </c>
      <c r="AE45">
        <f t="shared" si="40"/>
        <v>9.2270727919716755</v>
      </c>
      <c r="AF45" s="25">
        <f t="shared" si="41"/>
        <v>1.2656153926033852E-2</v>
      </c>
    </row>
    <row r="46" spans="1:43" ht="14.25" x14ac:dyDescent="0.2">
      <c r="A46" s="37" t="str">
        <f>Control!B48</f>
        <v>AME_10-Dd</v>
      </c>
      <c r="B46" s="27">
        <f t="shared" si="24"/>
        <v>4.7333808777636293</v>
      </c>
      <c r="C46" s="20">
        <v>150.00921911527263</v>
      </c>
      <c r="D46" s="9">
        <f t="shared" si="25"/>
        <v>5.9208612590566645E-7</v>
      </c>
      <c r="E46">
        <f>Control!C48/100</f>
        <v>0.47694749999999997</v>
      </c>
      <c r="F46">
        <f t="shared" si="26"/>
        <v>2.6261693442785917E-4</v>
      </c>
      <c r="G46">
        <f t="shared" si="27"/>
        <v>265.50935120496882</v>
      </c>
      <c r="H46" s="21">
        <f t="shared" si="28"/>
        <v>1.4985699308193454E-13</v>
      </c>
      <c r="I46">
        <v>16.100000000000001</v>
      </c>
      <c r="J46">
        <f t="shared" si="29"/>
        <v>3.3288675751950119</v>
      </c>
      <c r="K46">
        <f>Control!F48/100</f>
        <v>3.8028707938967621E-2</v>
      </c>
      <c r="L46" s="25">
        <f t="shared" si="30"/>
        <v>3.7515776507537527E-2</v>
      </c>
      <c r="M46" s="10">
        <f t="shared" si="31"/>
        <v>28.496252294435049</v>
      </c>
      <c r="N46">
        <f t="shared" si="32"/>
        <v>2.9833283751004797E-3</v>
      </c>
      <c r="O46">
        <f t="shared" si="33"/>
        <v>2.9833283751004797E-3</v>
      </c>
      <c r="P46" s="25">
        <f t="shared" si="34"/>
        <v>9.373070433939288E-3</v>
      </c>
      <c r="Q46" s="22">
        <f t="shared" si="35"/>
        <v>3.4523270436226192</v>
      </c>
      <c r="R46">
        <f t="shared" si="36"/>
        <v>2374.5842385662418</v>
      </c>
      <c r="S46" s="25">
        <f t="shared" si="37"/>
        <v>3.8523183838476962E-3</v>
      </c>
      <c r="T46" s="25">
        <f t="shared" si="38"/>
        <v>4.7151463875904673E-2</v>
      </c>
      <c r="U46" s="10">
        <f ca="1">RANK(C46,$C$3:OFFSET($C$3,Control!$I$5-1,0),1)</f>
        <v>42</v>
      </c>
      <c r="V46" s="10">
        <f t="shared" ca="1" si="42"/>
        <v>42</v>
      </c>
      <c r="W46" s="10">
        <f t="shared" ca="1" si="42"/>
        <v>42</v>
      </c>
      <c r="X46" s="7">
        <f t="shared" si="19"/>
        <v>4.0499104882638006</v>
      </c>
      <c r="Y46" s="7">
        <f t="shared" ca="1" si="10"/>
        <v>108.00921911527263</v>
      </c>
      <c r="Z46">
        <v>1</v>
      </c>
      <c r="AA46">
        <v>2</v>
      </c>
      <c r="AB46" s="11">
        <f t="shared" si="20"/>
        <v>21.093378731105535</v>
      </c>
      <c r="AC46" s="11"/>
      <c r="AD46" s="7">
        <f t="shared" si="39"/>
        <v>5.118612716148399</v>
      </c>
      <c r="AE46">
        <f t="shared" si="40"/>
        <v>9.7963491625348187</v>
      </c>
      <c r="AF46" s="25">
        <f t="shared" si="41"/>
        <v>1.3488005752214845E-2</v>
      </c>
    </row>
    <row r="47" spans="1:43" ht="14.25" x14ac:dyDescent="0.2">
      <c r="A47" s="37" t="str">
        <f>Control!B49</f>
        <v>AME_10-Fa</v>
      </c>
      <c r="B47" s="27">
        <f t="shared" si="24"/>
        <v>0.56840464466712504</v>
      </c>
      <c r="C47" s="20">
        <v>3.4756541583523362</v>
      </c>
      <c r="D47" s="9">
        <f t="shared" si="25"/>
        <v>6.4491197293570224E-7</v>
      </c>
      <c r="E47">
        <f>Control!C49/100</f>
        <v>0.29489399999999999</v>
      </c>
      <c r="F47">
        <f t="shared" si="26"/>
        <v>1.2842739398740547E-4</v>
      </c>
      <c r="G47">
        <f t="shared" si="27"/>
        <v>6.1517464462490965</v>
      </c>
      <c r="H47" s="21">
        <f t="shared" si="28"/>
        <v>2.7852281309247673E-14</v>
      </c>
      <c r="I47">
        <v>17.100000000000001</v>
      </c>
      <c r="J47">
        <f t="shared" si="29"/>
        <v>5.3222159047546329</v>
      </c>
      <c r="K47">
        <f>Control!F49/100</f>
        <v>9.6758639639275628E-4</v>
      </c>
      <c r="L47" s="25">
        <f t="shared" si="30"/>
        <v>9.6120416657032579E-4</v>
      </c>
      <c r="M47" s="10">
        <f t="shared" si="31"/>
        <v>30.26620585309561</v>
      </c>
      <c r="N47">
        <f t="shared" si="32"/>
        <v>1.4589351956969261E-3</v>
      </c>
      <c r="O47">
        <f t="shared" si="33"/>
        <v>1.4589351956969261E-3</v>
      </c>
      <c r="P47" s="25">
        <f t="shared" si="34"/>
        <v>4.5837067290186309E-3</v>
      </c>
      <c r="Q47" s="22">
        <f t="shared" si="35"/>
        <v>42.962503359253525</v>
      </c>
      <c r="R47">
        <f t="shared" si="36"/>
        <v>1400.0616119719111</v>
      </c>
      <c r="S47" s="25">
        <f t="shared" si="37"/>
        <v>1.8838968321871076E-3</v>
      </c>
      <c r="T47" s="25">
        <f t="shared" si="38"/>
        <v>5.673338289576362E-3</v>
      </c>
      <c r="U47" s="10">
        <f ca="1">RANK(C47,$C$3:OFFSET($C$3,Control!$I$5-1,0),1)</f>
        <v>1</v>
      </c>
      <c r="V47" s="10">
        <f t="shared" ca="1" si="42"/>
        <v>1</v>
      </c>
      <c r="W47" s="10">
        <f t="shared" ca="1" si="42"/>
        <v>1</v>
      </c>
      <c r="X47" s="7">
        <f t="shared" si="19"/>
        <v>0.24201393622672518</v>
      </c>
      <c r="Y47" s="7">
        <f t="shared" ca="1" si="10"/>
        <v>2.4756541583523362</v>
      </c>
      <c r="Z47">
        <v>1</v>
      </c>
      <c r="AA47">
        <v>2</v>
      </c>
      <c r="AB47" s="11">
        <f t="shared" si="20"/>
        <v>96.570274020185494</v>
      </c>
      <c r="AC47" s="11"/>
      <c r="AD47" s="7">
        <f t="shared" si="39"/>
        <v>0.75679432788583578</v>
      </c>
      <c r="AE47">
        <f t="shared" si="40"/>
        <v>48.128556315819509</v>
      </c>
      <c r="AF47" s="25">
        <f t="shared" si="41"/>
        <v>6.5960309551931443E-3</v>
      </c>
    </row>
    <row r="48" spans="1:43" ht="14.25" x14ac:dyDescent="0.2">
      <c r="A48" s="37" t="str">
        <f>Control!B50</f>
        <v>AME_10-Fb</v>
      </c>
      <c r="B48" s="27">
        <f t="shared" si="24"/>
        <v>0.6992423915698126</v>
      </c>
      <c r="C48" s="20">
        <v>5.1515788272586276</v>
      </c>
      <c r="D48" s="9">
        <f t="shared" si="25"/>
        <v>9.0889192072562963E-7</v>
      </c>
      <c r="E48">
        <f>Control!C50/100</f>
        <v>0.29489399999999999</v>
      </c>
      <c r="F48">
        <f t="shared" si="26"/>
        <v>1.3590853437196656E-4</v>
      </c>
      <c r="G48">
        <f t="shared" si="27"/>
        <v>9.1180552780268123</v>
      </c>
      <c r="H48" s="21">
        <f t="shared" si="28"/>
        <v>2.7852281309247673E-14</v>
      </c>
      <c r="I48">
        <v>18.100000000000001</v>
      </c>
      <c r="J48">
        <f t="shared" si="29"/>
        <v>5.3222159047546329</v>
      </c>
      <c r="K48">
        <f>Control!F50/100</f>
        <v>2.0058600738735314E-3</v>
      </c>
      <c r="L48" s="25">
        <f t="shared" si="30"/>
        <v>1.9918586443699597E-3</v>
      </c>
      <c r="M48" s="10">
        <f t="shared" si="31"/>
        <v>32.036159411756174</v>
      </c>
      <c r="N48">
        <f t="shared" si="32"/>
        <v>1.5439209504655401E-3</v>
      </c>
      <c r="O48">
        <f t="shared" si="33"/>
        <v>1.5439209504655401E-3</v>
      </c>
      <c r="P48" s="25">
        <f t="shared" si="34"/>
        <v>4.8507163790377584E-3</v>
      </c>
      <c r="Q48" s="22">
        <f t="shared" si="35"/>
        <v>34.974202892204694</v>
      </c>
      <c r="R48">
        <f t="shared" si="36"/>
        <v>1596.3209962937456</v>
      </c>
      <c r="S48" s="25">
        <f t="shared" si="37"/>
        <v>1.9936374119344769E-3</v>
      </c>
      <c r="T48" s="25">
        <f t="shared" si="38"/>
        <v>6.9784835577796842E-3</v>
      </c>
      <c r="U48" s="10">
        <f ca="1">RANK(C48,$C$3:OFFSET($C$3,Control!$I$5-1,0),1)</f>
        <v>2</v>
      </c>
      <c r="V48" s="10">
        <f t="shared" ca="1" si="42"/>
        <v>2</v>
      </c>
      <c r="W48" s="10">
        <f t="shared" ca="1" si="42"/>
        <v>2</v>
      </c>
      <c r="X48" s="7">
        <f t="shared" si="19"/>
        <v>0.35357795948354998</v>
      </c>
      <c r="Y48" s="7">
        <f t="shared" ca="1" si="10"/>
        <v>3.1515788272586276</v>
      </c>
      <c r="Z48">
        <v>1</v>
      </c>
      <c r="AA48">
        <v>2</v>
      </c>
      <c r="AB48" s="11">
        <f t="shared" si="20"/>
        <v>94.909531916175055</v>
      </c>
      <c r="AC48" s="11"/>
      <c r="AD48" s="7">
        <f t="shared" si="39"/>
        <v>0.89860613276326029</v>
      </c>
      <c r="AE48">
        <f t="shared" si="40"/>
        <v>44.662411921206939</v>
      </c>
      <c r="AF48" s="25">
        <f t="shared" si="41"/>
        <v>6.9802623253442013E-3</v>
      </c>
    </row>
    <row r="49" spans="1:32" ht="14.25" x14ac:dyDescent="0.2">
      <c r="A49" s="37" t="str">
        <f>Control!B51</f>
        <v>AME_10-Ga</v>
      </c>
      <c r="B49" s="27">
        <f t="shared" si="24"/>
        <v>4.0063393763030151</v>
      </c>
      <c r="C49" s="20">
        <v>114.54324242399962</v>
      </c>
      <c r="D49" s="9">
        <f t="shared" si="25"/>
        <v>8.0503014121546812E-7</v>
      </c>
      <c r="E49">
        <f>Control!C51/100</f>
        <v>0.45491500000000001</v>
      </c>
      <c r="F49">
        <f t="shared" si="26"/>
        <v>2.849645193838427E-4</v>
      </c>
      <c r="G49">
        <f t="shared" si="27"/>
        <v>202.73621954887756</v>
      </c>
      <c r="H49" s="21">
        <f t="shared" si="28"/>
        <v>1.2699478748586907E-13</v>
      </c>
      <c r="I49">
        <v>19.100000000000001</v>
      </c>
      <c r="J49">
        <f t="shared" si="29"/>
        <v>3.4852484366843326</v>
      </c>
      <c r="K49">
        <f>Control!F51/100</f>
        <v>2.9877561332510044E-2</v>
      </c>
      <c r="L49" s="25">
        <f t="shared" si="30"/>
        <v>2.9440279986164587E-2</v>
      </c>
      <c r="M49" s="10">
        <f t="shared" si="31"/>
        <v>33.806112970416734</v>
      </c>
      <c r="N49">
        <f t="shared" si="32"/>
        <v>3.237196940200453E-3</v>
      </c>
      <c r="O49">
        <f t="shared" si="33"/>
        <v>3.237196940200453E-3</v>
      </c>
      <c r="P49" s="25">
        <f t="shared" si="34"/>
        <v>1.0170678890824297E-2</v>
      </c>
      <c r="Q49" s="22">
        <f t="shared" si="35"/>
        <v>4.8372293614053481</v>
      </c>
      <c r="R49">
        <f t="shared" si="36"/>
        <v>2341.2946965837905</v>
      </c>
      <c r="S49" s="25">
        <f t="shared" si="37"/>
        <v>4.1801343053460213E-3</v>
      </c>
      <c r="T49" s="25">
        <f t="shared" si="38"/>
        <v>3.9895923396372726E-2</v>
      </c>
      <c r="U49" s="10">
        <f ca="1">RANK(C49,$C$3:OFFSET($C$3,Control!$I$5-1,0),1)</f>
        <v>34</v>
      </c>
      <c r="V49" s="10">
        <f t="shared" ca="1" si="42"/>
        <v>34</v>
      </c>
      <c r="W49" s="10">
        <f t="shared" ca="1" si="42"/>
        <v>34</v>
      </c>
      <c r="X49" s="7">
        <f t="shared" si="19"/>
        <v>3.2677476926365037</v>
      </c>
      <c r="Y49" s="7">
        <f t="shared" ca="1" si="10"/>
        <v>80.543242423999615</v>
      </c>
      <c r="Z49">
        <v>1</v>
      </c>
      <c r="AA49">
        <v>2</v>
      </c>
      <c r="AB49" s="11">
        <f t="shared" si="20"/>
        <v>30.464785759169814</v>
      </c>
      <c r="AC49" s="11"/>
      <c r="AD49" s="7">
        <f t="shared" si="39"/>
        <v>4.424352806837617</v>
      </c>
      <c r="AE49">
        <f t="shared" si="40"/>
        <v>11.244352728788717</v>
      </c>
      <c r="AF49" s="25">
        <f t="shared" si="41"/>
        <v>1.463577771555416E-2</v>
      </c>
    </row>
    <row r="50" spans="1:32" ht="14.25" x14ac:dyDescent="0.2">
      <c r="A50" s="37" t="str">
        <f>Control!B52</f>
        <v>AME_10-Ba</v>
      </c>
      <c r="B50" s="27">
        <f t="shared" si="24"/>
        <v>2.6975389287095854</v>
      </c>
      <c r="C50" s="20">
        <v>59.166509477790264</v>
      </c>
      <c r="D50" s="9">
        <f t="shared" si="25"/>
        <v>2.3196872778186162E-7</v>
      </c>
      <c r="E50">
        <f>Control!C52/100</f>
        <v>0.42140250000000001</v>
      </c>
      <c r="F50">
        <f t="shared" si="26"/>
        <v>2.6187705102480085E-4</v>
      </c>
      <c r="G50">
        <f t="shared" si="27"/>
        <v>104.72197400373872</v>
      </c>
      <c r="H50" s="21">
        <f t="shared" si="28"/>
        <v>9.7156055172659826E-14</v>
      </c>
      <c r="I50">
        <v>20.100000000000001</v>
      </c>
      <c r="J50">
        <f t="shared" si="29"/>
        <v>3.7544639766128598</v>
      </c>
      <c r="K50">
        <f>Control!F52/100</f>
        <v>1.7498579986049104E-2</v>
      </c>
      <c r="L50" s="25">
        <f t="shared" si="30"/>
        <v>1.7263223991783237E-2</v>
      </c>
      <c r="M50" s="10">
        <f t="shared" si="31"/>
        <v>35.576066529077295</v>
      </c>
      <c r="N50">
        <f t="shared" si="32"/>
        <v>2.9749232996417372E-3</v>
      </c>
      <c r="O50">
        <f t="shared" si="33"/>
        <v>2.9749232996417372E-3</v>
      </c>
      <c r="P50" s="25">
        <f t="shared" si="34"/>
        <v>9.3466632288408177E-3</v>
      </c>
      <c r="Q50" s="22">
        <f t="shared" si="35"/>
        <v>8.2907749628602705</v>
      </c>
      <c r="R50">
        <f t="shared" si="36"/>
        <v>2255.5582766112384</v>
      </c>
      <c r="S50" s="25">
        <f t="shared" si="37"/>
        <v>3.841465060768151E-3</v>
      </c>
      <c r="T50" s="25">
        <f t="shared" si="38"/>
        <v>2.6871764271648856E-2</v>
      </c>
      <c r="U50" s="10">
        <f ca="1">RANK(C50,$C$3:OFFSET($C$3,Control!$I$5-1,0),1)</f>
        <v>12</v>
      </c>
      <c r="V50" s="10">
        <f t="shared" ca="1" si="42"/>
        <v>12</v>
      </c>
      <c r="W50" s="10">
        <f t="shared" ca="1" si="42"/>
        <v>12</v>
      </c>
      <c r="X50" s="7">
        <f t="shared" si="19"/>
        <v>2.0238147291424973</v>
      </c>
      <c r="Y50" s="7">
        <f t="shared" ca="1" si="10"/>
        <v>47.166509477790264</v>
      </c>
      <c r="Z50">
        <v>1</v>
      </c>
      <c r="AA50">
        <v>2</v>
      </c>
      <c r="AB50" s="11">
        <f t="shared" si="20"/>
        <v>53.595480575236941</v>
      </c>
      <c r="AC50" s="11"/>
      <c r="AD50" s="7">
        <f t="shared" si="39"/>
        <v>3.0816854347864004</v>
      </c>
      <c r="AE50">
        <f t="shared" si="40"/>
        <v>16.578880722888766</v>
      </c>
      <c r="AF50" s="25">
        <f t="shared" si="41"/>
        <v>1.345000534063377E-2</v>
      </c>
    </row>
    <row r="51" spans="1:32" ht="14.25" x14ac:dyDescent="0.2">
      <c r="A51" s="37">
        <f>Control!B53</f>
        <v>0</v>
      </c>
      <c r="B51" s="27" t="e">
        <f t="shared" si="24"/>
        <v>#DIV/0!</v>
      </c>
      <c r="C51" s="20">
        <v>0</v>
      </c>
      <c r="D51" s="9" t="e">
        <f t="shared" si="25"/>
        <v>#DIV/0!</v>
      </c>
      <c r="E51">
        <f>Control!C53/100</f>
        <v>0</v>
      </c>
      <c r="F51" t="e">
        <f t="shared" si="26"/>
        <v>#DIV/0!</v>
      </c>
      <c r="G51">
        <f t="shared" si="27"/>
        <v>0</v>
      </c>
      <c r="H51" s="21">
        <f t="shared" si="28"/>
        <v>0</v>
      </c>
      <c r="I51">
        <v>21.1</v>
      </c>
      <c r="J51" t="e">
        <f t="shared" si="29"/>
        <v>#DIV/0!</v>
      </c>
      <c r="K51">
        <f>Control!F53/100</f>
        <v>0</v>
      </c>
      <c r="L51" s="25" t="e">
        <f t="shared" si="30"/>
        <v>#DIV/0!</v>
      </c>
      <c r="M51" s="10">
        <f t="shared" si="31"/>
        <v>37.346020087737855</v>
      </c>
      <c r="N51" t="e">
        <f t="shared" si="32"/>
        <v>#DIV/0!</v>
      </c>
      <c r="O51" t="e">
        <f t="shared" si="33"/>
        <v>#DIV/0!</v>
      </c>
      <c r="P51" s="25" t="e">
        <f t="shared" si="34"/>
        <v>#DIV/0!</v>
      </c>
      <c r="Q51" s="22" t="e">
        <f t="shared" si="35"/>
        <v>#DIV/0!</v>
      </c>
      <c r="R51" t="e">
        <f t="shared" si="36"/>
        <v>#DIV/0!</v>
      </c>
      <c r="S51" s="25" t="e">
        <f t="shared" si="37"/>
        <v>#DIV/0!</v>
      </c>
      <c r="T51" s="25" t="e">
        <f t="shared" si="38"/>
        <v>#DIV/0!</v>
      </c>
      <c r="U51" s="10" t="e">
        <f ca="1">RANK(C51,$C$3:OFFSET($C$3,Control!$I$5-1,0),1)</f>
        <v>#N/A</v>
      </c>
      <c r="V51" s="10" t="e">
        <f t="shared" ca="1" si="42"/>
        <v>#N/A</v>
      </c>
      <c r="W51" s="10" t="e">
        <f t="shared" ca="1" si="42"/>
        <v>#N/A</v>
      </c>
      <c r="X51" s="7" t="e">
        <f t="shared" si="19"/>
        <v>#DIV/0!</v>
      </c>
      <c r="Y51" s="7" t="e">
        <f t="shared" ca="1" si="10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39"/>
        <v>#DIV/0!</v>
      </c>
      <c r="AE51" t="e">
        <f t="shared" si="40"/>
        <v>#DIV/0!</v>
      </c>
      <c r="AF51" s="25" t="e">
        <f t="shared" si="41"/>
        <v>#DIV/0!</v>
      </c>
    </row>
    <row r="52" spans="1:32" ht="14.25" x14ac:dyDescent="0.2">
      <c r="A52" s="37">
        <f>Control!B54</f>
        <v>0</v>
      </c>
      <c r="B52" s="27" t="e">
        <f t="shared" si="24"/>
        <v>#DIV/0!</v>
      </c>
      <c r="C52" s="20">
        <v>0</v>
      </c>
      <c r="D52" s="9" t="e">
        <f t="shared" si="25"/>
        <v>#DIV/0!</v>
      </c>
      <c r="E52">
        <f>Control!C54/100</f>
        <v>0</v>
      </c>
      <c r="F52" t="e">
        <f t="shared" si="26"/>
        <v>#DIV/0!</v>
      </c>
      <c r="G52">
        <f t="shared" si="27"/>
        <v>0</v>
      </c>
      <c r="H52" s="21">
        <f t="shared" si="28"/>
        <v>0</v>
      </c>
      <c r="I52">
        <v>22.1</v>
      </c>
      <c r="J52" t="e">
        <f t="shared" si="29"/>
        <v>#DIV/0!</v>
      </c>
      <c r="K52">
        <f>Control!F54/100</f>
        <v>0</v>
      </c>
      <c r="L52" s="25" t="e">
        <f t="shared" si="30"/>
        <v>#DIV/0!</v>
      </c>
      <c r="M52" s="10">
        <f t="shared" si="31"/>
        <v>39.115973646398423</v>
      </c>
      <c r="N52" t="e">
        <f t="shared" si="32"/>
        <v>#DIV/0!</v>
      </c>
      <c r="O52" t="e">
        <f t="shared" si="33"/>
        <v>#DIV/0!</v>
      </c>
      <c r="P52" s="25" t="e">
        <f t="shared" si="34"/>
        <v>#DIV/0!</v>
      </c>
      <c r="Q52" s="22" t="e">
        <f t="shared" si="35"/>
        <v>#DIV/0!</v>
      </c>
      <c r="R52" t="e">
        <f t="shared" si="36"/>
        <v>#DIV/0!</v>
      </c>
      <c r="S52" s="25" t="e">
        <f t="shared" si="37"/>
        <v>#DIV/0!</v>
      </c>
      <c r="T52" s="25" t="e">
        <f t="shared" si="38"/>
        <v>#DIV/0!</v>
      </c>
      <c r="U52" s="10" t="e">
        <f ca="1">RANK(C52,$C$3:OFFSET($C$3,Control!$I$5-1,0),1)</f>
        <v>#N/A</v>
      </c>
      <c r="V52" s="10" t="e">
        <f t="shared" ca="1" si="42"/>
        <v>#N/A</v>
      </c>
      <c r="W52" s="10" t="e">
        <f t="shared" ca="1" si="42"/>
        <v>#N/A</v>
      </c>
      <c r="X52" s="7" t="e">
        <f t="shared" si="19"/>
        <v>#DIV/0!</v>
      </c>
      <c r="Y52" s="7" t="e">
        <f t="shared" ca="1" si="10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39"/>
        <v>#DIV/0!</v>
      </c>
      <c r="AE52" t="e">
        <f t="shared" si="40"/>
        <v>#DIV/0!</v>
      </c>
      <c r="AF52" s="25" t="e">
        <f t="shared" si="41"/>
        <v>#DIV/0!</v>
      </c>
    </row>
    <row r="53" spans="1:32" ht="14.25" x14ac:dyDescent="0.2">
      <c r="A53" s="37">
        <f>Control!B55</f>
        <v>0</v>
      </c>
      <c r="B53" s="27" t="e">
        <f t="shared" si="24"/>
        <v>#DIV/0!</v>
      </c>
      <c r="C53" s="20">
        <v>0</v>
      </c>
      <c r="D53" s="9" t="e">
        <f t="shared" si="25"/>
        <v>#DIV/0!</v>
      </c>
      <c r="E53">
        <f>Control!C55/100</f>
        <v>0</v>
      </c>
      <c r="F53" t="e">
        <f t="shared" si="26"/>
        <v>#DIV/0!</v>
      </c>
      <c r="G53">
        <f t="shared" si="27"/>
        <v>0</v>
      </c>
      <c r="H53" s="21">
        <f t="shared" si="28"/>
        <v>0</v>
      </c>
      <c r="I53">
        <v>23.1</v>
      </c>
      <c r="J53" t="e">
        <f t="shared" si="29"/>
        <v>#DIV/0!</v>
      </c>
      <c r="K53">
        <f>Control!F55/100</f>
        <v>0</v>
      </c>
      <c r="L53" s="25" t="e">
        <f t="shared" si="30"/>
        <v>#DIV/0!</v>
      </c>
      <c r="M53" s="10">
        <f t="shared" si="31"/>
        <v>40.885927205058984</v>
      </c>
      <c r="N53" t="e">
        <f t="shared" si="32"/>
        <v>#DIV/0!</v>
      </c>
      <c r="O53" t="e">
        <f t="shared" si="33"/>
        <v>#DIV/0!</v>
      </c>
      <c r="P53" s="25" t="e">
        <f t="shared" si="34"/>
        <v>#DIV/0!</v>
      </c>
      <c r="Q53" s="22" t="e">
        <f t="shared" si="35"/>
        <v>#DIV/0!</v>
      </c>
      <c r="R53" t="e">
        <f t="shared" si="36"/>
        <v>#DIV/0!</v>
      </c>
      <c r="S53" s="25" t="e">
        <f t="shared" si="37"/>
        <v>#DIV/0!</v>
      </c>
      <c r="T53" s="25" t="e">
        <f t="shared" si="38"/>
        <v>#DIV/0!</v>
      </c>
      <c r="U53" s="10" t="e">
        <f ca="1">RANK(C53,$C$3:OFFSET($C$3,Control!$I$5-1,0),1)</f>
        <v>#N/A</v>
      </c>
      <c r="V53" s="10" t="e">
        <f t="shared" ca="1" si="42"/>
        <v>#N/A</v>
      </c>
      <c r="W53" s="10" t="e">
        <f t="shared" ca="1" si="42"/>
        <v>#N/A</v>
      </c>
      <c r="X53" s="7" t="e">
        <f t="shared" si="19"/>
        <v>#DIV/0!</v>
      </c>
      <c r="Y53" s="7" t="e">
        <f t="shared" ca="1" si="10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39"/>
        <v>#DIV/0!</v>
      </c>
      <c r="AE53" t="e">
        <f t="shared" si="40"/>
        <v>#DIV/0!</v>
      </c>
      <c r="AF53" s="25" t="e">
        <f t="shared" si="41"/>
        <v>#DIV/0!</v>
      </c>
    </row>
    <row r="54" spans="1:32" ht="14.25" x14ac:dyDescent="0.2">
      <c r="A54" s="37">
        <f>Control!B56</f>
        <v>0</v>
      </c>
      <c r="B54" s="27" t="e">
        <f t="shared" si="24"/>
        <v>#DIV/0!</v>
      </c>
      <c r="C54" s="20">
        <v>0</v>
      </c>
      <c r="D54" s="9" t="e">
        <f t="shared" si="25"/>
        <v>#DIV/0!</v>
      </c>
      <c r="E54">
        <f>Control!C56/100</f>
        <v>0</v>
      </c>
      <c r="F54" t="e">
        <f t="shared" si="26"/>
        <v>#DIV/0!</v>
      </c>
      <c r="G54">
        <f t="shared" si="27"/>
        <v>0</v>
      </c>
      <c r="H54" s="21">
        <f t="shared" si="28"/>
        <v>0</v>
      </c>
      <c r="I54">
        <v>24.1</v>
      </c>
      <c r="J54" t="e">
        <f t="shared" si="29"/>
        <v>#DIV/0!</v>
      </c>
      <c r="K54">
        <f>Control!F56/100</f>
        <v>0</v>
      </c>
      <c r="L54" s="25" t="e">
        <f t="shared" si="30"/>
        <v>#DIV/0!</v>
      </c>
      <c r="M54" s="10">
        <f t="shared" si="31"/>
        <v>42.655880763719544</v>
      </c>
      <c r="N54" t="e">
        <f t="shared" si="32"/>
        <v>#DIV/0!</v>
      </c>
      <c r="O54" t="e">
        <f t="shared" si="33"/>
        <v>#DIV/0!</v>
      </c>
      <c r="P54" s="25" t="e">
        <f t="shared" si="34"/>
        <v>#DIV/0!</v>
      </c>
      <c r="Q54" s="22" t="e">
        <f t="shared" si="35"/>
        <v>#DIV/0!</v>
      </c>
      <c r="R54" t="e">
        <f t="shared" si="36"/>
        <v>#DIV/0!</v>
      </c>
      <c r="S54" s="25" t="e">
        <f t="shared" si="37"/>
        <v>#DIV/0!</v>
      </c>
      <c r="T54" s="25" t="e">
        <f t="shared" si="38"/>
        <v>#DIV/0!</v>
      </c>
      <c r="U54" s="10" t="e">
        <f ca="1">RANK(C54,$C$3:OFFSET($C$3,Control!$I$5-1,0),1)</f>
        <v>#N/A</v>
      </c>
      <c r="V54" s="10" t="e">
        <f t="shared" ca="1" si="42"/>
        <v>#N/A</v>
      </c>
      <c r="W54" s="10" t="e">
        <f t="shared" ca="1" si="42"/>
        <v>#N/A</v>
      </c>
      <c r="X54" s="7" t="e">
        <f t="shared" si="19"/>
        <v>#DIV/0!</v>
      </c>
      <c r="Y54" s="7" t="e">
        <f t="shared" ca="1" si="10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39"/>
        <v>#DIV/0!</v>
      </c>
      <c r="AE54" t="e">
        <f t="shared" si="40"/>
        <v>#DIV/0!</v>
      </c>
      <c r="AF54" s="25" t="e">
        <f t="shared" si="41"/>
        <v>#DIV/0!</v>
      </c>
    </row>
    <row r="55" spans="1:32" ht="14.25" x14ac:dyDescent="0.2">
      <c r="A55" s="37">
        <f>Control!B57</f>
        <v>0</v>
      </c>
      <c r="B55" s="27" t="e">
        <f t="shared" si="24"/>
        <v>#DIV/0!</v>
      </c>
      <c r="C55" s="20">
        <v>0</v>
      </c>
      <c r="D55" s="9" t="e">
        <f t="shared" si="25"/>
        <v>#DIV/0!</v>
      </c>
      <c r="E55">
        <f>Control!C57/100</f>
        <v>0</v>
      </c>
      <c r="F55" t="e">
        <f t="shared" si="26"/>
        <v>#DIV/0!</v>
      </c>
      <c r="G55">
        <f t="shared" si="27"/>
        <v>0</v>
      </c>
      <c r="H55" s="21">
        <f t="shared" si="28"/>
        <v>0</v>
      </c>
      <c r="I55">
        <v>25.1</v>
      </c>
      <c r="J55" t="e">
        <f t="shared" si="29"/>
        <v>#DIV/0!</v>
      </c>
      <c r="K55">
        <f>Control!F57/100</f>
        <v>0</v>
      </c>
      <c r="L55" s="25" t="e">
        <f t="shared" si="30"/>
        <v>#DIV/0!</v>
      </c>
      <c r="M55" s="10">
        <f t="shared" si="31"/>
        <v>44.425834322380105</v>
      </c>
      <c r="N55" t="e">
        <f t="shared" si="32"/>
        <v>#DIV/0!</v>
      </c>
      <c r="O55" t="e">
        <f t="shared" si="33"/>
        <v>#DIV/0!</v>
      </c>
      <c r="P55" s="25" t="e">
        <f t="shared" si="34"/>
        <v>#DIV/0!</v>
      </c>
      <c r="Q55" s="22" t="e">
        <f t="shared" si="35"/>
        <v>#DIV/0!</v>
      </c>
      <c r="R55" t="e">
        <f t="shared" si="36"/>
        <v>#DIV/0!</v>
      </c>
      <c r="S55" s="25" t="e">
        <f t="shared" si="37"/>
        <v>#DIV/0!</v>
      </c>
      <c r="T55" s="25" t="e">
        <f t="shared" si="38"/>
        <v>#DIV/0!</v>
      </c>
      <c r="U55" s="10" t="e">
        <f ca="1">RANK(C55,$C$3:OFFSET($C$3,Control!$I$5-1,0),1)</f>
        <v>#N/A</v>
      </c>
      <c r="V55" s="10" t="e">
        <f t="shared" ca="1" si="42"/>
        <v>#N/A</v>
      </c>
      <c r="W55" s="10" t="e">
        <f t="shared" ca="1" si="42"/>
        <v>#N/A</v>
      </c>
      <c r="X55" s="7" t="e">
        <f t="shared" si="19"/>
        <v>#DIV/0!</v>
      </c>
      <c r="Y55" s="7" t="e">
        <f t="shared" ca="1" si="10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39"/>
        <v>#DIV/0!</v>
      </c>
      <c r="AE55" t="e">
        <f t="shared" si="40"/>
        <v>#DIV/0!</v>
      </c>
      <c r="AF55" s="25" t="e">
        <f t="shared" si="41"/>
        <v>#DIV/0!</v>
      </c>
    </row>
    <row r="56" spans="1:32" ht="14.25" x14ac:dyDescent="0.2">
      <c r="A56" s="37">
        <f>Control!B58</f>
        <v>0</v>
      </c>
      <c r="B56" s="27" t="e">
        <f t="shared" si="24"/>
        <v>#DIV/0!</v>
      </c>
      <c r="C56" s="20">
        <v>0</v>
      </c>
      <c r="D56" s="9" t="e">
        <f t="shared" si="25"/>
        <v>#DIV/0!</v>
      </c>
      <c r="E56">
        <f>Control!C58/100</f>
        <v>0</v>
      </c>
      <c r="F56" t="e">
        <f t="shared" si="26"/>
        <v>#DIV/0!</v>
      </c>
      <c r="G56">
        <f t="shared" si="27"/>
        <v>0</v>
      </c>
      <c r="H56" s="21">
        <f t="shared" si="28"/>
        <v>0</v>
      </c>
      <c r="I56">
        <v>26.1</v>
      </c>
      <c r="J56" t="e">
        <f t="shared" si="29"/>
        <v>#DIV/0!</v>
      </c>
      <c r="K56">
        <f>Control!F58/100</f>
        <v>0</v>
      </c>
      <c r="L56" s="25" t="e">
        <f t="shared" si="30"/>
        <v>#DIV/0!</v>
      </c>
      <c r="M56" s="10">
        <f t="shared" si="31"/>
        <v>46.195787881040665</v>
      </c>
      <c r="N56" t="e">
        <f t="shared" si="32"/>
        <v>#DIV/0!</v>
      </c>
      <c r="O56" t="e">
        <f t="shared" si="33"/>
        <v>#DIV/0!</v>
      </c>
      <c r="P56" s="25" t="e">
        <f t="shared" si="34"/>
        <v>#DIV/0!</v>
      </c>
      <c r="Q56" s="22" t="e">
        <f t="shared" si="35"/>
        <v>#DIV/0!</v>
      </c>
      <c r="R56" t="e">
        <f t="shared" si="36"/>
        <v>#DIV/0!</v>
      </c>
      <c r="S56" s="25" t="e">
        <f t="shared" si="37"/>
        <v>#DIV/0!</v>
      </c>
      <c r="T56" s="25" t="e">
        <f t="shared" si="38"/>
        <v>#DIV/0!</v>
      </c>
      <c r="U56" s="10" t="e">
        <f ca="1">RANK(C56,$C$3:OFFSET($C$3,Control!$I$5-1,0),1)</f>
        <v>#N/A</v>
      </c>
      <c r="V56" s="10" t="e">
        <f t="shared" ref="V56:W75" ca="1" si="43">IF(U56=U55,U55+1,U56)</f>
        <v>#N/A</v>
      </c>
      <c r="W56" s="10" t="e">
        <f t="shared" ca="1" si="43"/>
        <v>#N/A</v>
      </c>
      <c r="X56" s="7" t="e">
        <f t="shared" si="19"/>
        <v>#DIV/0!</v>
      </c>
      <c r="Y56" s="7" t="e">
        <f t="shared" ca="1" si="10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39"/>
        <v>#DIV/0!</v>
      </c>
      <c r="AE56" t="e">
        <f t="shared" si="40"/>
        <v>#DIV/0!</v>
      </c>
      <c r="AF56" s="25" t="e">
        <f t="shared" si="41"/>
        <v>#DIV/0!</v>
      </c>
    </row>
    <row r="57" spans="1:32" ht="14.25" x14ac:dyDescent="0.2">
      <c r="A57" s="37">
        <f>Control!B59</f>
        <v>0</v>
      </c>
      <c r="B57" s="27" t="e">
        <f t="shared" si="24"/>
        <v>#DIV/0!</v>
      </c>
      <c r="C57" s="20">
        <v>0</v>
      </c>
      <c r="D57" s="9" t="e">
        <f t="shared" si="25"/>
        <v>#DIV/0!</v>
      </c>
      <c r="E57">
        <f>Control!C59/100</f>
        <v>0</v>
      </c>
      <c r="F57" t="e">
        <f t="shared" si="26"/>
        <v>#DIV/0!</v>
      </c>
      <c r="G57">
        <f t="shared" si="27"/>
        <v>0</v>
      </c>
      <c r="H57" s="21">
        <f t="shared" si="28"/>
        <v>0</v>
      </c>
      <c r="I57">
        <v>27.1</v>
      </c>
      <c r="J57" t="e">
        <f t="shared" si="29"/>
        <v>#DIV/0!</v>
      </c>
      <c r="K57">
        <f>Control!F59/100</f>
        <v>0</v>
      </c>
      <c r="L57" s="25" t="e">
        <f t="shared" si="30"/>
        <v>#DIV/0!</v>
      </c>
      <c r="M57" s="10">
        <f t="shared" si="31"/>
        <v>47.965741439701226</v>
      </c>
      <c r="N57" t="e">
        <f t="shared" si="32"/>
        <v>#DIV/0!</v>
      </c>
      <c r="O57" t="e">
        <f t="shared" si="33"/>
        <v>#DIV/0!</v>
      </c>
      <c r="P57" s="25" t="e">
        <f t="shared" si="34"/>
        <v>#DIV/0!</v>
      </c>
      <c r="Q57" s="22" t="e">
        <f t="shared" si="35"/>
        <v>#DIV/0!</v>
      </c>
      <c r="R57" t="e">
        <f t="shared" si="36"/>
        <v>#DIV/0!</v>
      </c>
      <c r="S57" s="25" t="e">
        <f t="shared" si="37"/>
        <v>#DIV/0!</v>
      </c>
      <c r="T57" s="25" t="e">
        <f t="shared" si="38"/>
        <v>#DIV/0!</v>
      </c>
      <c r="U57" s="10" t="e">
        <f ca="1">RANK(C57,$C$3:OFFSET($C$3,Control!$I$5-1,0),1)</f>
        <v>#N/A</v>
      </c>
      <c r="V57" s="10" t="e">
        <f t="shared" ca="1" si="43"/>
        <v>#N/A</v>
      </c>
      <c r="W57" s="10" t="e">
        <f t="shared" ca="1" si="43"/>
        <v>#N/A</v>
      </c>
      <c r="X57" s="7" t="e">
        <f t="shared" si="19"/>
        <v>#DIV/0!</v>
      </c>
      <c r="Y57" s="7" t="e">
        <f t="shared" ca="1" si="10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39"/>
        <v>#DIV/0!</v>
      </c>
      <c r="AE57" t="e">
        <f t="shared" si="40"/>
        <v>#DIV/0!</v>
      </c>
      <c r="AF57" s="25" t="e">
        <f t="shared" si="41"/>
        <v>#DIV/0!</v>
      </c>
    </row>
    <row r="58" spans="1:32" ht="14.25" x14ac:dyDescent="0.2">
      <c r="A58" s="37">
        <f>Control!B60</f>
        <v>0</v>
      </c>
      <c r="B58" s="27" t="e">
        <f t="shared" si="24"/>
        <v>#DIV/0!</v>
      </c>
      <c r="C58" s="20">
        <v>0</v>
      </c>
      <c r="D58" s="9" t="e">
        <f t="shared" si="25"/>
        <v>#DIV/0!</v>
      </c>
      <c r="E58">
        <f>Control!C60/100</f>
        <v>0</v>
      </c>
      <c r="F58" t="e">
        <f t="shared" si="26"/>
        <v>#DIV/0!</v>
      </c>
      <c r="G58">
        <f t="shared" si="27"/>
        <v>0</v>
      </c>
      <c r="H58" s="21">
        <f t="shared" si="28"/>
        <v>0</v>
      </c>
      <c r="I58">
        <v>28.1</v>
      </c>
      <c r="J58" t="e">
        <f t="shared" si="29"/>
        <v>#DIV/0!</v>
      </c>
      <c r="K58">
        <f>Control!F60/100</f>
        <v>0</v>
      </c>
      <c r="L58" s="25" t="e">
        <f t="shared" si="30"/>
        <v>#DIV/0!</v>
      </c>
      <c r="M58" s="10">
        <f t="shared" si="31"/>
        <v>49.735694998361787</v>
      </c>
      <c r="N58" t="e">
        <f t="shared" si="32"/>
        <v>#DIV/0!</v>
      </c>
      <c r="O58" t="e">
        <f t="shared" si="33"/>
        <v>#DIV/0!</v>
      </c>
      <c r="P58" s="25" t="e">
        <f t="shared" si="34"/>
        <v>#DIV/0!</v>
      </c>
      <c r="Q58" s="22" t="e">
        <f t="shared" si="35"/>
        <v>#DIV/0!</v>
      </c>
      <c r="R58" t="e">
        <f t="shared" si="36"/>
        <v>#DIV/0!</v>
      </c>
      <c r="S58" s="25" t="e">
        <f t="shared" si="37"/>
        <v>#DIV/0!</v>
      </c>
      <c r="T58" s="25" t="e">
        <f t="shared" si="38"/>
        <v>#DIV/0!</v>
      </c>
      <c r="U58" s="10" t="e">
        <f ca="1">RANK(C58,$C$3:OFFSET($C$3,Control!$I$5-1,0),1)</f>
        <v>#N/A</v>
      </c>
      <c r="V58" s="10" t="e">
        <f t="shared" ca="1" si="43"/>
        <v>#N/A</v>
      </c>
      <c r="W58" s="10" t="e">
        <f t="shared" ca="1" si="43"/>
        <v>#N/A</v>
      </c>
      <c r="X58" s="7" t="e">
        <f t="shared" si="19"/>
        <v>#DIV/0!</v>
      </c>
      <c r="Y58" s="7" t="e">
        <f t="shared" ca="1" si="10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39"/>
        <v>#DIV/0!</v>
      </c>
      <c r="AE58" t="e">
        <f t="shared" si="40"/>
        <v>#DIV/0!</v>
      </c>
      <c r="AF58" s="25" t="e">
        <f t="shared" si="41"/>
        <v>#DIV/0!</v>
      </c>
    </row>
    <row r="59" spans="1:32" ht="14.25" x14ac:dyDescent="0.2">
      <c r="A59" s="37">
        <f>Control!B61</f>
        <v>0</v>
      </c>
      <c r="B59" s="27" t="e">
        <f t="shared" si="24"/>
        <v>#DIV/0!</v>
      </c>
      <c r="C59" s="20">
        <v>0</v>
      </c>
      <c r="D59" s="9" t="e">
        <f t="shared" si="25"/>
        <v>#DIV/0!</v>
      </c>
      <c r="E59">
        <f>Control!C61/100</f>
        <v>0</v>
      </c>
      <c r="F59" t="e">
        <f t="shared" si="26"/>
        <v>#DIV/0!</v>
      </c>
      <c r="G59">
        <f t="shared" si="27"/>
        <v>0</v>
      </c>
      <c r="H59" s="21">
        <f t="shared" si="28"/>
        <v>0</v>
      </c>
      <c r="I59">
        <v>29.1</v>
      </c>
      <c r="J59" t="e">
        <f t="shared" si="29"/>
        <v>#DIV/0!</v>
      </c>
      <c r="K59">
        <f>Control!F61/100</f>
        <v>0</v>
      </c>
      <c r="L59" s="25" t="e">
        <f t="shared" si="30"/>
        <v>#DIV/0!</v>
      </c>
      <c r="M59" s="10">
        <f t="shared" si="31"/>
        <v>51.505648557022347</v>
      </c>
      <c r="N59" t="e">
        <f t="shared" si="32"/>
        <v>#DIV/0!</v>
      </c>
      <c r="O59" t="e">
        <f t="shared" si="33"/>
        <v>#DIV/0!</v>
      </c>
      <c r="P59" s="25" t="e">
        <f t="shared" si="34"/>
        <v>#DIV/0!</v>
      </c>
      <c r="Q59" s="22" t="e">
        <f t="shared" si="35"/>
        <v>#DIV/0!</v>
      </c>
      <c r="R59" t="e">
        <f t="shared" si="36"/>
        <v>#DIV/0!</v>
      </c>
      <c r="S59" s="25" t="e">
        <f t="shared" si="37"/>
        <v>#DIV/0!</v>
      </c>
      <c r="T59" s="25" t="e">
        <f t="shared" si="38"/>
        <v>#DIV/0!</v>
      </c>
      <c r="U59" s="10" t="e">
        <f ca="1">RANK(C59,$C$3:OFFSET($C$3,Control!$I$5-1,0),1)</f>
        <v>#N/A</v>
      </c>
      <c r="V59" s="10" t="e">
        <f t="shared" ca="1" si="43"/>
        <v>#N/A</v>
      </c>
      <c r="W59" s="10" t="e">
        <f t="shared" ca="1" si="43"/>
        <v>#N/A</v>
      </c>
      <c r="X59" s="7" t="e">
        <f t="shared" si="19"/>
        <v>#DIV/0!</v>
      </c>
      <c r="Y59" s="7" t="e">
        <f t="shared" ca="1" si="10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39"/>
        <v>#DIV/0!</v>
      </c>
      <c r="AE59" t="e">
        <f t="shared" si="40"/>
        <v>#DIV/0!</v>
      </c>
      <c r="AF59" s="25" t="e">
        <f t="shared" si="41"/>
        <v>#DIV/0!</v>
      </c>
    </row>
    <row r="60" spans="1:32" ht="14.25" x14ac:dyDescent="0.2">
      <c r="A60" s="37">
        <f>Control!B62</f>
        <v>0</v>
      </c>
      <c r="B60" s="27" t="e">
        <f t="shared" si="24"/>
        <v>#DIV/0!</v>
      </c>
      <c r="C60" s="20">
        <v>0</v>
      </c>
      <c r="D60" s="9" t="e">
        <f t="shared" si="25"/>
        <v>#DIV/0!</v>
      </c>
      <c r="E60">
        <f>Control!C62/100</f>
        <v>0</v>
      </c>
      <c r="F60" t="e">
        <f t="shared" si="26"/>
        <v>#DIV/0!</v>
      </c>
      <c r="G60">
        <f t="shared" si="27"/>
        <v>0</v>
      </c>
      <c r="H60" s="21">
        <f t="shared" si="28"/>
        <v>0</v>
      </c>
      <c r="I60">
        <v>30.1</v>
      </c>
      <c r="J60" t="e">
        <f t="shared" si="29"/>
        <v>#DIV/0!</v>
      </c>
      <c r="K60">
        <f>Control!F62/100</f>
        <v>0</v>
      </c>
      <c r="L60" s="25" t="e">
        <f t="shared" si="30"/>
        <v>#DIV/0!</v>
      </c>
      <c r="M60" s="10">
        <f t="shared" si="31"/>
        <v>53.275602115682915</v>
      </c>
      <c r="N60" t="e">
        <f t="shared" si="32"/>
        <v>#DIV/0!</v>
      </c>
      <c r="O60" t="e">
        <f t="shared" si="33"/>
        <v>#DIV/0!</v>
      </c>
      <c r="P60" s="25" t="e">
        <f t="shared" si="34"/>
        <v>#DIV/0!</v>
      </c>
      <c r="Q60" s="22" t="e">
        <f t="shared" si="35"/>
        <v>#DIV/0!</v>
      </c>
      <c r="R60" t="e">
        <f t="shared" si="36"/>
        <v>#DIV/0!</v>
      </c>
      <c r="S60" s="25" t="e">
        <f t="shared" si="37"/>
        <v>#DIV/0!</v>
      </c>
      <c r="T60" s="25" t="e">
        <f t="shared" si="38"/>
        <v>#DIV/0!</v>
      </c>
      <c r="U60" s="10" t="e">
        <f ca="1">RANK(C60,$C$3:OFFSET($C$3,Control!$I$5-1,0),1)</f>
        <v>#N/A</v>
      </c>
      <c r="V60" s="10" t="e">
        <f t="shared" ca="1" si="43"/>
        <v>#N/A</v>
      </c>
      <c r="W60" s="10" t="e">
        <f t="shared" ca="1" si="43"/>
        <v>#N/A</v>
      </c>
      <c r="X60" s="7" t="e">
        <f t="shared" si="19"/>
        <v>#DIV/0!</v>
      </c>
      <c r="Y60" s="7" t="e">
        <f t="shared" ca="1" si="10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39"/>
        <v>#DIV/0!</v>
      </c>
      <c r="AE60" t="e">
        <f t="shared" si="40"/>
        <v>#DIV/0!</v>
      </c>
      <c r="AF60" s="25" t="e">
        <f t="shared" si="41"/>
        <v>#DIV/0!</v>
      </c>
    </row>
    <row r="61" spans="1:32" ht="14.25" x14ac:dyDescent="0.2">
      <c r="A61" s="37">
        <f>Control!B63</f>
        <v>0</v>
      </c>
      <c r="B61" s="27" t="e">
        <f t="shared" si="24"/>
        <v>#DIV/0!</v>
      </c>
      <c r="C61" s="20">
        <v>0</v>
      </c>
      <c r="D61" s="9" t="e">
        <f t="shared" si="25"/>
        <v>#DIV/0!</v>
      </c>
      <c r="E61">
        <f>Control!C63/100</f>
        <v>0</v>
      </c>
      <c r="F61" t="e">
        <f t="shared" si="26"/>
        <v>#DIV/0!</v>
      </c>
      <c r="G61">
        <f t="shared" si="27"/>
        <v>0</v>
      </c>
      <c r="H61" s="21">
        <f t="shared" si="28"/>
        <v>0</v>
      </c>
      <c r="I61">
        <v>31.1</v>
      </c>
      <c r="J61" t="e">
        <f t="shared" si="29"/>
        <v>#DIV/0!</v>
      </c>
      <c r="K61">
        <f>Control!F63/100</f>
        <v>0</v>
      </c>
      <c r="L61" s="25" t="e">
        <f t="shared" si="30"/>
        <v>#DIV/0!</v>
      </c>
      <c r="M61" s="10">
        <f t="shared" si="31"/>
        <v>55.045555674343483</v>
      </c>
      <c r="N61" t="e">
        <f t="shared" si="32"/>
        <v>#DIV/0!</v>
      </c>
      <c r="O61" t="e">
        <f t="shared" si="33"/>
        <v>#DIV/0!</v>
      </c>
      <c r="P61" s="25" t="e">
        <f t="shared" si="34"/>
        <v>#DIV/0!</v>
      </c>
      <c r="Q61" s="22" t="e">
        <f t="shared" si="35"/>
        <v>#DIV/0!</v>
      </c>
      <c r="R61" t="e">
        <f t="shared" si="36"/>
        <v>#DIV/0!</v>
      </c>
      <c r="S61" s="25" t="e">
        <f t="shared" si="37"/>
        <v>#DIV/0!</v>
      </c>
      <c r="T61" s="25" t="e">
        <f t="shared" si="38"/>
        <v>#DIV/0!</v>
      </c>
      <c r="U61" s="10" t="e">
        <f ca="1">RANK(C61,$C$3:OFFSET($C$3,Control!$I$5-1,0),1)</f>
        <v>#N/A</v>
      </c>
      <c r="V61" s="10" t="e">
        <f t="shared" ca="1" si="43"/>
        <v>#N/A</v>
      </c>
      <c r="W61" s="10" t="e">
        <f t="shared" ca="1" si="43"/>
        <v>#N/A</v>
      </c>
      <c r="X61" s="7" t="e">
        <f t="shared" si="19"/>
        <v>#DIV/0!</v>
      </c>
      <c r="Y61" s="7" t="e">
        <f t="shared" ca="1" si="10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39"/>
        <v>#DIV/0!</v>
      </c>
      <c r="AE61" t="e">
        <f t="shared" si="40"/>
        <v>#DIV/0!</v>
      </c>
      <c r="AF61" s="25" t="e">
        <f t="shared" si="41"/>
        <v>#DIV/0!</v>
      </c>
    </row>
    <row r="62" spans="1:32" ht="14.25" x14ac:dyDescent="0.2">
      <c r="A62" s="37">
        <f>Control!B64</f>
        <v>0</v>
      </c>
      <c r="B62" s="27" t="e">
        <f t="shared" si="24"/>
        <v>#DIV/0!</v>
      </c>
      <c r="C62" s="20">
        <v>0</v>
      </c>
      <c r="D62" s="9" t="e">
        <f t="shared" si="25"/>
        <v>#DIV/0!</v>
      </c>
      <c r="E62">
        <f>Control!C64/100</f>
        <v>0</v>
      </c>
      <c r="F62" t="e">
        <f t="shared" si="26"/>
        <v>#DIV/0!</v>
      </c>
      <c r="G62">
        <f t="shared" si="27"/>
        <v>0</v>
      </c>
      <c r="H62" s="21">
        <f t="shared" si="28"/>
        <v>0</v>
      </c>
      <c r="I62">
        <v>32.1</v>
      </c>
      <c r="J62" t="e">
        <f t="shared" si="29"/>
        <v>#DIV/0!</v>
      </c>
      <c r="K62">
        <f>Control!F64/100</f>
        <v>0</v>
      </c>
      <c r="L62" s="25" t="e">
        <f t="shared" si="30"/>
        <v>#DIV/0!</v>
      </c>
      <c r="M62" s="10">
        <f t="shared" si="31"/>
        <v>56.815509233004036</v>
      </c>
      <c r="N62" t="e">
        <f t="shared" si="32"/>
        <v>#DIV/0!</v>
      </c>
      <c r="O62" t="e">
        <f t="shared" si="33"/>
        <v>#DIV/0!</v>
      </c>
      <c r="P62" s="25" t="e">
        <f t="shared" si="34"/>
        <v>#DIV/0!</v>
      </c>
      <c r="Q62" s="22" t="e">
        <f t="shared" si="35"/>
        <v>#DIV/0!</v>
      </c>
      <c r="R62" t="e">
        <f t="shared" si="36"/>
        <v>#DIV/0!</v>
      </c>
      <c r="S62" s="25" t="e">
        <f t="shared" si="37"/>
        <v>#DIV/0!</v>
      </c>
      <c r="T62" s="25" t="e">
        <f t="shared" si="38"/>
        <v>#DIV/0!</v>
      </c>
      <c r="U62" s="10" t="e">
        <f ca="1">RANK(C62,$C$3:OFFSET($C$3,Control!$I$5-1,0),1)</f>
        <v>#N/A</v>
      </c>
      <c r="V62" s="10" t="e">
        <f t="shared" ca="1" si="43"/>
        <v>#N/A</v>
      </c>
      <c r="W62" s="10" t="e">
        <f t="shared" ca="1" si="43"/>
        <v>#N/A</v>
      </c>
      <c r="X62" s="7" t="e">
        <f t="shared" si="19"/>
        <v>#DIV/0!</v>
      </c>
      <c r="Y62" s="7" t="e">
        <f t="shared" ca="1" si="10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39"/>
        <v>#DIV/0!</v>
      </c>
      <c r="AE62" t="e">
        <f t="shared" si="40"/>
        <v>#DIV/0!</v>
      </c>
      <c r="AF62" s="25" t="e">
        <f t="shared" si="41"/>
        <v>#DIV/0!</v>
      </c>
    </row>
    <row r="63" spans="1:32" ht="14.25" x14ac:dyDescent="0.2">
      <c r="A63" s="37">
        <f>Control!B65</f>
        <v>0</v>
      </c>
      <c r="B63" s="27" t="e">
        <f t="shared" si="24"/>
        <v>#DIV/0!</v>
      </c>
      <c r="C63" s="20">
        <v>0</v>
      </c>
      <c r="D63" s="9" t="e">
        <f t="shared" si="25"/>
        <v>#DIV/0!</v>
      </c>
      <c r="E63">
        <f>Control!C65/100</f>
        <v>0</v>
      </c>
      <c r="F63" t="e">
        <f t="shared" si="26"/>
        <v>#DIV/0!</v>
      </c>
      <c r="G63">
        <f t="shared" si="27"/>
        <v>0</v>
      </c>
      <c r="H63" s="21">
        <f t="shared" si="28"/>
        <v>0</v>
      </c>
      <c r="I63">
        <v>33.1</v>
      </c>
      <c r="J63" t="e">
        <f t="shared" si="29"/>
        <v>#DIV/0!</v>
      </c>
      <c r="K63">
        <f>Control!F65/100</f>
        <v>0</v>
      </c>
      <c r="L63" s="25" t="e">
        <f t="shared" si="30"/>
        <v>#DIV/0!</v>
      </c>
      <c r="M63" s="10">
        <f t="shared" si="31"/>
        <v>58.585462791664604</v>
      </c>
      <c r="N63" t="e">
        <f t="shared" si="32"/>
        <v>#DIV/0!</v>
      </c>
      <c r="O63" t="e">
        <f t="shared" si="33"/>
        <v>#DIV/0!</v>
      </c>
      <c r="P63" s="25" t="e">
        <f t="shared" si="34"/>
        <v>#DIV/0!</v>
      </c>
      <c r="Q63" s="22" t="e">
        <f t="shared" si="35"/>
        <v>#DIV/0!</v>
      </c>
      <c r="R63" t="e">
        <f t="shared" si="36"/>
        <v>#DIV/0!</v>
      </c>
      <c r="S63" s="25" t="e">
        <f t="shared" si="37"/>
        <v>#DIV/0!</v>
      </c>
      <c r="T63" s="25" t="e">
        <f t="shared" si="38"/>
        <v>#DIV/0!</v>
      </c>
      <c r="U63" s="10" t="e">
        <f ca="1">RANK(C63,$C$3:OFFSET($C$3,Control!$I$5-1,0),1)</f>
        <v>#N/A</v>
      </c>
      <c r="V63" s="10" t="e">
        <f t="shared" ca="1" si="43"/>
        <v>#N/A</v>
      </c>
      <c r="W63" s="10" t="e">
        <f t="shared" ca="1" si="43"/>
        <v>#N/A</v>
      </c>
      <c r="X63" s="7" t="e">
        <f t="shared" si="19"/>
        <v>#DIV/0!</v>
      </c>
      <c r="Y63" s="7" t="e">
        <f t="shared" ca="1" si="10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39"/>
        <v>#DIV/0!</v>
      </c>
      <c r="AE63" t="e">
        <f t="shared" si="40"/>
        <v>#DIV/0!</v>
      </c>
      <c r="AF63" s="25" t="e">
        <f t="shared" si="41"/>
        <v>#DIV/0!</v>
      </c>
    </row>
    <row r="64" spans="1:32" ht="14.25" x14ac:dyDescent="0.2">
      <c r="A64" s="37">
        <f>Control!B66</f>
        <v>0</v>
      </c>
      <c r="B64" s="27" t="e">
        <f t="shared" si="24"/>
        <v>#DIV/0!</v>
      </c>
      <c r="C64" s="20">
        <v>0</v>
      </c>
      <c r="D64" s="9" t="e">
        <f t="shared" si="25"/>
        <v>#DIV/0!</v>
      </c>
      <c r="E64">
        <f>Control!C66/100</f>
        <v>0</v>
      </c>
      <c r="F64" t="e">
        <f t="shared" si="26"/>
        <v>#DIV/0!</v>
      </c>
      <c r="G64">
        <f t="shared" si="27"/>
        <v>0</v>
      </c>
      <c r="H64" s="21">
        <f t="shared" si="28"/>
        <v>0</v>
      </c>
      <c r="I64">
        <v>34.1</v>
      </c>
      <c r="J64" t="e">
        <f t="shared" si="29"/>
        <v>#DIV/0!</v>
      </c>
      <c r="K64">
        <f>Control!F66/100</f>
        <v>0</v>
      </c>
      <c r="L64" s="25" t="e">
        <f t="shared" si="30"/>
        <v>#DIV/0!</v>
      </c>
      <c r="M64" s="10">
        <f t="shared" si="31"/>
        <v>60.355416350325171</v>
      </c>
      <c r="N64" t="e">
        <f t="shared" si="32"/>
        <v>#DIV/0!</v>
      </c>
      <c r="O64" t="e">
        <f t="shared" si="33"/>
        <v>#DIV/0!</v>
      </c>
      <c r="P64" s="25" t="e">
        <f t="shared" si="34"/>
        <v>#DIV/0!</v>
      </c>
      <c r="Q64" s="22" t="e">
        <f t="shared" si="35"/>
        <v>#DIV/0!</v>
      </c>
      <c r="R64" t="e">
        <f t="shared" si="36"/>
        <v>#DIV/0!</v>
      </c>
      <c r="S64" s="25" t="e">
        <f t="shared" si="37"/>
        <v>#DIV/0!</v>
      </c>
      <c r="T64" s="25" t="e">
        <f t="shared" si="38"/>
        <v>#DIV/0!</v>
      </c>
      <c r="U64" s="10" t="e">
        <f ca="1">RANK(C64,$C$3:OFFSET($C$3,Control!$I$5-1,0),1)</f>
        <v>#N/A</v>
      </c>
      <c r="V64" s="10" t="e">
        <f t="shared" ca="1" si="43"/>
        <v>#N/A</v>
      </c>
      <c r="W64" s="10" t="e">
        <f t="shared" ca="1" si="43"/>
        <v>#N/A</v>
      </c>
      <c r="X64" s="7" t="e">
        <f t="shared" si="19"/>
        <v>#DIV/0!</v>
      </c>
      <c r="Y64" s="7" t="e">
        <f t="shared" ca="1" si="10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39"/>
        <v>#DIV/0!</v>
      </c>
      <c r="AE64" t="e">
        <f t="shared" si="40"/>
        <v>#DIV/0!</v>
      </c>
      <c r="AF64" s="25" t="e">
        <f t="shared" si="41"/>
        <v>#DIV/0!</v>
      </c>
    </row>
    <row r="65" spans="1:32" ht="14.25" x14ac:dyDescent="0.2">
      <c r="A65" s="37">
        <f>Control!B67</f>
        <v>0</v>
      </c>
      <c r="B65" s="27" t="e">
        <f t="shared" si="24"/>
        <v>#DIV/0!</v>
      </c>
      <c r="C65" s="20">
        <v>0</v>
      </c>
      <c r="D65" s="9" t="e">
        <f t="shared" si="25"/>
        <v>#DIV/0!</v>
      </c>
      <c r="E65">
        <f>Control!C67/100</f>
        <v>0</v>
      </c>
      <c r="F65" t="e">
        <f t="shared" si="26"/>
        <v>#DIV/0!</v>
      </c>
      <c r="G65">
        <f t="shared" si="27"/>
        <v>0</v>
      </c>
      <c r="H65" s="21">
        <f t="shared" si="28"/>
        <v>0</v>
      </c>
      <c r="I65">
        <v>35.1</v>
      </c>
      <c r="J65" t="e">
        <f t="shared" si="29"/>
        <v>#DIV/0!</v>
      </c>
      <c r="K65">
        <f>Control!F67/100</f>
        <v>0</v>
      </c>
      <c r="L65" s="25" t="e">
        <f t="shared" si="30"/>
        <v>#DIV/0!</v>
      </c>
      <c r="M65" s="10">
        <f t="shared" si="31"/>
        <v>62.125369908985725</v>
      </c>
      <c r="N65" t="e">
        <f t="shared" si="32"/>
        <v>#DIV/0!</v>
      </c>
      <c r="O65" t="e">
        <f t="shared" si="33"/>
        <v>#DIV/0!</v>
      </c>
      <c r="P65" s="25" t="e">
        <f t="shared" si="34"/>
        <v>#DIV/0!</v>
      </c>
      <c r="Q65" s="22" t="e">
        <f t="shared" si="35"/>
        <v>#DIV/0!</v>
      </c>
      <c r="R65" t="e">
        <f t="shared" si="36"/>
        <v>#DIV/0!</v>
      </c>
      <c r="S65" s="25" t="e">
        <f t="shared" si="37"/>
        <v>#DIV/0!</v>
      </c>
      <c r="T65" s="25" t="e">
        <f t="shared" si="38"/>
        <v>#DIV/0!</v>
      </c>
      <c r="U65" s="10" t="e">
        <f ca="1">RANK(C65,$C$3:OFFSET($C$3,Control!$I$5-1,0),1)</f>
        <v>#N/A</v>
      </c>
      <c r="V65" s="10" t="e">
        <f t="shared" ca="1" si="43"/>
        <v>#N/A</v>
      </c>
      <c r="W65" s="10" t="e">
        <f t="shared" ca="1" si="43"/>
        <v>#N/A</v>
      </c>
      <c r="X65" s="7" t="e">
        <f t="shared" si="19"/>
        <v>#DIV/0!</v>
      </c>
      <c r="Y65" s="7" t="e">
        <f t="shared" ca="1" si="10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39"/>
        <v>#DIV/0!</v>
      </c>
      <c r="AE65" t="e">
        <f t="shared" si="40"/>
        <v>#DIV/0!</v>
      </c>
      <c r="AF65" s="25" t="e">
        <f t="shared" si="41"/>
        <v>#DIV/0!</v>
      </c>
    </row>
    <row r="66" spans="1:32" ht="14.25" x14ac:dyDescent="0.2">
      <c r="A66" s="37">
        <f>Control!B68</f>
        <v>0</v>
      </c>
      <c r="B66" s="27" t="e">
        <f t="shared" si="24"/>
        <v>#DIV/0!</v>
      </c>
      <c r="C66" s="20">
        <v>0</v>
      </c>
      <c r="D66" s="9" t="e">
        <f t="shared" si="25"/>
        <v>#DIV/0!</v>
      </c>
      <c r="E66">
        <f>Control!C68/100</f>
        <v>0</v>
      </c>
      <c r="F66" t="e">
        <f t="shared" si="26"/>
        <v>#DIV/0!</v>
      </c>
      <c r="G66">
        <f t="shared" si="27"/>
        <v>0</v>
      </c>
      <c r="H66" s="21">
        <f t="shared" si="28"/>
        <v>0</v>
      </c>
      <c r="I66">
        <v>36.1</v>
      </c>
      <c r="J66" t="e">
        <f t="shared" si="29"/>
        <v>#DIV/0!</v>
      </c>
      <c r="K66">
        <f>Control!F68/100</f>
        <v>0</v>
      </c>
      <c r="L66" s="25" t="e">
        <f t="shared" si="30"/>
        <v>#DIV/0!</v>
      </c>
      <c r="M66" s="10">
        <f t="shared" si="31"/>
        <v>63.895323467646278</v>
      </c>
      <c r="N66" t="e">
        <f t="shared" si="32"/>
        <v>#DIV/0!</v>
      </c>
      <c r="O66" t="e">
        <f t="shared" si="33"/>
        <v>#DIV/0!</v>
      </c>
      <c r="P66" s="25" t="e">
        <f t="shared" si="34"/>
        <v>#DIV/0!</v>
      </c>
      <c r="Q66" s="22" t="e">
        <f t="shared" si="35"/>
        <v>#DIV/0!</v>
      </c>
      <c r="R66" t="e">
        <f t="shared" si="36"/>
        <v>#DIV/0!</v>
      </c>
      <c r="S66" s="25" t="e">
        <f t="shared" si="37"/>
        <v>#DIV/0!</v>
      </c>
      <c r="T66" s="25" t="e">
        <f t="shared" si="38"/>
        <v>#DIV/0!</v>
      </c>
      <c r="U66" s="10" t="e">
        <f ca="1">RANK(C66,$C$3:OFFSET($C$3,Control!$I$5-1,0),1)</f>
        <v>#N/A</v>
      </c>
      <c r="V66" s="10" t="e">
        <f t="shared" ca="1" si="43"/>
        <v>#N/A</v>
      </c>
      <c r="W66" s="10" t="e">
        <f t="shared" ca="1" si="43"/>
        <v>#N/A</v>
      </c>
      <c r="X66" s="7" t="e">
        <f t="shared" si="19"/>
        <v>#DIV/0!</v>
      </c>
      <c r="Y66" s="7" t="e">
        <f t="shared" ca="1" si="10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39"/>
        <v>#DIV/0!</v>
      </c>
      <c r="AE66" t="e">
        <f t="shared" si="40"/>
        <v>#DIV/0!</v>
      </c>
      <c r="AF66" s="25" t="e">
        <f t="shared" si="41"/>
        <v>#DIV/0!</v>
      </c>
    </row>
    <row r="67" spans="1:32" ht="14.25" x14ac:dyDescent="0.2">
      <c r="A67" s="37">
        <f>Control!B69</f>
        <v>0</v>
      </c>
      <c r="B67" s="27" t="e">
        <f t="shared" si="24"/>
        <v>#DIV/0!</v>
      </c>
      <c r="C67" s="20">
        <v>0</v>
      </c>
      <c r="D67" s="9" t="e">
        <f t="shared" si="25"/>
        <v>#DIV/0!</v>
      </c>
      <c r="E67">
        <f>Control!C69/100</f>
        <v>0</v>
      </c>
      <c r="F67" t="e">
        <f t="shared" si="26"/>
        <v>#DIV/0!</v>
      </c>
      <c r="G67">
        <f t="shared" si="27"/>
        <v>0</v>
      </c>
      <c r="H67" s="21">
        <f t="shared" si="28"/>
        <v>0</v>
      </c>
      <c r="I67">
        <v>37.1</v>
      </c>
      <c r="J67" t="e">
        <f t="shared" si="29"/>
        <v>#DIV/0!</v>
      </c>
      <c r="K67">
        <f>Control!F69/100</f>
        <v>0</v>
      </c>
      <c r="L67" s="25" t="e">
        <f t="shared" si="30"/>
        <v>#DIV/0!</v>
      </c>
      <c r="M67" s="10">
        <f t="shared" si="31"/>
        <v>65.665277026306839</v>
      </c>
      <c r="N67" t="e">
        <f t="shared" si="32"/>
        <v>#DIV/0!</v>
      </c>
      <c r="O67" t="e">
        <f t="shared" si="33"/>
        <v>#DIV/0!</v>
      </c>
      <c r="P67" s="25" t="e">
        <f t="shared" si="34"/>
        <v>#DIV/0!</v>
      </c>
      <c r="Q67" s="22" t="e">
        <f t="shared" si="35"/>
        <v>#DIV/0!</v>
      </c>
      <c r="R67" t="e">
        <f t="shared" si="36"/>
        <v>#DIV/0!</v>
      </c>
      <c r="S67" s="25" t="e">
        <f t="shared" si="37"/>
        <v>#DIV/0!</v>
      </c>
      <c r="T67" s="25" t="e">
        <f t="shared" si="38"/>
        <v>#DIV/0!</v>
      </c>
      <c r="U67" s="10" t="e">
        <f ca="1">RANK(C67,$C$3:OFFSET($C$3,Control!$I$5-1,0),1)</f>
        <v>#N/A</v>
      </c>
      <c r="V67" s="10" t="e">
        <f t="shared" ca="1" si="43"/>
        <v>#N/A</v>
      </c>
      <c r="W67" s="10" t="e">
        <f t="shared" ca="1" si="43"/>
        <v>#N/A</v>
      </c>
      <c r="X67" s="7" t="e">
        <f t="shared" si="19"/>
        <v>#DIV/0!</v>
      </c>
      <c r="Y67" s="7" t="e">
        <f t="shared" ref="Y67:Y100" ca="1" si="44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39"/>
        <v>#DIV/0!</v>
      </c>
      <c r="AE67" t="e">
        <f t="shared" si="40"/>
        <v>#DIV/0!</v>
      </c>
      <c r="AF67" s="25" t="e">
        <f t="shared" si="41"/>
        <v>#DIV/0!</v>
      </c>
    </row>
    <row r="68" spans="1:32" ht="14.25" x14ac:dyDescent="0.2">
      <c r="A68" s="37">
        <f>Control!B70</f>
        <v>0</v>
      </c>
      <c r="B68" s="27" t="e">
        <f t="shared" si="24"/>
        <v>#DIV/0!</v>
      </c>
      <c r="C68" s="20">
        <v>0</v>
      </c>
      <c r="D68" s="9" t="e">
        <f t="shared" si="25"/>
        <v>#DIV/0!</v>
      </c>
      <c r="E68">
        <f>Control!C70/100</f>
        <v>0</v>
      </c>
      <c r="F68" t="e">
        <f t="shared" si="26"/>
        <v>#DIV/0!</v>
      </c>
      <c r="G68">
        <f t="shared" si="27"/>
        <v>0</v>
      </c>
      <c r="H68" s="21">
        <f t="shared" si="28"/>
        <v>0</v>
      </c>
      <c r="I68">
        <v>38.1</v>
      </c>
      <c r="J68" t="e">
        <f t="shared" si="29"/>
        <v>#DIV/0!</v>
      </c>
      <c r="K68">
        <f>Control!F70/100</f>
        <v>0</v>
      </c>
      <c r="L68" s="25" t="e">
        <f t="shared" si="30"/>
        <v>#DIV/0!</v>
      </c>
      <c r="M68" s="10">
        <f t="shared" si="31"/>
        <v>67.435230584967414</v>
      </c>
      <c r="N68" t="e">
        <f t="shared" si="32"/>
        <v>#DIV/0!</v>
      </c>
      <c r="O68" t="e">
        <f t="shared" si="33"/>
        <v>#DIV/0!</v>
      </c>
      <c r="P68" s="25" t="e">
        <f t="shared" si="34"/>
        <v>#DIV/0!</v>
      </c>
      <c r="Q68" s="22" t="e">
        <f t="shared" si="35"/>
        <v>#DIV/0!</v>
      </c>
      <c r="R68" t="e">
        <f t="shared" si="36"/>
        <v>#DIV/0!</v>
      </c>
      <c r="S68" s="25" t="e">
        <f t="shared" si="37"/>
        <v>#DIV/0!</v>
      </c>
      <c r="T68" s="25" t="e">
        <f t="shared" si="38"/>
        <v>#DIV/0!</v>
      </c>
      <c r="U68" s="10" t="e">
        <f ca="1">RANK(C68,$C$3:OFFSET($C$3,Control!$I$5-1,0),1)</f>
        <v>#N/A</v>
      </c>
      <c r="V68" s="10" t="e">
        <f t="shared" ca="1" si="43"/>
        <v>#N/A</v>
      </c>
      <c r="W68" s="10" t="e">
        <f t="shared" ca="1" si="43"/>
        <v>#N/A</v>
      </c>
      <c r="X68" s="7" t="e">
        <f t="shared" ref="X68:X100" si="45">(N68+L68)*100</f>
        <v>#DIV/0!</v>
      </c>
      <c r="Y68" s="7" t="e">
        <f t="shared" ca="1" si="44"/>
        <v>#N/A</v>
      </c>
      <c r="Z68">
        <v>1</v>
      </c>
      <c r="AA68">
        <v>2</v>
      </c>
      <c r="AB68" s="11" t="e">
        <f t="shared" ref="AB68:AB100" si="46">100*8.3144*$AA$2*($AA$1+273)*($AE$1/100-B68/100)/(0.018*1000000*C68+8.3144*$AA$2*($AA$1+273)*($AE$1/100-B68/100))</f>
        <v>#DIV/0!</v>
      </c>
      <c r="AC68" s="11"/>
      <c r="AD68" s="7" t="e">
        <f t="shared" si="39"/>
        <v>#DIV/0!</v>
      </c>
      <c r="AE68" t="e">
        <f t="shared" si="40"/>
        <v>#DIV/0!</v>
      </c>
      <c r="AF68" s="25" t="e">
        <f t="shared" si="41"/>
        <v>#DIV/0!</v>
      </c>
    </row>
    <row r="69" spans="1:32" ht="14.25" x14ac:dyDescent="0.2">
      <c r="A69" s="37">
        <f>Control!B71</f>
        <v>0</v>
      </c>
      <c r="B69" s="27" t="e">
        <f t="shared" si="24"/>
        <v>#DIV/0!</v>
      </c>
      <c r="C69" s="20">
        <v>0</v>
      </c>
      <c r="D69" s="9" t="e">
        <f t="shared" si="25"/>
        <v>#DIV/0!</v>
      </c>
      <c r="E69">
        <f>Control!C71/100</f>
        <v>0</v>
      </c>
      <c r="F69" t="e">
        <f t="shared" si="26"/>
        <v>#DIV/0!</v>
      </c>
      <c r="G69">
        <f t="shared" si="27"/>
        <v>0</v>
      </c>
      <c r="H69" s="21">
        <f t="shared" si="28"/>
        <v>0</v>
      </c>
      <c r="I69">
        <v>39.1</v>
      </c>
      <c r="J69" t="e">
        <f t="shared" si="29"/>
        <v>#DIV/0!</v>
      </c>
      <c r="K69">
        <f>Control!F71/100</f>
        <v>0</v>
      </c>
      <c r="L69" s="25" t="e">
        <f t="shared" si="30"/>
        <v>#DIV/0!</v>
      </c>
      <c r="M69" s="10">
        <f t="shared" si="31"/>
        <v>69.205184143627974</v>
      </c>
      <c r="N69" t="e">
        <f t="shared" si="32"/>
        <v>#DIV/0!</v>
      </c>
      <c r="O69" t="e">
        <f t="shared" si="33"/>
        <v>#DIV/0!</v>
      </c>
      <c r="P69" s="25" t="e">
        <f t="shared" si="34"/>
        <v>#DIV/0!</v>
      </c>
      <c r="Q69" s="22" t="e">
        <f t="shared" si="35"/>
        <v>#DIV/0!</v>
      </c>
      <c r="R69" t="e">
        <f t="shared" si="36"/>
        <v>#DIV/0!</v>
      </c>
      <c r="S69" s="25" t="e">
        <f t="shared" si="37"/>
        <v>#DIV/0!</v>
      </c>
      <c r="T69" s="25" t="e">
        <f t="shared" si="38"/>
        <v>#DIV/0!</v>
      </c>
      <c r="U69" s="10" t="e">
        <f ca="1">RANK(C69,$C$3:OFFSET($C$3,Control!$I$5-1,0),1)</f>
        <v>#N/A</v>
      </c>
      <c r="V69" s="10" t="e">
        <f t="shared" ca="1" si="43"/>
        <v>#N/A</v>
      </c>
      <c r="W69" s="10" t="e">
        <f t="shared" ca="1" si="43"/>
        <v>#N/A</v>
      </c>
      <c r="X69" s="7" t="e">
        <f t="shared" si="45"/>
        <v>#DIV/0!</v>
      </c>
      <c r="Y69" s="7" t="e">
        <f t="shared" ca="1" si="44"/>
        <v>#N/A</v>
      </c>
      <c r="Z69">
        <v>1</v>
      </c>
      <c r="AA69">
        <v>2</v>
      </c>
      <c r="AB69" s="11" t="e">
        <f t="shared" si="46"/>
        <v>#DIV/0!</v>
      </c>
      <c r="AC69" s="11"/>
      <c r="AD69" s="7" t="e">
        <f t="shared" si="39"/>
        <v>#DIV/0!</v>
      </c>
      <c r="AE69" t="e">
        <f t="shared" si="40"/>
        <v>#DIV/0!</v>
      </c>
      <c r="AF69" s="25" t="e">
        <f t="shared" si="41"/>
        <v>#DIV/0!</v>
      </c>
    </row>
    <row r="70" spans="1:32" ht="14.25" x14ac:dyDescent="0.2">
      <c r="A70" s="37">
        <f>Control!B72</f>
        <v>0</v>
      </c>
      <c r="B70" s="27" t="e">
        <f t="shared" si="24"/>
        <v>#DIV/0!</v>
      </c>
      <c r="C70" s="20">
        <v>0</v>
      </c>
      <c r="D70" s="9" t="e">
        <f t="shared" si="25"/>
        <v>#DIV/0!</v>
      </c>
      <c r="E70">
        <f>Control!C72/100</f>
        <v>0</v>
      </c>
      <c r="F70" t="e">
        <f t="shared" si="26"/>
        <v>#DIV/0!</v>
      </c>
      <c r="G70">
        <f t="shared" si="27"/>
        <v>0</v>
      </c>
      <c r="H70" s="21">
        <f t="shared" si="28"/>
        <v>0</v>
      </c>
      <c r="I70">
        <v>40.1</v>
      </c>
      <c r="J70" t="e">
        <f t="shared" si="29"/>
        <v>#DIV/0!</v>
      </c>
      <c r="K70">
        <f>Control!F72/100</f>
        <v>0</v>
      </c>
      <c r="L70" s="25" t="e">
        <f t="shared" si="30"/>
        <v>#DIV/0!</v>
      </c>
      <c r="M70" s="10">
        <f t="shared" si="31"/>
        <v>70.975137702288535</v>
      </c>
      <c r="N70" t="e">
        <f t="shared" si="32"/>
        <v>#DIV/0!</v>
      </c>
      <c r="O70" t="e">
        <f t="shared" si="33"/>
        <v>#DIV/0!</v>
      </c>
      <c r="P70" s="25" t="e">
        <f t="shared" si="34"/>
        <v>#DIV/0!</v>
      </c>
      <c r="Q70" s="22" t="e">
        <f t="shared" si="35"/>
        <v>#DIV/0!</v>
      </c>
      <c r="R70" t="e">
        <f t="shared" si="36"/>
        <v>#DIV/0!</v>
      </c>
      <c r="S70" s="25" t="e">
        <f t="shared" si="37"/>
        <v>#DIV/0!</v>
      </c>
      <c r="T70" s="25" t="e">
        <f t="shared" si="38"/>
        <v>#DIV/0!</v>
      </c>
      <c r="U70" s="10" t="e">
        <f ca="1">RANK(C70,$C$3:OFFSET($C$3,Control!$I$5-1,0),1)</f>
        <v>#N/A</v>
      </c>
      <c r="V70" s="10" t="e">
        <f t="shared" ca="1" si="43"/>
        <v>#N/A</v>
      </c>
      <c r="W70" s="10" t="e">
        <f t="shared" ca="1" si="43"/>
        <v>#N/A</v>
      </c>
      <c r="X70" s="7" t="e">
        <f t="shared" si="45"/>
        <v>#DIV/0!</v>
      </c>
      <c r="Y70" s="7" t="e">
        <f t="shared" ca="1" si="44"/>
        <v>#N/A</v>
      </c>
      <c r="Z70">
        <v>1</v>
      </c>
      <c r="AA70">
        <v>2</v>
      </c>
      <c r="AB70" s="11" t="e">
        <f t="shared" si="46"/>
        <v>#DIV/0!</v>
      </c>
      <c r="AC70" s="11"/>
      <c r="AD70" s="7" t="e">
        <f t="shared" si="39"/>
        <v>#DIV/0!</v>
      </c>
      <c r="AE70" t="e">
        <f t="shared" si="40"/>
        <v>#DIV/0!</v>
      </c>
      <c r="AF70" s="25" t="e">
        <f t="shared" si="41"/>
        <v>#DIV/0!</v>
      </c>
    </row>
    <row r="71" spans="1:32" ht="14.25" x14ac:dyDescent="0.2">
      <c r="A71" s="37">
        <f>Control!B73</f>
        <v>0</v>
      </c>
      <c r="B71" s="27" t="e">
        <f t="shared" si="24"/>
        <v>#DIV/0!</v>
      </c>
      <c r="C71" s="20">
        <v>0</v>
      </c>
      <c r="D71" s="9" t="e">
        <f t="shared" si="25"/>
        <v>#DIV/0!</v>
      </c>
      <c r="E71">
        <f>Control!C73/100</f>
        <v>0</v>
      </c>
      <c r="F71" t="e">
        <f t="shared" si="26"/>
        <v>#DIV/0!</v>
      </c>
      <c r="G71">
        <f t="shared" si="27"/>
        <v>0</v>
      </c>
      <c r="H71" s="21">
        <f t="shared" si="28"/>
        <v>0</v>
      </c>
      <c r="I71">
        <v>41.1</v>
      </c>
      <c r="J71" t="e">
        <f t="shared" si="29"/>
        <v>#DIV/0!</v>
      </c>
      <c r="K71">
        <f>Control!F73/100</f>
        <v>0</v>
      </c>
      <c r="L71" s="25" t="e">
        <f t="shared" si="30"/>
        <v>#DIV/0!</v>
      </c>
      <c r="M71" s="10">
        <f t="shared" si="31"/>
        <v>72.745091260949096</v>
      </c>
      <c r="N71" t="e">
        <f t="shared" si="32"/>
        <v>#DIV/0!</v>
      </c>
      <c r="O71" t="e">
        <f t="shared" si="33"/>
        <v>#DIV/0!</v>
      </c>
      <c r="P71" s="25" t="e">
        <f t="shared" si="34"/>
        <v>#DIV/0!</v>
      </c>
      <c r="Q71" s="22" t="e">
        <f t="shared" si="35"/>
        <v>#DIV/0!</v>
      </c>
      <c r="R71" t="e">
        <f t="shared" si="36"/>
        <v>#DIV/0!</v>
      </c>
      <c r="S71" s="25" t="e">
        <f t="shared" si="37"/>
        <v>#DIV/0!</v>
      </c>
      <c r="T71" s="25" t="e">
        <f t="shared" si="38"/>
        <v>#DIV/0!</v>
      </c>
      <c r="U71" s="10" t="e">
        <f ca="1">RANK(C71,$C$3:OFFSET($C$3,Control!$I$5-1,0),1)</f>
        <v>#N/A</v>
      </c>
      <c r="V71" s="10" t="e">
        <f t="shared" ca="1" si="43"/>
        <v>#N/A</v>
      </c>
      <c r="W71" s="10" t="e">
        <f t="shared" ca="1" si="43"/>
        <v>#N/A</v>
      </c>
      <c r="X71" s="7" t="e">
        <f t="shared" si="45"/>
        <v>#DIV/0!</v>
      </c>
      <c r="Y71" s="7" t="e">
        <f t="shared" ca="1" si="44"/>
        <v>#N/A</v>
      </c>
      <c r="Z71">
        <v>1</v>
      </c>
      <c r="AA71">
        <v>2</v>
      </c>
      <c r="AB71" s="11" t="e">
        <f t="shared" si="46"/>
        <v>#DIV/0!</v>
      </c>
      <c r="AC71" s="11"/>
      <c r="AD71" s="7" t="e">
        <f t="shared" si="39"/>
        <v>#DIV/0!</v>
      </c>
      <c r="AE71" t="e">
        <f t="shared" si="40"/>
        <v>#DIV/0!</v>
      </c>
      <c r="AF71" s="25" t="e">
        <f t="shared" si="41"/>
        <v>#DIV/0!</v>
      </c>
    </row>
    <row r="72" spans="1:32" ht="14.25" x14ac:dyDescent="0.2">
      <c r="A72" s="37">
        <f>Control!B74</f>
        <v>0</v>
      </c>
      <c r="B72" s="27" t="e">
        <f t="shared" si="24"/>
        <v>#DIV/0!</v>
      </c>
      <c r="C72" s="20">
        <v>0</v>
      </c>
      <c r="D72" s="9" t="e">
        <f t="shared" si="25"/>
        <v>#DIV/0!</v>
      </c>
      <c r="E72">
        <f>Control!C74/100</f>
        <v>0</v>
      </c>
      <c r="F72" t="e">
        <f t="shared" si="26"/>
        <v>#DIV/0!</v>
      </c>
      <c r="G72">
        <f t="shared" si="27"/>
        <v>0</v>
      </c>
      <c r="H72" s="21">
        <f t="shared" si="28"/>
        <v>0</v>
      </c>
      <c r="I72">
        <v>42.1</v>
      </c>
      <c r="J72" t="e">
        <f t="shared" si="29"/>
        <v>#DIV/0!</v>
      </c>
      <c r="K72">
        <f>Control!F74/100</f>
        <v>0</v>
      </c>
      <c r="L72" s="25" t="e">
        <f t="shared" si="30"/>
        <v>#DIV/0!</v>
      </c>
      <c r="M72" s="10">
        <f t="shared" si="31"/>
        <v>74.515044819609656</v>
      </c>
      <c r="N72" t="e">
        <f t="shared" si="32"/>
        <v>#DIV/0!</v>
      </c>
      <c r="O72" t="e">
        <f t="shared" si="33"/>
        <v>#DIV/0!</v>
      </c>
      <c r="P72" s="25" t="e">
        <f t="shared" si="34"/>
        <v>#DIV/0!</v>
      </c>
      <c r="Q72" s="22" t="e">
        <f t="shared" si="35"/>
        <v>#DIV/0!</v>
      </c>
      <c r="R72" t="e">
        <f t="shared" si="36"/>
        <v>#DIV/0!</v>
      </c>
      <c r="S72" s="25" t="e">
        <f t="shared" si="37"/>
        <v>#DIV/0!</v>
      </c>
      <c r="T72" s="25" t="e">
        <f t="shared" si="38"/>
        <v>#DIV/0!</v>
      </c>
      <c r="U72" s="10" t="e">
        <f ca="1">RANK(C72,$C$3:OFFSET($C$3,Control!$I$5-1,0),1)</f>
        <v>#N/A</v>
      </c>
      <c r="V72" s="10" t="e">
        <f t="shared" ca="1" si="43"/>
        <v>#N/A</v>
      </c>
      <c r="W72" s="10" t="e">
        <f t="shared" ca="1" si="43"/>
        <v>#N/A</v>
      </c>
      <c r="X72" s="7" t="e">
        <f t="shared" si="45"/>
        <v>#DIV/0!</v>
      </c>
      <c r="Y72" s="7" t="e">
        <f t="shared" ca="1" si="44"/>
        <v>#N/A</v>
      </c>
      <c r="Z72">
        <v>1</v>
      </c>
      <c r="AA72">
        <v>2</v>
      </c>
      <c r="AB72" s="11" t="e">
        <f t="shared" si="46"/>
        <v>#DIV/0!</v>
      </c>
      <c r="AC72" s="11"/>
      <c r="AD72" s="7" t="e">
        <f t="shared" si="39"/>
        <v>#DIV/0!</v>
      </c>
      <c r="AE72" t="e">
        <f t="shared" si="40"/>
        <v>#DIV/0!</v>
      </c>
      <c r="AF72" s="25" t="e">
        <f t="shared" si="41"/>
        <v>#DIV/0!</v>
      </c>
    </row>
    <row r="73" spans="1:32" ht="14.25" x14ac:dyDescent="0.2">
      <c r="A73" s="37">
        <f>Control!B75</f>
        <v>0</v>
      </c>
      <c r="B73" s="27" t="e">
        <f t="shared" si="24"/>
        <v>#DIV/0!</v>
      </c>
      <c r="C73" s="20">
        <v>0</v>
      </c>
      <c r="D73" s="9" t="e">
        <f t="shared" si="25"/>
        <v>#DIV/0!</v>
      </c>
      <c r="E73">
        <f>Control!C75/100</f>
        <v>0</v>
      </c>
      <c r="F73" t="e">
        <f t="shared" si="26"/>
        <v>#DIV/0!</v>
      </c>
      <c r="G73">
        <f t="shared" si="27"/>
        <v>0</v>
      </c>
      <c r="H73" s="21">
        <f t="shared" si="28"/>
        <v>0</v>
      </c>
      <c r="I73">
        <v>43.1</v>
      </c>
      <c r="J73" t="e">
        <f t="shared" si="29"/>
        <v>#DIV/0!</v>
      </c>
      <c r="K73">
        <f>Control!F75/100</f>
        <v>0</v>
      </c>
      <c r="L73" s="25" t="e">
        <f t="shared" si="30"/>
        <v>#DIV/0!</v>
      </c>
      <c r="M73" s="10">
        <f t="shared" si="31"/>
        <v>76.284998378270203</v>
      </c>
      <c r="N73" t="e">
        <f t="shared" si="32"/>
        <v>#DIV/0!</v>
      </c>
      <c r="O73" t="e">
        <f t="shared" si="33"/>
        <v>#DIV/0!</v>
      </c>
      <c r="P73" s="25" t="e">
        <f t="shared" si="34"/>
        <v>#DIV/0!</v>
      </c>
      <c r="Q73" s="22" t="e">
        <f t="shared" si="35"/>
        <v>#DIV/0!</v>
      </c>
      <c r="R73" t="e">
        <f t="shared" si="36"/>
        <v>#DIV/0!</v>
      </c>
      <c r="S73" s="25" t="e">
        <f t="shared" si="37"/>
        <v>#DIV/0!</v>
      </c>
      <c r="T73" s="25" t="e">
        <f t="shared" si="38"/>
        <v>#DIV/0!</v>
      </c>
      <c r="U73" s="10" t="e">
        <f ca="1">RANK(C73,$C$3:OFFSET($C$3,Control!$I$5-1,0),1)</f>
        <v>#N/A</v>
      </c>
      <c r="V73" s="10" t="e">
        <f t="shared" ca="1" si="43"/>
        <v>#N/A</v>
      </c>
      <c r="W73" s="10" t="e">
        <f t="shared" ca="1" si="43"/>
        <v>#N/A</v>
      </c>
      <c r="X73" s="7" t="e">
        <f t="shared" si="45"/>
        <v>#DIV/0!</v>
      </c>
      <c r="Y73" s="7" t="e">
        <f t="shared" ca="1" si="44"/>
        <v>#N/A</v>
      </c>
      <c r="Z73">
        <v>1</v>
      </c>
      <c r="AA73">
        <v>2</v>
      </c>
      <c r="AB73" s="11" t="e">
        <f t="shared" si="46"/>
        <v>#DIV/0!</v>
      </c>
      <c r="AC73" s="11"/>
      <c r="AD73" s="7" t="e">
        <f t="shared" si="39"/>
        <v>#DIV/0!</v>
      </c>
      <c r="AE73" t="e">
        <f t="shared" si="40"/>
        <v>#DIV/0!</v>
      </c>
      <c r="AF73" s="25" t="e">
        <f t="shared" si="41"/>
        <v>#DIV/0!</v>
      </c>
    </row>
    <row r="74" spans="1:32" ht="14.25" x14ac:dyDescent="0.2">
      <c r="A74" s="37">
        <f>Control!B76</f>
        <v>0</v>
      </c>
      <c r="B74" s="27" t="e">
        <f t="shared" si="24"/>
        <v>#DIV/0!</v>
      </c>
      <c r="C74" s="20">
        <v>0</v>
      </c>
      <c r="D74" s="9" t="e">
        <f t="shared" si="25"/>
        <v>#DIV/0!</v>
      </c>
      <c r="E74">
        <f>Control!C76/100</f>
        <v>0</v>
      </c>
      <c r="F74" t="e">
        <f t="shared" si="26"/>
        <v>#DIV/0!</v>
      </c>
      <c r="G74">
        <f t="shared" si="27"/>
        <v>0</v>
      </c>
      <c r="H74" s="21">
        <f t="shared" si="28"/>
        <v>0</v>
      </c>
      <c r="I74">
        <v>44.1</v>
      </c>
      <c r="J74" t="e">
        <f t="shared" si="29"/>
        <v>#DIV/0!</v>
      </c>
      <c r="K74">
        <f>Control!F76/100</f>
        <v>0</v>
      </c>
      <c r="L74" s="25" t="e">
        <f t="shared" si="30"/>
        <v>#DIV/0!</v>
      </c>
      <c r="M74" s="10">
        <f t="shared" si="31"/>
        <v>78.054951936930777</v>
      </c>
      <c r="N74" t="e">
        <f t="shared" si="32"/>
        <v>#DIV/0!</v>
      </c>
      <c r="O74" t="e">
        <f t="shared" si="33"/>
        <v>#DIV/0!</v>
      </c>
      <c r="P74" s="25" t="e">
        <f t="shared" si="34"/>
        <v>#DIV/0!</v>
      </c>
      <c r="Q74" s="22" t="e">
        <f t="shared" si="35"/>
        <v>#DIV/0!</v>
      </c>
      <c r="R74" t="e">
        <f t="shared" si="36"/>
        <v>#DIV/0!</v>
      </c>
      <c r="S74" s="25" t="e">
        <f t="shared" si="37"/>
        <v>#DIV/0!</v>
      </c>
      <c r="T74" s="25" t="e">
        <f t="shared" si="38"/>
        <v>#DIV/0!</v>
      </c>
      <c r="U74" s="10" t="e">
        <f ca="1">RANK(C74,$C$3:OFFSET($C$3,Control!$I$5-1,0),1)</f>
        <v>#N/A</v>
      </c>
      <c r="V74" s="10" t="e">
        <f t="shared" ca="1" si="43"/>
        <v>#N/A</v>
      </c>
      <c r="W74" s="10" t="e">
        <f t="shared" ca="1" si="43"/>
        <v>#N/A</v>
      </c>
      <c r="X74" s="7" t="e">
        <f t="shared" si="45"/>
        <v>#DIV/0!</v>
      </c>
      <c r="Y74" s="7" t="e">
        <f t="shared" ca="1" si="44"/>
        <v>#N/A</v>
      </c>
      <c r="Z74">
        <v>1</v>
      </c>
      <c r="AA74">
        <v>2</v>
      </c>
      <c r="AB74" s="11" t="e">
        <f t="shared" si="46"/>
        <v>#DIV/0!</v>
      </c>
      <c r="AC74" s="11"/>
      <c r="AD74" s="7" t="e">
        <f t="shared" si="39"/>
        <v>#DIV/0!</v>
      </c>
      <c r="AE74" t="e">
        <f t="shared" si="40"/>
        <v>#DIV/0!</v>
      </c>
      <c r="AF74" s="25" t="e">
        <f t="shared" si="41"/>
        <v>#DIV/0!</v>
      </c>
    </row>
    <row r="75" spans="1:32" ht="14.25" x14ac:dyDescent="0.2">
      <c r="A75" s="37">
        <f>Control!B77</f>
        <v>0</v>
      </c>
      <c r="B75" s="27" t="e">
        <f t="shared" si="24"/>
        <v>#DIV/0!</v>
      </c>
      <c r="C75" s="20">
        <v>0</v>
      </c>
      <c r="D75" s="9" t="e">
        <f t="shared" si="25"/>
        <v>#DIV/0!</v>
      </c>
      <c r="E75">
        <f>Control!C77/100</f>
        <v>0</v>
      </c>
      <c r="F75" t="e">
        <f t="shared" si="26"/>
        <v>#DIV/0!</v>
      </c>
      <c r="G75">
        <f t="shared" si="27"/>
        <v>0</v>
      </c>
      <c r="H75" s="21">
        <f t="shared" si="28"/>
        <v>0</v>
      </c>
      <c r="I75">
        <v>45.1</v>
      </c>
      <c r="J75" t="e">
        <f t="shared" si="29"/>
        <v>#DIV/0!</v>
      </c>
      <c r="K75">
        <f>Control!F77/100</f>
        <v>0</v>
      </c>
      <c r="L75" s="25" t="e">
        <f t="shared" si="30"/>
        <v>#DIV/0!</v>
      </c>
      <c r="M75" s="10">
        <f t="shared" si="31"/>
        <v>79.824905495591352</v>
      </c>
      <c r="N75" t="e">
        <f t="shared" si="32"/>
        <v>#DIV/0!</v>
      </c>
      <c r="O75" t="e">
        <f t="shared" si="33"/>
        <v>#DIV/0!</v>
      </c>
      <c r="P75" s="25" t="e">
        <f t="shared" si="34"/>
        <v>#DIV/0!</v>
      </c>
      <c r="Q75" s="22" t="e">
        <f t="shared" si="35"/>
        <v>#DIV/0!</v>
      </c>
      <c r="R75" t="e">
        <f t="shared" si="36"/>
        <v>#DIV/0!</v>
      </c>
      <c r="S75" s="25" t="e">
        <f t="shared" si="37"/>
        <v>#DIV/0!</v>
      </c>
      <c r="T75" s="25" t="e">
        <f t="shared" si="38"/>
        <v>#DIV/0!</v>
      </c>
      <c r="U75" s="10" t="e">
        <f ca="1">RANK(C75,$C$3:OFFSET($C$3,Control!$I$5-1,0),1)</f>
        <v>#N/A</v>
      </c>
      <c r="V75" s="10" t="e">
        <f t="shared" ca="1" si="43"/>
        <v>#N/A</v>
      </c>
      <c r="W75" s="10" t="e">
        <f t="shared" ca="1" si="43"/>
        <v>#N/A</v>
      </c>
      <c r="X75" s="7" t="e">
        <f t="shared" si="45"/>
        <v>#DIV/0!</v>
      </c>
      <c r="Y75" s="7" t="e">
        <f t="shared" ca="1" si="44"/>
        <v>#N/A</v>
      </c>
      <c r="Z75">
        <v>1</v>
      </c>
      <c r="AA75">
        <v>2</v>
      </c>
      <c r="AB75" s="11" t="e">
        <f t="shared" si="46"/>
        <v>#DIV/0!</v>
      </c>
      <c r="AC75" s="11"/>
      <c r="AD75" s="7" t="e">
        <f t="shared" si="39"/>
        <v>#DIV/0!</v>
      </c>
      <c r="AE75" t="e">
        <f t="shared" si="40"/>
        <v>#DIV/0!</v>
      </c>
      <c r="AF75" s="25" t="e">
        <f t="shared" si="41"/>
        <v>#DIV/0!</v>
      </c>
    </row>
    <row r="76" spans="1:32" ht="14.25" x14ac:dyDescent="0.2">
      <c r="A76" s="37">
        <f>Control!B78</f>
        <v>0</v>
      </c>
      <c r="B76" s="27" t="e">
        <f t="shared" si="24"/>
        <v>#DIV/0!</v>
      </c>
      <c r="C76" s="20">
        <v>0</v>
      </c>
      <c r="D76" s="9" t="e">
        <f t="shared" si="25"/>
        <v>#DIV/0!</v>
      </c>
      <c r="E76">
        <f>Control!C78/100</f>
        <v>0</v>
      </c>
      <c r="F76" t="e">
        <f t="shared" si="26"/>
        <v>#DIV/0!</v>
      </c>
      <c r="G76">
        <f t="shared" si="27"/>
        <v>0</v>
      </c>
      <c r="H76" s="21">
        <f t="shared" si="28"/>
        <v>0</v>
      </c>
      <c r="I76">
        <v>46.1</v>
      </c>
      <c r="J76" t="e">
        <f t="shared" si="29"/>
        <v>#DIV/0!</v>
      </c>
      <c r="K76">
        <f>Control!F78/100</f>
        <v>0</v>
      </c>
      <c r="L76" s="25" t="e">
        <f t="shared" si="30"/>
        <v>#DIV/0!</v>
      </c>
      <c r="M76" s="10">
        <f t="shared" si="31"/>
        <v>81.594859054251899</v>
      </c>
      <c r="N76" t="e">
        <f t="shared" si="32"/>
        <v>#DIV/0!</v>
      </c>
      <c r="O76" t="e">
        <f t="shared" si="33"/>
        <v>#DIV/0!</v>
      </c>
      <c r="P76" s="25" t="e">
        <f t="shared" si="34"/>
        <v>#DIV/0!</v>
      </c>
      <c r="Q76" s="22" t="e">
        <f t="shared" si="35"/>
        <v>#DIV/0!</v>
      </c>
      <c r="R76" t="e">
        <f t="shared" si="36"/>
        <v>#DIV/0!</v>
      </c>
      <c r="S76" s="25" t="e">
        <f t="shared" si="37"/>
        <v>#DIV/0!</v>
      </c>
      <c r="T76" s="25" t="e">
        <f t="shared" si="38"/>
        <v>#DIV/0!</v>
      </c>
      <c r="U76" s="10" t="e">
        <f ca="1">RANK(C76,$C$3:OFFSET($C$3,Control!$I$5-1,0),1)</f>
        <v>#N/A</v>
      </c>
      <c r="V76" s="10" t="e">
        <f t="shared" ref="V76:W95" ca="1" si="47">IF(U76=U75,U75+1,U76)</f>
        <v>#N/A</v>
      </c>
      <c r="W76" s="10" t="e">
        <f t="shared" ca="1" si="47"/>
        <v>#N/A</v>
      </c>
      <c r="X76" s="7" t="e">
        <f t="shared" si="45"/>
        <v>#DIV/0!</v>
      </c>
      <c r="Y76" s="7" t="e">
        <f t="shared" ca="1" si="44"/>
        <v>#N/A</v>
      </c>
      <c r="Z76">
        <v>1</v>
      </c>
      <c r="AA76">
        <v>2</v>
      </c>
      <c r="AB76" s="11" t="e">
        <f t="shared" si="46"/>
        <v>#DIV/0!</v>
      </c>
      <c r="AC76" s="11"/>
      <c r="AD76" s="7" t="e">
        <f t="shared" si="39"/>
        <v>#DIV/0!</v>
      </c>
      <c r="AE76" t="e">
        <f t="shared" si="40"/>
        <v>#DIV/0!</v>
      </c>
      <c r="AF76" s="25" t="e">
        <f t="shared" si="41"/>
        <v>#DIV/0!</v>
      </c>
    </row>
    <row r="77" spans="1:32" ht="14.25" x14ac:dyDescent="0.2">
      <c r="A77" s="37">
        <f>Control!B79</f>
        <v>0</v>
      </c>
      <c r="B77" s="27" t="e">
        <f t="shared" si="24"/>
        <v>#DIV/0!</v>
      </c>
      <c r="C77" s="20">
        <v>0</v>
      </c>
      <c r="D77" s="9" t="e">
        <f t="shared" si="25"/>
        <v>#DIV/0!</v>
      </c>
      <c r="E77">
        <f>Control!C79/100</f>
        <v>0</v>
      </c>
      <c r="F77" t="e">
        <f t="shared" si="26"/>
        <v>#DIV/0!</v>
      </c>
      <c r="G77">
        <f t="shared" si="27"/>
        <v>0</v>
      </c>
      <c r="H77" s="21">
        <f t="shared" si="28"/>
        <v>0</v>
      </c>
      <c r="I77">
        <v>47.1</v>
      </c>
      <c r="J77" t="e">
        <f t="shared" si="29"/>
        <v>#DIV/0!</v>
      </c>
      <c r="K77">
        <f>Control!F79/100</f>
        <v>0</v>
      </c>
      <c r="L77" s="25" t="e">
        <f t="shared" si="30"/>
        <v>#DIV/0!</v>
      </c>
      <c r="M77" s="10">
        <f t="shared" si="31"/>
        <v>83.364812612912473</v>
      </c>
      <c r="N77" t="e">
        <f t="shared" si="32"/>
        <v>#DIV/0!</v>
      </c>
      <c r="O77" t="e">
        <f t="shared" si="33"/>
        <v>#DIV/0!</v>
      </c>
      <c r="P77" s="25" t="e">
        <f t="shared" si="34"/>
        <v>#DIV/0!</v>
      </c>
      <c r="Q77" s="22" t="e">
        <f t="shared" si="35"/>
        <v>#DIV/0!</v>
      </c>
      <c r="R77" t="e">
        <f t="shared" si="36"/>
        <v>#DIV/0!</v>
      </c>
      <c r="S77" s="25" t="e">
        <f t="shared" si="37"/>
        <v>#DIV/0!</v>
      </c>
      <c r="T77" s="25" t="e">
        <f t="shared" si="38"/>
        <v>#DIV/0!</v>
      </c>
      <c r="U77" s="10" t="e">
        <f ca="1">RANK(C77,$C$3:OFFSET($C$3,Control!$I$5-1,0),1)</f>
        <v>#N/A</v>
      </c>
      <c r="V77" s="10" t="e">
        <f t="shared" ca="1" si="47"/>
        <v>#N/A</v>
      </c>
      <c r="W77" s="10" t="e">
        <f t="shared" ca="1" si="47"/>
        <v>#N/A</v>
      </c>
      <c r="X77" s="7" t="e">
        <f t="shared" si="45"/>
        <v>#DIV/0!</v>
      </c>
      <c r="Y77" s="7" t="e">
        <f t="shared" ca="1" si="44"/>
        <v>#N/A</v>
      </c>
      <c r="Z77">
        <v>1</v>
      </c>
      <c r="AA77">
        <v>2</v>
      </c>
      <c r="AB77" s="11" t="e">
        <f t="shared" si="46"/>
        <v>#DIV/0!</v>
      </c>
      <c r="AC77" s="11"/>
      <c r="AD77" s="7" t="e">
        <f t="shared" si="39"/>
        <v>#DIV/0!</v>
      </c>
      <c r="AE77" t="e">
        <f t="shared" si="40"/>
        <v>#DIV/0!</v>
      </c>
      <c r="AF77" s="25" t="e">
        <f t="shared" si="41"/>
        <v>#DIV/0!</v>
      </c>
    </row>
    <row r="78" spans="1:32" ht="14.25" x14ac:dyDescent="0.2">
      <c r="A78" s="37">
        <f>Control!B80</f>
        <v>0</v>
      </c>
      <c r="B78" s="27" t="e">
        <f t="shared" si="24"/>
        <v>#DIV/0!</v>
      </c>
      <c r="C78" s="20">
        <v>0</v>
      </c>
      <c r="D78" s="9" t="e">
        <f t="shared" si="25"/>
        <v>#DIV/0!</v>
      </c>
      <c r="E78">
        <f>Control!C80/100</f>
        <v>0</v>
      </c>
      <c r="F78" t="e">
        <f t="shared" si="26"/>
        <v>#DIV/0!</v>
      </c>
      <c r="G78">
        <f t="shared" si="27"/>
        <v>0</v>
      </c>
      <c r="H78" s="21">
        <f t="shared" si="28"/>
        <v>0</v>
      </c>
      <c r="I78">
        <v>48.1</v>
      </c>
      <c r="J78" t="e">
        <f t="shared" si="29"/>
        <v>#DIV/0!</v>
      </c>
      <c r="K78">
        <f>Control!F80/100</f>
        <v>0</v>
      </c>
      <c r="L78" s="25" t="e">
        <f t="shared" si="30"/>
        <v>#DIV/0!</v>
      </c>
      <c r="M78" s="10">
        <f t="shared" si="31"/>
        <v>85.13476617157302</v>
      </c>
      <c r="N78" t="e">
        <f t="shared" si="32"/>
        <v>#DIV/0!</v>
      </c>
      <c r="O78" t="e">
        <f t="shared" si="33"/>
        <v>#DIV/0!</v>
      </c>
      <c r="P78" s="25" t="e">
        <f t="shared" si="34"/>
        <v>#DIV/0!</v>
      </c>
      <c r="Q78" s="22" t="e">
        <f t="shared" si="35"/>
        <v>#DIV/0!</v>
      </c>
      <c r="R78" t="e">
        <f t="shared" si="36"/>
        <v>#DIV/0!</v>
      </c>
      <c r="S78" s="25" t="e">
        <f t="shared" si="37"/>
        <v>#DIV/0!</v>
      </c>
      <c r="T78" s="25" t="e">
        <f t="shared" si="38"/>
        <v>#DIV/0!</v>
      </c>
      <c r="U78" s="10" t="e">
        <f ca="1">RANK(C78,$C$3:OFFSET($C$3,Control!$I$5-1,0),1)</f>
        <v>#N/A</v>
      </c>
      <c r="V78" s="10" t="e">
        <f t="shared" ca="1" si="47"/>
        <v>#N/A</v>
      </c>
      <c r="W78" s="10" t="e">
        <f t="shared" ca="1" si="47"/>
        <v>#N/A</v>
      </c>
      <c r="X78" s="7" t="e">
        <f t="shared" si="45"/>
        <v>#DIV/0!</v>
      </c>
      <c r="Y78" s="7" t="e">
        <f t="shared" ca="1" si="44"/>
        <v>#N/A</v>
      </c>
      <c r="Z78">
        <v>1</v>
      </c>
      <c r="AA78">
        <v>2</v>
      </c>
      <c r="AB78" s="11" t="e">
        <f t="shared" si="46"/>
        <v>#DIV/0!</v>
      </c>
      <c r="AC78" s="11"/>
      <c r="AD78" s="7" t="e">
        <f t="shared" si="39"/>
        <v>#DIV/0!</v>
      </c>
      <c r="AE78" t="e">
        <f t="shared" si="40"/>
        <v>#DIV/0!</v>
      </c>
      <c r="AF78" s="25" t="e">
        <f t="shared" si="41"/>
        <v>#DIV/0!</v>
      </c>
    </row>
    <row r="79" spans="1:32" ht="14.25" x14ac:dyDescent="0.2">
      <c r="A79" s="37">
        <f>Control!B81</f>
        <v>0</v>
      </c>
      <c r="B79" s="27" t="e">
        <f t="shared" si="24"/>
        <v>#DIV/0!</v>
      </c>
      <c r="C79" s="20">
        <v>0</v>
      </c>
      <c r="D79" s="9" t="e">
        <f t="shared" si="25"/>
        <v>#DIV/0!</v>
      </c>
      <c r="E79">
        <f>Control!C81/100</f>
        <v>0</v>
      </c>
      <c r="F79" t="e">
        <f t="shared" si="26"/>
        <v>#DIV/0!</v>
      </c>
      <c r="G79">
        <f t="shared" si="27"/>
        <v>0</v>
      </c>
      <c r="H79" s="21">
        <f t="shared" si="28"/>
        <v>0</v>
      </c>
      <c r="I79">
        <v>49.1</v>
      </c>
      <c r="J79" t="e">
        <f t="shared" si="29"/>
        <v>#DIV/0!</v>
      </c>
      <c r="K79">
        <f>Control!F81/100</f>
        <v>0</v>
      </c>
      <c r="L79" s="25" t="e">
        <f t="shared" si="30"/>
        <v>#DIV/0!</v>
      </c>
      <c r="M79" s="10">
        <f t="shared" si="31"/>
        <v>86.90471973023358</v>
      </c>
      <c r="N79" t="e">
        <f t="shared" si="32"/>
        <v>#DIV/0!</v>
      </c>
      <c r="O79" t="e">
        <f t="shared" si="33"/>
        <v>#DIV/0!</v>
      </c>
      <c r="P79" s="25" t="e">
        <f t="shared" si="34"/>
        <v>#DIV/0!</v>
      </c>
      <c r="Q79" s="22" t="e">
        <f t="shared" si="35"/>
        <v>#DIV/0!</v>
      </c>
      <c r="R79" t="e">
        <f t="shared" si="36"/>
        <v>#DIV/0!</v>
      </c>
      <c r="S79" s="25" t="e">
        <f t="shared" si="37"/>
        <v>#DIV/0!</v>
      </c>
      <c r="T79" s="25" t="e">
        <f t="shared" si="38"/>
        <v>#DIV/0!</v>
      </c>
      <c r="U79" s="10" t="e">
        <f ca="1">RANK(C79,$C$3:OFFSET($C$3,Control!$I$5-1,0),1)</f>
        <v>#N/A</v>
      </c>
      <c r="V79" s="10" t="e">
        <f t="shared" ca="1" si="47"/>
        <v>#N/A</v>
      </c>
      <c r="W79" s="10" t="e">
        <f t="shared" ca="1" si="47"/>
        <v>#N/A</v>
      </c>
      <c r="X79" s="7" t="e">
        <f t="shared" si="45"/>
        <v>#DIV/0!</v>
      </c>
      <c r="Y79" s="7" t="e">
        <f t="shared" ca="1" si="44"/>
        <v>#N/A</v>
      </c>
      <c r="Z79">
        <v>1</v>
      </c>
      <c r="AA79">
        <v>2</v>
      </c>
      <c r="AB79" s="11" t="e">
        <f t="shared" si="46"/>
        <v>#DIV/0!</v>
      </c>
      <c r="AC79" s="11"/>
      <c r="AD79" s="7" t="e">
        <f t="shared" si="39"/>
        <v>#DIV/0!</v>
      </c>
      <c r="AE79" t="e">
        <f t="shared" si="40"/>
        <v>#DIV/0!</v>
      </c>
      <c r="AF79" s="25" t="e">
        <f t="shared" si="41"/>
        <v>#DIV/0!</v>
      </c>
    </row>
    <row r="80" spans="1:32" ht="14.25" x14ac:dyDescent="0.2">
      <c r="A80" s="37">
        <f>Control!B82</f>
        <v>0</v>
      </c>
      <c r="B80" s="27" t="e">
        <f t="shared" si="24"/>
        <v>#DIV/0!</v>
      </c>
      <c r="C80" s="20">
        <v>0</v>
      </c>
      <c r="D80" s="9" t="e">
        <f t="shared" si="25"/>
        <v>#DIV/0!</v>
      </c>
      <c r="E80">
        <f>Control!C82/100</f>
        <v>0</v>
      </c>
      <c r="F80" t="e">
        <f t="shared" si="26"/>
        <v>#DIV/0!</v>
      </c>
      <c r="G80">
        <f t="shared" si="27"/>
        <v>0</v>
      </c>
      <c r="H80" s="21">
        <f t="shared" si="28"/>
        <v>0</v>
      </c>
      <c r="I80">
        <v>50.1</v>
      </c>
      <c r="J80" t="e">
        <f t="shared" si="29"/>
        <v>#DIV/0!</v>
      </c>
      <c r="K80">
        <f>Control!F82/100</f>
        <v>0</v>
      </c>
      <c r="L80" s="25" t="e">
        <f t="shared" si="30"/>
        <v>#DIV/0!</v>
      </c>
      <c r="M80" s="10">
        <f t="shared" si="31"/>
        <v>88.674673288894141</v>
      </c>
      <c r="N80" t="e">
        <f t="shared" si="32"/>
        <v>#DIV/0!</v>
      </c>
      <c r="O80" t="e">
        <f t="shared" si="33"/>
        <v>#DIV/0!</v>
      </c>
      <c r="P80" s="25" t="e">
        <f t="shared" si="34"/>
        <v>#DIV/0!</v>
      </c>
      <c r="Q80" s="22" t="e">
        <f t="shared" si="35"/>
        <v>#DIV/0!</v>
      </c>
      <c r="R80" t="e">
        <f t="shared" si="36"/>
        <v>#DIV/0!</v>
      </c>
      <c r="S80" s="25" t="e">
        <f t="shared" si="37"/>
        <v>#DIV/0!</v>
      </c>
      <c r="T80" s="25" t="e">
        <f t="shared" si="38"/>
        <v>#DIV/0!</v>
      </c>
      <c r="U80" s="10" t="e">
        <f ca="1">RANK(C80,$C$3:OFFSET($C$3,Control!$I$5-1,0),1)</f>
        <v>#N/A</v>
      </c>
      <c r="V80" s="10" t="e">
        <f t="shared" ca="1" si="47"/>
        <v>#N/A</v>
      </c>
      <c r="W80" s="10" t="e">
        <f t="shared" ca="1" si="47"/>
        <v>#N/A</v>
      </c>
      <c r="X80" s="7" t="e">
        <f t="shared" si="45"/>
        <v>#DIV/0!</v>
      </c>
      <c r="Y80" s="7" t="e">
        <f t="shared" ca="1" si="44"/>
        <v>#N/A</v>
      </c>
      <c r="Z80">
        <v>1</v>
      </c>
      <c r="AA80">
        <v>2</v>
      </c>
      <c r="AB80" s="11" t="e">
        <f t="shared" si="46"/>
        <v>#DIV/0!</v>
      </c>
      <c r="AC80" s="11"/>
      <c r="AD80" s="7" t="e">
        <f t="shared" si="39"/>
        <v>#DIV/0!</v>
      </c>
      <c r="AE80" t="e">
        <f t="shared" si="40"/>
        <v>#DIV/0!</v>
      </c>
      <c r="AF80" s="25" t="e">
        <f t="shared" si="41"/>
        <v>#DIV/0!</v>
      </c>
    </row>
    <row r="81" spans="1:32" ht="14.25" x14ac:dyDescent="0.2">
      <c r="A81" s="37">
        <f>Control!B83</f>
        <v>0</v>
      </c>
      <c r="B81" s="27" t="e">
        <f t="shared" si="24"/>
        <v>#DIV/0!</v>
      </c>
      <c r="C81" s="20">
        <v>0</v>
      </c>
      <c r="D81" s="9" t="e">
        <f t="shared" si="25"/>
        <v>#DIV/0!</v>
      </c>
      <c r="E81">
        <f>Control!C83/100</f>
        <v>0</v>
      </c>
      <c r="F81" t="e">
        <f t="shared" si="26"/>
        <v>#DIV/0!</v>
      </c>
      <c r="G81">
        <f t="shared" si="27"/>
        <v>0</v>
      </c>
      <c r="H81" s="21">
        <f t="shared" si="28"/>
        <v>0</v>
      </c>
      <c r="I81">
        <v>51.1</v>
      </c>
      <c r="J81" t="e">
        <f t="shared" si="29"/>
        <v>#DIV/0!</v>
      </c>
      <c r="K81">
        <f>Control!F83/100</f>
        <v>0</v>
      </c>
      <c r="L81" s="25" t="e">
        <f t="shared" si="30"/>
        <v>#DIV/0!</v>
      </c>
      <c r="M81" s="10">
        <f t="shared" si="31"/>
        <v>90.444626847554716</v>
      </c>
      <c r="N81" t="e">
        <f t="shared" si="32"/>
        <v>#DIV/0!</v>
      </c>
      <c r="O81" t="e">
        <f t="shared" si="33"/>
        <v>#DIV/0!</v>
      </c>
      <c r="P81" s="25" t="e">
        <f t="shared" si="34"/>
        <v>#DIV/0!</v>
      </c>
      <c r="Q81" s="22" t="e">
        <f t="shared" si="35"/>
        <v>#DIV/0!</v>
      </c>
      <c r="R81" t="e">
        <f t="shared" si="36"/>
        <v>#DIV/0!</v>
      </c>
      <c r="S81" s="25" t="e">
        <f t="shared" si="37"/>
        <v>#DIV/0!</v>
      </c>
      <c r="T81" s="25" t="e">
        <f t="shared" si="38"/>
        <v>#DIV/0!</v>
      </c>
      <c r="U81" s="10" t="e">
        <f ca="1">RANK(C81,$C$3:OFFSET($C$3,Control!$I$5-1,0),1)</f>
        <v>#N/A</v>
      </c>
      <c r="V81" s="10" t="e">
        <f t="shared" ca="1" si="47"/>
        <v>#N/A</v>
      </c>
      <c r="W81" s="10" t="e">
        <f t="shared" ca="1" si="47"/>
        <v>#N/A</v>
      </c>
      <c r="X81" s="7" t="e">
        <f t="shared" si="45"/>
        <v>#DIV/0!</v>
      </c>
      <c r="Y81" s="7" t="e">
        <f t="shared" ca="1" si="44"/>
        <v>#N/A</v>
      </c>
      <c r="Z81">
        <v>1</v>
      </c>
      <c r="AA81">
        <v>2</v>
      </c>
      <c r="AB81" s="11" t="e">
        <f t="shared" si="46"/>
        <v>#DIV/0!</v>
      </c>
      <c r="AC81" s="11"/>
      <c r="AD81" s="7" t="e">
        <f t="shared" si="39"/>
        <v>#DIV/0!</v>
      </c>
      <c r="AE81" t="e">
        <f t="shared" si="40"/>
        <v>#DIV/0!</v>
      </c>
      <c r="AF81" s="25" t="e">
        <f t="shared" si="41"/>
        <v>#DIV/0!</v>
      </c>
    </row>
    <row r="82" spans="1:32" ht="14.25" x14ac:dyDescent="0.2">
      <c r="A82" s="37">
        <f>Control!B84</f>
        <v>0</v>
      </c>
      <c r="B82" s="27" t="e">
        <f t="shared" si="24"/>
        <v>#DIV/0!</v>
      </c>
      <c r="C82" s="20">
        <v>0</v>
      </c>
      <c r="D82" s="9" t="e">
        <f t="shared" si="25"/>
        <v>#DIV/0!</v>
      </c>
      <c r="E82">
        <f>Control!C84/100</f>
        <v>0</v>
      </c>
      <c r="F82" t="e">
        <f t="shared" si="26"/>
        <v>#DIV/0!</v>
      </c>
      <c r="G82">
        <f t="shared" si="27"/>
        <v>0</v>
      </c>
      <c r="H82" s="21">
        <f t="shared" si="28"/>
        <v>0</v>
      </c>
      <c r="I82">
        <v>52.1</v>
      </c>
      <c r="J82" t="e">
        <f t="shared" si="29"/>
        <v>#DIV/0!</v>
      </c>
      <c r="K82">
        <f>Control!F84/100</f>
        <v>0</v>
      </c>
      <c r="L82" s="25" t="e">
        <f t="shared" si="30"/>
        <v>#DIV/0!</v>
      </c>
      <c r="M82" s="10">
        <f t="shared" si="31"/>
        <v>92.214580406215276</v>
      </c>
      <c r="N82" t="e">
        <f t="shared" si="32"/>
        <v>#DIV/0!</v>
      </c>
      <c r="O82" t="e">
        <f t="shared" si="33"/>
        <v>#DIV/0!</v>
      </c>
      <c r="P82" s="25" t="e">
        <f t="shared" si="34"/>
        <v>#DIV/0!</v>
      </c>
      <c r="Q82" s="22" t="e">
        <f t="shared" si="35"/>
        <v>#DIV/0!</v>
      </c>
      <c r="R82" t="e">
        <f t="shared" si="36"/>
        <v>#DIV/0!</v>
      </c>
      <c r="S82" s="25" t="e">
        <f t="shared" si="37"/>
        <v>#DIV/0!</v>
      </c>
      <c r="T82" s="25" t="e">
        <f t="shared" si="38"/>
        <v>#DIV/0!</v>
      </c>
      <c r="U82" s="10" t="e">
        <f ca="1">RANK(C82,$C$3:OFFSET($C$3,Control!$I$5-1,0),1)</f>
        <v>#N/A</v>
      </c>
      <c r="V82" s="10" t="e">
        <f t="shared" ca="1" si="47"/>
        <v>#N/A</v>
      </c>
      <c r="W82" s="10" t="e">
        <f t="shared" ca="1" si="47"/>
        <v>#N/A</v>
      </c>
      <c r="X82" s="7" t="e">
        <f t="shared" si="45"/>
        <v>#DIV/0!</v>
      </c>
      <c r="Y82" s="7" t="e">
        <f t="shared" ca="1" si="44"/>
        <v>#N/A</v>
      </c>
      <c r="Z82">
        <v>1</v>
      </c>
      <c r="AA82">
        <v>2</v>
      </c>
      <c r="AB82" s="11" t="e">
        <f t="shared" si="46"/>
        <v>#DIV/0!</v>
      </c>
      <c r="AC82" s="11"/>
      <c r="AD82" s="7" t="e">
        <f t="shared" si="39"/>
        <v>#DIV/0!</v>
      </c>
      <c r="AE82" t="e">
        <f t="shared" si="40"/>
        <v>#DIV/0!</v>
      </c>
      <c r="AF82" s="25" t="e">
        <f t="shared" si="41"/>
        <v>#DIV/0!</v>
      </c>
    </row>
    <row r="83" spans="1:32" ht="14.25" x14ac:dyDescent="0.2">
      <c r="A83" s="37">
        <f>Control!B85</f>
        <v>0</v>
      </c>
      <c r="B83" s="27" t="e">
        <f t="shared" si="24"/>
        <v>#DIV/0!</v>
      </c>
      <c r="C83" s="20">
        <v>0</v>
      </c>
      <c r="D83" s="9" t="e">
        <f t="shared" si="25"/>
        <v>#DIV/0!</v>
      </c>
      <c r="E83">
        <f>Control!C85/100</f>
        <v>0</v>
      </c>
      <c r="F83" t="e">
        <f t="shared" si="26"/>
        <v>#DIV/0!</v>
      </c>
      <c r="G83">
        <f t="shared" si="27"/>
        <v>0</v>
      </c>
      <c r="H83" s="21">
        <f t="shared" si="28"/>
        <v>0</v>
      </c>
      <c r="I83">
        <v>53.1</v>
      </c>
      <c r="J83" t="e">
        <f t="shared" si="29"/>
        <v>#DIV/0!</v>
      </c>
      <c r="K83">
        <f>Control!F85/100</f>
        <v>0</v>
      </c>
      <c r="L83" s="25" t="e">
        <f t="shared" si="30"/>
        <v>#DIV/0!</v>
      </c>
      <c r="M83" s="10">
        <f t="shared" si="31"/>
        <v>93.984533964875851</v>
      </c>
      <c r="N83" t="e">
        <f t="shared" si="32"/>
        <v>#DIV/0!</v>
      </c>
      <c r="O83" t="e">
        <f t="shared" si="33"/>
        <v>#DIV/0!</v>
      </c>
      <c r="P83" s="25" t="e">
        <f t="shared" si="34"/>
        <v>#DIV/0!</v>
      </c>
      <c r="Q83" s="22" t="e">
        <f t="shared" si="35"/>
        <v>#DIV/0!</v>
      </c>
      <c r="R83" t="e">
        <f t="shared" si="36"/>
        <v>#DIV/0!</v>
      </c>
      <c r="S83" s="25" t="e">
        <f t="shared" si="37"/>
        <v>#DIV/0!</v>
      </c>
      <c r="T83" s="25" t="e">
        <f t="shared" si="38"/>
        <v>#DIV/0!</v>
      </c>
      <c r="U83" s="10" t="e">
        <f ca="1">RANK(C83,$C$3:OFFSET($C$3,Control!$I$5-1,0),1)</f>
        <v>#N/A</v>
      </c>
      <c r="V83" s="10" t="e">
        <f t="shared" ca="1" si="47"/>
        <v>#N/A</v>
      </c>
      <c r="W83" s="10" t="e">
        <f t="shared" ca="1" si="47"/>
        <v>#N/A</v>
      </c>
      <c r="X83" s="7" t="e">
        <f t="shared" si="45"/>
        <v>#DIV/0!</v>
      </c>
      <c r="Y83" s="7" t="e">
        <f t="shared" ca="1" si="44"/>
        <v>#N/A</v>
      </c>
      <c r="Z83">
        <v>1</v>
      </c>
      <c r="AA83">
        <v>2</v>
      </c>
      <c r="AB83" s="11" t="e">
        <f t="shared" si="46"/>
        <v>#DIV/0!</v>
      </c>
      <c r="AC83" s="11"/>
      <c r="AD83" s="7" t="e">
        <f t="shared" si="39"/>
        <v>#DIV/0!</v>
      </c>
      <c r="AE83" t="e">
        <f t="shared" si="40"/>
        <v>#DIV/0!</v>
      </c>
      <c r="AF83" s="25" t="e">
        <f t="shared" si="41"/>
        <v>#DIV/0!</v>
      </c>
    </row>
    <row r="84" spans="1:32" ht="14.25" x14ac:dyDescent="0.2">
      <c r="A84" s="37">
        <f>Control!B86</f>
        <v>0</v>
      </c>
      <c r="B84" s="27" t="e">
        <f t="shared" si="24"/>
        <v>#DIV/0!</v>
      </c>
      <c r="C84" s="20">
        <v>0</v>
      </c>
      <c r="D84" s="9" t="e">
        <f t="shared" si="25"/>
        <v>#DIV/0!</v>
      </c>
      <c r="E84">
        <f>Control!C86/100</f>
        <v>0</v>
      </c>
      <c r="F84" t="e">
        <f t="shared" si="26"/>
        <v>#DIV/0!</v>
      </c>
      <c r="G84">
        <f t="shared" si="27"/>
        <v>0</v>
      </c>
      <c r="H84" s="21">
        <f t="shared" si="28"/>
        <v>0</v>
      </c>
      <c r="I84">
        <v>54.1</v>
      </c>
      <c r="J84" t="e">
        <f t="shared" si="29"/>
        <v>#DIV/0!</v>
      </c>
      <c r="K84">
        <f>Control!F86/100</f>
        <v>0</v>
      </c>
      <c r="L84" s="25" t="e">
        <f t="shared" si="30"/>
        <v>#DIV/0!</v>
      </c>
      <c r="M84" s="10">
        <f t="shared" si="31"/>
        <v>95.754487523536397</v>
      </c>
      <c r="N84" t="e">
        <f t="shared" si="32"/>
        <v>#DIV/0!</v>
      </c>
      <c r="O84" t="e">
        <f t="shared" si="33"/>
        <v>#DIV/0!</v>
      </c>
      <c r="P84" s="25" t="e">
        <f t="shared" si="34"/>
        <v>#DIV/0!</v>
      </c>
      <c r="Q84" s="22" t="e">
        <f t="shared" si="35"/>
        <v>#DIV/0!</v>
      </c>
      <c r="R84" t="e">
        <f t="shared" si="36"/>
        <v>#DIV/0!</v>
      </c>
      <c r="S84" s="25" t="e">
        <f t="shared" si="37"/>
        <v>#DIV/0!</v>
      </c>
      <c r="T84" s="25" t="e">
        <f t="shared" si="38"/>
        <v>#DIV/0!</v>
      </c>
      <c r="U84" s="10" t="e">
        <f ca="1">RANK(C84,$C$3:OFFSET($C$3,Control!$I$5-1,0),1)</f>
        <v>#N/A</v>
      </c>
      <c r="V84" s="10" t="e">
        <f t="shared" ca="1" si="47"/>
        <v>#N/A</v>
      </c>
      <c r="W84" s="10" t="e">
        <f t="shared" ca="1" si="47"/>
        <v>#N/A</v>
      </c>
      <c r="X84" s="7" t="e">
        <f t="shared" si="45"/>
        <v>#DIV/0!</v>
      </c>
      <c r="Y84" s="7" t="e">
        <f t="shared" ca="1" si="44"/>
        <v>#N/A</v>
      </c>
      <c r="Z84">
        <v>1</v>
      </c>
      <c r="AA84">
        <v>2</v>
      </c>
      <c r="AB84" s="11" t="e">
        <f t="shared" si="46"/>
        <v>#DIV/0!</v>
      </c>
      <c r="AC84" s="11"/>
      <c r="AD84" s="7" t="e">
        <f t="shared" si="39"/>
        <v>#DIV/0!</v>
      </c>
      <c r="AE84" t="e">
        <f t="shared" si="40"/>
        <v>#DIV/0!</v>
      </c>
      <c r="AF84" s="25" t="e">
        <f t="shared" si="41"/>
        <v>#DIV/0!</v>
      </c>
    </row>
    <row r="85" spans="1:32" ht="14.25" x14ac:dyDescent="0.2">
      <c r="A85" s="37">
        <f>Control!B87</f>
        <v>0</v>
      </c>
      <c r="B85" s="27" t="e">
        <f t="shared" si="24"/>
        <v>#DIV/0!</v>
      </c>
      <c r="C85" s="20">
        <v>0</v>
      </c>
      <c r="D85" s="9" t="e">
        <f t="shared" si="25"/>
        <v>#DIV/0!</v>
      </c>
      <c r="E85">
        <f>Control!C87/100</f>
        <v>0</v>
      </c>
      <c r="F85" t="e">
        <f t="shared" si="26"/>
        <v>#DIV/0!</v>
      </c>
      <c r="G85">
        <f t="shared" si="27"/>
        <v>0</v>
      </c>
      <c r="H85" s="21">
        <f t="shared" si="28"/>
        <v>0</v>
      </c>
      <c r="I85">
        <v>55.1</v>
      </c>
      <c r="J85" t="e">
        <f t="shared" si="29"/>
        <v>#DIV/0!</v>
      </c>
      <c r="K85">
        <f>Control!F87/100</f>
        <v>0</v>
      </c>
      <c r="L85" s="25" t="e">
        <f t="shared" si="30"/>
        <v>#DIV/0!</v>
      </c>
      <c r="M85" s="10">
        <f t="shared" si="31"/>
        <v>97.524441082196958</v>
      </c>
      <c r="N85" t="e">
        <f t="shared" si="32"/>
        <v>#DIV/0!</v>
      </c>
      <c r="O85" t="e">
        <f t="shared" si="33"/>
        <v>#DIV/0!</v>
      </c>
      <c r="P85" s="25" t="e">
        <f t="shared" si="34"/>
        <v>#DIV/0!</v>
      </c>
      <c r="Q85" s="22" t="e">
        <f t="shared" si="35"/>
        <v>#DIV/0!</v>
      </c>
      <c r="R85" t="e">
        <f t="shared" si="36"/>
        <v>#DIV/0!</v>
      </c>
      <c r="S85" s="25" t="e">
        <f t="shared" si="37"/>
        <v>#DIV/0!</v>
      </c>
      <c r="T85" s="25" t="e">
        <f t="shared" si="38"/>
        <v>#DIV/0!</v>
      </c>
      <c r="U85" s="10" t="e">
        <f ca="1">RANK(C85,$C$3:OFFSET($C$3,Control!$I$5-1,0),1)</f>
        <v>#N/A</v>
      </c>
      <c r="V85" s="10" t="e">
        <f t="shared" ca="1" si="47"/>
        <v>#N/A</v>
      </c>
      <c r="W85" s="10" t="e">
        <f t="shared" ca="1" si="47"/>
        <v>#N/A</v>
      </c>
      <c r="X85" s="7" t="e">
        <f t="shared" si="45"/>
        <v>#DIV/0!</v>
      </c>
      <c r="Y85" s="7" t="e">
        <f t="shared" ca="1" si="44"/>
        <v>#N/A</v>
      </c>
      <c r="Z85">
        <v>1</v>
      </c>
      <c r="AA85">
        <v>2</v>
      </c>
      <c r="AB85" s="11" t="e">
        <f t="shared" si="46"/>
        <v>#DIV/0!</v>
      </c>
      <c r="AC85" s="11"/>
      <c r="AD85" s="7" t="e">
        <f t="shared" si="39"/>
        <v>#DIV/0!</v>
      </c>
      <c r="AE85" t="e">
        <f t="shared" si="40"/>
        <v>#DIV/0!</v>
      </c>
      <c r="AF85" s="25" t="e">
        <f t="shared" si="41"/>
        <v>#DIV/0!</v>
      </c>
    </row>
    <row r="86" spans="1:32" ht="14.25" x14ac:dyDescent="0.2">
      <c r="A86" s="37">
        <f>Control!B88</f>
        <v>0</v>
      </c>
      <c r="B86" s="27" t="e">
        <f t="shared" si="24"/>
        <v>#DIV/0!</v>
      </c>
      <c r="C86" s="20">
        <v>0</v>
      </c>
      <c r="D86" s="9" t="e">
        <f t="shared" si="25"/>
        <v>#DIV/0!</v>
      </c>
      <c r="E86">
        <f>Control!C88/100</f>
        <v>0</v>
      </c>
      <c r="F86" t="e">
        <f t="shared" si="26"/>
        <v>#DIV/0!</v>
      </c>
      <c r="G86">
        <f t="shared" si="27"/>
        <v>0</v>
      </c>
      <c r="H86" s="21">
        <f t="shared" si="28"/>
        <v>0</v>
      </c>
      <c r="I86">
        <v>56.1</v>
      </c>
      <c r="J86" t="e">
        <f t="shared" si="29"/>
        <v>#DIV/0!</v>
      </c>
      <c r="K86">
        <f>Control!F88/100</f>
        <v>0</v>
      </c>
      <c r="L86" s="25" t="e">
        <f t="shared" si="30"/>
        <v>#DIV/0!</v>
      </c>
      <c r="M86" s="10">
        <f t="shared" si="31"/>
        <v>99.294394640857533</v>
      </c>
      <c r="N86" t="e">
        <f t="shared" si="32"/>
        <v>#DIV/0!</v>
      </c>
      <c r="O86" t="e">
        <f t="shared" si="33"/>
        <v>#DIV/0!</v>
      </c>
      <c r="P86" s="25" t="e">
        <f t="shared" si="34"/>
        <v>#DIV/0!</v>
      </c>
      <c r="Q86" s="22" t="e">
        <f t="shared" si="35"/>
        <v>#DIV/0!</v>
      </c>
      <c r="R86" t="e">
        <f t="shared" si="36"/>
        <v>#DIV/0!</v>
      </c>
      <c r="S86" s="25" t="e">
        <f t="shared" si="37"/>
        <v>#DIV/0!</v>
      </c>
      <c r="T86" s="25" t="e">
        <f t="shared" si="38"/>
        <v>#DIV/0!</v>
      </c>
      <c r="U86" s="10" t="e">
        <f ca="1">RANK(C86,$C$3:OFFSET($C$3,Control!$I$5-1,0),1)</f>
        <v>#N/A</v>
      </c>
      <c r="V86" s="10" t="e">
        <f t="shared" ca="1" si="47"/>
        <v>#N/A</v>
      </c>
      <c r="W86" s="10" t="e">
        <f t="shared" ca="1" si="47"/>
        <v>#N/A</v>
      </c>
      <c r="X86" s="7" t="e">
        <f t="shared" si="45"/>
        <v>#DIV/0!</v>
      </c>
      <c r="Y86" s="7" t="e">
        <f t="shared" ca="1" si="44"/>
        <v>#N/A</v>
      </c>
      <c r="Z86">
        <v>1</v>
      </c>
      <c r="AA86">
        <v>2</v>
      </c>
      <c r="AB86" s="11" t="e">
        <f t="shared" si="46"/>
        <v>#DIV/0!</v>
      </c>
      <c r="AC86" s="11"/>
      <c r="AD86" s="7" t="e">
        <f t="shared" si="39"/>
        <v>#DIV/0!</v>
      </c>
      <c r="AE86" t="e">
        <f t="shared" si="40"/>
        <v>#DIV/0!</v>
      </c>
      <c r="AF86" s="25" t="e">
        <f t="shared" si="41"/>
        <v>#DIV/0!</v>
      </c>
    </row>
    <row r="87" spans="1:32" ht="14.25" x14ac:dyDescent="0.2">
      <c r="A87" s="37">
        <f>Control!B89</f>
        <v>0</v>
      </c>
      <c r="B87" s="27" t="e">
        <f t="shared" si="24"/>
        <v>#DIV/0!</v>
      </c>
      <c r="C87" s="20">
        <v>0</v>
      </c>
      <c r="D87" s="9" t="e">
        <f t="shared" si="25"/>
        <v>#DIV/0!</v>
      </c>
      <c r="E87">
        <f>Control!C89/100</f>
        <v>0</v>
      </c>
      <c r="F87" t="e">
        <f t="shared" si="26"/>
        <v>#DIV/0!</v>
      </c>
      <c r="G87">
        <f t="shared" si="27"/>
        <v>0</v>
      </c>
      <c r="H87" s="21">
        <f t="shared" si="28"/>
        <v>0</v>
      </c>
      <c r="I87">
        <v>57.1</v>
      </c>
      <c r="J87" t="e">
        <f t="shared" si="29"/>
        <v>#DIV/0!</v>
      </c>
      <c r="K87">
        <f>Control!F89/100</f>
        <v>0</v>
      </c>
      <c r="L87" s="25" t="e">
        <f t="shared" si="30"/>
        <v>#DIV/0!</v>
      </c>
      <c r="M87" s="10">
        <f t="shared" si="31"/>
        <v>101.06434819951808</v>
      </c>
      <c r="N87" t="e">
        <f t="shared" si="32"/>
        <v>#DIV/0!</v>
      </c>
      <c r="O87" t="e">
        <f t="shared" si="33"/>
        <v>#DIV/0!</v>
      </c>
      <c r="P87" s="25" t="e">
        <f t="shared" si="34"/>
        <v>#DIV/0!</v>
      </c>
      <c r="Q87" s="22" t="e">
        <f t="shared" si="35"/>
        <v>#DIV/0!</v>
      </c>
      <c r="R87" t="e">
        <f t="shared" si="36"/>
        <v>#DIV/0!</v>
      </c>
      <c r="S87" s="25" t="e">
        <f t="shared" si="37"/>
        <v>#DIV/0!</v>
      </c>
      <c r="T87" s="25" t="e">
        <f t="shared" si="38"/>
        <v>#DIV/0!</v>
      </c>
      <c r="U87" s="10" t="e">
        <f ca="1">RANK(C87,$C$3:OFFSET($C$3,Control!$I$5-1,0),1)</f>
        <v>#N/A</v>
      </c>
      <c r="V87" s="10" t="e">
        <f t="shared" ca="1" si="47"/>
        <v>#N/A</v>
      </c>
      <c r="W87" s="10" t="e">
        <f t="shared" ca="1" si="47"/>
        <v>#N/A</v>
      </c>
      <c r="X87" s="7" t="e">
        <f t="shared" si="45"/>
        <v>#DIV/0!</v>
      </c>
      <c r="Y87" s="7" t="e">
        <f t="shared" ca="1" si="44"/>
        <v>#N/A</v>
      </c>
      <c r="Z87">
        <v>1</v>
      </c>
      <c r="AA87">
        <v>2</v>
      </c>
      <c r="AB87" s="11" t="e">
        <f t="shared" si="46"/>
        <v>#DIV/0!</v>
      </c>
      <c r="AC87" s="11"/>
      <c r="AD87" s="7" t="e">
        <f t="shared" si="39"/>
        <v>#DIV/0!</v>
      </c>
      <c r="AE87" t="e">
        <f t="shared" si="40"/>
        <v>#DIV/0!</v>
      </c>
      <c r="AF87" s="25" t="e">
        <f t="shared" si="41"/>
        <v>#DIV/0!</v>
      </c>
    </row>
    <row r="88" spans="1:32" ht="14.25" x14ac:dyDescent="0.2">
      <c r="A88" s="37">
        <f>Control!B90</f>
        <v>0</v>
      </c>
      <c r="B88" s="27" t="e">
        <f t="shared" si="24"/>
        <v>#DIV/0!</v>
      </c>
      <c r="C88" s="20">
        <v>0</v>
      </c>
      <c r="D88" s="9" t="e">
        <f t="shared" si="25"/>
        <v>#DIV/0!</v>
      </c>
      <c r="E88">
        <f>Control!C90/100</f>
        <v>0</v>
      </c>
      <c r="F88" t="e">
        <f t="shared" si="26"/>
        <v>#DIV/0!</v>
      </c>
      <c r="G88">
        <f t="shared" si="27"/>
        <v>0</v>
      </c>
      <c r="H88" s="21">
        <f t="shared" si="28"/>
        <v>0</v>
      </c>
      <c r="I88">
        <v>58.1</v>
      </c>
      <c r="J88" t="e">
        <f t="shared" si="29"/>
        <v>#DIV/0!</v>
      </c>
      <c r="K88">
        <f>Control!F90/100</f>
        <v>0</v>
      </c>
      <c r="L88" s="25" t="e">
        <f t="shared" si="30"/>
        <v>#DIV/0!</v>
      </c>
      <c r="M88" s="10">
        <f t="shared" si="31"/>
        <v>102.83430175817864</v>
      </c>
      <c r="N88" t="e">
        <f t="shared" si="32"/>
        <v>#DIV/0!</v>
      </c>
      <c r="O88" t="e">
        <f t="shared" si="33"/>
        <v>#DIV/0!</v>
      </c>
      <c r="P88" s="25" t="e">
        <f t="shared" si="34"/>
        <v>#DIV/0!</v>
      </c>
      <c r="Q88" s="22" t="e">
        <f t="shared" si="35"/>
        <v>#DIV/0!</v>
      </c>
      <c r="R88" t="e">
        <f t="shared" si="36"/>
        <v>#DIV/0!</v>
      </c>
      <c r="S88" s="25" t="e">
        <f t="shared" si="37"/>
        <v>#DIV/0!</v>
      </c>
      <c r="T88" s="25" t="e">
        <f t="shared" si="38"/>
        <v>#DIV/0!</v>
      </c>
      <c r="U88" s="10" t="e">
        <f ca="1">RANK(C88,$C$3:OFFSET($C$3,Control!$I$5-1,0),1)</f>
        <v>#N/A</v>
      </c>
      <c r="V88" s="10" t="e">
        <f t="shared" ca="1" si="47"/>
        <v>#N/A</v>
      </c>
      <c r="W88" s="10" t="e">
        <f t="shared" ca="1" si="47"/>
        <v>#N/A</v>
      </c>
      <c r="X88" s="7" t="e">
        <f t="shared" si="45"/>
        <v>#DIV/0!</v>
      </c>
      <c r="Y88" s="7" t="e">
        <f t="shared" ca="1" si="44"/>
        <v>#N/A</v>
      </c>
      <c r="Z88">
        <v>1</v>
      </c>
      <c r="AA88">
        <v>2</v>
      </c>
      <c r="AB88" s="11" t="e">
        <f t="shared" si="46"/>
        <v>#DIV/0!</v>
      </c>
      <c r="AC88" s="11"/>
      <c r="AD88" s="7" t="e">
        <f t="shared" si="39"/>
        <v>#DIV/0!</v>
      </c>
      <c r="AE88" t="e">
        <f t="shared" si="40"/>
        <v>#DIV/0!</v>
      </c>
      <c r="AF88" s="25" t="e">
        <f t="shared" si="41"/>
        <v>#DIV/0!</v>
      </c>
    </row>
    <row r="89" spans="1:32" ht="14.25" x14ac:dyDescent="0.2">
      <c r="A89" s="37">
        <f>Control!B91</f>
        <v>0</v>
      </c>
      <c r="B89" s="27" t="e">
        <f t="shared" si="24"/>
        <v>#DIV/0!</v>
      </c>
      <c r="C89" s="20">
        <v>0</v>
      </c>
      <c r="D89" s="9" t="e">
        <f t="shared" si="25"/>
        <v>#DIV/0!</v>
      </c>
      <c r="E89">
        <f>Control!C91/100</f>
        <v>0</v>
      </c>
      <c r="F89" t="e">
        <f t="shared" si="26"/>
        <v>#DIV/0!</v>
      </c>
      <c r="G89">
        <f t="shared" si="27"/>
        <v>0</v>
      </c>
      <c r="H89" s="21">
        <f t="shared" si="28"/>
        <v>0</v>
      </c>
      <c r="I89">
        <v>59.1</v>
      </c>
      <c r="J89" t="e">
        <f t="shared" si="29"/>
        <v>#DIV/0!</v>
      </c>
      <c r="K89">
        <f>Control!F91/100</f>
        <v>0</v>
      </c>
      <c r="L89" s="25" t="e">
        <f t="shared" si="30"/>
        <v>#DIV/0!</v>
      </c>
      <c r="M89" s="10">
        <f t="shared" si="31"/>
        <v>104.6042553168392</v>
      </c>
      <c r="N89" t="e">
        <f t="shared" si="32"/>
        <v>#DIV/0!</v>
      </c>
      <c r="O89" t="e">
        <f t="shared" si="33"/>
        <v>#DIV/0!</v>
      </c>
      <c r="P89" s="25" t="e">
        <f t="shared" si="34"/>
        <v>#DIV/0!</v>
      </c>
      <c r="Q89" s="22" t="e">
        <f t="shared" si="35"/>
        <v>#DIV/0!</v>
      </c>
      <c r="R89" t="e">
        <f t="shared" si="36"/>
        <v>#DIV/0!</v>
      </c>
      <c r="S89" s="25" t="e">
        <f t="shared" si="37"/>
        <v>#DIV/0!</v>
      </c>
      <c r="T89" s="25" t="e">
        <f t="shared" si="38"/>
        <v>#DIV/0!</v>
      </c>
      <c r="U89" s="10" t="e">
        <f ca="1">RANK(C89,$C$3:OFFSET($C$3,Control!$I$5-1,0),1)</f>
        <v>#N/A</v>
      </c>
      <c r="V89" s="10" t="e">
        <f t="shared" ca="1" si="47"/>
        <v>#N/A</v>
      </c>
      <c r="W89" s="10" t="e">
        <f t="shared" ca="1" si="47"/>
        <v>#N/A</v>
      </c>
      <c r="X89" s="7" t="e">
        <f t="shared" si="45"/>
        <v>#DIV/0!</v>
      </c>
      <c r="Y89" s="7" t="e">
        <f t="shared" ca="1" si="44"/>
        <v>#N/A</v>
      </c>
      <c r="Z89">
        <v>1</v>
      </c>
      <c r="AA89">
        <v>2</v>
      </c>
      <c r="AB89" s="11" t="e">
        <f t="shared" si="46"/>
        <v>#DIV/0!</v>
      </c>
      <c r="AC89" s="11"/>
      <c r="AD89" s="7" t="e">
        <f t="shared" si="39"/>
        <v>#DIV/0!</v>
      </c>
      <c r="AE89" t="e">
        <f t="shared" si="40"/>
        <v>#DIV/0!</v>
      </c>
      <c r="AF89" s="25" t="e">
        <f t="shared" si="41"/>
        <v>#DIV/0!</v>
      </c>
    </row>
    <row r="90" spans="1:32" ht="14.25" x14ac:dyDescent="0.2">
      <c r="A90" s="37">
        <f>Control!B92</f>
        <v>0</v>
      </c>
      <c r="B90" s="27" t="e">
        <f t="shared" si="24"/>
        <v>#DIV/0!</v>
      </c>
      <c r="C90" s="20">
        <v>0</v>
      </c>
      <c r="D90" s="9" t="e">
        <f t="shared" si="25"/>
        <v>#DIV/0!</v>
      </c>
      <c r="E90">
        <f>Control!C92/100</f>
        <v>0</v>
      </c>
      <c r="F90" t="e">
        <f t="shared" si="26"/>
        <v>#DIV/0!</v>
      </c>
      <c r="G90">
        <f t="shared" si="27"/>
        <v>0</v>
      </c>
      <c r="H90" s="21">
        <f t="shared" si="28"/>
        <v>0</v>
      </c>
      <c r="I90">
        <v>60.1</v>
      </c>
      <c r="J90" t="e">
        <f t="shared" si="29"/>
        <v>#DIV/0!</v>
      </c>
      <c r="K90">
        <f>Control!F92/100</f>
        <v>0</v>
      </c>
      <c r="L90" s="25" t="e">
        <f t="shared" si="30"/>
        <v>#DIV/0!</v>
      </c>
      <c r="M90" s="10">
        <f t="shared" si="31"/>
        <v>106.37420887549975</v>
      </c>
      <c r="N90" t="e">
        <f t="shared" si="32"/>
        <v>#DIV/0!</v>
      </c>
      <c r="O90" t="e">
        <f t="shared" si="33"/>
        <v>#DIV/0!</v>
      </c>
      <c r="P90" s="25" t="e">
        <f t="shared" si="34"/>
        <v>#DIV/0!</v>
      </c>
      <c r="Q90" s="22" t="e">
        <f t="shared" si="35"/>
        <v>#DIV/0!</v>
      </c>
      <c r="R90" t="e">
        <f t="shared" si="36"/>
        <v>#DIV/0!</v>
      </c>
      <c r="S90" s="25" t="e">
        <f t="shared" si="37"/>
        <v>#DIV/0!</v>
      </c>
      <c r="T90" s="25" t="e">
        <f t="shared" si="38"/>
        <v>#DIV/0!</v>
      </c>
      <c r="U90" s="10" t="e">
        <f ca="1">RANK(C90,$C$3:OFFSET($C$3,Control!$I$5-1,0),1)</f>
        <v>#N/A</v>
      </c>
      <c r="V90" s="10" t="e">
        <f t="shared" ca="1" si="47"/>
        <v>#N/A</v>
      </c>
      <c r="W90" s="10" t="e">
        <f t="shared" ca="1" si="47"/>
        <v>#N/A</v>
      </c>
      <c r="X90" s="7" t="e">
        <f t="shared" si="45"/>
        <v>#DIV/0!</v>
      </c>
      <c r="Y90" s="7" t="e">
        <f t="shared" ca="1" si="44"/>
        <v>#N/A</v>
      </c>
      <c r="Z90">
        <v>1</v>
      </c>
      <c r="AA90">
        <v>2</v>
      </c>
      <c r="AB90" s="11" t="e">
        <f t="shared" si="46"/>
        <v>#DIV/0!</v>
      </c>
      <c r="AC90" s="11"/>
      <c r="AD90" s="7" t="e">
        <f t="shared" si="39"/>
        <v>#DIV/0!</v>
      </c>
      <c r="AE90" t="e">
        <f t="shared" si="40"/>
        <v>#DIV/0!</v>
      </c>
      <c r="AF90" s="25" t="e">
        <f t="shared" si="41"/>
        <v>#DIV/0!</v>
      </c>
    </row>
    <row r="91" spans="1:32" ht="14.25" x14ac:dyDescent="0.2">
      <c r="A91" s="37">
        <f>Control!B93</f>
        <v>0</v>
      </c>
      <c r="B91" s="27" t="e">
        <f t="shared" si="24"/>
        <v>#DIV/0!</v>
      </c>
      <c r="C91" s="20">
        <v>0</v>
      </c>
      <c r="D91" s="9" t="e">
        <f t="shared" si="25"/>
        <v>#DIV/0!</v>
      </c>
      <c r="E91">
        <f>Control!C93/100</f>
        <v>0</v>
      </c>
      <c r="F91" t="e">
        <f t="shared" si="26"/>
        <v>#DIV/0!</v>
      </c>
      <c r="G91">
        <f t="shared" si="27"/>
        <v>0</v>
      </c>
      <c r="H91" s="21">
        <f t="shared" si="28"/>
        <v>0</v>
      </c>
      <c r="I91">
        <v>61.1</v>
      </c>
      <c r="J91" t="e">
        <f t="shared" si="29"/>
        <v>#DIV/0!</v>
      </c>
      <c r="K91">
        <f>Control!F93/100</f>
        <v>0</v>
      </c>
      <c r="L91" s="25" t="e">
        <f t="shared" si="30"/>
        <v>#DIV/0!</v>
      </c>
      <c r="M91" s="10">
        <f t="shared" si="31"/>
        <v>108.14416243416032</v>
      </c>
      <c r="N91" t="e">
        <f t="shared" si="32"/>
        <v>#DIV/0!</v>
      </c>
      <c r="O91" t="e">
        <f t="shared" si="33"/>
        <v>#DIV/0!</v>
      </c>
      <c r="P91" s="25" t="e">
        <f t="shared" si="34"/>
        <v>#DIV/0!</v>
      </c>
      <c r="Q91" s="22" t="e">
        <f t="shared" si="35"/>
        <v>#DIV/0!</v>
      </c>
      <c r="R91" t="e">
        <f t="shared" si="36"/>
        <v>#DIV/0!</v>
      </c>
      <c r="S91" s="25" t="e">
        <f t="shared" si="37"/>
        <v>#DIV/0!</v>
      </c>
      <c r="T91" s="25" t="e">
        <f t="shared" si="38"/>
        <v>#DIV/0!</v>
      </c>
      <c r="U91" s="10" t="e">
        <f ca="1">RANK(C91,$C$3:OFFSET($C$3,Control!$I$5-1,0),1)</f>
        <v>#N/A</v>
      </c>
      <c r="V91" s="10" t="e">
        <f t="shared" ca="1" si="47"/>
        <v>#N/A</v>
      </c>
      <c r="W91" s="10" t="e">
        <f t="shared" ca="1" si="47"/>
        <v>#N/A</v>
      </c>
      <c r="X91" s="7" t="e">
        <f t="shared" si="45"/>
        <v>#DIV/0!</v>
      </c>
      <c r="Y91" s="7" t="e">
        <f t="shared" ca="1" si="44"/>
        <v>#N/A</v>
      </c>
      <c r="Z91">
        <v>1</v>
      </c>
      <c r="AA91">
        <v>2</v>
      </c>
      <c r="AB91" s="11" t="e">
        <f t="shared" si="46"/>
        <v>#DIV/0!</v>
      </c>
      <c r="AC91" s="11"/>
      <c r="AD91" s="7" t="e">
        <f t="shared" si="39"/>
        <v>#DIV/0!</v>
      </c>
      <c r="AE91" t="e">
        <f t="shared" si="40"/>
        <v>#DIV/0!</v>
      </c>
      <c r="AF91" s="25" t="e">
        <f t="shared" si="41"/>
        <v>#DIV/0!</v>
      </c>
    </row>
    <row r="92" spans="1:32" ht="14.25" x14ac:dyDescent="0.2">
      <c r="A92" s="37">
        <f>Control!B94</f>
        <v>0</v>
      </c>
      <c r="B92" s="27" t="e">
        <f t="shared" si="24"/>
        <v>#DIV/0!</v>
      </c>
      <c r="C92" s="20">
        <v>0</v>
      </c>
      <c r="D92" s="9" t="e">
        <f t="shared" si="25"/>
        <v>#DIV/0!</v>
      </c>
      <c r="E92">
        <f>Control!C94/100</f>
        <v>0</v>
      </c>
      <c r="F92" t="e">
        <f t="shared" si="26"/>
        <v>#DIV/0!</v>
      </c>
      <c r="G92">
        <f t="shared" si="27"/>
        <v>0</v>
      </c>
      <c r="H92" s="21">
        <f t="shared" si="28"/>
        <v>0</v>
      </c>
      <c r="I92">
        <v>62.1</v>
      </c>
      <c r="J92" t="e">
        <f t="shared" si="29"/>
        <v>#DIV/0!</v>
      </c>
      <c r="K92">
        <f>Control!F94/100</f>
        <v>0</v>
      </c>
      <c r="L92" s="25" t="e">
        <f t="shared" si="30"/>
        <v>#DIV/0!</v>
      </c>
      <c r="M92" s="10">
        <f t="shared" si="31"/>
        <v>109.9141159928209</v>
      </c>
      <c r="N92" t="e">
        <f t="shared" si="32"/>
        <v>#DIV/0!</v>
      </c>
      <c r="O92" t="e">
        <f t="shared" si="33"/>
        <v>#DIV/0!</v>
      </c>
      <c r="P92" s="25" t="e">
        <f t="shared" si="34"/>
        <v>#DIV/0!</v>
      </c>
      <c r="Q92" s="22" t="e">
        <f t="shared" si="35"/>
        <v>#DIV/0!</v>
      </c>
      <c r="R92" t="e">
        <f t="shared" si="36"/>
        <v>#DIV/0!</v>
      </c>
      <c r="S92" s="25" t="e">
        <f t="shared" si="37"/>
        <v>#DIV/0!</v>
      </c>
      <c r="T92" s="25" t="e">
        <f t="shared" si="38"/>
        <v>#DIV/0!</v>
      </c>
      <c r="U92" s="10" t="e">
        <f ca="1">RANK(C92,$C$3:OFFSET($C$3,Control!$I$5-1,0),1)</f>
        <v>#N/A</v>
      </c>
      <c r="V92" s="10" t="e">
        <f t="shared" ca="1" si="47"/>
        <v>#N/A</v>
      </c>
      <c r="W92" s="10" t="e">
        <f t="shared" ca="1" si="47"/>
        <v>#N/A</v>
      </c>
      <c r="X92" s="7" t="e">
        <f t="shared" si="45"/>
        <v>#DIV/0!</v>
      </c>
      <c r="Y92" s="7" t="e">
        <f t="shared" ca="1" si="44"/>
        <v>#N/A</v>
      </c>
      <c r="Z92">
        <v>1</v>
      </c>
      <c r="AA92">
        <v>2</v>
      </c>
      <c r="AB92" s="11" t="e">
        <f t="shared" si="46"/>
        <v>#DIV/0!</v>
      </c>
      <c r="AC92" s="11"/>
      <c r="AD92" s="7" t="e">
        <f t="shared" si="39"/>
        <v>#DIV/0!</v>
      </c>
      <c r="AE92" t="e">
        <f t="shared" si="40"/>
        <v>#DIV/0!</v>
      </c>
      <c r="AF92" s="25" t="e">
        <f t="shared" si="41"/>
        <v>#DIV/0!</v>
      </c>
    </row>
    <row r="93" spans="1:32" ht="14.25" x14ac:dyDescent="0.2">
      <c r="A93" s="37">
        <f>Control!B95</f>
        <v>0</v>
      </c>
      <c r="B93" s="27" t="e">
        <f t="shared" si="24"/>
        <v>#DIV/0!</v>
      </c>
      <c r="C93" s="20">
        <v>0</v>
      </c>
      <c r="D93" s="9" t="e">
        <f t="shared" si="25"/>
        <v>#DIV/0!</v>
      </c>
      <c r="E93">
        <f>Control!C95/100</f>
        <v>0</v>
      </c>
      <c r="F93" t="e">
        <f t="shared" si="26"/>
        <v>#DIV/0!</v>
      </c>
      <c r="G93">
        <f t="shared" si="27"/>
        <v>0</v>
      </c>
      <c r="H93" s="21">
        <f t="shared" si="28"/>
        <v>0</v>
      </c>
      <c r="I93">
        <v>63.1</v>
      </c>
      <c r="J93" t="e">
        <f t="shared" si="29"/>
        <v>#DIV/0!</v>
      </c>
      <c r="K93">
        <f>Control!F95/100</f>
        <v>0</v>
      </c>
      <c r="L93" s="25" t="e">
        <f t="shared" si="30"/>
        <v>#DIV/0!</v>
      </c>
      <c r="M93" s="10">
        <f t="shared" si="31"/>
        <v>111.68406955148146</v>
      </c>
      <c r="N93" t="e">
        <f t="shared" si="32"/>
        <v>#DIV/0!</v>
      </c>
      <c r="O93" t="e">
        <f t="shared" si="33"/>
        <v>#DIV/0!</v>
      </c>
      <c r="P93" s="25" t="e">
        <f t="shared" si="34"/>
        <v>#DIV/0!</v>
      </c>
      <c r="Q93" s="22" t="e">
        <f t="shared" si="35"/>
        <v>#DIV/0!</v>
      </c>
      <c r="R93" t="e">
        <f t="shared" si="36"/>
        <v>#DIV/0!</v>
      </c>
      <c r="S93" s="25" t="e">
        <f t="shared" si="37"/>
        <v>#DIV/0!</v>
      </c>
      <c r="T93" s="25" t="e">
        <f t="shared" si="38"/>
        <v>#DIV/0!</v>
      </c>
      <c r="U93" s="10" t="e">
        <f ca="1">RANK(C93,$C$3:OFFSET($C$3,Control!$I$5-1,0),1)</f>
        <v>#N/A</v>
      </c>
      <c r="V93" s="10" t="e">
        <f t="shared" ca="1" si="47"/>
        <v>#N/A</v>
      </c>
      <c r="W93" s="10" t="e">
        <f t="shared" ca="1" si="47"/>
        <v>#N/A</v>
      </c>
      <c r="X93" s="7" t="e">
        <f t="shared" si="45"/>
        <v>#DIV/0!</v>
      </c>
      <c r="Y93" s="7" t="e">
        <f t="shared" ca="1" si="44"/>
        <v>#N/A</v>
      </c>
      <c r="Z93">
        <v>1</v>
      </c>
      <c r="AA93">
        <v>2</v>
      </c>
      <c r="AB93" s="11" t="e">
        <f t="shared" si="46"/>
        <v>#DIV/0!</v>
      </c>
      <c r="AC93" s="11"/>
      <c r="AD93" s="7" t="e">
        <f t="shared" si="39"/>
        <v>#DIV/0!</v>
      </c>
      <c r="AE93" t="e">
        <f t="shared" si="40"/>
        <v>#DIV/0!</v>
      </c>
      <c r="AF93" s="25" t="e">
        <f t="shared" si="41"/>
        <v>#DIV/0!</v>
      </c>
    </row>
    <row r="94" spans="1:32" ht="14.25" x14ac:dyDescent="0.2">
      <c r="A94" s="37">
        <f>Control!B96</f>
        <v>0</v>
      </c>
      <c r="B94" s="27" t="e">
        <f t="shared" si="24"/>
        <v>#DIV/0!</v>
      </c>
      <c r="C94" s="20">
        <v>0</v>
      </c>
      <c r="D94" s="9" t="e">
        <f t="shared" si="25"/>
        <v>#DIV/0!</v>
      </c>
      <c r="E94">
        <f>Control!C96/100</f>
        <v>0</v>
      </c>
      <c r="F94" t="e">
        <f t="shared" si="26"/>
        <v>#DIV/0!</v>
      </c>
      <c r="G94">
        <f t="shared" si="27"/>
        <v>0</v>
      </c>
      <c r="H94" s="21">
        <f t="shared" si="28"/>
        <v>0</v>
      </c>
      <c r="I94">
        <v>64.099999999999994</v>
      </c>
      <c r="J94" t="e">
        <f t="shared" si="29"/>
        <v>#DIV/0!</v>
      </c>
      <c r="K94">
        <f>Control!F96/100</f>
        <v>0</v>
      </c>
      <c r="L94" s="25" t="e">
        <f t="shared" si="30"/>
        <v>#DIV/0!</v>
      </c>
      <c r="M94" s="10">
        <f t="shared" si="31"/>
        <v>113.454023110142</v>
      </c>
      <c r="N94" t="e">
        <f t="shared" si="32"/>
        <v>#DIV/0!</v>
      </c>
      <c r="O94" t="e">
        <f t="shared" si="33"/>
        <v>#DIV/0!</v>
      </c>
      <c r="P94" s="25" t="e">
        <f t="shared" si="34"/>
        <v>#DIV/0!</v>
      </c>
      <c r="Q94" s="22" t="e">
        <f t="shared" si="35"/>
        <v>#DIV/0!</v>
      </c>
      <c r="R94" t="e">
        <f t="shared" si="36"/>
        <v>#DIV/0!</v>
      </c>
      <c r="S94" s="25" t="e">
        <f t="shared" si="37"/>
        <v>#DIV/0!</v>
      </c>
      <c r="T94" s="25" t="e">
        <f t="shared" si="38"/>
        <v>#DIV/0!</v>
      </c>
      <c r="U94" s="10" t="e">
        <f ca="1">RANK(C94,$C$3:OFFSET($C$3,Control!$I$5-1,0),1)</f>
        <v>#N/A</v>
      </c>
      <c r="V94" s="10" t="e">
        <f t="shared" ca="1" si="47"/>
        <v>#N/A</v>
      </c>
      <c r="W94" s="10" t="e">
        <f t="shared" ca="1" si="47"/>
        <v>#N/A</v>
      </c>
      <c r="X94" s="7" t="e">
        <f t="shared" si="45"/>
        <v>#DIV/0!</v>
      </c>
      <c r="Y94" s="7" t="e">
        <f t="shared" ca="1" si="44"/>
        <v>#N/A</v>
      </c>
      <c r="Z94">
        <v>1</v>
      </c>
      <c r="AA94">
        <v>2</v>
      </c>
      <c r="AB94" s="11" t="e">
        <f t="shared" si="46"/>
        <v>#DIV/0!</v>
      </c>
      <c r="AC94" s="11"/>
      <c r="AD94" s="7" t="e">
        <f t="shared" si="39"/>
        <v>#DIV/0!</v>
      </c>
      <c r="AE94" t="e">
        <f t="shared" si="40"/>
        <v>#DIV/0!</v>
      </c>
      <c r="AF94" s="25" t="e">
        <f t="shared" si="41"/>
        <v>#DIV/0!</v>
      </c>
    </row>
    <row r="95" spans="1:32" ht="14.25" x14ac:dyDescent="0.2">
      <c r="A95" s="37">
        <f>Control!B97</f>
        <v>0</v>
      </c>
      <c r="B95" s="27" t="e">
        <f t="shared" ref="B95:B100" si="48">100*T95/(1-S95)</f>
        <v>#DIV/0!</v>
      </c>
      <c r="C95" s="20">
        <v>0</v>
      </c>
      <c r="D95" s="9" t="e">
        <f t="shared" ref="D95:D100" si="49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0">$F$2*N95</f>
        <v>#DIV/0!</v>
      </c>
      <c r="G95">
        <f t="shared" ref="G95:G100" si="51">0.018*C95*1000000/8.3144/($AA$1+273.15)</f>
        <v>0</v>
      </c>
      <c r="H95" s="21">
        <f t="shared" ref="H95:H100" si="52">2*0.0000000000000000001*(E95*100)^3.5</f>
        <v>0</v>
      </c>
      <c r="I95">
        <v>65.099999999999994</v>
      </c>
      <c r="J95" t="e">
        <f t="shared" ref="J95:J100" si="53">$I$2+(0.821*SQRT(H95)+1.54)/E95</f>
        <v>#DIV/0!</v>
      </c>
      <c r="K95">
        <f>Control!F97/100</f>
        <v>0</v>
      </c>
      <c r="L95" s="25" t="e">
        <f t="shared" ref="L95:L100" si="54">K95*(1-F95-P95-S95)</f>
        <v>#DIV/0!</v>
      </c>
      <c r="M95" s="10">
        <f t="shared" ref="M95:M100" si="55">0.018*I95*1000000/8.3144/($AA$1+273.15)</f>
        <v>115.22397666880256</v>
      </c>
      <c r="N95" t="e">
        <f t="shared" ref="N95:N100" si="56">1/((1+$P$2)*(1+(1-E95)/E95*$AA$2/M95)-$O$2)</f>
        <v>#DIV/0!</v>
      </c>
      <c r="O95" t="e">
        <f t="shared" ref="O95:O100" si="57">$O$2*N95</f>
        <v>#DIV/0!</v>
      </c>
      <c r="P95" s="25" t="e">
        <f t="shared" ref="P95:P100" si="58">S95*($P$2-$F$2)</f>
        <v>#DIV/0!</v>
      </c>
      <c r="Q95" s="22" t="e">
        <f t="shared" ref="Q95:Q100" si="59">100/(1+G95/$AA$2*(1/S95-1))</f>
        <v>#DIV/0!</v>
      </c>
      <c r="R95" t="e">
        <f t="shared" ref="R95:R100" si="60">Q95/100*G95+(100-Q95)/100*2450</f>
        <v>#DIV/0!</v>
      </c>
      <c r="S95" s="25" t="e">
        <f t="shared" ref="S95:S100" si="61">($O$2/(1+$P$2-$F$2)+1)*N95</f>
        <v>#DIV/0!</v>
      </c>
      <c r="T95" s="25" t="e">
        <f t="shared" ref="T95:T100" si="62">L95+F95+P95</f>
        <v>#DIV/0!</v>
      </c>
      <c r="U95" s="10" t="e">
        <f ca="1">RANK(C95,$C$3:OFFSET($C$3,Control!$I$5-1,0),1)</f>
        <v>#N/A</v>
      </c>
      <c r="V95" s="10" t="e">
        <f t="shared" ca="1" si="47"/>
        <v>#N/A</v>
      </c>
      <c r="W95" s="10" t="e">
        <f t="shared" ca="1" si="47"/>
        <v>#N/A</v>
      </c>
      <c r="X95" s="7" t="e">
        <f t="shared" si="45"/>
        <v>#DIV/0!</v>
      </c>
      <c r="Y95" s="7" t="e">
        <f t="shared" ca="1" si="44"/>
        <v>#N/A</v>
      </c>
      <c r="Z95">
        <v>1</v>
      </c>
      <c r="AA95">
        <v>2</v>
      </c>
      <c r="AB95" s="11" t="e">
        <f t="shared" si="46"/>
        <v>#DIV/0!</v>
      </c>
      <c r="AC95" s="11"/>
      <c r="AD95" s="7" t="e">
        <f t="shared" ref="AD95:AD100" si="63">B95+S95*100</f>
        <v>#DIV/0!</v>
      </c>
      <c r="AE95" t="e">
        <f t="shared" ref="AE95:AE100" si="64">($AE$1/100-K95)/(1-K95)/N95-1-$P$2</f>
        <v>#DIV/0!</v>
      </c>
      <c r="AF95" s="25" t="e">
        <f t="shared" ref="AF95:AF100" si="65">S95+P95+F95</f>
        <v>#DIV/0!</v>
      </c>
    </row>
    <row r="96" spans="1:32" ht="14.25" x14ac:dyDescent="0.2">
      <c r="A96" s="37">
        <f>Control!B98</f>
        <v>0</v>
      </c>
      <c r="B96" s="27" t="e">
        <f t="shared" si="48"/>
        <v>#DIV/0!</v>
      </c>
      <c r="C96" s="20">
        <v>0</v>
      </c>
      <c r="D96" s="9" t="e">
        <f t="shared" si="49"/>
        <v>#DIV/0!</v>
      </c>
      <c r="E96">
        <f>Control!C98/100</f>
        <v>0</v>
      </c>
      <c r="F96" t="e">
        <f t="shared" si="50"/>
        <v>#DIV/0!</v>
      </c>
      <c r="G96">
        <f t="shared" si="51"/>
        <v>0</v>
      </c>
      <c r="H96" s="21">
        <f t="shared" si="52"/>
        <v>0</v>
      </c>
      <c r="I96">
        <v>66.099999999999994</v>
      </c>
      <c r="J96" t="e">
        <f t="shared" si="53"/>
        <v>#DIV/0!</v>
      </c>
      <c r="K96">
        <f>Control!F98/100</f>
        <v>0</v>
      </c>
      <c r="L96" s="25" t="e">
        <f t="shared" si="54"/>
        <v>#DIV/0!</v>
      </c>
      <c r="M96" s="10">
        <f t="shared" si="55"/>
        <v>116.99393022746314</v>
      </c>
      <c r="N96" t="e">
        <f t="shared" si="56"/>
        <v>#DIV/0!</v>
      </c>
      <c r="O96" t="e">
        <f t="shared" si="57"/>
        <v>#DIV/0!</v>
      </c>
      <c r="P96" s="25" t="e">
        <f t="shared" si="58"/>
        <v>#DIV/0!</v>
      </c>
      <c r="Q96" s="22" t="e">
        <f t="shared" si="59"/>
        <v>#DIV/0!</v>
      </c>
      <c r="R96" t="e">
        <f t="shared" si="60"/>
        <v>#DIV/0!</v>
      </c>
      <c r="S96" s="25" t="e">
        <f t="shared" si="61"/>
        <v>#DIV/0!</v>
      </c>
      <c r="T96" s="25" t="e">
        <f t="shared" si="62"/>
        <v>#DIV/0!</v>
      </c>
      <c r="U96" s="10" t="e">
        <f ca="1">RANK(C96,$C$3:OFFSET($C$3,Control!$I$5-1,0),1)</f>
        <v>#N/A</v>
      </c>
      <c r="V96" s="10" t="e">
        <f t="shared" ref="V96:W100" ca="1" si="66">IF(U96=U95,U95+1,U96)</f>
        <v>#N/A</v>
      </c>
      <c r="W96" s="10" t="e">
        <f t="shared" ca="1" si="66"/>
        <v>#N/A</v>
      </c>
      <c r="X96" s="7" t="e">
        <f t="shared" si="45"/>
        <v>#DIV/0!</v>
      </c>
      <c r="Y96" s="7" t="e">
        <f t="shared" ca="1" si="44"/>
        <v>#N/A</v>
      </c>
      <c r="Z96">
        <v>1</v>
      </c>
      <c r="AA96">
        <v>2</v>
      </c>
      <c r="AB96" s="11" t="e">
        <f t="shared" si="46"/>
        <v>#DIV/0!</v>
      </c>
      <c r="AC96" s="11"/>
      <c r="AD96" s="7" t="e">
        <f t="shared" si="63"/>
        <v>#DIV/0!</v>
      </c>
      <c r="AE96" t="e">
        <f t="shared" si="64"/>
        <v>#DIV/0!</v>
      </c>
      <c r="AF96" s="25" t="e">
        <f t="shared" si="65"/>
        <v>#DIV/0!</v>
      </c>
    </row>
    <row r="97" spans="1:32" ht="14.25" x14ac:dyDescent="0.2">
      <c r="A97" s="37">
        <f>Control!B99</f>
        <v>0</v>
      </c>
      <c r="B97" s="27" t="e">
        <f t="shared" si="48"/>
        <v>#DIV/0!</v>
      </c>
      <c r="C97" s="20">
        <v>0</v>
      </c>
      <c r="D97" s="9" t="e">
        <f t="shared" si="49"/>
        <v>#DIV/0!</v>
      </c>
      <c r="E97">
        <f>Control!C99/100</f>
        <v>0</v>
      </c>
      <c r="F97" t="e">
        <f t="shared" si="50"/>
        <v>#DIV/0!</v>
      </c>
      <c r="G97">
        <f t="shared" si="51"/>
        <v>0</v>
      </c>
      <c r="H97" s="21">
        <f t="shared" si="52"/>
        <v>0</v>
      </c>
      <c r="I97">
        <v>67.099999999999994</v>
      </c>
      <c r="J97" t="e">
        <f t="shared" si="53"/>
        <v>#DIV/0!</v>
      </c>
      <c r="K97">
        <f>Control!F99/100</f>
        <v>0</v>
      </c>
      <c r="L97" s="25" t="e">
        <f t="shared" si="54"/>
        <v>#DIV/0!</v>
      </c>
      <c r="M97" s="10">
        <f t="shared" si="55"/>
        <v>118.76388378612367</v>
      </c>
      <c r="N97" t="e">
        <f t="shared" si="56"/>
        <v>#DIV/0!</v>
      </c>
      <c r="O97" t="e">
        <f t="shared" si="57"/>
        <v>#DIV/0!</v>
      </c>
      <c r="P97" s="25" t="e">
        <f t="shared" si="58"/>
        <v>#DIV/0!</v>
      </c>
      <c r="Q97" s="22" t="e">
        <f t="shared" si="59"/>
        <v>#DIV/0!</v>
      </c>
      <c r="R97" t="e">
        <f t="shared" si="60"/>
        <v>#DIV/0!</v>
      </c>
      <c r="S97" s="25" t="e">
        <f t="shared" si="61"/>
        <v>#DIV/0!</v>
      </c>
      <c r="T97" s="25" t="e">
        <f t="shared" si="62"/>
        <v>#DIV/0!</v>
      </c>
      <c r="U97" s="10" t="e">
        <f ca="1">RANK(C97,$C$3:OFFSET($C$3,Control!$I$5-1,0),1)</f>
        <v>#N/A</v>
      </c>
      <c r="V97" s="10" t="e">
        <f t="shared" ca="1" si="66"/>
        <v>#N/A</v>
      </c>
      <c r="W97" s="10" t="e">
        <f t="shared" ca="1" si="66"/>
        <v>#N/A</v>
      </c>
      <c r="X97" s="7" t="e">
        <f t="shared" si="45"/>
        <v>#DIV/0!</v>
      </c>
      <c r="Y97" s="7" t="e">
        <f t="shared" ca="1" si="44"/>
        <v>#N/A</v>
      </c>
      <c r="Z97">
        <v>1</v>
      </c>
      <c r="AA97">
        <v>2</v>
      </c>
      <c r="AB97" s="11" t="e">
        <f t="shared" si="46"/>
        <v>#DIV/0!</v>
      </c>
      <c r="AC97" s="11"/>
      <c r="AD97" s="7" t="e">
        <f t="shared" si="63"/>
        <v>#DIV/0!</v>
      </c>
      <c r="AE97" t="e">
        <f t="shared" si="64"/>
        <v>#DIV/0!</v>
      </c>
      <c r="AF97" s="25" t="e">
        <f t="shared" si="65"/>
        <v>#DIV/0!</v>
      </c>
    </row>
    <row r="98" spans="1:32" ht="14.25" x14ac:dyDescent="0.2">
      <c r="A98" s="37">
        <f>Control!B100</f>
        <v>0</v>
      </c>
      <c r="B98" s="27" t="e">
        <f t="shared" si="48"/>
        <v>#DIV/0!</v>
      </c>
      <c r="C98" s="20">
        <v>0</v>
      </c>
      <c r="D98" s="9" t="e">
        <f t="shared" si="49"/>
        <v>#DIV/0!</v>
      </c>
      <c r="E98">
        <f>Control!C100/100</f>
        <v>0</v>
      </c>
      <c r="F98" t="e">
        <f t="shared" si="50"/>
        <v>#DIV/0!</v>
      </c>
      <c r="G98">
        <f t="shared" si="51"/>
        <v>0</v>
      </c>
      <c r="H98" s="21">
        <f t="shared" si="52"/>
        <v>0</v>
      </c>
      <c r="I98">
        <v>68.099999999999994</v>
      </c>
      <c r="J98" t="e">
        <f t="shared" si="53"/>
        <v>#DIV/0!</v>
      </c>
      <c r="K98">
        <f>Control!F100/100</f>
        <v>0</v>
      </c>
      <c r="L98" s="25" t="e">
        <f t="shared" si="54"/>
        <v>#DIV/0!</v>
      </c>
      <c r="M98" s="10">
        <f t="shared" si="55"/>
        <v>120.53383734478425</v>
      </c>
      <c r="N98" t="e">
        <f t="shared" si="56"/>
        <v>#DIV/0!</v>
      </c>
      <c r="O98" t="e">
        <f t="shared" si="57"/>
        <v>#DIV/0!</v>
      </c>
      <c r="P98" s="25" t="e">
        <f t="shared" si="58"/>
        <v>#DIV/0!</v>
      </c>
      <c r="Q98" s="22" t="e">
        <f t="shared" si="59"/>
        <v>#DIV/0!</v>
      </c>
      <c r="R98" t="e">
        <f t="shared" si="60"/>
        <v>#DIV/0!</v>
      </c>
      <c r="S98" s="25" t="e">
        <f t="shared" si="61"/>
        <v>#DIV/0!</v>
      </c>
      <c r="T98" s="25" t="e">
        <f t="shared" si="62"/>
        <v>#DIV/0!</v>
      </c>
      <c r="U98" s="10" t="e">
        <f ca="1">RANK(C98,$C$3:OFFSET($C$3,Control!$I$5-1,0),1)</f>
        <v>#N/A</v>
      </c>
      <c r="V98" s="10" t="e">
        <f t="shared" ca="1" si="66"/>
        <v>#N/A</v>
      </c>
      <c r="W98" s="10" t="e">
        <f t="shared" ca="1" si="66"/>
        <v>#N/A</v>
      </c>
      <c r="X98" s="7" t="e">
        <f t="shared" si="45"/>
        <v>#DIV/0!</v>
      </c>
      <c r="Y98" s="7" t="e">
        <f t="shared" ca="1" si="44"/>
        <v>#N/A</v>
      </c>
      <c r="Z98">
        <v>1</v>
      </c>
      <c r="AA98">
        <v>2</v>
      </c>
      <c r="AB98" s="11" t="e">
        <f t="shared" si="46"/>
        <v>#DIV/0!</v>
      </c>
      <c r="AC98" s="11"/>
      <c r="AD98" s="7" t="e">
        <f t="shared" si="63"/>
        <v>#DIV/0!</v>
      </c>
      <c r="AE98" t="e">
        <f t="shared" si="64"/>
        <v>#DIV/0!</v>
      </c>
      <c r="AF98" s="25" t="e">
        <f t="shared" si="65"/>
        <v>#DIV/0!</v>
      </c>
    </row>
    <row r="99" spans="1:32" ht="14.25" x14ac:dyDescent="0.2">
      <c r="A99" s="37">
        <f>Control!B101</f>
        <v>0</v>
      </c>
      <c r="B99" s="27" t="e">
        <f t="shared" si="48"/>
        <v>#DIV/0!</v>
      </c>
      <c r="C99" s="20">
        <v>0</v>
      </c>
      <c r="D99" s="9" t="e">
        <f t="shared" si="49"/>
        <v>#DIV/0!</v>
      </c>
      <c r="E99">
        <f>Control!C101/100</f>
        <v>0</v>
      </c>
      <c r="F99" t="e">
        <f t="shared" si="50"/>
        <v>#DIV/0!</v>
      </c>
      <c r="G99">
        <f t="shared" si="51"/>
        <v>0</v>
      </c>
      <c r="H99" s="21">
        <f t="shared" si="52"/>
        <v>0</v>
      </c>
      <c r="I99">
        <v>69.099999999999994</v>
      </c>
      <c r="J99" t="e">
        <f t="shared" si="53"/>
        <v>#DIV/0!</v>
      </c>
      <c r="K99">
        <f>Control!F101/100</f>
        <v>0</v>
      </c>
      <c r="L99" s="25" t="e">
        <f t="shared" si="54"/>
        <v>#DIV/0!</v>
      </c>
      <c r="M99" s="10">
        <f t="shared" si="55"/>
        <v>122.30379090344481</v>
      </c>
      <c r="N99" t="e">
        <f t="shared" si="56"/>
        <v>#DIV/0!</v>
      </c>
      <c r="O99" t="e">
        <f t="shared" si="57"/>
        <v>#DIV/0!</v>
      </c>
      <c r="P99" s="25" t="e">
        <f t="shared" si="58"/>
        <v>#DIV/0!</v>
      </c>
      <c r="Q99" s="22" t="e">
        <f t="shared" si="59"/>
        <v>#DIV/0!</v>
      </c>
      <c r="R99" t="e">
        <f t="shared" si="60"/>
        <v>#DIV/0!</v>
      </c>
      <c r="S99" s="25" t="e">
        <f t="shared" si="61"/>
        <v>#DIV/0!</v>
      </c>
      <c r="T99" s="25" t="e">
        <f t="shared" si="62"/>
        <v>#DIV/0!</v>
      </c>
      <c r="U99" s="10" t="e">
        <f ca="1">RANK(C99,$C$3:OFFSET($C$3,Control!$I$5-1,0),1)</f>
        <v>#N/A</v>
      </c>
      <c r="V99" s="10" t="e">
        <f t="shared" ca="1" si="66"/>
        <v>#N/A</v>
      </c>
      <c r="W99" s="10" t="e">
        <f t="shared" ca="1" si="66"/>
        <v>#N/A</v>
      </c>
      <c r="X99" s="7" t="e">
        <f t="shared" si="45"/>
        <v>#DIV/0!</v>
      </c>
      <c r="Y99" s="7" t="e">
        <f t="shared" ca="1" si="44"/>
        <v>#N/A</v>
      </c>
      <c r="Z99">
        <v>1</v>
      </c>
      <c r="AA99">
        <v>2</v>
      </c>
      <c r="AB99" s="11" t="e">
        <f t="shared" si="46"/>
        <v>#DIV/0!</v>
      </c>
      <c r="AC99" s="11"/>
      <c r="AD99" s="7" t="e">
        <f t="shared" si="63"/>
        <v>#DIV/0!</v>
      </c>
      <c r="AE99" t="e">
        <f t="shared" si="64"/>
        <v>#DIV/0!</v>
      </c>
      <c r="AF99" s="25" t="e">
        <f t="shared" si="65"/>
        <v>#DIV/0!</v>
      </c>
    </row>
    <row r="100" spans="1:32" ht="14.25" x14ac:dyDescent="0.2">
      <c r="A100" s="37">
        <f>Control!B102</f>
        <v>0</v>
      </c>
      <c r="B100" s="27" t="e">
        <f t="shared" si="48"/>
        <v>#DIV/0!</v>
      </c>
      <c r="C100" s="20">
        <v>0</v>
      </c>
      <c r="D100" s="9" t="e">
        <f t="shared" si="49"/>
        <v>#DIV/0!</v>
      </c>
      <c r="E100">
        <f>Control!C102/100</f>
        <v>0</v>
      </c>
      <c r="F100" t="e">
        <f t="shared" si="50"/>
        <v>#DIV/0!</v>
      </c>
      <c r="G100">
        <f t="shared" si="51"/>
        <v>0</v>
      </c>
      <c r="H100" s="21">
        <f t="shared" si="52"/>
        <v>0</v>
      </c>
      <c r="I100">
        <v>70.099999999999994</v>
      </c>
      <c r="J100" t="e">
        <f t="shared" si="53"/>
        <v>#DIV/0!</v>
      </c>
      <c r="K100">
        <f>Control!F102/100</f>
        <v>0</v>
      </c>
      <c r="L100" s="25" t="e">
        <f t="shared" si="54"/>
        <v>#DIV/0!</v>
      </c>
      <c r="M100" s="10">
        <f t="shared" si="55"/>
        <v>124.07374446210538</v>
      </c>
      <c r="N100" t="e">
        <f t="shared" si="56"/>
        <v>#DIV/0!</v>
      </c>
      <c r="O100" t="e">
        <f t="shared" si="57"/>
        <v>#DIV/0!</v>
      </c>
      <c r="P100" s="25" t="e">
        <f t="shared" si="58"/>
        <v>#DIV/0!</v>
      </c>
      <c r="Q100" s="22" t="e">
        <f t="shared" si="59"/>
        <v>#DIV/0!</v>
      </c>
      <c r="R100" t="e">
        <f t="shared" si="60"/>
        <v>#DIV/0!</v>
      </c>
      <c r="S100" s="25" t="e">
        <f t="shared" si="61"/>
        <v>#DIV/0!</v>
      </c>
      <c r="T100" s="25" t="e">
        <f t="shared" si="62"/>
        <v>#DIV/0!</v>
      </c>
      <c r="U100" s="10" t="e">
        <f ca="1">RANK(C100,$C$3:OFFSET($C$3,Control!$I$5-1,0),1)</f>
        <v>#N/A</v>
      </c>
      <c r="V100" s="10" t="e">
        <f t="shared" ca="1" si="66"/>
        <v>#N/A</v>
      </c>
      <c r="W100" s="10" t="e">
        <f t="shared" ca="1" si="66"/>
        <v>#N/A</v>
      </c>
      <c r="X100" s="7" t="e">
        <f t="shared" si="45"/>
        <v>#DIV/0!</v>
      </c>
      <c r="Y100" s="7" t="e">
        <f t="shared" ca="1" si="44"/>
        <v>#N/A</v>
      </c>
      <c r="Z100">
        <v>1</v>
      </c>
      <c r="AA100">
        <v>2</v>
      </c>
      <c r="AB100" s="11" t="e">
        <f t="shared" si="46"/>
        <v>#DIV/0!</v>
      </c>
      <c r="AC100" s="11"/>
      <c r="AD100" s="7" t="e">
        <f t="shared" si="63"/>
        <v>#DIV/0!</v>
      </c>
      <c r="AE100" t="e">
        <f t="shared" si="64"/>
        <v>#DIV/0!</v>
      </c>
      <c r="AF100" s="25" t="e">
        <f t="shared" si="65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X531"/>
  <sheetViews>
    <sheetView topLeftCell="A7" workbookViewId="0">
      <selection activeCell="S3" sqref="S3:S50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s="100" t="s">
        <v>0</v>
      </c>
      <c r="B1" s="1" t="s">
        <v>39</v>
      </c>
      <c r="C1" s="98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99" t="s">
        <v>21</v>
      </c>
      <c r="R1" s="1" t="s">
        <v>3</v>
      </c>
      <c r="S1" s="98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7261.5749339109789</v>
      </c>
      <c r="AH1" s="31" t="s">
        <v>96</v>
      </c>
      <c r="AI1">
        <f ca="1">MAX(AD3:OFFSET(AD3,Control!$I$5-1,0))</f>
        <v>6.9662092628227725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2.713264181643249E-5</v>
      </c>
      <c r="E2" s="18" t="s">
        <v>29</v>
      </c>
      <c r="F2" s="3">
        <f>Control!Q17</f>
        <v>8.8028169014084515E-2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3.52112676056338</v>
      </c>
      <c r="P2" s="18">
        <f>Control!P17</f>
        <v>2.52112676056338</v>
      </c>
      <c r="Q2" s="34" t="s">
        <v>35</v>
      </c>
      <c r="R2" s="14" t="s">
        <v>38</v>
      </c>
      <c r="S2" s="8">
        <f ca="1">100*MAX(S3:OFFSET(S3,Control!$I$5-1,0))</f>
        <v>0.154955585199962</v>
      </c>
      <c r="T2" s="8">
        <f ca="1">S2*(1+AG3/100)</f>
        <v>0.53871169752170778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10 A1</v>
      </c>
      <c r="B3" s="27">
        <f>100*T3/(1-S3)</f>
        <v>3.1145579953041627</v>
      </c>
      <c r="C3" s="20">
        <v>75.471057181760614</v>
      </c>
      <c r="D3" s="9">
        <f>ABS(B3-((354.94*SQRT(C3)+9.623*C3-1.5223*POWER(C3,1.5))/($AA$1+273)+0.0012439*POWER(C3,1.5)))</f>
        <v>2.1446808196046163E-7</v>
      </c>
      <c r="E3">
        <f>Control!C5/100</f>
        <v>0.38965236339525339</v>
      </c>
      <c r="F3">
        <f>$F$2*N3</f>
        <v>4.6627888135863375E-5</v>
      </c>
      <c r="G3">
        <f t="shared" ref="G3:G30" si="0">0.018*C3*1000000/8.3144/($AA$1+273.15)</f>
        <v>133.58026623473194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>$I$2+(0.821*SQRT(H3)+1.54)/E3</f>
        <v>4.0522414536477696</v>
      </c>
      <c r="K3">
        <f>Control!F5/100</f>
        <v>2.8561438959384348E-2</v>
      </c>
      <c r="L3" s="25">
        <f>K3*(1-F3-P3-S3)</f>
        <v>2.8454898192920554E-2</v>
      </c>
      <c r="M3" s="10">
        <f t="shared" ref="M3:M30" si="2">0.018*I3*1000000/8.3144/($AA$1+273.15)</f>
        <v>7.1722791814357176</v>
      </c>
      <c r="N3">
        <f>1/((1+$P$2)*(1+(1-E3)/E3*$AA$2/M3)-$O$2)</f>
        <v>5.2969280922340791E-4</v>
      </c>
      <c r="O3">
        <f>$O$2*N3</f>
        <v>1.8651155254345347E-3</v>
      </c>
      <c r="P3" s="25">
        <f>S3*($P$2-$F$2)</f>
        <v>2.6106356773832259E-3</v>
      </c>
      <c r="Q3" s="7">
        <f>100/(1+G3/$AA$2*(1/S3-1))</f>
        <v>1.9358524163913464</v>
      </c>
      <c r="R3">
        <f>Q3/100*G3+(100-Q3)/100*$AA$2</f>
        <v>2410.0607399893197</v>
      </c>
      <c r="S3" s="25">
        <f>($O$2/(1+$P$2-$F$2)+1)*N3</f>
        <v>1.07296748534998E-3</v>
      </c>
      <c r="T3" s="25">
        <f>L3+F3+P3</f>
        <v>3.1112161758439644E-2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2.8984591002143962</v>
      </c>
      <c r="Y3" s="7">
        <f t="shared" ref="Y3:Y66" ca="1" si="3">ABS(C3-V3)</f>
        <v>53.471057181760614</v>
      </c>
      <c r="Z3">
        <v>1</v>
      </c>
      <c r="AA3">
        <v>2</v>
      </c>
      <c r="AB3" s="11">
        <f>100*8.3144*$AA$2*($AA$1+273)*($AE$1/100-B3/100)/(0.018*1000000*C3+8.3144*$AA$2*($AA$1+273)*($AE$1/100-B3/100))</f>
        <v>45.319797853463228</v>
      </c>
      <c r="AC3" s="11"/>
      <c r="AD3" s="7">
        <f t="shared" ref="AD3:AD30" si="4">B3+S3*100</f>
        <v>3.2218547438391605</v>
      </c>
      <c r="AE3">
        <f>($AE$1/100-K3)/(1-K3)/N3-1-$P$2</f>
        <v>89.15301090516364</v>
      </c>
      <c r="AF3" s="25">
        <f>S3+P3+F3</f>
        <v>3.7302310508690695E-3</v>
      </c>
      <c r="AG3">
        <f>100*((O2+P2)*(1+P2-F2)-O2)/(1+O2+P2-F2)</f>
        <v>247.65555357461221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10 A2</v>
      </c>
      <c r="B4" s="27">
        <f t="shared" ref="B4:B30" si="5">100*T4/(1-S4)</f>
        <v>3.7028550572056571</v>
      </c>
      <c r="C4" s="20">
        <v>100.65510533197522</v>
      </c>
      <c r="D4" s="9">
        <f t="shared" ref="D4:D30" si="6">ABS(B4-((354.94*SQRT(C4)+9.623*C4-1.5223*POWER(C4,1.5))/($AA$1+273)+0.0012439*POWER(C4,1.5)))</f>
        <v>5.9267069518753601E-7</v>
      </c>
      <c r="E4">
        <f>Control!C6/100</f>
        <v>0.34971299583991844</v>
      </c>
      <c r="F4">
        <f t="shared" ref="F4:F30" si="7">$F$2*N4</f>
        <v>4.3653392831699627E-5</v>
      </c>
      <c r="G4">
        <f t="shared" si="0"/>
        <v>178.15486187968324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ref="J4:J30" si="9">$I$2+(0.821*SQRT(H4)+1.54)/E4</f>
        <v>4.5036115413818534</v>
      </c>
      <c r="K4">
        <f>Control!F6/100</f>
        <v>3.4624521969769839E-2</v>
      </c>
      <c r="L4" s="25">
        <f t="shared" ref="L4:L30" si="10">K4*(1-F4-P4-S4)</f>
        <v>3.4503603741037343E-2</v>
      </c>
      <c r="M4" s="10">
        <f t="shared" si="2"/>
        <v>7.9711832744935887</v>
      </c>
      <c r="N4">
        <f t="shared" ref="N4:N30" si="11">1/((1+$P$2)*(1+(1-E4)/E4*$AA$2/M4)-$O$2)</f>
        <v>4.9590254256810773E-4</v>
      </c>
      <c r="O4">
        <f t="shared" ref="O4:O30" si="12">$O$2*N4</f>
        <v>1.7461357132679848E-3</v>
      </c>
      <c r="P4" s="25">
        <f t="shared" ref="P4:P30" si="13">S4*($P$2-$F$2)</f>
        <v>2.4440974987586157E-3</v>
      </c>
      <c r="Q4" s="7">
        <f t="shared" ref="Q4:Q30" si="14">100/(1+G4/$AA$2*(1/S4-1))</f>
        <v>1.3666983956556085</v>
      </c>
      <c r="R4">
        <f t="shared" ref="R4:R9" si="15">Q4/100*G4+(100-Q4)/100*$AA$2</f>
        <v>2423.8823940257466</v>
      </c>
      <c r="S4" s="25">
        <f t="shared" ref="S4:S30" si="16">($O$2/(1+$P$2-$F$2)+1)*N4</f>
        <v>1.004520534945654E-3</v>
      </c>
      <c r="T4" s="25">
        <f t="shared" ref="T4:T30" si="17">L4+F4+P4</f>
        <v>3.6991354632627663E-2</v>
      </c>
      <c r="U4" s="10">
        <f ca="1">RANK(C4,$C$3:OFFSET($C$3,Control!$I$5-1,0),1)</f>
        <v>36</v>
      </c>
      <c r="V4" s="10">
        <f t="shared" ref="V4:W19" ca="1" si="18">IF(U4=U3,U3+1,U4)</f>
        <v>36</v>
      </c>
      <c r="W4" s="10">
        <f t="shared" ca="1" si="18"/>
        <v>36</v>
      </c>
      <c r="X4" s="7">
        <f t="shared" ref="X4:X67" si="19">(N4+L4)*100</f>
        <v>3.499950628360545</v>
      </c>
      <c r="Y4" s="7">
        <f t="shared" ca="1" si="3"/>
        <v>64.655105331975221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35.081225193598669</v>
      </c>
      <c r="AC4" s="11"/>
      <c r="AD4" s="7">
        <f t="shared" si="4"/>
        <v>3.8033071107002225</v>
      </c>
      <c r="AE4">
        <f t="shared" ref="AE4:AE30" si="21">($AE$1/100-K4)/(1-K4)/N4-1-$P$2</f>
        <v>83.424555699268765</v>
      </c>
      <c r="AF4" s="25">
        <f t="shared" ref="AF4:AF30" si="22">S4+P4+F4</f>
        <v>3.4922714265359697E-3</v>
      </c>
      <c r="AG4" s="7">
        <f>MAX(AE3:AE4)</f>
        <v>89.15301090516364</v>
      </c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10 A3</v>
      </c>
      <c r="B5" s="27">
        <f t="shared" si="5"/>
        <v>4.7313706577147858</v>
      </c>
      <c r="C5" s="20">
        <v>149.90712037865771</v>
      </c>
      <c r="D5" s="9">
        <f t="shared" si="6"/>
        <v>8.442062284785834E-7</v>
      </c>
      <c r="E5">
        <f>Control!C7/100</f>
        <v>0.47585625936456422</v>
      </c>
      <c r="F5">
        <f t="shared" si="7"/>
        <v>5.4593033182796081E-5</v>
      </c>
      <c r="G5">
        <f t="shared" si="0"/>
        <v>265.3286411827624</v>
      </c>
      <c r="H5" s="21">
        <f t="shared" si="1"/>
        <v>1.4866038318152935E-13</v>
      </c>
      <c r="I5" s="7">
        <f t="shared" si="8"/>
        <v>3.3362720595612694</v>
      </c>
      <c r="J5">
        <f t="shared" si="9"/>
        <v>3.3362720595612694</v>
      </c>
      <c r="K5">
        <f>Control!F7/100</f>
        <v>4.4336719574517083E-2</v>
      </c>
      <c r="L5" s="25">
        <f t="shared" si="10"/>
        <v>4.4143081494281249E-2</v>
      </c>
      <c r="M5" s="10">
        <f t="shared" si="2"/>
        <v>5.9050466044802707</v>
      </c>
      <c r="N5">
        <f t="shared" si="11"/>
        <v>6.2017685695656339E-4</v>
      </c>
      <c r="O5">
        <f t="shared" si="12"/>
        <v>2.1837213273118426E-3</v>
      </c>
      <c r="P5" s="25">
        <f t="shared" si="13"/>
        <v>3.0565939368365686E-3</v>
      </c>
      <c r="Q5" s="7">
        <f t="shared" si="14"/>
        <v>1.1504454950356833</v>
      </c>
      <c r="R5">
        <f t="shared" si="15"/>
        <v>2429.809024496401</v>
      </c>
      <c r="S5" s="25">
        <f t="shared" si="16"/>
        <v>1.2562556846043207E-3</v>
      </c>
      <c r="T5" s="25">
        <f t="shared" si="17"/>
        <v>4.7254268464300614E-2</v>
      </c>
      <c r="U5" s="10">
        <f ca="1">RANK(C5,$C$3:OFFSET($C$3,Control!$I$5-1,0),1)</f>
        <v>41</v>
      </c>
      <c r="V5" s="10">
        <f t="shared" ca="1" si="18"/>
        <v>41</v>
      </c>
      <c r="W5" s="10">
        <f t="shared" ca="1" si="18"/>
        <v>41</v>
      </c>
      <c r="X5" s="7">
        <f t="shared" si="19"/>
        <v>4.4763258351237809</v>
      </c>
      <c r="Y5" s="7">
        <f t="shared" ca="1" si="3"/>
        <v>108.90712037865771</v>
      </c>
      <c r="Z5">
        <v>1</v>
      </c>
      <c r="AA5">
        <v>2</v>
      </c>
      <c r="AB5" s="11">
        <f t="shared" si="20"/>
        <v>21.116287383587053</v>
      </c>
      <c r="AC5" s="11"/>
      <c r="AD5" s="7">
        <f t="shared" si="4"/>
        <v>4.8569962261752178</v>
      </c>
      <c r="AE5">
        <f t="shared" si="21"/>
        <v>50.321558686493091</v>
      </c>
      <c r="AF5" s="25">
        <f t="shared" si="22"/>
        <v>4.3674426546236851E-3</v>
      </c>
      <c r="AG5" s="7" t="str">
        <f>CONCATENATE("AE3:AE",Control!$I$5+2)</f>
        <v>AE3:AE50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10 A4</v>
      </c>
      <c r="B6" s="27">
        <f t="shared" si="5"/>
        <v>3.6903767942664114</v>
      </c>
      <c r="C6" s="20">
        <v>100.09659109283457</v>
      </c>
      <c r="D6" s="9">
        <f t="shared" si="6"/>
        <v>5.7313007628678747E-7</v>
      </c>
      <c r="E6">
        <f>Control!C8/100</f>
        <v>0.41488618091288926</v>
      </c>
      <c r="F6">
        <f t="shared" si="7"/>
        <v>4.8716509865109076E-5</v>
      </c>
      <c r="G6">
        <f t="shared" si="0"/>
        <v>177.16631761455366</v>
      </c>
      <c r="H6" s="21">
        <f t="shared" si="1"/>
        <v>9.1998636127769117E-14</v>
      </c>
      <c r="I6" s="7">
        <f t="shared" si="8"/>
        <v>3.811861999431422</v>
      </c>
      <c r="J6">
        <f t="shared" si="9"/>
        <v>3.811861999431422</v>
      </c>
      <c r="K6">
        <f>Control!F8/100</f>
        <v>3.421947054952925E-2</v>
      </c>
      <c r="L6" s="25">
        <f t="shared" si="10"/>
        <v>3.4086106295560852E-2</v>
      </c>
      <c r="M6" s="10">
        <f t="shared" si="2"/>
        <v>6.7468187110166093</v>
      </c>
      <c r="N6">
        <f t="shared" si="11"/>
        <v>5.5341955206763909E-4</v>
      </c>
      <c r="O6">
        <f t="shared" si="12"/>
        <v>1.9486603946043629E-3</v>
      </c>
      <c r="P6" s="25">
        <f t="shared" si="13"/>
        <v>2.7275749302835268E-3</v>
      </c>
      <c r="Q6" s="7">
        <f t="shared" si="14"/>
        <v>1.531342957358903</v>
      </c>
      <c r="R6">
        <f t="shared" si="15"/>
        <v>2420.1185543244414</v>
      </c>
      <c r="S6" s="25">
        <f t="shared" si="16"/>
        <v>1.1210293490600894E-3</v>
      </c>
      <c r="T6" s="25">
        <f t="shared" si="17"/>
        <v>3.6862397735709485E-2</v>
      </c>
      <c r="U6" s="10">
        <f ca="1">RANK(C6,$C$3:OFFSET($C$3,Control!$I$5-1,0),1)</f>
        <v>35</v>
      </c>
      <c r="V6" s="10">
        <f t="shared" ca="1" si="18"/>
        <v>35</v>
      </c>
      <c r="W6" s="10">
        <f t="shared" ca="1" si="18"/>
        <v>35</v>
      </c>
      <c r="X6" s="7">
        <f t="shared" si="19"/>
        <v>3.4639525847628492</v>
      </c>
      <c r="Y6" s="7">
        <f t="shared" ca="1" si="3"/>
        <v>65.096591092834572</v>
      </c>
      <c r="Z6">
        <v>1</v>
      </c>
      <c r="AA6">
        <v>2</v>
      </c>
      <c r="AB6" s="11">
        <f t="shared" si="20"/>
        <v>35.280550084490898</v>
      </c>
      <c r="AC6" s="11"/>
      <c r="AD6" s="7">
        <f t="shared" si="4"/>
        <v>3.8024797291724202</v>
      </c>
      <c r="AE6">
        <f t="shared" si="21"/>
        <v>75.113436793898359</v>
      </c>
      <c r="AF6" s="25">
        <f t="shared" si="22"/>
        <v>3.8973207892087254E-3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AME 10 A5</v>
      </c>
      <c r="B7" s="27">
        <f t="shared" si="5"/>
        <v>3.0908250169787661</v>
      </c>
      <c r="C7" s="20">
        <v>74.506925822317214</v>
      </c>
      <c r="D7" s="9">
        <f t="shared" si="6"/>
        <v>8.1846726329715125E-7</v>
      </c>
      <c r="E7">
        <f>Control!C9/100</f>
        <v>0.37570882029801977</v>
      </c>
      <c r="F7">
        <f t="shared" si="7"/>
        <v>4.5546197357236565E-5</v>
      </c>
      <c r="G7">
        <f t="shared" si="0"/>
        <v>131.87379850406884</v>
      </c>
      <c r="H7" s="21">
        <f t="shared" si="1"/>
        <v>6.5014445623695072E-14</v>
      </c>
      <c r="I7" s="7">
        <f t="shared" si="8"/>
        <v>4.1989194986597598</v>
      </c>
      <c r="J7">
        <f t="shared" si="9"/>
        <v>4.1989194986597598</v>
      </c>
      <c r="K7">
        <f>Control!F9/100</f>
        <v>2.8383657982640181E-2</v>
      </c>
      <c r="L7" s="25">
        <f t="shared" si="10"/>
        <v>2.8280236567584372E-2</v>
      </c>
      <c r="M7" s="10">
        <f t="shared" si="2"/>
        <v>7.4318925091820631</v>
      </c>
      <c r="N7">
        <f t="shared" si="11"/>
        <v>5.1740480197820732E-4</v>
      </c>
      <c r="O7">
        <f t="shared" si="12"/>
        <v>1.8218478942894623E-3</v>
      </c>
      <c r="P7" s="25">
        <f t="shared" si="13"/>
        <v>2.5500731974709601E-3</v>
      </c>
      <c r="Q7" s="7">
        <f t="shared" si="14"/>
        <v>1.9157576746793181</v>
      </c>
      <c r="R7">
        <f t="shared" si="15"/>
        <v>2410.4945315023556</v>
      </c>
      <c r="S7" s="25">
        <f t="shared" si="16"/>
        <v>1.0480763937507276E-3</v>
      </c>
      <c r="T7" s="25">
        <f t="shared" si="17"/>
        <v>3.0875855962412567E-2</v>
      </c>
      <c r="U7" s="10">
        <f ca="1">RANK(C7,$C$3:OFFSET($C$3,Control!$I$5-1,0),1)</f>
        <v>19</v>
      </c>
      <c r="V7" s="10">
        <f t="shared" ca="1" si="18"/>
        <v>19</v>
      </c>
      <c r="W7" s="10">
        <f t="shared" ca="1" si="18"/>
        <v>19</v>
      </c>
      <c r="X7" s="7">
        <f t="shared" si="19"/>
        <v>2.8797641369562581</v>
      </c>
      <c r="Y7" s="7">
        <f t="shared" ca="1" si="3"/>
        <v>55.506925822317214</v>
      </c>
      <c r="Z7">
        <v>1</v>
      </c>
      <c r="AA7">
        <v>2</v>
      </c>
      <c r="AB7" s="11">
        <f t="shared" si="20"/>
        <v>45.768833906921543</v>
      </c>
      <c r="AC7" s="11"/>
      <c r="AD7" s="7">
        <f t="shared" si="4"/>
        <v>3.1956326563538386</v>
      </c>
      <c r="AE7">
        <f t="shared" si="21"/>
        <v>91.690236942006692</v>
      </c>
      <c r="AF7" s="25">
        <f t="shared" si="22"/>
        <v>3.6436957885789241E-3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AME 10 A6</v>
      </c>
      <c r="B8" s="27">
        <f t="shared" si="5"/>
        <v>2.6964184639351001</v>
      </c>
      <c r="C8" s="20">
        <v>59.124570458384618</v>
      </c>
      <c r="D8" s="9">
        <f t="shared" si="6"/>
        <v>6.8529743479928129E-7</v>
      </c>
      <c r="E8">
        <f>Control!C10/100</f>
        <v>0.37194525477625634</v>
      </c>
      <c r="F8">
        <f t="shared" si="7"/>
        <v>4.5262464763311313E-5</v>
      </c>
      <c r="G8">
        <f t="shared" si="0"/>
        <v>104.64774388709496</v>
      </c>
      <c r="H8" s="21">
        <f t="shared" si="1"/>
        <v>6.2763416198960356E-14</v>
      </c>
      <c r="I8" s="7">
        <f t="shared" si="8"/>
        <v>4.2403948186096949</v>
      </c>
      <c r="J8">
        <f t="shared" si="9"/>
        <v>4.2403948186096949</v>
      </c>
      <c r="K8">
        <f>Control!F10/100</f>
        <v>2.4445166204340042E-2</v>
      </c>
      <c r="L8" s="25">
        <f t="shared" si="10"/>
        <v>2.4356650326423465E-2</v>
      </c>
      <c r="M8" s="10">
        <f t="shared" si="2"/>
        <v>7.5053018993240377</v>
      </c>
      <c r="N8">
        <f t="shared" si="11"/>
        <v>5.1418159971121651E-4</v>
      </c>
      <c r="O8">
        <f t="shared" si="12"/>
        <v>1.8104985905324524E-3</v>
      </c>
      <c r="P8" s="25">
        <f t="shared" si="13"/>
        <v>2.5341873732968212E-3</v>
      </c>
      <c r="Q8" s="7">
        <f t="shared" si="14"/>
        <v>2.3875819515514629</v>
      </c>
      <c r="R8">
        <f t="shared" si="15"/>
        <v>2398.883413735166</v>
      </c>
      <c r="S8" s="25">
        <f t="shared" si="16"/>
        <v>1.0415473430047718E-3</v>
      </c>
      <c r="T8" s="25">
        <f t="shared" si="17"/>
        <v>2.6936100164483598E-2</v>
      </c>
      <c r="U8" s="10">
        <f ca="1">RANK(C8,$C$3:OFFSET($C$3,Control!$I$5-1,0),1)</f>
        <v>9</v>
      </c>
      <c r="V8" s="10">
        <f t="shared" ca="1" si="18"/>
        <v>9</v>
      </c>
      <c r="W8" s="10">
        <f t="shared" ca="1" si="18"/>
        <v>9</v>
      </c>
      <c r="X8" s="7">
        <f t="shared" si="19"/>
        <v>2.4870831926134684</v>
      </c>
      <c r="Y8" s="7">
        <f t="shared" ca="1" si="3"/>
        <v>50.124570458384618</v>
      </c>
      <c r="Z8">
        <v>1</v>
      </c>
      <c r="AA8">
        <v>2</v>
      </c>
      <c r="AB8" s="11">
        <f t="shared" si="20"/>
        <v>53.61877012944413</v>
      </c>
      <c r="AC8" s="11"/>
      <c r="AD8" s="7">
        <f t="shared" si="4"/>
        <v>2.8005731982355773</v>
      </c>
      <c r="AE8">
        <f t="shared" si="21"/>
        <v>99.751948811817783</v>
      </c>
      <c r="AF8" s="25">
        <f t="shared" si="22"/>
        <v>3.6209971810649048E-3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AME 10 B1</v>
      </c>
      <c r="B9" s="27">
        <f t="shared" si="5"/>
        <v>4.8982203175576435</v>
      </c>
      <c r="C9" s="20">
        <v>158.44567559867588</v>
      </c>
      <c r="D9" s="9">
        <f t="shared" si="6"/>
        <v>9.1640862276420876E-7</v>
      </c>
      <c r="E9">
        <f>Control!C11/100</f>
        <v>0.32658415960627202</v>
      </c>
      <c r="F9">
        <f t="shared" si="7"/>
        <v>4.2092188261714055E-5</v>
      </c>
      <c r="G9">
        <f t="shared" si="0"/>
        <v>280.44148738025336</v>
      </c>
      <c r="H9" s="21">
        <f t="shared" si="1"/>
        <v>3.9811899806603815E-14</v>
      </c>
      <c r="I9" s="7">
        <f t="shared" si="8"/>
        <v>4.8154772162559407</v>
      </c>
      <c r="J9">
        <f t="shared" si="9"/>
        <v>4.8154772162559407</v>
      </c>
      <c r="K9">
        <f>Control!F11/100</f>
        <v>4.6693212964058421E-2</v>
      </c>
      <c r="L9" s="25">
        <f t="shared" si="10"/>
        <v>4.6535979403208229E-2</v>
      </c>
      <c r="M9" s="10">
        <f t="shared" si="2"/>
        <v>8.5231710355610577</v>
      </c>
      <c r="N9">
        <f t="shared" si="11"/>
        <v>4.7816725865307166E-4</v>
      </c>
      <c r="O9">
        <f t="shared" si="12"/>
        <v>1.683687530468562E-3</v>
      </c>
      <c r="P9" s="25">
        <f t="shared" si="13"/>
        <v>2.3566876564294443E-3</v>
      </c>
      <c r="Q9" s="7">
        <f t="shared" si="14"/>
        <v>0.84159269335859699</v>
      </c>
      <c r="R9">
        <f t="shared" si="15"/>
        <v>2436.6990744449849</v>
      </c>
      <c r="S9" s="25">
        <f t="shared" si="16"/>
        <v>9.6859521624596562E-4</v>
      </c>
      <c r="T9" s="25">
        <f t="shared" si="17"/>
        <v>4.8934759247899383E-2</v>
      </c>
      <c r="U9" s="10">
        <f ca="1">RANK(C9,$C$3:OFFSET($C$3,Control!$I$5-1,0),1)</f>
        <v>42</v>
      </c>
      <c r="V9" s="10">
        <f t="shared" ca="1" si="18"/>
        <v>42</v>
      </c>
      <c r="W9" s="10">
        <f t="shared" ca="1" si="18"/>
        <v>42</v>
      </c>
      <c r="X9" s="7">
        <f t="shared" si="19"/>
        <v>4.70141466618613</v>
      </c>
      <c r="Y9" s="7">
        <f t="shared" ca="1" si="3"/>
        <v>116.44567559867588</v>
      </c>
      <c r="Z9">
        <v>1</v>
      </c>
      <c r="AA9">
        <v>2</v>
      </c>
      <c r="AB9" s="11">
        <f t="shared" si="20"/>
        <v>19.267522831170666</v>
      </c>
      <c r="AC9" s="11"/>
      <c r="AD9" s="7">
        <f t="shared" si="4"/>
        <v>4.9950798391822397</v>
      </c>
      <c r="AE9">
        <f t="shared" si="21"/>
        <v>61.315212366732084</v>
      </c>
      <c r="AF9" s="25">
        <f t="shared" si="22"/>
        <v>3.367375060937124E-3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 10 B2</v>
      </c>
      <c r="B10" s="27">
        <f t="shared" si="5"/>
        <v>2.8037355895850662</v>
      </c>
      <c r="C10" s="20">
        <v>63.18702617711542</v>
      </c>
      <c r="D10" s="9">
        <f t="shared" si="6"/>
        <v>1.885236837750881E-7</v>
      </c>
      <c r="E10">
        <f>Control!C12/100</f>
        <v>0.35834599538701023</v>
      </c>
      <c r="F10">
        <f t="shared" si="7"/>
        <v>4.4264968467039455E-5</v>
      </c>
      <c r="G10">
        <f t="shared" si="0"/>
        <v>111.83810184336352</v>
      </c>
      <c r="H10" s="21">
        <f t="shared" si="1"/>
        <v>5.5092050870068707E-14</v>
      </c>
      <c r="I10" s="7">
        <f t="shared" si="8"/>
        <v>4.397523099258966</v>
      </c>
      <c r="J10">
        <f t="shared" si="9"/>
        <v>4.397523099258966</v>
      </c>
      <c r="K10">
        <f>Control!F12/100</f>
        <v>2.557676579803474E-2</v>
      </c>
      <c r="L10" s="25">
        <f t="shared" si="10"/>
        <v>2.5486193419511631E-2</v>
      </c>
      <c r="M10" s="10">
        <f t="shared" si="2"/>
        <v>7.7834116588254298</v>
      </c>
      <c r="N10">
        <f t="shared" si="11"/>
        <v>5.0285004178556817E-4</v>
      </c>
      <c r="O10">
        <f t="shared" si="12"/>
        <v>1.7705987386815779E-3</v>
      </c>
      <c r="P10" s="25">
        <f t="shared" si="13"/>
        <v>2.4783388345099651E-3</v>
      </c>
      <c r="Q10" s="7">
        <f t="shared" si="14"/>
        <v>2.1892327900377015</v>
      </c>
      <c r="R10">
        <f t="shared" ref="R10:R30" si="23">Q10/100*G10+(100-Q10)/100*2450</f>
        <v>2398.8121930413868</v>
      </c>
      <c r="S10" s="25">
        <f t="shared" si="16"/>
        <v>1.0185936743861508E-3</v>
      </c>
      <c r="T10" s="25">
        <f t="shared" si="17"/>
        <v>2.8008797222488634E-2</v>
      </c>
      <c r="U10" s="10">
        <f ca="1">RANK(C10,$C$3:OFFSET($C$3,Control!$I$5-1,0),1)</f>
        <v>11</v>
      </c>
      <c r="V10" s="10">
        <f t="shared" ca="1" si="18"/>
        <v>11</v>
      </c>
      <c r="W10" s="10">
        <f t="shared" ca="1" si="18"/>
        <v>11</v>
      </c>
      <c r="X10" s="7">
        <f t="shared" si="19"/>
        <v>2.5989043461297197</v>
      </c>
      <c r="Y10" s="7">
        <f t="shared" ca="1" si="3"/>
        <v>52.18702617711542</v>
      </c>
      <c r="Z10">
        <v>1</v>
      </c>
      <c r="AA10">
        <v>2</v>
      </c>
      <c r="AB10" s="11">
        <f t="shared" si="20"/>
        <v>51.413026610624655</v>
      </c>
      <c r="AC10" s="11"/>
      <c r="AD10" s="7">
        <f t="shared" si="4"/>
        <v>2.9055949570236814</v>
      </c>
      <c r="AE10">
        <f t="shared" si="21"/>
        <v>99.892367065472172</v>
      </c>
      <c r="AF10" s="25">
        <f t="shared" si="22"/>
        <v>3.5411974773631553E-3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 10 B4</v>
      </c>
      <c r="B11" s="27">
        <f t="shared" si="5"/>
        <v>6.8630184453418064</v>
      </c>
      <c r="C11" s="20">
        <v>268.407209667004</v>
      </c>
      <c r="D11" s="9">
        <f t="shared" si="6"/>
        <v>5.1910627618667604E-7</v>
      </c>
      <c r="E11">
        <f>Control!C13/100</f>
        <v>0.36630521808811933</v>
      </c>
      <c r="F11">
        <f t="shared" si="7"/>
        <v>4.4843575968952583E-5</v>
      </c>
      <c r="G11">
        <f t="shared" si="0"/>
        <v>475.06829592026526</v>
      </c>
      <c r="H11" s="21">
        <f t="shared" si="1"/>
        <v>5.9495054168490207E-14</v>
      </c>
      <c r="I11" s="7">
        <f t="shared" si="8"/>
        <v>4.3041448611977877</v>
      </c>
      <c r="J11">
        <f t="shared" si="9"/>
        <v>4.3041448611977877</v>
      </c>
      <c r="K11">
        <f>Control!F13/100</f>
        <v>6.6241426698370548E-2</v>
      </c>
      <c r="L11" s="25">
        <f t="shared" si="10"/>
        <v>6.6003786502335335E-2</v>
      </c>
      <c r="M11" s="10">
        <f t="shared" si="2"/>
        <v>7.6181365140675945</v>
      </c>
      <c r="N11">
        <f t="shared" si="11"/>
        <v>5.0942302300730131E-4</v>
      </c>
      <c r="O11">
        <f t="shared" si="12"/>
        <v>1.7937430387581031E-3</v>
      </c>
      <c r="P11" s="25">
        <f t="shared" si="13"/>
        <v>2.5107343267375916E-3</v>
      </c>
      <c r="Q11" s="7">
        <f t="shared" si="14"/>
        <v>0.53097338480628253</v>
      </c>
      <c r="R11">
        <f t="shared" si="23"/>
        <v>2439.5136382832352</v>
      </c>
      <c r="S11" s="25">
        <f t="shared" si="16"/>
        <v>1.0319081748096615E-3</v>
      </c>
      <c r="T11" s="25">
        <f t="shared" si="17"/>
        <v>6.8559364405041887E-2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6.6513209525342631</v>
      </c>
      <c r="Y11" s="7">
        <f t="shared" ca="1" si="3"/>
        <v>220.407209667004</v>
      </c>
      <c r="Z11">
        <v>1</v>
      </c>
      <c r="AA11">
        <v>2</v>
      </c>
      <c r="AB11" s="11">
        <f t="shared" si="20"/>
        <v>3.7871962685335054</v>
      </c>
      <c r="AC11" s="11"/>
      <c r="AD11" s="7">
        <f t="shared" si="4"/>
        <v>6.9662092628227725</v>
      </c>
      <c r="AE11">
        <f t="shared" si="21"/>
        <v>17.515765215161636</v>
      </c>
      <c r="AF11" s="25">
        <f t="shared" si="22"/>
        <v>3.5874860775162057E-3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 10 B5</v>
      </c>
      <c r="B12" s="27">
        <f t="shared" si="5"/>
        <v>6.7024230463446326</v>
      </c>
      <c r="C12" s="20">
        <v>258.83991306214813</v>
      </c>
      <c r="D12" s="9">
        <f t="shared" si="6"/>
        <v>8.6689798273198448E-7</v>
      </c>
      <c r="E12">
        <f>Control!C14/100</f>
        <v>0.28570778195564522</v>
      </c>
      <c r="F12">
        <f t="shared" si="7"/>
        <v>3.9580257986695148E-5</v>
      </c>
      <c r="G12">
        <f t="shared" si="0"/>
        <v>458.13462524773956</v>
      </c>
      <c r="H12" s="21">
        <f t="shared" si="1"/>
        <v>2.4932006953823673E-14</v>
      </c>
      <c r="I12" s="7">
        <f t="shared" si="8"/>
        <v>5.4901231499320167</v>
      </c>
      <c r="J12">
        <f t="shared" si="9"/>
        <v>5.4901231499320167</v>
      </c>
      <c r="K12">
        <f>Control!F14/100</f>
        <v>6.491309931702284E-2</v>
      </c>
      <c r="L12" s="25">
        <f t="shared" si="10"/>
        <v>6.4707557139608143E-2</v>
      </c>
      <c r="M12" s="10">
        <f t="shared" si="2"/>
        <v>9.7172630067069061</v>
      </c>
      <c r="N12">
        <f t="shared" si="11"/>
        <v>4.4963173072885685E-4</v>
      </c>
      <c r="O12">
        <f t="shared" si="12"/>
        <v>1.5832103194678058E-3</v>
      </c>
      <c r="P12" s="25">
        <f t="shared" si="13"/>
        <v>2.2160479007545652E-3</v>
      </c>
      <c r="Q12" s="7">
        <f t="shared" si="14"/>
        <v>0.48613528165955494</v>
      </c>
      <c r="R12">
        <f t="shared" si="23"/>
        <v>2440.3168396501687</v>
      </c>
      <c r="S12" s="25">
        <f t="shared" si="16"/>
        <v>9.1079248019435097E-4</v>
      </c>
      <c r="T12" s="25">
        <f t="shared" si="17"/>
        <v>6.6963185298349409E-2</v>
      </c>
      <c r="U12" s="10">
        <f ca="1">RANK(C12,$C$3:OFFSET($C$3,Control!$I$5-1,0),1)</f>
        <v>47</v>
      </c>
      <c r="V12" s="10">
        <f t="shared" ca="1" si="18"/>
        <v>47</v>
      </c>
      <c r="W12" s="10">
        <f t="shared" ca="1" si="18"/>
        <v>47</v>
      </c>
      <c r="X12" s="7">
        <f t="shared" si="19"/>
        <v>6.5157188870337004</v>
      </c>
      <c r="Y12" s="7">
        <f t="shared" ca="1" si="3"/>
        <v>211.83991306214813</v>
      </c>
      <c r="Z12">
        <v>1</v>
      </c>
      <c r="AA12">
        <v>2</v>
      </c>
      <c r="AB12" s="11">
        <f t="shared" si="20"/>
        <v>4.7094847774102186</v>
      </c>
      <c r="AC12" s="11"/>
      <c r="AD12" s="7">
        <f t="shared" si="4"/>
        <v>6.7935022943640675</v>
      </c>
      <c r="AE12">
        <f t="shared" si="21"/>
        <v>23.438697886053287</v>
      </c>
      <c r="AF12" s="25">
        <f t="shared" si="22"/>
        <v>3.1664206389356111E-3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 10 C1</v>
      </c>
      <c r="B13" s="27">
        <f t="shared" si="5"/>
        <v>4.9170437681386998</v>
      </c>
      <c r="C13" s="20">
        <v>159.41783511720772</v>
      </c>
      <c r="D13" s="9">
        <f t="shared" si="6"/>
        <v>2.2732466486985459E-7</v>
      </c>
      <c r="E13">
        <f>Control!C15/100</f>
        <v>0.39239929120214517</v>
      </c>
      <c r="F13">
        <f t="shared" si="7"/>
        <v>4.6846838745906738E-5</v>
      </c>
      <c r="G13">
        <f t="shared" si="0"/>
        <v>282.16216457966453</v>
      </c>
      <c r="H13" s="21">
        <f t="shared" si="1"/>
        <v>7.5697013502661762E-14</v>
      </c>
      <c r="I13" s="7">
        <f t="shared" si="8"/>
        <v>4.0245744332630231</v>
      </c>
      <c r="J13">
        <f t="shared" si="9"/>
        <v>4.0245744332630231</v>
      </c>
      <c r="K13">
        <f>Control!F15/100</f>
        <v>4.6622419420497864E-2</v>
      </c>
      <c r="L13" s="25">
        <f t="shared" si="10"/>
        <v>4.6447690383334975E-2</v>
      </c>
      <c r="M13" s="10">
        <f t="shared" si="2"/>
        <v>7.1233098402482016</v>
      </c>
      <c r="N13">
        <f t="shared" si="11"/>
        <v>5.3218008815350049E-4</v>
      </c>
      <c r="O13">
        <f t="shared" si="12"/>
        <v>1.8738735498362693E-3</v>
      </c>
      <c r="P13" s="25">
        <f t="shared" si="13"/>
        <v>2.622894441333643E-3</v>
      </c>
      <c r="Q13" s="7">
        <f t="shared" si="14"/>
        <v>0.93021527620252475</v>
      </c>
      <c r="R13">
        <f t="shared" si="23"/>
        <v>2429.8344412916217</v>
      </c>
      <c r="S13" s="25">
        <f t="shared" si="16"/>
        <v>1.078005819592988E-3</v>
      </c>
      <c r="T13" s="25">
        <f t="shared" si="17"/>
        <v>4.9117431663414528E-2</v>
      </c>
      <c r="U13" s="10">
        <f ca="1">RANK(C13,$C$3:OFFSET($C$3,Control!$I$5-1,0),1)</f>
        <v>43</v>
      </c>
      <c r="V13" s="10">
        <f t="shared" ca="1" si="18"/>
        <v>43</v>
      </c>
      <c r="W13" s="10">
        <f t="shared" ca="1" si="18"/>
        <v>43</v>
      </c>
      <c r="X13" s="7">
        <f t="shared" si="19"/>
        <v>4.697987047148847</v>
      </c>
      <c r="Y13" s="7">
        <f t="shared" ca="1" si="3"/>
        <v>116.41783511720772</v>
      </c>
      <c r="Z13">
        <v>1</v>
      </c>
      <c r="AA13">
        <v>2</v>
      </c>
      <c r="AB13" s="11">
        <f t="shared" si="20"/>
        <v>19.065427868834387</v>
      </c>
      <c r="AC13" s="11"/>
      <c r="AD13" s="7">
        <f t="shared" si="4"/>
        <v>5.0248443500979985</v>
      </c>
      <c r="AE13">
        <f t="shared" si="21"/>
        <v>54.869949180741031</v>
      </c>
      <c r="AF13" s="25">
        <f t="shared" si="22"/>
        <v>3.7477470996725376E-3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 10 C2</v>
      </c>
      <c r="B14" s="27">
        <f t="shared" si="5"/>
        <v>4.5359628541228423</v>
      </c>
      <c r="C14" s="20">
        <v>140.09062000460472</v>
      </c>
      <c r="D14" s="9">
        <f t="shared" si="6"/>
        <v>1.8051006911434797E-8</v>
      </c>
      <c r="E14">
        <f>Control!C16/100</f>
        <v>0.32913687353920051</v>
      </c>
      <c r="F14">
        <f t="shared" si="7"/>
        <v>4.2259212435045408E-5</v>
      </c>
      <c r="G14" s="10">
        <f t="shared" si="0"/>
        <v>247.95389141211464</v>
      </c>
      <c r="H14" s="21">
        <f t="shared" si="1"/>
        <v>4.0911733700943603E-14</v>
      </c>
      <c r="I14" s="7">
        <f t="shared" si="8"/>
        <v>4.7789050084276692</v>
      </c>
      <c r="J14">
        <f t="shared" si="9"/>
        <v>4.7789050084276692</v>
      </c>
      <c r="K14">
        <f>Control!F16/100</f>
        <v>4.3052770841903835E-2</v>
      </c>
      <c r="L14" s="25">
        <f t="shared" si="10"/>
        <v>4.2907220746789806E-2</v>
      </c>
      <c r="M14" s="10">
        <f t="shared" si="2"/>
        <v>8.4584399261673369</v>
      </c>
      <c r="N14">
        <f t="shared" si="11"/>
        <v>4.8006465326211578E-4</v>
      </c>
      <c r="O14">
        <f t="shared" si="12"/>
        <v>1.690368497401816E-3</v>
      </c>
      <c r="P14" s="25">
        <f t="shared" si="13"/>
        <v>2.3660391257607112E-3</v>
      </c>
      <c r="Q14" s="7">
        <f t="shared" si="14"/>
        <v>0.95455252601810658</v>
      </c>
      <c r="R14">
        <f t="shared" si="23"/>
        <v>2428.9803132463912</v>
      </c>
      <c r="S14" s="25">
        <f t="shared" si="16"/>
        <v>9.7243865660787555E-4</v>
      </c>
      <c r="T14" s="25">
        <f t="shared" si="17"/>
        <v>4.5315519084985559E-2</v>
      </c>
      <c r="U14" s="10">
        <f ca="1">RANK(C14,$C$3:OFFSET($C$3,Control!$I$5-1,0),1)</f>
        <v>40</v>
      </c>
      <c r="V14" s="10">
        <f t="shared" ca="1" si="18"/>
        <v>40</v>
      </c>
      <c r="W14" s="10">
        <f t="shared" ca="1" si="18"/>
        <v>40</v>
      </c>
      <c r="X14" s="7">
        <f t="shared" si="19"/>
        <v>4.3387285400051923</v>
      </c>
      <c r="Y14" s="13">
        <f t="shared" ca="1" si="3"/>
        <v>100.09062000460472</v>
      </c>
      <c r="Z14" s="10">
        <v>1</v>
      </c>
      <c r="AA14" s="10">
        <v>2</v>
      </c>
      <c r="AB14" s="11">
        <f t="shared" si="20"/>
        <v>23.418093062741555</v>
      </c>
      <c r="AC14" s="11"/>
      <c r="AD14" s="7">
        <f t="shared" si="4"/>
        <v>4.6332067197836295</v>
      </c>
      <c r="AE14">
        <f t="shared" si="21"/>
        <v>68.737678232085173</v>
      </c>
      <c r="AF14" s="25">
        <f t="shared" si="22"/>
        <v>3.3807369948036323E-3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 10 C3</v>
      </c>
      <c r="B15" s="27">
        <f t="shared" si="5"/>
        <v>2.5994687442339424</v>
      </c>
      <c r="C15" s="20">
        <v>55.537361122543494</v>
      </c>
      <c r="D15" s="9">
        <f t="shared" si="6"/>
        <v>7.5116899367344558E-7</v>
      </c>
      <c r="E15">
        <f>Control!C17/100</f>
        <v>0.35096976092195603</v>
      </c>
      <c r="F15">
        <f t="shared" si="7"/>
        <v>4.3741412259113424E-5</v>
      </c>
      <c r="G15">
        <f t="shared" si="0"/>
        <v>98.298549957462583</v>
      </c>
      <c r="H15" s="21">
        <f t="shared" si="1"/>
        <v>5.1224053824214064E-14</v>
      </c>
      <c r="I15" s="7">
        <f t="shared" si="8"/>
        <v>4.487842934870879</v>
      </c>
      <c r="J15">
        <f t="shared" si="9"/>
        <v>4.487842934870879</v>
      </c>
      <c r="K15">
        <f>Control!F17/100</f>
        <v>2.3558193079259309E-2</v>
      </c>
      <c r="L15" s="25">
        <f t="shared" si="10"/>
        <v>2.3475755588414533E-2</v>
      </c>
      <c r="M15" s="10">
        <f t="shared" si="2"/>
        <v>7.9432735732843733</v>
      </c>
      <c r="N15">
        <f t="shared" si="11"/>
        <v>4.9690244326352844E-4</v>
      </c>
      <c r="O15">
        <f t="shared" si="12"/>
        <v>1.7496564903645366E-3</v>
      </c>
      <c r="P15" s="25">
        <f t="shared" si="13"/>
        <v>2.4490255936540947E-3</v>
      </c>
      <c r="Q15" s="7">
        <f t="shared" si="14"/>
        <v>2.4546078456133755</v>
      </c>
      <c r="R15">
        <f t="shared" si="23"/>
        <v>2392.2749517018524</v>
      </c>
      <c r="S15" s="25">
        <f t="shared" si="16"/>
        <v>1.0065459748158654E-3</v>
      </c>
      <c r="T15" s="25">
        <f t="shared" si="17"/>
        <v>2.5968522594327741E-2</v>
      </c>
      <c r="U15" s="10">
        <f ca="1">RANK(C15,$C$3:OFFSET($C$3,Control!$I$5-1,0),1)</f>
        <v>8</v>
      </c>
      <c r="V15" s="10">
        <f t="shared" ca="1" si="18"/>
        <v>8</v>
      </c>
      <c r="W15" s="10">
        <f t="shared" ca="1" si="18"/>
        <v>8</v>
      </c>
      <c r="X15" s="7">
        <f t="shared" si="19"/>
        <v>2.397265803167806</v>
      </c>
      <c r="Y15" s="7">
        <f t="shared" ca="1" si="3"/>
        <v>47.537361122543494</v>
      </c>
      <c r="Z15">
        <v>1</v>
      </c>
      <c r="AA15">
        <v>2</v>
      </c>
      <c r="AB15" s="11">
        <f t="shared" si="20"/>
        <v>55.652621964228786</v>
      </c>
      <c r="AC15" s="11"/>
      <c r="AD15" s="7">
        <f t="shared" si="4"/>
        <v>2.7001233417155288</v>
      </c>
      <c r="AE15">
        <f t="shared" si="21"/>
        <v>105.07413791613389</v>
      </c>
      <c r="AF15" s="25">
        <f t="shared" si="22"/>
        <v>3.4993129807290736E-3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 10 C4</v>
      </c>
      <c r="B16" s="27">
        <f t="shared" si="5"/>
        <v>3.1237474273417885</v>
      </c>
      <c r="C16" s="20">
        <v>75.84549664938497</v>
      </c>
      <c r="D16" s="9">
        <f t="shared" si="6"/>
        <v>7.3644039932929672E-7</v>
      </c>
      <c r="E16">
        <f>Control!C18/100</f>
        <v>0.34967461501867869</v>
      </c>
      <c r="F16">
        <f t="shared" si="7"/>
        <v>4.3650710126684924E-5</v>
      </c>
      <c r="G16">
        <f t="shared" si="0"/>
        <v>134.24300670295665</v>
      </c>
      <c r="H16" s="21">
        <f t="shared" si="1"/>
        <v>5.0565506824928548E-14</v>
      </c>
      <c r="I16" s="7">
        <f t="shared" si="8"/>
        <v>4.5040948884269545</v>
      </c>
      <c r="J16">
        <f t="shared" si="9"/>
        <v>4.5040948884269545</v>
      </c>
      <c r="K16">
        <f>Control!F18/100</f>
        <v>2.8819137575378625E-2</v>
      </c>
      <c r="L16" s="25">
        <f t="shared" si="10"/>
        <v>2.8718499509746313E-2</v>
      </c>
      <c r="M16" s="10">
        <f t="shared" si="2"/>
        <v>7.9720387763161353</v>
      </c>
      <c r="N16">
        <f t="shared" si="11"/>
        <v>4.9587206703914069E-4</v>
      </c>
      <c r="O16">
        <f t="shared" si="12"/>
        <v>1.7460284050673967E-3</v>
      </c>
      <c r="P16" s="25">
        <f t="shared" si="13"/>
        <v>2.4439472975442082E-3</v>
      </c>
      <c r="Q16" s="7">
        <f t="shared" si="14"/>
        <v>1.8055737892687576</v>
      </c>
      <c r="R16">
        <f t="shared" si="23"/>
        <v>2408.1872987058705</v>
      </c>
      <c r="S16" s="25">
        <f t="shared" si="16"/>
        <v>1.0044588024639004E-3</v>
      </c>
      <c r="T16" s="25">
        <f t="shared" si="17"/>
        <v>3.1206097517417208E-2</v>
      </c>
      <c r="U16" s="10">
        <f ca="1">RANK(C16,$C$3:OFFSET($C$3,Control!$I$5-1,0),1)</f>
        <v>23</v>
      </c>
      <c r="V16" s="10">
        <f t="shared" ca="1" si="18"/>
        <v>23</v>
      </c>
      <c r="W16" s="10">
        <f t="shared" ca="1" si="18"/>
        <v>23</v>
      </c>
      <c r="X16" s="7">
        <f t="shared" si="19"/>
        <v>2.9214371576785454</v>
      </c>
      <c r="Y16" s="7">
        <f t="shared" ca="1" si="3"/>
        <v>52.84549664938497</v>
      </c>
      <c r="Z16">
        <v>1</v>
      </c>
      <c r="AA16">
        <v>2</v>
      </c>
      <c r="AB16" s="11">
        <f t="shared" si="20"/>
        <v>45.146670356683906</v>
      </c>
      <c r="AC16" s="11"/>
      <c r="AD16" s="7">
        <f t="shared" si="4"/>
        <v>3.2241933075881786</v>
      </c>
      <c r="AE16">
        <f t="shared" si="21"/>
        <v>94.964969605591833</v>
      </c>
      <c r="AF16" s="25">
        <f t="shared" si="22"/>
        <v>3.4920568101347938E-3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 t="str">
        <f>Control!B19</f>
        <v>AME 10 D1</v>
      </c>
      <c r="B17" s="27">
        <f t="shared" si="5"/>
        <v>3.8151078651307615</v>
      </c>
      <c r="C17" s="20">
        <v>105.72483536506984</v>
      </c>
      <c r="D17" s="9">
        <f t="shared" si="6"/>
        <v>2.9520392619275526E-7</v>
      </c>
      <c r="E17">
        <f>Control!C19/100</f>
        <v>0.42296595174014884</v>
      </c>
      <c r="F17">
        <f t="shared" si="7"/>
        <v>4.9423888126054142E-5</v>
      </c>
      <c r="G17">
        <f t="shared" si="0"/>
        <v>187.12804859320738</v>
      </c>
      <c r="H17" s="21">
        <f t="shared" si="1"/>
        <v>9.8423527416286924E-14</v>
      </c>
      <c r="I17" s="7">
        <f t="shared" si="8"/>
        <v>3.7409556164807571</v>
      </c>
      <c r="J17">
        <f t="shared" si="9"/>
        <v>3.7409556164807571</v>
      </c>
      <c r="K17">
        <f>Control!F19/100</f>
        <v>3.5431176862735711E-2</v>
      </c>
      <c r="L17" s="25">
        <f t="shared" si="10"/>
        <v>3.5291085141020646E-2</v>
      </c>
      <c r="M17" s="10">
        <f t="shared" si="2"/>
        <v>6.6213177061813324</v>
      </c>
      <c r="N17">
        <f t="shared" si="11"/>
        <v>5.6145536911197502E-4</v>
      </c>
      <c r="O17">
        <f t="shared" si="12"/>
        <v>1.9769555250421654E-3</v>
      </c>
      <c r="P17" s="25">
        <f t="shared" si="13"/>
        <v>2.7671801322186351E-3</v>
      </c>
      <c r="Q17" s="7">
        <f t="shared" si="14"/>
        <v>1.4717876079295102</v>
      </c>
      <c r="R17">
        <f t="shared" si="23"/>
        <v>2416.6953310358822</v>
      </c>
      <c r="S17" s="25">
        <f t="shared" si="16"/>
        <v>1.1373070297396417E-3</v>
      </c>
      <c r="T17" s="25">
        <f t="shared" si="17"/>
        <v>3.8107689161365331E-2</v>
      </c>
      <c r="U17" s="10">
        <f ca="1">RANK(C17,$C$3:OFFSET($C$3,Control!$I$5-1,0),1)</f>
        <v>37</v>
      </c>
      <c r="V17" s="10">
        <f t="shared" ca="1" si="18"/>
        <v>37</v>
      </c>
      <c r="W17" s="10">
        <f t="shared" ca="1" si="18"/>
        <v>37</v>
      </c>
      <c r="X17" s="7">
        <f t="shared" si="19"/>
        <v>3.585254051013262</v>
      </c>
      <c r="Y17" s="7">
        <f t="shared" ca="1" si="3"/>
        <v>68.724835365069836</v>
      </c>
      <c r="Z17">
        <v>1</v>
      </c>
      <c r="AA17">
        <v>2</v>
      </c>
      <c r="AB17" s="11">
        <f t="shared" si="20"/>
        <v>33.322163273723213</v>
      </c>
      <c r="AC17" s="11"/>
      <c r="AD17" s="7">
        <f t="shared" si="4"/>
        <v>3.9288385681047258</v>
      </c>
      <c r="AE17">
        <f t="shared" si="21"/>
        <v>71.847922370231259</v>
      </c>
      <c r="AF17" s="25">
        <f t="shared" si="22"/>
        <v>3.9539110500843308E-3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 t="str">
        <f>Control!B20</f>
        <v>AME 10 D2</v>
      </c>
      <c r="B18" s="27">
        <f t="shared" si="5"/>
        <v>3.3258447259759154</v>
      </c>
      <c r="C18" s="20">
        <v>84.237394231577312</v>
      </c>
      <c r="D18" s="9">
        <f t="shared" si="6"/>
        <v>3.0049694332845434E-7</v>
      </c>
      <c r="E18">
        <f>Control!C20/100</f>
        <v>0.3184283787812322</v>
      </c>
      <c r="F18">
        <f t="shared" si="7"/>
        <v>4.1566939364860238E-5</v>
      </c>
      <c r="G18">
        <f t="shared" si="0"/>
        <v>149.09627569247294</v>
      </c>
      <c r="H18" s="21">
        <f t="shared" si="1"/>
        <v>3.6439396499948843E-14</v>
      </c>
      <c r="I18" s="7">
        <f t="shared" si="8"/>
        <v>4.9362528572856128</v>
      </c>
      <c r="J18">
        <f t="shared" si="9"/>
        <v>4.9362528572856128</v>
      </c>
      <c r="K18">
        <f>Control!F20/100</f>
        <v>3.0960744156620663E-2</v>
      </c>
      <c r="L18" s="25">
        <f t="shared" si="10"/>
        <v>3.0857788686616726E-2</v>
      </c>
      <c r="M18" s="10">
        <f t="shared" si="2"/>
        <v>8.7369383112010368</v>
      </c>
      <c r="N18">
        <f t="shared" si="11"/>
        <v>4.7220043118481229E-4</v>
      </c>
      <c r="O18">
        <f t="shared" si="12"/>
        <v>1.6626775745944094E-3</v>
      </c>
      <c r="P18" s="25">
        <f t="shared" si="13"/>
        <v>2.3272796440906205E-3</v>
      </c>
      <c r="Q18" s="7">
        <f t="shared" si="14"/>
        <v>1.5520153068158271</v>
      </c>
      <c r="R18">
        <f t="shared" si="23"/>
        <v>2414.2896220036514</v>
      </c>
      <c r="S18" s="25">
        <f t="shared" si="16"/>
        <v>9.5650856573333768E-4</v>
      </c>
      <c r="T18" s="25">
        <f t="shared" si="17"/>
        <v>3.3226635270072205E-2</v>
      </c>
      <c r="U18" s="10">
        <f ca="1">RANK(C18,$C$3:OFFSET($C$3,Control!$I$5-1,0),1)</f>
        <v>29</v>
      </c>
      <c r="V18" s="10">
        <f t="shared" ca="1" si="18"/>
        <v>29</v>
      </c>
      <c r="W18" s="10">
        <f t="shared" ca="1" si="18"/>
        <v>29</v>
      </c>
      <c r="X18" s="7">
        <f t="shared" si="19"/>
        <v>3.1329989117801533</v>
      </c>
      <c r="Y18" s="7">
        <f t="shared" ca="1" si="3"/>
        <v>55.237394231577312</v>
      </c>
      <c r="Z18">
        <v>1</v>
      </c>
      <c r="AA18">
        <v>2</v>
      </c>
      <c r="AB18" s="11">
        <f t="shared" si="20"/>
        <v>41.444351074448782</v>
      </c>
      <c r="AC18" s="11"/>
      <c r="AD18" s="7">
        <f t="shared" si="4"/>
        <v>3.421495582549249</v>
      </c>
      <c r="AE18">
        <f t="shared" si="21"/>
        <v>95.450412636470688</v>
      </c>
      <c r="AF18" s="25">
        <f t="shared" si="22"/>
        <v>3.3253551491888183E-3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 t="str">
        <f>Control!B21</f>
        <v>AME 10 D3</v>
      </c>
      <c r="B19" s="27">
        <f t="shared" si="5"/>
        <v>2.8341547884866998</v>
      </c>
      <c r="C19" s="20">
        <v>64.355611001316831</v>
      </c>
      <c r="D19" s="9">
        <f t="shared" si="6"/>
        <v>8.1356321901537854E-7</v>
      </c>
      <c r="E19">
        <f>Control!C21/100</f>
        <v>0.318519651216216</v>
      </c>
      <c r="F19">
        <f t="shared" si="7"/>
        <v>4.1572747934880399E-5</v>
      </c>
      <c r="G19">
        <f t="shared" si="0"/>
        <v>113.90644271155553</v>
      </c>
      <c r="H19" s="21">
        <f t="shared" si="1"/>
        <v>3.6475966308785465E-14</v>
      </c>
      <c r="I19" s="7">
        <f t="shared" si="8"/>
        <v>4.9348670197268465</v>
      </c>
      <c r="J19">
        <f t="shared" si="9"/>
        <v>4.9348670197268465</v>
      </c>
      <c r="K19">
        <f>Control!F21/100</f>
        <v>2.6031834749273858E-2</v>
      </c>
      <c r="L19" s="25">
        <f t="shared" si="10"/>
        <v>2.5945257556928735E-2</v>
      </c>
      <c r="M19" s="10">
        <f t="shared" si="2"/>
        <v>8.734485443082173</v>
      </c>
      <c r="N19">
        <f t="shared" si="11"/>
        <v>4.7226641654024131E-4</v>
      </c>
      <c r="O19">
        <f t="shared" si="12"/>
        <v>1.6629099173952157E-3</v>
      </c>
      <c r="P19" s="25">
        <f t="shared" si="13"/>
        <v>2.327604858479165E-3</v>
      </c>
      <c r="Q19" s="7">
        <f t="shared" si="14"/>
        <v>2.0220722455299445</v>
      </c>
      <c r="R19">
        <f t="shared" si="23"/>
        <v>2402.7625005484574</v>
      </c>
      <c r="S19" s="25">
        <f t="shared" si="16"/>
        <v>9.5664222837638622E-4</v>
      </c>
      <c r="T19" s="25">
        <f t="shared" si="17"/>
        <v>2.8314435163342783E-2</v>
      </c>
      <c r="U19" s="10">
        <f ca="1">RANK(C19,$C$3:OFFSET($C$3,Control!$I$5-1,0),1)</f>
        <v>12</v>
      </c>
      <c r="V19" s="10">
        <f t="shared" ca="1" si="18"/>
        <v>12</v>
      </c>
      <c r="W19" s="10">
        <f t="shared" ca="1" si="18"/>
        <v>12</v>
      </c>
      <c r="X19" s="7">
        <f t="shared" si="19"/>
        <v>2.6417523973468979</v>
      </c>
      <c r="Y19" s="7">
        <f t="shared" ca="1" si="3"/>
        <v>52.355611001316831</v>
      </c>
      <c r="Z19">
        <v>1</v>
      </c>
      <c r="AA19">
        <v>2</v>
      </c>
      <c r="AB19" s="11">
        <f t="shared" si="20"/>
        <v>50.796967150627438</v>
      </c>
      <c r="AC19" s="11"/>
      <c r="AD19" s="7">
        <f t="shared" si="4"/>
        <v>2.9298190113243385</v>
      </c>
      <c r="AE19">
        <f t="shared" si="21"/>
        <v>105.65145629844409</v>
      </c>
      <c r="AF19" s="25">
        <f t="shared" si="22"/>
        <v>3.3258198347904315E-3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 t="str">
        <f>Control!B22</f>
        <v>AME 10 D4</v>
      </c>
      <c r="B20" s="27">
        <f t="shared" si="5"/>
        <v>2.8498264026787137</v>
      </c>
      <c r="C20" s="20">
        <v>64.960577848226393</v>
      </c>
      <c r="D20" s="9">
        <f t="shared" si="6"/>
        <v>9.460747945055914E-7</v>
      </c>
      <c r="E20">
        <f>Control!C22/100</f>
        <v>0.30216134292297342</v>
      </c>
      <c r="F20">
        <f t="shared" si="7"/>
        <v>4.0555973885345876E-5</v>
      </c>
      <c r="G20">
        <f t="shared" si="0"/>
        <v>114.97720593511475</v>
      </c>
      <c r="H20" s="21">
        <f t="shared" si="1"/>
        <v>3.0329562984845122E-14</v>
      </c>
      <c r="I20" s="7">
        <f t="shared" si="8"/>
        <v>5.1966153647684994</v>
      </c>
      <c r="J20">
        <f t="shared" si="9"/>
        <v>5.1966153647684994</v>
      </c>
      <c r="K20">
        <f>Control!F22/100</f>
        <v>2.624558844075324E-2</v>
      </c>
      <c r="L20" s="25">
        <f t="shared" si="10"/>
        <v>2.6160435208800542E-2</v>
      </c>
      <c r="M20" s="10">
        <f t="shared" si="2"/>
        <v>9.1977678578621589</v>
      </c>
      <c r="N20">
        <f t="shared" si="11"/>
        <v>4.6071586333752912E-4</v>
      </c>
      <c r="O20">
        <f t="shared" si="12"/>
        <v>1.6222389554138349E-3</v>
      </c>
      <c r="P20" s="25">
        <f t="shared" si="13"/>
        <v>2.2706769830022006E-3</v>
      </c>
      <c r="Q20" s="7">
        <f t="shared" si="14"/>
        <v>1.9555278317866978</v>
      </c>
      <c r="R20">
        <f t="shared" si="23"/>
        <v>2404.3379793834979</v>
      </c>
      <c r="S20" s="25">
        <f t="shared" si="16"/>
        <v>9.3324495394012303E-4</v>
      </c>
      <c r="T20" s="25">
        <f t="shared" si="17"/>
        <v>2.8471668165688087E-2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9"/>
        <v>2.6621151072138072</v>
      </c>
      <c r="Y20" s="7">
        <f t="shared" ca="1" si="3"/>
        <v>51.960577848226393</v>
      </c>
      <c r="Z20">
        <v>1</v>
      </c>
      <c r="AA20">
        <v>2</v>
      </c>
      <c r="AB20" s="11">
        <f t="shared" si="20"/>
        <v>50.481192080877193</v>
      </c>
      <c r="AC20" s="11"/>
      <c r="AD20" s="7">
        <f t="shared" si="4"/>
        <v>2.9431508980727261</v>
      </c>
      <c r="AE20">
        <f t="shared" si="21"/>
        <v>107.93661010919004</v>
      </c>
      <c r="AF20" s="25">
        <f t="shared" si="22"/>
        <v>3.2444779108276693E-3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 t="str">
        <f>Control!B23</f>
        <v>AME 10 E1</v>
      </c>
      <c r="B21" s="27">
        <f t="shared" si="5"/>
        <v>3.0773433640446566</v>
      </c>
      <c r="C21" s="20">
        <v>73.961112310294226</v>
      </c>
      <c r="D21" s="9">
        <f t="shared" si="6"/>
        <v>9.6587290387972757E-7</v>
      </c>
      <c r="E21">
        <f>Control!C23/100</f>
        <v>0.26758526336205241</v>
      </c>
      <c r="F21">
        <f t="shared" si="7"/>
        <v>3.8556305102294627E-5</v>
      </c>
      <c r="G21">
        <f t="shared" si="0"/>
        <v>130.90773393609874</v>
      </c>
      <c r="H21" s="21">
        <f t="shared" si="1"/>
        <v>1.9822008938378379E-14</v>
      </c>
      <c r="I21" s="7">
        <f t="shared" si="8"/>
        <v>5.8551753644424496</v>
      </c>
      <c r="J21">
        <f t="shared" si="9"/>
        <v>5.8551753644424496</v>
      </c>
      <c r="K21">
        <f>Control!F23/100</f>
        <v>2.8637187661522442E-2</v>
      </c>
      <c r="L21" s="25">
        <f t="shared" si="10"/>
        <v>2.8548856129942495E-2</v>
      </c>
      <c r="M21" s="10">
        <f t="shared" si="2"/>
        <v>10.363388472876567</v>
      </c>
      <c r="N21">
        <f t="shared" si="11"/>
        <v>4.3799962596206691E-4</v>
      </c>
      <c r="O21">
        <f t="shared" si="12"/>
        <v>1.5422522040917847E-3</v>
      </c>
      <c r="P21" s="25">
        <f t="shared" si="13"/>
        <v>2.1587180915170882E-3</v>
      </c>
      <c r="Q21" s="7">
        <f t="shared" si="14"/>
        <v>1.638079239316764</v>
      </c>
      <c r="R21">
        <f t="shared" si="23"/>
        <v>2412.0114310490067</v>
      </c>
      <c r="S21" s="25">
        <f t="shared" si="16"/>
        <v>8.8723001156418681E-4</v>
      </c>
      <c r="T21" s="25">
        <f t="shared" si="17"/>
        <v>3.0746130526561881E-2</v>
      </c>
      <c r="U21" s="10">
        <f ca="1">RANK(C21,$C$3:OFFSET($C$3,Control!$I$5-1,0),1)</f>
        <v>18</v>
      </c>
      <c r="V21" s="10">
        <f t="shared" ca="1" si="24"/>
        <v>18</v>
      </c>
      <c r="W21" s="10">
        <f t="shared" ca="1" si="24"/>
        <v>18</v>
      </c>
      <c r="X21" s="7">
        <f t="shared" si="19"/>
        <v>2.8986855755904561</v>
      </c>
      <c r="Y21" s="7">
        <f t="shared" ca="1" si="3"/>
        <v>55.961112310294226</v>
      </c>
      <c r="Z21">
        <v>1</v>
      </c>
      <c r="AA21">
        <v>2</v>
      </c>
      <c r="AB21" s="11">
        <f t="shared" si="20"/>
        <v>46.025137858821893</v>
      </c>
      <c r="AC21" s="11"/>
      <c r="AD21" s="7">
        <f t="shared" si="4"/>
        <v>3.1660663652010754</v>
      </c>
      <c r="AE21">
        <f t="shared" si="21"/>
        <v>108.38460916301021</v>
      </c>
      <c r="AF21" s="25">
        <f t="shared" si="22"/>
        <v>3.0845044081835695E-3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 t="str">
        <f>Control!B24</f>
        <v>AME 10 E2</v>
      </c>
      <c r="B22" s="27">
        <f t="shared" si="5"/>
        <v>5.703513710615125</v>
      </c>
      <c r="C22" s="20">
        <v>201.53869707892443</v>
      </c>
      <c r="D22" s="9">
        <f t="shared" si="6"/>
        <v>6.3957054408092517E-7</v>
      </c>
      <c r="E22">
        <f>Control!C24/100</f>
        <v>0.5139155873577872</v>
      </c>
      <c r="F22">
        <f t="shared" si="7"/>
        <v>5.9008671557005428E-5</v>
      </c>
      <c r="G22">
        <f t="shared" si="0"/>
        <v>356.71413410265524</v>
      </c>
      <c r="H22" s="21">
        <f t="shared" si="1"/>
        <v>1.946037754684893E-13</v>
      </c>
      <c r="I22" s="7">
        <f t="shared" si="8"/>
        <v>3.0966017767488352</v>
      </c>
      <c r="J22">
        <f t="shared" si="9"/>
        <v>3.0966017767488352</v>
      </c>
      <c r="K22">
        <f>Control!F24/100</f>
        <v>5.3849067494274892E-2</v>
      </c>
      <c r="L22" s="25">
        <f t="shared" si="10"/>
        <v>5.3594862539281231E-2</v>
      </c>
      <c r="M22" s="10">
        <f t="shared" si="2"/>
        <v>5.4808413345112195</v>
      </c>
      <c r="N22">
        <f t="shared" si="11"/>
        <v>6.7033850888758163E-4</v>
      </c>
      <c r="O22">
        <f t="shared" si="12"/>
        <v>2.360346862280217E-3</v>
      </c>
      <c r="P22" s="25">
        <f t="shared" si="13"/>
        <v>3.3038198683337113E-3</v>
      </c>
      <c r="Q22" s="7">
        <f t="shared" si="14"/>
        <v>0.92711319847305029</v>
      </c>
      <c r="R22">
        <f t="shared" si="23"/>
        <v>2430.5928704554949</v>
      </c>
      <c r="S22" s="25">
        <f t="shared" si="16"/>
        <v>1.3578651846697166E-3</v>
      </c>
      <c r="T22" s="25">
        <f t="shared" si="17"/>
        <v>5.6957691079171945E-2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9"/>
        <v>5.4265201048168814</v>
      </c>
      <c r="Y22" s="7">
        <f t="shared" ca="1" si="3"/>
        <v>156.53869707892443</v>
      </c>
      <c r="Z22">
        <v>1</v>
      </c>
      <c r="AA22">
        <v>2</v>
      </c>
      <c r="AB22" s="11">
        <f t="shared" si="20"/>
        <v>11.677413451613418</v>
      </c>
      <c r="AC22" s="11"/>
      <c r="AD22" s="7">
        <f t="shared" si="4"/>
        <v>5.839300229082097</v>
      </c>
      <c r="AE22">
        <f t="shared" si="21"/>
        <v>31.795312913246224</v>
      </c>
      <c r="AF22" s="25">
        <f t="shared" si="22"/>
        <v>4.7206937245604331E-3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 t="str">
        <f>Control!B25</f>
        <v>AME 10 E3</v>
      </c>
      <c r="B23" s="27">
        <f t="shared" si="5"/>
        <v>2.699451840344401</v>
      </c>
      <c r="C23" s="20">
        <v>59.238126464921109</v>
      </c>
      <c r="D23" s="9">
        <f t="shared" si="6"/>
        <v>3.3897424156492661E-7</v>
      </c>
      <c r="E23">
        <f>Control!C25/100</f>
        <v>0.27401935319362325</v>
      </c>
      <c r="F23">
        <f t="shared" si="7"/>
        <v>3.8913989019178273E-5</v>
      </c>
      <c r="G23">
        <f t="shared" si="0"/>
        <v>104.84873274497151</v>
      </c>
      <c r="H23" s="21">
        <f t="shared" si="1"/>
        <v>2.1540923812935889E-14</v>
      </c>
      <c r="I23" s="7">
        <f t="shared" si="8"/>
        <v>5.7200414406809266</v>
      </c>
      <c r="J23">
        <f t="shared" si="9"/>
        <v>5.7200414406809266</v>
      </c>
      <c r="K23">
        <f>Control!F25/100</f>
        <v>2.4829986231469245E-2</v>
      </c>
      <c r="L23" s="25">
        <f t="shared" si="10"/>
        <v>2.4752687526544623E-2</v>
      </c>
      <c r="M23" s="10">
        <f t="shared" si="2"/>
        <v>10.124207703619094</v>
      </c>
      <c r="N23">
        <f t="shared" si="11"/>
        <v>4.4206291525786517E-4</v>
      </c>
      <c r="O23">
        <f t="shared" si="12"/>
        <v>1.5565595607671308E-3</v>
      </c>
      <c r="P23" s="25">
        <f t="shared" si="13"/>
        <v>2.1787443554542795E-3</v>
      </c>
      <c r="Q23" s="7">
        <f t="shared" si="14"/>
        <v>2.0554375059529773</v>
      </c>
      <c r="R23">
        <f t="shared" si="23"/>
        <v>2401.7968812815084</v>
      </c>
      <c r="S23" s="25">
        <f t="shared" si="16"/>
        <v>8.9546077706080377E-4</v>
      </c>
      <c r="T23" s="25">
        <f t="shared" si="17"/>
        <v>2.697034587101808E-2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19"/>
        <v>2.5194750441802487</v>
      </c>
      <c r="Y23" s="7">
        <f t="shared" ca="1" si="3"/>
        <v>49.238126464921109</v>
      </c>
      <c r="Z23">
        <v>1</v>
      </c>
      <c r="AA23">
        <v>2</v>
      </c>
      <c r="AB23" s="11">
        <f t="shared" si="20"/>
        <v>53.555734804535241</v>
      </c>
      <c r="AC23" s="11"/>
      <c r="AD23" s="7">
        <f t="shared" si="4"/>
        <v>2.7889979180504816</v>
      </c>
      <c r="AE23">
        <f t="shared" si="21"/>
        <v>115.75477190784267</v>
      </c>
      <c r="AF23" s="25">
        <f t="shared" si="22"/>
        <v>3.1131191215342615E-3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 t="str">
        <f>Control!B26</f>
        <v>AME 10 E4</v>
      </c>
      <c r="B24" s="27">
        <f t="shared" si="5"/>
        <v>3.1545117970392336</v>
      </c>
      <c r="C24" s="20">
        <v>77.103730899678865</v>
      </c>
      <c r="D24" s="9">
        <f t="shared" si="6"/>
        <v>2.7059023155473483E-7</v>
      </c>
      <c r="E24">
        <f>Control!C26/100</f>
        <v>0.3708055268976464</v>
      </c>
      <c r="F24">
        <f t="shared" si="7"/>
        <v>4.5177211066939776E-5</v>
      </c>
      <c r="G24">
        <f t="shared" si="0"/>
        <v>136.47002289189294</v>
      </c>
      <c r="H24" s="21">
        <f t="shared" si="1"/>
        <v>6.209286390067805E-14</v>
      </c>
      <c r="I24" s="7">
        <f t="shared" si="8"/>
        <v>4.2531209565964128</v>
      </c>
      <c r="J24">
        <f t="shared" si="9"/>
        <v>4.2531209565964128</v>
      </c>
      <c r="K24">
        <f>Control!F26/100</f>
        <v>2.9042698231130436E-2</v>
      </c>
      <c r="L24" s="25">
        <f t="shared" si="10"/>
        <v>2.8937732782495139E-2</v>
      </c>
      <c r="M24" s="10">
        <f t="shared" si="2"/>
        <v>7.5278265725416338</v>
      </c>
      <c r="N24">
        <f t="shared" si="11"/>
        <v>5.1321311772043582E-4</v>
      </c>
      <c r="O24">
        <f t="shared" si="12"/>
        <v>1.8070884426775909E-3</v>
      </c>
      <c r="P24" s="25">
        <f t="shared" si="13"/>
        <v>2.5294141281365901E-3</v>
      </c>
      <c r="Q24" s="7">
        <f t="shared" si="14"/>
        <v>1.8376846152496156</v>
      </c>
      <c r="R24">
        <f t="shared" si="23"/>
        <v>2407.4846155414962</v>
      </c>
      <c r="S24" s="25">
        <f t="shared" si="16"/>
        <v>1.0395855461516521E-3</v>
      </c>
      <c r="T24" s="25">
        <f t="shared" si="17"/>
        <v>3.1512324121698666E-2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9"/>
        <v>2.9450945900215575</v>
      </c>
      <c r="Y24" s="7">
        <f t="shared" ca="1" si="3"/>
        <v>53.103730899678865</v>
      </c>
      <c r="Z24">
        <v>1</v>
      </c>
      <c r="AA24">
        <v>2</v>
      </c>
      <c r="AB24" s="11">
        <f t="shared" si="20"/>
        <v>44.570047444268255</v>
      </c>
      <c r="AC24" s="11"/>
      <c r="AD24" s="7">
        <f t="shared" si="4"/>
        <v>3.2584703516543989</v>
      </c>
      <c r="AE24">
        <f t="shared" si="21"/>
        <v>91.210475614651017</v>
      </c>
      <c r="AF24" s="25">
        <f t="shared" si="22"/>
        <v>3.6141768853551822E-3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 t="str">
        <f>Control!B27</f>
        <v>AME 10 E5</v>
      </c>
      <c r="B25" s="27">
        <f t="shared" si="5"/>
        <v>6.1434375457588937</v>
      </c>
      <c r="C25" s="20">
        <v>226.28694084445635</v>
      </c>
      <c r="D25" s="9">
        <f t="shared" si="6"/>
        <v>4.6625243399489591E-7</v>
      </c>
      <c r="E25">
        <f>Control!C27/100</f>
        <v>0.27612743020729918</v>
      </c>
      <c r="F25">
        <f t="shared" si="7"/>
        <v>3.9032564179667219E-5</v>
      </c>
      <c r="G25">
        <f t="shared" si="0"/>
        <v>400.51737622605759</v>
      </c>
      <c r="H25" s="21">
        <f t="shared" si="1"/>
        <v>2.212653579515448E-14</v>
      </c>
      <c r="I25" s="7">
        <f t="shared" si="8"/>
        <v>5.6771356035419611</v>
      </c>
      <c r="J25">
        <f t="shared" si="9"/>
        <v>5.6771356035419611</v>
      </c>
      <c r="K25">
        <f>Control!F27/100</f>
        <v>5.9340075590088359E-2</v>
      </c>
      <c r="L25" s="25">
        <f t="shared" si="10"/>
        <v>5.9154779965376644E-2</v>
      </c>
      <c r="M25" s="10">
        <f t="shared" si="2"/>
        <v>10.048266364487672</v>
      </c>
      <c r="N25">
        <f t="shared" si="11"/>
        <v>4.4340992908101961E-4</v>
      </c>
      <c r="O25">
        <f t="shared" si="12"/>
        <v>1.5613025671866885E-3</v>
      </c>
      <c r="P25" s="25">
        <f t="shared" si="13"/>
        <v>2.1853832266706189E-3</v>
      </c>
      <c r="Q25" s="7">
        <f t="shared" si="14"/>
        <v>0.54802666592248139</v>
      </c>
      <c r="R25">
        <f t="shared" si="23"/>
        <v>2438.768288708271</v>
      </c>
      <c r="S25" s="25">
        <f t="shared" si="16"/>
        <v>8.9818934352309092E-4</v>
      </c>
      <c r="T25" s="25">
        <f t="shared" si="17"/>
        <v>6.1379195756226933E-2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9"/>
        <v>5.9598189894457665</v>
      </c>
      <c r="Y25" s="7">
        <f t="shared" ca="1" si="3"/>
        <v>180.28694084445635</v>
      </c>
      <c r="Z25">
        <v>1</v>
      </c>
      <c r="AA25">
        <v>2</v>
      </c>
      <c r="AB25" s="11">
        <f t="shared" si="20"/>
        <v>8.3234397767189723</v>
      </c>
      <c r="AC25" s="11"/>
      <c r="AD25" s="7">
        <f t="shared" si="4"/>
        <v>6.2332564801112031</v>
      </c>
      <c r="AE25">
        <f t="shared" si="21"/>
        <v>37.016450125772522</v>
      </c>
      <c r="AF25" s="25">
        <f t="shared" si="22"/>
        <v>3.1226051343733767E-3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 t="str">
        <f>Control!B28</f>
        <v>AME 10 F1</v>
      </c>
      <c r="B26" s="27">
        <f t="shared" si="5"/>
        <v>1.0393673027621446</v>
      </c>
      <c r="C26" s="20">
        <v>10.812588065709797</v>
      </c>
      <c r="D26" s="9">
        <f t="shared" si="6"/>
        <v>9.336488382416519E-7</v>
      </c>
      <c r="E26">
        <f>Control!C28/100</f>
        <v>0.10799519152525779</v>
      </c>
      <c r="F26">
        <f t="shared" si="7"/>
        <v>2.3594852382046183E-5</v>
      </c>
      <c r="G26">
        <f t="shared" si="0"/>
        <v>19.137778725233776</v>
      </c>
      <c r="H26" s="21">
        <f t="shared" si="1"/>
        <v>8.2783819891579893E-16</v>
      </c>
      <c r="I26" s="7">
        <f t="shared" si="8"/>
        <v>10.812588065709797</v>
      </c>
      <c r="J26">
        <f t="shared" si="9"/>
        <v>14.359894370035766</v>
      </c>
      <c r="K26">
        <f>Control!F28/100</f>
        <v>9.0604918957457765E-3</v>
      </c>
      <c r="L26" s="25">
        <f t="shared" si="10"/>
        <v>9.0433894182426686E-3</v>
      </c>
      <c r="M26" s="10">
        <f t="shared" si="2"/>
        <v>19.137778725233776</v>
      </c>
      <c r="N26">
        <f t="shared" si="11"/>
        <v>2.680375230600446E-4</v>
      </c>
      <c r="O26">
        <f t="shared" si="12"/>
        <v>9.4379409528184716E-4</v>
      </c>
      <c r="P26" s="25">
        <f t="shared" si="13"/>
        <v>1.3210455350600192E-3</v>
      </c>
      <c r="Q26" s="7">
        <f t="shared" si="14"/>
        <v>6.514739486514129</v>
      </c>
      <c r="R26">
        <f t="shared" si="23"/>
        <v>2291.6356590078581</v>
      </c>
      <c r="S26" s="25">
        <f t="shared" si="16"/>
        <v>5.4294780312162878E-4</v>
      </c>
      <c r="T26" s="25">
        <f t="shared" si="17"/>
        <v>1.0388029805684734E-2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9"/>
        <v>0.9311426941302714</v>
      </c>
      <c r="Y26" s="7">
        <f t="shared" ca="1" si="3"/>
        <v>7.8125880657097966</v>
      </c>
      <c r="Z26">
        <v>1</v>
      </c>
      <c r="AA26">
        <v>2</v>
      </c>
      <c r="AB26" s="11">
        <f t="shared" si="20"/>
        <v>89.41440994845486</v>
      </c>
      <c r="AC26" s="11"/>
      <c r="AD26" s="7">
        <f t="shared" si="4"/>
        <v>1.0936620830743076</v>
      </c>
      <c r="AE26">
        <f t="shared" si="21"/>
        <v>249.43615705902235</v>
      </c>
      <c r="AF26" s="25">
        <f t="shared" si="22"/>
        <v>1.8875881905636943E-3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 t="str">
        <f>Control!B29</f>
        <v>AME 10 GA</v>
      </c>
      <c r="B27" s="27">
        <f t="shared" si="5"/>
        <v>3.5486175123935628</v>
      </c>
      <c r="C27" s="20">
        <v>93.822635645891964</v>
      </c>
      <c r="D27" s="9">
        <f t="shared" si="6"/>
        <v>5.8376884615185531E-7</v>
      </c>
      <c r="E27">
        <f>Control!C29/100</f>
        <v>0.24807467961174773</v>
      </c>
      <c r="F27">
        <f t="shared" si="7"/>
        <v>3.7509097263000228E-5</v>
      </c>
      <c r="G27">
        <f t="shared" si="0"/>
        <v>166.06170784435977</v>
      </c>
      <c r="H27" s="21">
        <f t="shared" si="1"/>
        <v>1.5207874944753499E-14</v>
      </c>
      <c r="I27" s="7">
        <f t="shared" si="8"/>
        <v>6.3078084859611252</v>
      </c>
      <c r="J27">
        <f t="shared" si="9"/>
        <v>6.3078084859611252</v>
      </c>
      <c r="K27">
        <f>Control!F29/100</f>
        <v>3.341822950106961E-2</v>
      </c>
      <c r="L27" s="25">
        <f t="shared" si="10"/>
        <v>3.3317950491412583E-2</v>
      </c>
      <c r="M27" s="10">
        <f t="shared" si="2"/>
        <v>11.164528077076184</v>
      </c>
      <c r="N27">
        <f t="shared" si="11"/>
        <v>4.2610334490768254E-4</v>
      </c>
      <c r="O27">
        <f t="shared" si="12"/>
        <v>1.5003638905200089E-3</v>
      </c>
      <c r="P27" s="25">
        <f t="shared" si="13"/>
        <v>2.1000862671691476E-3</v>
      </c>
      <c r="Q27" s="7">
        <f t="shared" si="14"/>
        <v>1.2610231580089231</v>
      </c>
      <c r="R27">
        <f t="shared" si="23"/>
        <v>2421.1990092212836</v>
      </c>
      <c r="S27" s="25">
        <f t="shared" si="16"/>
        <v>8.6313241660786969E-4</v>
      </c>
      <c r="T27" s="25">
        <f t="shared" si="17"/>
        <v>3.5455545855844733E-2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9"/>
        <v>3.3744053836320265</v>
      </c>
      <c r="Y27" s="7">
        <f t="shared" ca="1" si="3"/>
        <v>61.822635645891964</v>
      </c>
      <c r="Z27">
        <v>1</v>
      </c>
      <c r="AA27">
        <v>2</v>
      </c>
      <c r="AB27" s="11">
        <f t="shared" si="20"/>
        <v>37.598994982792995</v>
      </c>
      <c r="AC27" s="11"/>
      <c r="AD27" s="7">
        <f t="shared" si="4"/>
        <v>3.6349307540543498</v>
      </c>
      <c r="AE27">
        <f t="shared" si="21"/>
        <v>100.46954701284575</v>
      </c>
      <c r="AF27" s="25">
        <f t="shared" si="22"/>
        <v>3.0007277810400177E-3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 t="str">
        <f>Control!B30</f>
        <v>AME 10 GB</v>
      </c>
      <c r="B28" s="27">
        <f t="shared" si="5"/>
        <v>5.5642133300397996</v>
      </c>
      <c r="C28" s="20">
        <v>193.87281229983915</v>
      </c>
      <c r="D28" s="9">
        <f t="shared" si="6"/>
        <v>6.4639045138648044E-7</v>
      </c>
      <c r="E28">
        <f>Control!C30/100</f>
        <v>0.24187466281342476</v>
      </c>
      <c r="F28">
        <f t="shared" si="7"/>
        <v>3.7187604245893733E-5</v>
      </c>
      <c r="G28">
        <f t="shared" si="0"/>
        <v>343.14587405763143</v>
      </c>
      <c r="H28" s="21">
        <f t="shared" si="1"/>
        <v>1.3918624385744325E-14</v>
      </c>
      <c r="I28" s="7">
        <f t="shared" si="8"/>
        <v>6.4669343408954321</v>
      </c>
      <c r="J28">
        <f t="shared" si="9"/>
        <v>6.4669343408954321</v>
      </c>
      <c r="K28">
        <f>Control!F30/100</f>
        <v>5.36348085231503E-2</v>
      </c>
      <c r="L28" s="25">
        <f t="shared" si="10"/>
        <v>5.3475244520497248E-2</v>
      </c>
      <c r="M28" s="10">
        <f t="shared" si="2"/>
        <v>11.446173450292065</v>
      </c>
      <c r="N28">
        <f t="shared" si="11"/>
        <v>4.2245118423335276E-4</v>
      </c>
      <c r="O28">
        <f t="shared" si="12"/>
        <v>1.4875041698357491E-3</v>
      </c>
      <c r="P28" s="25">
        <f t="shared" si="13"/>
        <v>2.0820862853118899E-3</v>
      </c>
      <c r="Q28" s="7">
        <f t="shared" si="14"/>
        <v>0.60901853506485604</v>
      </c>
      <c r="R28">
        <f t="shared" si="23"/>
        <v>2437.1688678662322</v>
      </c>
      <c r="S28" s="25">
        <f t="shared" si="16"/>
        <v>8.5573445011371456E-4</v>
      </c>
      <c r="T28" s="25">
        <f t="shared" si="17"/>
        <v>5.5594518410055027E-2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9"/>
        <v>5.3897695704730602</v>
      </c>
      <c r="Y28" s="7">
        <f t="shared" ca="1" si="3"/>
        <v>149.87281229983915</v>
      </c>
      <c r="Z28">
        <v>1</v>
      </c>
      <c r="AA28">
        <v>2</v>
      </c>
      <c r="AB28" s="11">
        <f t="shared" si="20"/>
        <v>12.846884093736042</v>
      </c>
      <c r="AC28" s="11"/>
      <c r="AD28" s="7">
        <f t="shared" si="4"/>
        <v>5.6497867750511714</v>
      </c>
      <c r="AE28">
        <f t="shared" si="21"/>
        <v>53.04164916937512</v>
      </c>
      <c r="AF28" s="25">
        <f t="shared" si="22"/>
        <v>2.9750083396714983E-3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 t="str">
        <f>Control!B31</f>
        <v>AME 10 G1</v>
      </c>
      <c r="B29" s="27">
        <f t="shared" si="5"/>
        <v>2.2103797490014498</v>
      </c>
      <c r="C29" s="20">
        <v>41.976465100137837</v>
      </c>
      <c r="D29" s="9">
        <f t="shared" si="6"/>
        <v>1.1817325074048313E-7</v>
      </c>
      <c r="E29">
        <f>Control!C31/100</f>
        <v>0.26776829980812428</v>
      </c>
      <c r="F29">
        <f t="shared" si="7"/>
        <v>3.8566393597286643E-5</v>
      </c>
      <c r="G29">
        <f t="shared" si="0"/>
        <v>74.296393783979838</v>
      </c>
      <c r="H29" s="21">
        <f t="shared" si="1"/>
        <v>1.9869505525150585E-14</v>
      </c>
      <c r="I29" s="7">
        <f t="shared" si="8"/>
        <v>5.8512413412306614</v>
      </c>
      <c r="J29">
        <f t="shared" si="9"/>
        <v>5.8512413412306614</v>
      </c>
      <c r="K29">
        <f>Control!F31/100</f>
        <v>1.9947877294090165E-2</v>
      </c>
      <c r="L29" s="25">
        <f t="shared" si="10"/>
        <v>1.9886331879117824E-2</v>
      </c>
      <c r="M29" s="10">
        <f t="shared" si="2"/>
        <v>10.356425434493008</v>
      </c>
      <c r="N29">
        <f t="shared" si="11"/>
        <v>4.381142312651762E-4</v>
      </c>
      <c r="O29">
        <f t="shared" si="12"/>
        <v>1.5426557438914653E-3</v>
      </c>
      <c r="P29" s="25">
        <f t="shared" si="13"/>
        <v>2.1592829334177231E-3</v>
      </c>
      <c r="Q29" s="7">
        <f t="shared" si="14"/>
        <v>2.8513846862662282</v>
      </c>
      <c r="R29">
        <f t="shared" si="23"/>
        <v>2382.2595511812819</v>
      </c>
      <c r="S29" s="25">
        <f t="shared" si="16"/>
        <v>8.87462160767921E-4</v>
      </c>
      <c r="T29" s="25">
        <f t="shared" si="17"/>
        <v>2.2084181206132834E-2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9"/>
        <v>2.0324446110382999</v>
      </c>
      <c r="Y29" s="7">
        <f t="shared" ca="1" si="3"/>
        <v>36.976465100137837</v>
      </c>
      <c r="Z29">
        <v>1</v>
      </c>
      <c r="AA29">
        <v>2</v>
      </c>
      <c r="AB29" s="11">
        <f t="shared" si="20"/>
        <v>64.143470004990363</v>
      </c>
      <c r="AC29" s="11"/>
      <c r="AD29" s="7">
        <f t="shared" si="4"/>
        <v>2.2991259650782419</v>
      </c>
      <c r="AE29">
        <f t="shared" si="21"/>
        <v>127.60054326772122</v>
      </c>
      <c r="AF29" s="25">
        <f t="shared" si="22"/>
        <v>3.0853114877829307E-3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 t="str">
        <f>Control!B32</f>
        <v>AME 10 G2</v>
      </c>
      <c r="B30" s="27">
        <f t="shared" si="5"/>
        <v>3.0999114658848455</v>
      </c>
      <c r="C30" s="20">
        <v>74.875550423293078</v>
      </c>
      <c r="D30" s="9">
        <f t="shared" si="6"/>
        <v>2.8828380482792682E-7</v>
      </c>
      <c r="E30">
        <f>Control!C32/100</f>
        <v>0.24080955998466425</v>
      </c>
      <c r="F30">
        <f t="shared" si="7"/>
        <v>3.7132903380942985E-5</v>
      </c>
      <c r="G30">
        <f t="shared" si="0"/>
        <v>132.52624692837591</v>
      </c>
      <c r="H30" s="21">
        <f t="shared" si="1"/>
        <v>1.3705283708475521E-14</v>
      </c>
      <c r="I30" s="7">
        <f t="shared" si="8"/>
        <v>6.4950953451025315</v>
      </c>
      <c r="J30">
        <f t="shared" si="9"/>
        <v>6.4950953451025315</v>
      </c>
      <c r="K30">
        <f>Control!F32/100</f>
        <v>2.8942447479320482E-2</v>
      </c>
      <c r="L30" s="25">
        <f t="shared" si="10"/>
        <v>2.8856470110851875E-2</v>
      </c>
      <c r="M30" s="10">
        <f t="shared" si="2"/>
        <v>11.496017119903877</v>
      </c>
      <c r="N30">
        <f t="shared" si="11"/>
        <v>4.2182978240751224E-4</v>
      </c>
      <c r="O30">
        <f t="shared" si="12"/>
        <v>1.485316135237719E-3</v>
      </c>
      <c r="P30" s="25">
        <f t="shared" si="13"/>
        <v>2.0790236540126112E-3</v>
      </c>
      <c r="Q30" s="7">
        <f t="shared" si="14"/>
        <v>1.5595318320751865</v>
      </c>
      <c r="R30">
        <f t="shared" si="23"/>
        <v>2413.8582591208606</v>
      </c>
      <c r="S30" s="25">
        <f t="shared" si="16"/>
        <v>8.5447571308188374E-4</v>
      </c>
      <c r="T30" s="25">
        <f t="shared" si="17"/>
        <v>3.0972626668245427E-2</v>
      </c>
      <c r="U30" s="10">
        <f ca="1">RANK(C30,$C$3:OFFSET($C$3,Control!$I$5-1,0),1)</f>
        <v>21</v>
      </c>
      <c r="V30" s="10">
        <f t="shared" ca="1" si="24"/>
        <v>21</v>
      </c>
      <c r="W30" s="10">
        <f t="shared" ca="1" si="24"/>
        <v>21</v>
      </c>
      <c r="X30" s="7">
        <f t="shared" si="19"/>
        <v>2.9278299893259385</v>
      </c>
      <c r="Y30" s="7">
        <f t="shared" ca="1" si="3"/>
        <v>53.875550423293078</v>
      </c>
      <c r="Z30">
        <v>1</v>
      </c>
      <c r="AA30">
        <v>2</v>
      </c>
      <c r="AB30" s="11">
        <f t="shared" si="20"/>
        <v>45.596592792381237</v>
      </c>
      <c r="AC30" s="11"/>
      <c r="AD30" s="7">
        <f t="shared" si="4"/>
        <v>3.185359037193034</v>
      </c>
      <c r="AE30">
        <f t="shared" si="21"/>
        <v>111.9655518893057</v>
      </c>
      <c r="AF30" s="25">
        <f t="shared" si="22"/>
        <v>2.970632270475438E-3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 t="str">
        <f>Control!B33</f>
        <v>AME 10 G3</v>
      </c>
      <c r="B31" s="27">
        <f t="shared" ref="B31:B94" si="25">100*T31/(1-S31)</f>
        <v>2.2703837117172156</v>
      </c>
      <c r="C31" s="20">
        <v>43.976776277863991</v>
      </c>
      <c r="D31" s="9">
        <f t="shared" ref="D31:D94" si="26">ABS(B31-((354.94*SQRT(C31)+9.623*C31-1.5223*POWER(C31,1.5))/($AA$1+273)+0.0012439*POWER(C31,1.5)))</f>
        <v>9.9304759126894737E-7</v>
      </c>
      <c r="E31">
        <f>Control!C33/100</f>
        <v>0.22324628263464061</v>
      </c>
      <c r="F31">
        <f t="shared" ref="F31:F94" si="27">$F$2*N31</f>
        <v>3.6252532069224371E-5</v>
      </c>
      <c r="G31">
        <f t="shared" ref="G31:G94" si="28">0.018*C31*1000000/8.3144/($AA$1+273.15)</f>
        <v>77.836851671424739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2.0618911859803215E-2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4.1182876430638884E-4</v>
      </c>
      <c r="O31">
        <f t="shared" ref="O31:O94" si="35">$O$2*N31</f>
        <v>1.4501012827689748E-3</v>
      </c>
      <c r="P31" s="25">
        <f t="shared" ref="P31:P94" si="36">S31*($P$2-$F$2)</f>
        <v>2.0297327929506555E-3</v>
      </c>
      <c r="Q31" s="7">
        <f t="shared" ref="Q31:Q94" si="37">100/(1+G31/$AA$2*(1/S31-1))</f>
        <v>2.565779657788835</v>
      </c>
      <c r="R31">
        <f t="shared" ref="R31:R94" si="38">Q31/100*G31+(100-Q31)/100*2450</f>
        <v>2389.1355204906222</v>
      </c>
      <c r="S31" s="25">
        <f t="shared" ref="S31:S94" si="39">($O$2/(1+$P$2-$F$2)+1)*N31</f>
        <v>8.3421724051806971E-4</v>
      </c>
      <c r="T31" s="25">
        <f t="shared" ref="T31:T94" si="40">L31+F31+P31</f>
        <v>2.2684897184823097E-2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9"/>
        <v>2.1030740624109603</v>
      </c>
      <c r="Y31" s="7">
        <f t="shared" ca="1" si="3"/>
        <v>37.976776277863991</v>
      </c>
      <c r="Z31">
        <v>1</v>
      </c>
      <c r="AA31">
        <v>2</v>
      </c>
      <c r="AB31" s="11">
        <f t="shared" si="20"/>
        <v>62.805925127066971</v>
      </c>
      <c r="AC31" s="11"/>
      <c r="AD31" s="7">
        <f t="shared" ref="AD31:AD94" si="41">B31+S31*100</f>
        <v>2.3538054357690226</v>
      </c>
      <c r="AE31">
        <f t="shared" ref="AE31:AE94" si="42">($AE$1/100-K31)/(1-K31)/N31-1-$P$2</f>
        <v>134.26115516337384</v>
      </c>
      <c r="AF31" s="25">
        <f t="shared" ref="AF31:AF94" si="43">S31+P31+F31</f>
        <v>2.9002025655379495E-3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 t="str">
        <f>Control!B34</f>
        <v>AME_10-Aa</v>
      </c>
      <c r="B32" s="27">
        <f t="shared" si="25"/>
        <v>2.9176665189705679</v>
      </c>
      <c r="C32" s="20">
        <v>67.602071045792655</v>
      </c>
      <c r="D32" s="9">
        <f t="shared" si="26"/>
        <v>5.6634591505400067E-7</v>
      </c>
      <c r="E32">
        <f>Control!C34/100</f>
        <v>0.45721600000000001</v>
      </c>
      <c r="F32">
        <f t="shared" si="27"/>
        <v>5.2656303608363336E-5</v>
      </c>
      <c r="G32">
        <f t="shared" si="28"/>
        <v>119.65252622032483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</f>
        <v>2.6251079695098604E-2</v>
      </c>
      <c r="L32" s="25">
        <f t="shared" si="32"/>
        <v>2.6140496909300807E-2</v>
      </c>
      <c r="M32" s="10">
        <f t="shared" si="33"/>
        <v>6.1385736968964695</v>
      </c>
      <c r="N32">
        <f t="shared" si="34"/>
        <v>5.9817560899100741E-4</v>
      </c>
      <c r="O32">
        <f t="shared" si="35"/>
        <v>2.1062521443345329E-3</v>
      </c>
      <c r="P32" s="25">
        <f t="shared" si="36"/>
        <v>2.948158930950713E-3</v>
      </c>
      <c r="Q32" s="7">
        <f t="shared" si="37"/>
        <v>2.4286758626343881</v>
      </c>
      <c r="R32">
        <f t="shared" si="38"/>
        <v>2393.4034133888031</v>
      </c>
      <c r="S32" s="25">
        <f t="shared" si="39"/>
        <v>1.2116890541099892E-3</v>
      </c>
      <c r="T32" s="25">
        <f t="shared" si="40"/>
        <v>2.9141312143859881E-2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9"/>
        <v>2.6738672518291815</v>
      </c>
      <c r="Y32" s="7">
        <f t="shared" ca="1" si="3"/>
        <v>52.602071045792655</v>
      </c>
      <c r="Z32">
        <v>1</v>
      </c>
      <c r="AA32">
        <v>2</v>
      </c>
      <c r="AB32" s="11">
        <f t="shared" si="20"/>
        <v>49.12711344314242</v>
      </c>
      <c r="AC32" s="11"/>
      <c r="AD32" s="7">
        <f t="shared" si="41"/>
        <v>3.038835424381567</v>
      </c>
      <c r="AE32">
        <f t="shared" si="42"/>
        <v>82.314866856685896</v>
      </c>
      <c r="AF32" s="25">
        <f t="shared" si="43"/>
        <v>4.2125042886690658E-3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 t="str">
        <f>Control!B35</f>
        <v>AME_10-Ac</v>
      </c>
      <c r="B33" s="27">
        <f t="shared" si="25"/>
        <v>2.8661473341554848</v>
      </c>
      <c r="C33" s="20">
        <v>65.59277332283429</v>
      </c>
      <c r="D33" s="9">
        <f t="shared" si="26"/>
        <v>7.4036720665304756E-7</v>
      </c>
      <c r="E33">
        <f>Control!C35/100</f>
        <v>0.45721600000000001</v>
      </c>
      <c r="F33">
        <f t="shared" si="27"/>
        <v>5.2656303608363336E-5</v>
      </c>
      <c r="G33">
        <f t="shared" si="28"/>
        <v>116.09616256516613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</f>
        <v>2.5734335311338209E-2</v>
      </c>
      <c r="L33" s="25">
        <f t="shared" si="32"/>
        <v>2.5625929313473149E-2</v>
      </c>
      <c r="M33" s="10">
        <f t="shared" si="33"/>
        <v>6.1385736968964695</v>
      </c>
      <c r="N33">
        <f t="shared" si="34"/>
        <v>5.9817560899100741E-4</v>
      </c>
      <c r="O33">
        <f t="shared" si="35"/>
        <v>2.1062521443345329E-3</v>
      </c>
      <c r="P33" s="25">
        <f t="shared" si="36"/>
        <v>2.948158930950713E-3</v>
      </c>
      <c r="Q33" s="7">
        <f t="shared" si="37"/>
        <v>2.5012124417605501</v>
      </c>
      <c r="R33">
        <f t="shared" si="38"/>
        <v>2391.6241068393533</v>
      </c>
      <c r="S33" s="25">
        <f t="shared" si="39"/>
        <v>1.2116890541099892E-3</v>
      </c>
      <c r="T33" s="25">
        <f t="shared" si="40"/>
        <v>2.8626744548032223E-2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9"/>
        <v>2.6224104922464155</v>
      </c>
      <c r="Y33" s="7">
        <f t="shared" ca="1" si="3"/>
        <v>51.59277332283429</v>
      </c>
      <c r="Z33">
        <v>1</v>
      </c>
      <c r="AA33">
        <v>2</v>
      </c>
      <c r="AB33" s="11">
        <f t="shared" si="20"/>
        <v>50.153486701922667</v>
      </c>
      <c r="AC33" s="11"/>
      <c r="AD33" s="7">
        <f t="shared" si="41"/>
        <v>2.9873162395664838</v>
      </c>
      <c r="AE33">
        <f t="shared" si="42"/>
        <v>83.156025609801986</v>
      </c>
      <c r="AF33" s="25">
        <f t="shared" si="43"/>
        <v>4.2125042886690658E-3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 t="str">
        <f>Control!B36</f>
        <v>AME_10-Ab</v>
      </c>
      <c r="B34" s="27">
        <f t="shared" si="25"/>
        <v>3.0719267796387566</v>
      </c>
      <c r="C34" s="20">
        <v>73.742165238674517</v>
      </c>
      <c r="D34" s="9">
        <f t="shared" si="26"/>
        <v>5.8068752473161567E-8</v>
      </c>
      <c r="E34">
        <f>Control!C36/100</f>
        <v>0.38475399999999998</v>
      </c>
      <c r="F34">
        <f t="shared" si="27"/>
        <v>4.6242303796408205E-5</v>
      </c>
      <c r="G34">
        <f t="shared" si="28"/>
        <v>130.52020778752714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</f>
        <v>2.8155447799782164E-2</v>
      </c>
      <c r="L34" s="25">
        <f t="shared" si="32"/>
        <v>2.8051289978127648E-2</v>
      </c>
      <c r="M34" s="10">
        <f t="shared" si="33"/>
        <v>7.2613372122388613</v>
      </c>
      <c r="N34">
        <f t="shared" si="34"/>
        <v>5.2531257112719719E-4</v>
      </c>
      <c r="O34">
        <f t="shared" si="35"/>
        <v>1.8496921518563281E-3</v>
      </c>
      <c r="P34" s="25">
        <f t="shared" si="36"/>
        <v>2.5890473045560277E-3</v>
      </c>
      <c r="Q34" s="7">
        <f t="shared" si="37"/>
        <v>1.9642682171302439</v>
      </c>
      <c r="R34">
        <f t="shared" si="38"/>
        <v>2404.4391956388117</v>
      </c>
      <c r="S34" s="25">
        <f t="shared" si="39"/>
        <v>1.0640946953602199E-3</v>
      </c>
      <c r="T34" s="25">
        <f t="shared" si="40"/>
        <v>3.0686579586480082E-2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19"/>
        <v>2.8576602549254848</v>
      </c>
      <c r="Y34" s="7">
        <f t="shared" ca="1" si="3"/>
        <v>56.742165238674517</v>
      </c>
      <c r="Z34">
        <v>1</v>
      </c>
      <c r="AA34">
        <v>2</v>
      </c>
      <c r="AB34" s="11">
        <f t="shared" si="20"/>
        <v>46.128375766975829</v>
      </c>
      <c r="AC34" s="11"/>
      <c r="AD34" s="7">
        <f t="shared" si="41"/>
        <v>3.1783362491747784</v>
      </c>
      <c r="AE34">
        <f t="shared" si="42"/>
        <v>90.681969105125532</v>
      </c>
      <c r="AF34" s="25">
        <f t="shared" si="43"/>
        <v>3.6993843037126557E-3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 t="str">
        <f>Control!B37</f>
        <v>AME_10-Db</v>
      </c>
      <c r="B35" s="27">
        <f t="shared" si="25"/>
        <v>3.589503051982843</v>
      </c>
      <c r="C35" s="20">
        <v>95.618520219034707</v>
      </c>
      <c r="D35" s="9">
        <f t="shared" si="26"/>
        <v>9.0480569747697359E-7</v>
      </c>
      <c r="E35">
        <f>Control!C37/100</f>
        <v>0.38475399999999998</v>
      </c>
      <c r="F35">
        <f t="shared" si="27"/>
        <v>4.6242303796408205E-5</v>
      </c>
      <c r="G35">
        <f t="shared" si="28"/>
        <v>169.24034013553737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</f>
        <v>3.3344900802547851E-2</v>
      </c>
      <c r="L35" s="25">
        <f t="shared" si="32"/>
        <v>3.3221545199910052E-2</v>
      </c>
      <c r="M35" s="10">
        <f t="shared" si="33"/>
        <v>7.2613372122388613</v>
      </c>
      <c r="N35">
        <f t="shared" si="34"/>
        <v>5.2531257112719719E-4</v>
      </c>
      <c r="O35">
        <f t="shared" si="35"/>
        <v>1.8496921518563281E-3</v>
      </c>
      <c r="P35" s="25">
        <f t="shared" si="36"/>
        <v>2.5890473045560277E-3</v>
      </c>
      <c r="Q35" s="7">
        <f t="shared" si="37"/>
        <v>1.5217060865195968</v>
      </c>
      <c r="R35">
        <f t="shared" si="38"/>
        <v>2415.2935414369585</v>
      </c>
      <c r="S35" s="25">
        <f t="shared" si="39"/>
        <v>1.0640946953602199E-3</v>
      </c>
      <c r="T35" s="25">
        <f t="shared" si="40"/>
        <v>3.5856834808262489E-2</v>
      </c>
      <c r="U35" s="10">
        <f ca="1">RANK(C35,$C$3:OFFSET($C$3,Control!$I$5-1,0),1)</f>
        <v>33</v>
      </c>
      <c r="V35" s="10">
        <f t="shared" ca="1" si="24"/>
        <v>33</v>
      </c>
      <c r="W35" s="10">
        <f t="shared" ca="1" si="24"/>
        <v>33</v>
      </c>
      <c r="X35" s="7">
        <f t="shared" si="19"/>
        <v>3.3746857771037244</v>
      </c>
      <c r="Y35" s="7">
        <f t="shared" ca="1" si="3"/>
        <v>62.618520219034707</v>
      </c>
      <c r="Z35">
        <v>1</v>
      </c>
      <c r="AA35">
        <v>2</v>
      </c>
      <c r="AB35" s="11">
        <f t="shared" si="20"/>
        <v>36.920115742338957</v>
      </c>
      <c r="AC35" s="11"/>
      <c r="AD35" s="7">
        <f t="shared" si="41"/>
        <v>3.6959125215188648</v>
      </c>
      <c r="AE35">
        <f t="shared" si="42"/>
        <v>80.96813395927488</v>
      </c>
      <c r="AF35" s="25">
        <f t="shared" si="43"/>
        <v>3.6993843037126557E-3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 t="str">
        <f>Control!B38</f>
        <v>AME_10-Bc</v>
      </c>
      <c r="B36" s="27">
        <f t="shared" si="25"/>
        <v>3.0946971705464139</v>
      </c>
      <c r="C36" s="20">
        <v>74.663909815795037</v>
      </c>
      <c r="D36" s="9">
        <f t="shared" si="26"/>
        <v>9.9539983811069987E-8</v>
      </c>
      <c r="E36">
        <f>Control!C38/100</f>
        <v>0.403194</v>
      </c>
      <c r="F36">
        <f t="shared" si="27"/>
        <v>4.7726780515736417E-5</v>
      </c>
      <c r="G36">
        <f t="shared" si="28"/>
        <v>132.15165288197767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</f>
        <v>2.8301153860659404E-2</v>
      </c>
      <c r="L36" s="25">
        <f t="shared" si="32"/>
        <v>2.8193096023967419E-2</v>
      </c>
      <c r="M36" s="10">
        <f t="shared" si="33"/>
        <v>6.9373362825265357</v>
      </c>
      <c r="N36">
        <f t="shared" si="34"/>
        <v>5.4217622665876566E-4</v>
      </c>
      <c r="O36">
        <f t="shared" si="35"/>
        <v>1.9090712206294564E-3</v>
      </c>
      <c r="P36" s="25">
        <f t="shared" si="36"/>
        <v>2.6721612528959331E-3</v>
      </c>
      <c r="Q36" s="7">
        <f t="shared" si="37"/>
        <v>2.0016034900589128</v>
      </c>
      <c r="R36">
        <f t="shared" si="38"/>
        <v>2403.6058665898131</v>
      </c>
      <c r="S36" s="25">
        <f t="shared" si="39"/>
        <v>1.0982544078472433E-3</v>
      </c>
      <c r="T36" s="25">
        <f t="shared" si="40"/>
        <v>3.0912984057379089E-2</v>
      </c>
      <c r="U36" s="10">
        <f ca="1">RANK(C36,$C$3:OFFSET($C$3,Control!$I$5-1,0),1)</f>
        <v>20</v>
      </c>
      <c r="V36" s="10">
        <f t="shared" ref="V36:W55" ca="1" si="44">IF(U36=U35,U35+1,U36)</f>
        <v>20</v>
      </c>
      <c r="W36" s="10">
        <f t="shared" ca="1" si="44"/>
        <v>20</v>
      </c>
      <c r="X36" s="7">
        <f t="shared" si="19"/>
        <v>2.8735272250626185</v>
      </c>
      <c r="Y36" s="7">
        <f t="shared" ca="1" si="3"/>
        <v>54.663909815795037</v>
      </c>
      <c r="Z36">
        <v>1</v>
      </c>
      <c r="AA36">
        <v>2</v>
      </c>
      <c r="AB36" s="11">
        <f t="shared" si="20"/>
        <v>45.6953942562956</v>
      </c>
      <c r="AC36" s="11"/>
      <c r="AD36" s="7">
        <f t="shared" si="41"/>
        <v>3.204522611331138</v>
      </c>
      <c r="AE36">
        <f t="shared" si="42"/>
        <v>87.489025814471503</v>
      </c>
      <c r="AF36" s="25">
        <f t="shared" si="43"/>
        <v>3.8181424412589127E-3</v>
      </c>
      <c r="BL36" s="32"/>
    </row>
    <row r="37" spans="1:65" ht="14.25" x14ac:dyDescent="0.2">
      <c r="A37" s="37" t="str">
        <f>Control!B39</f>
        <v>AME_10-Bb</v>
      </c>
      <c r="B37" s="27">
        <f t="shared" si="25"/>
        <v>3.2174426077992737</v>
      </c>
      <c r="C37" s="20">
        <v>79.699172888988301</v>
      </c>
      <c r="D37" s="9">
        <f t="shared" si="26"/>
        <v>5.6659071612230605E-7</v>
      </c>
      <c r="E37">
        <f>Control!C39/100</f>
        <v>0.403194</v>
      </c>
      <c r="F37">
        <f t="shared" si="27"/>
        <v>4.7726780515736417E-5</v>
      </c>
      <c r="G37">
        <f t="shared" si="28"/>
        <v>141.06383467716822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2.9419202339320955E-2</v>
      </c>
      <c r="M37" s="10">
        <f t="shared" si="33"/>
        <v>6.9373362825265357</v>
      </c>
      <c r="N37">
        <f t="shared" si="34"/>
        <v>5.4217622665876566E-4</v>
      </c>
      <c r="O37">
        <f t="shared" si="35"/>
        <v>1.9090712206294564E-3</v>
      </c>
      <c r="P37" s="25">
        <f t="shared" si="36"/>
        <v>2.6721612528959331E-3</v>
      </c>
      <c r="Q37" s="7">
        <f t="shared" si="37"/>
        <v>1.8775197376776871</v>
      </c>
      <c r="R37">
        <f t="shared" si="38"/>
        <v>2406.6492677656852</v>
      </c>
      <c r="S37" s="25">
        <f t="shared" si="39"/>
        <v>1.0982544078472433E-3</v>
      </c>
      <c r="T37" s="25">
        <f t="shared" si="40"/>
        <v>3.2139090372732625E-2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19"/>
        <v>2.9961378565979722</v>
      </c>
      <c r="Y37" s="7">
        <f t="shared" ca="1" si="3"/>
        <v>53.699172888988301</v>
      </c>
      <c r="Z37">
        <v>1</v>
      </c>
      <c r="AA37">
        <v>2</v>
      </c>
      <c r="AB37" s="11">
        <f t="shared" si="20"/>
        <v>43.405070564469511</v>
      </c>
      <c r="AC37" s="11"/>
      <c r="AD37" s="7">
        <f t="shared" si="41"/>
        <v>3.3272680485839978</v>
      </c>
      <c r="AE37">
        <f t="shared" si="42"/>
        <v>85.265247985404201</v>
      </c>
      <c r="AF37" s="25">
        <f t="shared" si="43"/>
        <v>3.8181424412589127E-3</v>
      </c>
    </row>
    <row r="38" spans="1:65" ht="14.25" x14ac:dyDescent="0.2">
      <c r="A38" s="37" t="str">
        <f>Control!B40</f>
        <v>AME_10-Ca</v>
      </c>
      <c r="B38" s="27">
        <f t="shared" si="25"/>
        <v>3.3237111731697211</v>
      </c>
      <c r="C38" s="20">
        <v>84.14725987386305</v>
      </c>
      <c r="D38" s="9">
        <f t="shared" si="26"/>
        <v>3.8421539327870846E-7</v>
      </c>
      <c r="E38">
        <f>Control!C40/100</f>
        <v>0.403194</v>
      </c>
      <c r="F38">
        <f t="shared" si="27"/>
        <v>4.7726780515736417E-5</v>
      </c>
      <c r="G38">
        <f t="shared" si="28"/>
        <v>148.93674206527899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3.0480720893822092E-2</v>
      </c>
      <c r="M38" s="10">
        <f t="shared" si="33"/>
        <v>6.9373362825265357</v>
      </c>
      <c r="N38">
        <f t="shared" si="34"/>
        <v>5.4217622665876566E-4</v>
      </c>
      <c r="O38">
        <f t="shared" si="35"/>
        <v>1.9090712206294564E-3</v>
      </c>
      <c r="P38" s="25">
        <f t="shared" si="36"/>
        <v>2.6721612528959331E-3</v>
      </c>
      <c r="Q38" s="7">
        <f t="shared" si="37"/>
        <v>1.7800392797856011</v>
      </c>
      <c r="R38">
        <f t="shared" si="38"/>
        <v>2409.0401701560477</v>
      </c>
      <c r="S38" s="25">
        <f t="shared" si="39"/>
        <v>1.0982544078472433E-3</v>
      </c>
      <c r="T38" s="25">
        <f t="shared" si="40"/>
        <v>3.3200608927233762E-2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9"/>
        <v>3.1022897120480857</v>
      </c>
      <c r="Y38" s="7">
        <f t="shared" ca="1" si="3"/>
        <v>56.14725987386305</v>
      </c>
      <c r="Z38">
        <v>1</v>
      </c>
      <c r="AA38">
        <v>2</v>
      </c>
      <c r="AB38" s="11">
        <f t="shared" si="20"/>
        <v>41.482377994237027</v>
      </c>
      <c r="AC38" s="11"/>
      <c r="AD38" s="7">
        <f t="shared" si="41"/>
        <v>3.4335366139544452</v>
      </c>
      <c r="AE38">
        <f t="shared" si="42"/>
        <v>83.335420760523547</v>
      </c>
      <c r="AF38" s="25">
        <f t="shared" si="43"/>
        <v>3.8181424412589127E-3</v>
      </c>
    </row>
    <row r="39" spans="1:65" ht="14.25" x14ac:dyDescent="0.2">
      <c r="A39" s="37" t="str">
        <f>Control!B41</f>
        <v>AME_10-Cb</v>
      </c>
      <c r="B39" s="27">
        <f t="shared" si="25"/>
        <v>2.591762914095368</v>
      </c>
      <c r="C39" s="20">
        <v>55.255659953875529</v>
      </c>
      <c r="D39" s="9">
        <f t="shared" si="26"/>
        <v>4.548339265220136E-7</v>
      </c>
      <c r="E39">
        <f>Control!C41/100</f>
        <v>0.46220800000000006</v>
      </c>
      <c r="F39">
        <f t="shared" si="27"/>
        <v>5.3161811191225379E-5</v>
      </c>
      <c r="G39">
        <f t="shared" si="28"/>
        <v>97.799951971499894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</f>
        <v>2.2953921850910421E-2</v>
      </c>
      <c r="L39" s="25">
        <f t="shared" si="32"/>
        <v>2.2856300086147523E-2</v>
      </c>
      <c r="M39" s="10">
        <f t="shared" si="33"/>
        <v>6.0741866913590288</v>
      </c>
      <c r="N39">
        <f t="shared" si="34"/>
        <v>6.0391817513232027E-4</v>
      </c>
      <c r="O39">
        <f t="shared" si="35"/>
        <v>2.126472447649015E-3</v>
      </c>
      <c r="P39" s="25">
        <f t="shared" si="36"/>
        <v>2.9764616524285145E-3</v>
      </c>
      <c r="Q39" s="7">
        <f t="shared" si="37"/>
        <v>2.9828642892739881</v>
      </c>
      <c r="R39">
        <f t="shared" si="38"/>
        <v>2379.8370647550723</v>
      </c>
      <c r="S39" s="25">
        <f t="shared" si="39"/>
        <v>1.2233214316782898E-3</v>
      </c>
      <c r="T39" s="25">
        <f t="shared" si="40"/>
        <v>2.5885923549767261E-2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19"/>
        <v>2.3460218261279842</v>
      </c>
      <c r="Y39" s="7">
        <f t="shared" ca="1" si="3"/>
        <v>48.255659953875529</v>
      </c>
      <c r="Z39">
        <v>1</v>
      </c>
      <c r="AA39">
        <v>2</v>
      </c>
      <c r="AB39" s="11">
        <f t="shared" si="20"/>
        <v>55.815881055644908</v>
      </c>
      <c r="AC39" s="11"/>
      <c r="AD39" s="7">
        <f t="shared" si="41"/>
        <v>2.7140950572631968</v>
      </c>
      <c r="AE39">
        <f t="shared" si="42"/>
        <v>86.799629913906699</v>
      </c>
      <c r="AF39" s="25">
        <f t="shared" si="43"/>
        <v>4.25294489529803E-3</v>
      </c>
    </row>
    <row r="40" spans="1:65" ht="14.25" x14ac:dyDescent="0.2">
      <c r="A40" s="37" t="str">
        <f>Control!B42</f>
        <v>AME_10-Da</v>
      </c>
      <c r="B40" s="27">
        <f t="shared" si="25"/>
        <v>3.197917539626999</v>
      </c>
      <c r="C40" s="20">
        <v>78.890773216771834</v>
      </c>
      <c r="D40" s="9">
        <f t="shared" si="26"/>
        <v>9.1677163460701649E-7</v>
      </c>
      <c r="E40">
        <f>Control!C42/100</f>
        <v>0.46220800000000006</v>
      </c>
      <c r="F40">
        <f t="shared" si="27"/>
        <v>5.3161811191225379E-5</v>
      </c>
      <c r="G40">
        <f t="shared" si="28"/>
        <v>139.63300480050864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</f>
        <v>2.9033910744512004E-2</v>
      </c>
      <c r="L40" s="25">
        <f t="shared" si="32"/>
        <v>2.8910431122020595E-2</v>
      </c>
      <c r="M40" s="10">
        <f t="shared" si="33"/>
        <v>6.0741866913590288</v>
      </c>
      <c r="N40">
        <f t="shared" si="34"/>
        <v>6.0391817513232027E-4</v>
      </c>
      <c r="O40">
        <f t="shared" si="35"/>
        <v>2.126472447649015E-3</v>
      </c>
      <c r="P40" s="25">
        <f t="shared" si="36"/>
        <v>2.9764616524285145E-3</v>
      </c>
      <c r="Q40" s="7">
        <f t="shared" si="37"/>
        <v>2.1080579643122097</v>
      </c>
      <c r="R40">
        <f t="shared" si="38"/>
        <v>2401.2961245528563</v>
      </c>
      <c r="S40" s="25">
        <f t="shared" si="39"/>
        <v>1.2233214316782898E-3</v>
      </c>
      <c r="T40" s="25">
        <f t="shared" si="40"/>
        <v>3.1940054585640337E-2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19"/>
        <v>2.9514349297152918</v>
      </c>
      <c r="Y40" s="7">
        <f t="shared" ca="1" si="3"/>
        <v>53.890773216771834</v>
      </c>
      <c r="Z40">
        <v>1</v>
      </c>
      <c r="AA40">
        <v>2</v>
      </c>
      <c r="AB40" s="11">
        <f t="shared" si="20"/>
        <v>43.764434724258052</v>
      </c>
      <c r="AC40" s="11"/>
      <c r="AD40" s="7">
        <f t="shared" si="41"/>
        <v>3.3202496827948278</v>
      </c>
      <c r="AE40">
        <f t="shared" si="42"/>
        <v>76.996587814258774</v>
      </c>
      <c r="AF40" s="25">
        <f t="shared" si="43"/>
        <v>4.25294489529803E-3</v>
      </c>
    </row>
    <row r="41" spans="1:65" ht="14.25" x14ac:dyDescent="0.2">
      <c r="A41" s="37" t="str">
        <f>Control!B43</f>
        <v>AME_10-Ea</v>
      </c>
      <c r="B41" s="27">
        <f t="shared" si="25"/>
        <v>3.6343198176139175</v>
      </c>
      <c r="C41" s="20">
        <v>97.599742027616543</v>
      </c>
      <c r="D41" s="9">
        <f t="shared" si="26"/>
        <v>8.7351526190104778E-7</v>
      </c>
      <c r="E41">
        <f>Control!C43/100</f>
        <v>0.57247999999999999</v>
      </c>
      <c r="F41">
        <f t="shared" si="27"/>
        <v>6.7338962190213476E-5</v>
      </c>
      <c r="G41">
        <f t="shared" si="28"/>
        <v>172.74701072613271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</f>
        <v>3.2625076340076879E-2</v>
      </c>
      <c r="L41" s="25">
        <f t="shared" si="32"/>
        <v>3.2449321237507496E-2</v>
      </c>
      <c r="M41" s="10">
        <f t="shared" si="33"/>
        <v>4.9382608229946872</v>
      </c>
      <c r="N41">
        <f t="shared" si="34"/>
        <v>7.6497061048082509E-4</v>
      </c>
      <c r="O41">
        <f t="shared" si="35"/>
        <v>2.693558487608539E-3</v>
      </c>
      <c r="P41" s="25">
        <f t="shared" si="36"/>
        <v>3.7702221610272438E-3</v>
      </c>
      <c r="Q41" s="7">
        <f t="shared" si="37"/>
        <v>2.1579783982564451</v>
      </c>
      <c r="R41">
        <f t="shared" si="38"/>
        <v>2400.8573724178209</v>
      </c>
      <c r="S41" s="25">
        <f t="shared" si="39"/>
        <v>1.5495558519996199E-3</v>
      </c>
      <c r="T41" s="25">
        <f t="shared" si="40"/>
        <v>3.6286882360724956E-2</v>
      </c>
      <c r="U41" s="10">
        <f ca="1">RANK(C41,$C$3:OFFSET($C$3,Control!$I$5-1,0),1)</f>
        <v>34</v>
      </c>
      <c r="V41" s="10">
        <f t="shared" ca="1" si="44"/>
        <v>34</v>
      </c>
      <c r="W41" s="10">
        <f t="shared" ca="1" si="44"/>
        <v>34</v>
      </c>
      <c r="X41" s="7">
        <f t="shared" si="19"/>
        <v>3.321429184798832</v>
      </c>
      <c r="Y41" s="7">
        <f t="shared" ca="1" si="3"/>
        <v>63.599742027616543</v>
      </c>
      <c r="Z41">
        <v>1</v>
      </c>
      <c r="AA41">
        <v>2</v>
      </c>
      <c r="AB41" s="11">
        <f t="shared" si="20"/>
        <v>36.185499625438545</v>
      </c>
      <c r="AC41" s="11"/>
      <c r="AD41" s="7">
        <f t="shared" si="41"/>
        <v>3.7892754028138795</v>
      </c>
      <c r="AE41">
        <f t="shared" si="42"/>
        <v>55.427995393966256</v>
      </c>
      <c r="AF41" s="25">
        <f t="shared" si="43"/>
        <v>5.3871169752170763E-3</v>
      </c>
    </row>
    <row r="42" spans="1:65" ht="14.25" x14ac:dyDescent="0.2">
      <c r="A42" s="37" t="str">
        <f>Control!B44</f>
        <v>AME_10-Eb</v>
      </c>
      <c r="B42" s="27">
        <f t="shared" si="25"/>
        <v>2.9585677031539337</v>
      </c>
      <c r="C42" s="20">
        <v>69.212094789707393</v>
      </c>
      <c r="D42" s="9">
        <f t="shared" si="26"/>
        <v>8.7414955096676294E-7</v>
      </c>
      <c r="E42">
        <f>Control!C44/100</f>
        <v>0.57247999999999999</v>
      </c>
      <c r="F42">
        <f t="shared" si="27"/>
        <v>6.7338962190213476E-5</v>
      </c>
      <c r="G42">
        <f t="shared" si="28"/>
        <v>122.50219347539473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</f>
        <v>2.5841482337507451E-2</v>
      </c>
      <c r="L42" s="25">
        <f t="shared" si="32"/>
        <v>2.5702271249342289E-2</v>
      </c>
      <c r="M42" s="10">
        <f t="shared" si="33"/>
        <v>4.9382608229946872</v>
      </c>
      <c r="N42">
        <f t="shared" si="34"/>
        <v>7.6497061048082509E-4</v>
      </c>
      <c r="O42">
        <f t="shared" si="35"/>
        <v>2.693558487608539E-3</v>
      </c>
      <c r="P42" s="25">
        <f t="shared" si="36"/>
        <v>3.7702221610272438E-3</v>
      </c>
      <c r="Q42" s="7">
        <f t="shared" si="37"/>
        <v>3.0163846434469646</v>
      </c>
      <c r="R42">
        <f t="shared" si="38"/>
        <v>2379.7937135874267</v>
      </c>
      <c r="S42" s="25">
        <f t="shared" si="39"/>
        <v>1.5495558519996199E-3</v>
      </c>
      <c r="T42" s="25">
        <f t="shared" si="40"/>
        <v>2.9539832372559745E-2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19"/>
        <v>2.6467241859823116</v>
      </c>
      <c r="Y42" s="7">
        <f t="shared" ca="1" si="3"/>
        <v>53.212094789707393</v>
      </c>
      <c r="Z42">
        <v>1</v>
      </c>
      <c r="AA42">
        <v>2</v>
      </c>
      <c r="AB42" s="11">
        <f t="shared" si="20"/>
        <v>48.321052940515926</v>
      </c>
      <c r="AC42" s="11"/>
      <c r="AD42" s="7">
        <f t="shared" si="41"/>
        <v>3.1135232883538957</v>
      </c>
      <c r="AE42">
        <f t="shared" si="42"/>
        <v>64.120520024392476</v>
      </c>
      <c r="AF42" s="25">
        <f t="shared" si="43"/>
        <v>5.3871169752170763E-3</v>
      </c>
    </row>
    <row r="43" spans="1:65" ht="14.25" x14ac:dyDescent="0.2">
      <c r="A43" s="37" t="str">
        <f>Control!B45</f>
        <v>AME_10-Ec</v>
      </c>
      <c r="B43" s="27">
        <f t="shared" si="25"/>
        <v>3.4758326281975549</v>
      </c>
      <c r="C43" s="20">
        <v>90.653431053605672</v>
      </c>
      <c r="D43" s="9">
        <f t="shared" si="26"/>
        <v>6.1763370284850794E-7</v>
      </c>
      <c r="E43">
        <f>Control!C45/100</f>
        <v>0.57247999999999999</v>
      </c>
      <c r="F43">
        <f t="shared" si="27"/>
        <v>6.7338962190213476E-5</v>
      </c>
      <c r="G43">
        <f t="shared" si="28"/>
        <v>160.45236289811925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</f>
        <v>3.1034089461007944E-2</v>
      </c>
      <c r="L43" s="25">
        <f t="shared" si="32"/>
        <v>3.0866905190862139E-2</v>
      </c>
      <c r="M43" s="10">
        <f t="shared" si="33"/>
        <v>4.9382608229946872</v>
      </c>
      <c r="N43">
        <f t="shared" si="34"/>
        <v>7.6497061048082509E-4</v>
      </c>
      <c r="O43">
        <f t="shared" si="35"/>
        <v>2.693558487608539E-3</v>
      </c>
      <c r="P43" s="25">
        <f t="shared" si="36"/>
        <v>3.7702221610272438E-3</v>
      </c>
      <c r="Q43" s="7">
        <f t="shared" si="37"/>
        <v>2.3194978948637992</v>
      </c>
      <c r="R43">
        <f t="shared" si="38"/>
        <v>2396.8939907555182</v>
      </c>
      <c r="S43" s="25">
        <f t="shared" si="39"/>
        <v>1.5495558519996199E-3</v>
      </c>
      <c r="T43" s="25">
        <f t="shared" si="40"/>
        <v>3.4704466314079599E-2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9"/>
        <v>3.1631875801342959</v>
      </c>
      <c r="Y43" s="7">
        <f t="shared" ca="1" si="3"/>
        <v>59.653431053605672</v>
      </c>
      <c r="Z43">
        <v>1</v>
      </c>
      <c r="AA43">
        <v>2</v>
      </c>
      <c r="AB43" s="11">
        <f t="shared" si="20"/>
        <v>38.82811234784706</v>
      </c>
      <c r="AC43" s="11"/>
      <c r="AD43" s="7">
        <f t="shared" si="41"/>
        <v>3.6307882133975169</v>
      </c>
      <c r="AE43">
        <f t="shared" si="42"/>
        <v>57.477617584170332</v>
      </c>
      <c r="AF43" s="25">
        <f t="shared" si="43"/>
        <v>5.3871169752170763E-3</v>
      </c>
    </row>
    <row r="44" spans="1:65" ht="14.25" x14ac:dyDescent="0.2">
      <c r="A44" s="37" t="str">
        <f>Control!B46</f>
        <v>AME_10-Ed</v>
      </c>
      <c r="B44" s="27">
        <f t="shared" si="25"/>
        <v>3.4720820341248144</v>
      </c>
      <c r="C44" s="20">
        <v>90.491052319775548</v>
      </c>
      <c r="D44" s="9">
        <f t="shared" si="26"/>
        <v>4.1023654695493406E-7</v>
      </c>
      <c r="E44">
        <f>Control!C46/100</f>
        <v>0.57247999999999999</v>
      </c>
      <c r="F44">
        <f t="shared" si="27"/>
        <v>6.7338962190213476E-5</v>
      </c>
      <c r="G44">
        <f t="shared" si="28"/>
        <v>160.16496008032584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</f>
        <v>3.0996438809365895E-2</v>
      </c>
      <c r="L44" s="25">
        <f t="shared" si="32"/>
        <v>3.0829457367684679E-2</v>
      </c>
      <c r="M44" s="10">
        <f t="shared" si="33"/>
        <v>4.9382608229946872</v>
      </c>
      <c r="N44">
        <f t="shared" si="34"/>
        <v>7.6497061048082509E-4</v>
      </c>
      <c r="O44">
        <f t="shared" si="35"/>
        <v>2.693558487608539E-3</v>
      </c>
      <c r="P44" s="25">
        <f t="shared" si="36"/>
        <v>3.7702221610272438E-3</v>
      </c>
      <c r="Q44" s="7">
        <f t="shared" si="37"/>
        <v>2.3235633324908296</v>
      </c>
      <c r="R44">
        <f t="shared" si="38"/>
        <v>2396.7942326378998</v>
      </c>
      <c r="S44" s="25">
        <f t="shared" si="39"/>
        <v>1.5495558519996199E-3</v>
      </c>
      <c r="T44" s="25">
        <f t="shared" si="40"/>
        <v>3.4667018490902132E-2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9"/>
        <v>3.15944279781655</v>
      </c>
      <c r="Y44" s="7">
        <f t="shared" ca="1" si="3"/>
        <v>60.491052319775548</v>
      </c>
      <c r="Z44">
        <v>1</v>
      </c>
      <c r="AA44">
        <v>2</v>
      </c>
      <c r="AB44" s="11">
        <f t="shared" si="20"/>
        <v>38.892175703144638</v>
      </c>
      <c r="AC44" s="11"/>
      <c r="AD44" s="7">
        <f t="shared" si="41"/>
        <v>3.6270376193247764</v>
      </c>
      <c r="AE44">
        <f t="shared" si="42"/>
        <v>57.526040302472907</v>
      </c>
      <c r="AF44" s="25">
        <f t="shared" si="43"/>
        <v>5.3871169752170763E-3</v>
      </c>
    </row>
    <row r="45" spans="1:65" ht="14.25" x14ac:dyDescent="0.2">
      <c r="A45" s="37" t="str">
        <f>Control!B47</f>
        <v>AME_10-Dc</v>
      </c>
      <c r="B45" s="27">
        <f t="shared" si="25"/>
        <v>4.5053302516847005</v>
      </c>
      <c r="C45" s="20">
        <v>138.57015068855708</v>
      </c>
      <c r="D45" s="9">
        <f t="shared" si="26"/>
        <v>7.3152857549274586E-7</v>
      </c>
      <c r="E45">
        <f>Control!C47/100</f>
        <v>0.47694749999999997</v>
      </c>
      <c r="F45">
        <f t="shared" si="27"/>
        <v>5.4710690602761768E-5</v>
      </c>
      <c r="G45">
        <f t="shared" si="28"/>
        <v>245.26273133534193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4.1878689954432426E-2</v>
      </c>
      <c r="M45" s="10">
        <f t="shared" si="33"/>
        <v>5.8919410110261667</v>
      </c>
      <c r="N45">
        <f t="shared" si="34"/>
        <v>6.2151344524737366E-4</v>
      </c>
      <c r="O45">
        <f t="shared" si="35"/>
        <v>2.1884276241104705E-3</v>
      </c>
      <c r="P45" s="25">
        <f t="shared" si="36"/>
        <v>3.0631814249376015E-3</v>
      </c>
      <c r="Q45" s="7">
        <f t="shared" si="37"/>
        <v>1.2460473364161107</v>
      </c>
      <c r="R45">
        <f t="shared" si="38"/>
        <v>2422.5279299888307</v>
      </c>
      <c r="S45" s="25">
        <f t="shared" si="39"/>
        <v>1.2589631326805773E-3</v>
      </c>
      <c r="T45" s="25">
        <f t="shared" si="40"/>
        <v>4.4996582069972792E-2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19"/>
        <v>4.2500203399679792</v>
      </c>
      <c r="Y45" s="7">
        <f t="shared" ca="1" si="3"/>
        <v>99.570150688557078</v>
      </c>
      <c r="Z45">
        <v>1</v>
      </c>
      <c r="AA45">
        <v>2</v>
      </c>
      <c r="AB45" s="11">
        <f t="shared" si="20"/>
        <v>23.792837890944991</v>
      </c>
      <c r="AC45" s="11"/>
      <c r="AD45" s="7">
        <f t="shared" si="41"/>
        <v>4.6312265649527582</v>
      </c>
      <c r="AE45">
        <f t="shared" si="42"/>
        <v>53.897577701289023</v>
      </c>
      <c r="AF45" s="25">
        <f t="shared" si="43"/>
        <v>4.376855248220941E-3</v>
      </c>
    </row>
    <row r="46" spans="1:65" ht="14.25" x14ac:dyDescent="0.2">
      <c r="A46" s="37" t="str">
        <f>Control!B48</f>
        <v>AME_10-Dd</v>
      </c>
      <c r="B46" s="27">
        <f t="shared" si="25"/>
        <v>4.1031811442455401</v>
      </c>
      <c r="C46" s="20">
        <v>119.09374339288752</v>
      </c>
      <c r="D46" s="9">
        <f t="shared" si="26"/>
        <v>1.184224069916695E-6</v>
      </c>
      <c r="E46">
        <f>Control!C48/100</f>
        <v>0.47694749999999997</v>
      </c>
      <c r="F46">
        <f t="shared" si="27"/>
        <v>5.4710690602761768E-5</v>
      </c>
      <c r="G46">
        <f t="shared" si="28"/>
        <v>210.790394932449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3.7862261789041889E-2</v>
      </c>
      <c r="M46" s="10">
        <f t="shared" si="33"/>
        <v>5.8919410110261667</v>
      </c>
      <c r="N46">
        <f t="shared" si="34"/>
        <v>6.2151344524737366E-4</v>
      </c>
      <c r="O46">
        <f t="shared" si="35"/>
        <v>2.1884276241104705E-3</v>
      </c>
      <c r="P46" s="25">
        <f t="shared" si="36"/>
        <v>3.0631814249376015E-3</v>
      </c>
      <c r="Q46" s="7">
        <f t="shared" si="37"/>
        <v>1.4468756031125882</v>
      </c>
      <c r="R46">
        <f t="shared" si="38"/>
        <v>2417.6014225217241</v>
      </c>
      <c r="S46" s="25">
        <f t="shared" si="39"/>
        <v>1.2589631326805773E-3</v>
      </c>
      <c r="T46" s="25">
        <f t="shared" si="40"/>
        <v>4.0980153904582255E-2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9"/>
        <v>3.8483775234289261</v>
      </c>
      <c r="Y46" s="7">
        <f t="shared" ca="1" si="3"/>
        <v>81.093743392887518</v>
      </c>
      <c r="Z46">
        <v>1</v>
      </c>
      <c r="AA46">
        <v>2</v>
      </c>
      <c r="AB46" s="11">
        <f t="shared" si="20"/>
        <v>29.083170039603914</v>
      </c>
      <c r="AC46" s="11"/>
      <c r="AD46" s="7">
        <f t="shared" si="41"/>
        <v>4.2290774575135979</v>
      </c>
      <c r="AE46">
        <f t="shared" si="42"/>
        <v>60.404125556838835</v>
      </c>
      <c r="AF46" s="25">
        <f t="shared" si="43"/>
        <v>4.376855248220941E-3</v>
      </c>
    </row>
    <row r="47" spans="1:65" ht="14.25" x14ac:dyDescent="0.2">
      <c r="A47" s="37" t="str">
        <f>Control!B49</f>
        <v>AME_10-Fa</v>
      </c>
      <c r="B47" s="27">
        <f t="shared" si="25"/>
        <v>0.10195694228719034</v>
      </c>
      <c r="C47" s="20">
        <v>0.12112172868858855</v>
      </c>
      <c r="D47" s="9">
        <f t="shared" si="26"/>
        <v>2.7161175882028932E-7</v>
      </c>
      <c r="E47">
        <f>Control!C49/100</f>
        <v>0.29489399999999999</v>
      </c>
      <c r="F47">
        <f t="shared" si="27"/>
        <v>9.1302773457920621E-7</v>
      </c>
      <c r="G47">
        <f t="shared" si="28"/>
        <v>0.21437983472348637</v>
      </c>
      <c r="H47" s="21">
        <f t="shared" si="29"/>
        <v>2.7852281309247673E-14</v>
      </c>
      <c r="I47" s="7">
        <f t="shared" si="30"/>
        <v>0.12112172868858855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9.6751572173551571E-4</v>
      </c>
      <c r="M47" s="10">
        <f t="shared" si="33"/>
        <v>0.21437983472348637</v>
      </c>
      <c r="N47">
        <f t="shared" si="34"/>
        <v>1.0371995064819782E-5</v>
      </c>
      <c r="O47">
        <f t="shared" si="35"/>
        <v>3.6521109383168245E-5</v>
      </c>
      <c r="P47" s="25">
        <f t="shared" si="36"/>
        <v>5.1119252310712081E-5</v>
      </c>
      <c r="Q47" s="7">
        <f t="shared" si="37"/>
        <v>19.394052335877944</v>
      </c>
      <c r="R47">
        <f t="shared" si="38"/>
        <v>1974.8872947083341</v>
      </c>
      <c r="S47" s="25">
        <f t="shared" si="39"/>
        <v>2.10099387210452E-5</v>
      </c>
      <c r="T47" s="25">
        <f t="shared" si="40"/>
        <v>1.019548001780807E-3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9"/>
        <v>9.778877168003354E-2</v>
      </c>
      <c r="Y47" s="7">
        <f t="shared" ca="1" si="3"/>
        <v>0.8788782713114115</v>
      </c>
      <c r="Z47">
        <v>1</v>
      </c>
      <c r="AA47">
        <v>2</v>
      </c>
      <c r="AB47" s="11">
        <f t="shared" si="20"/>
        <v>99.884042575321587</v>
      </c>
      <c r="AC47" s="11"/>
      <c r="AD47" s="7">
        <f t="shared" si="41"/>
        <v>0.10405793615929486</v>
      </c>
      <c r="AE47">
        <f t="shared" si="42"/>
        <v>7261.5749339109789</v>
      </c>
      <c r="AF47" s="25">
        <f t="shared" si="43"/>
        <v>7.304221876633649E-5</v>
      </c>
    </row>
    <row r="48" spans="1:65" ht="14.25" x14ac:dyDescent="0.2">
      <c r="A48" s="37" t="str">
        <f>Control!B50</f>
        <v>AME_10-Fb</v>
      </c>
      <c r="B48" s="27">
        <f t="shared" si="25"/>
        <v>0.22541754688386439</v>
      </c>
      <c r="C48" s="20">
        <v>0.57913688721167711</v>
      </c>
      <c r="D48" s="9">
        <f t="shared" si="26"/>
        <v>2.1152488705045158E-8</v>
      </c>
      <c r="E48">
        <f>Control!C50/100</f>
        <v>0.29489399999999999</v>
      </c>
      <c r="F48">
        <f t="shared" si="27"/>
        <v>4.3655919203533344E-6</v>
      </c>
      <c r="G48">
        <f t="shared" si="28"/>
        <v>1.0250453944719085</v>
      </c>
      <c r="H48" s="21">
        <f t="shared" si="29"/>
        <v>2.7852281309247673E-14</v>
      </c>
      <c r="I48" s="7">
        <f t="shared" si="30"/>
        <v>0.57913688721167711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2.0051595325509823E-3</v>
      </c>
      <c r="M48" s="10">
        <f t="shared" si="33"/>
        <v>1.0250453944719085</v>
      </c>
      <c r="N48">
        <f t="shared" si="34"/>
        <v>4.9593124215213871E-5</v>
      </c>
      <c r="O48">
        <f t="shared" si="35"/>
        <v>1.7462367681413333E-4</v>
      </c>
      <c r="P48" s="25">
        <f t="shared" si="36"/>
        <v>2.4442389470786472E-4</v>
      </c>
      <c r="Q48" s="7">
        <f t="shared" si="37"/>
        <v>19.395294431887354</v>
      </c>
      <c r="R48">
        <f t="shared" si="38"/>
        <v>1975.0140969910781</v>
      </c>
      <c r="S48" s="25">
        <f t="shared" si="39"/>
        <v>1.0045786700004861E-4</v>
      </c>
      <c r="T48" s="25">
        <f t="shared" si="40"/>
        <v>2.2539490191792006E-3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9"/>
        <v>0.20547526567661961</v>
      </c>
      <c r="Y48" s="7">
        <f t="shared" ca="1" si="3"/>
        <v>1.4208631127883229</v>
      </c>
      <c r="Z48">
        <v>1</v>
      </c>
      <c r="AA48">
        <v>2</v>
      </c>
      <c r="AB48" s="11">
        <f t="shared" si="20"/>
        <v>99.438817558529607</v>
      </c>
      <c r="AC48" s="11"/>
      <c r="AD48" s="7">
        <f t="shared" si="41"/>
        <v>0.23546333358386926</v>
      </c>
      <c r="AE48">
        <f t="shared" si="42"/>
        <v>1496.5169534281931</v>
      </c>
      <c r="AF48" s="25">
        <f t="shared" si="43"/>
        <v>3.4924735362826666E-4</v>
      </c>
    </row>
    <row r="49" spans="1:32" ht="14.25" x14ac:dyDescent="0.2">
      <c r="A49" s="37" t="str">
        <f>Control!B51</f>
        <v>AME_10-Ga</v>
      </c>
      <c r="B49" s="27">
        <f t="shared" si="25"/>
        <v>3.2779510735880808</v>
      </c>
      <c r="C49" s="20">
        <v>82.221962713296961</v>
      </c>
      <c r="D49" s="9">
        <f t="shared" si="26"/>
        <v>7.8145923954053842E-8</v>
      </c>
      <c r="E49">
        <f>Control!C51/100</f>
        <v>0.45491500000000001</v>
      </c>
      <c r="F49">
        <f t="shared" si="27"/>
        <v>5.2426413744994919E-5</v>
      </c>
      <c r="G49">
        <f t="shared" si="28"/>
        <v>145.52905550445601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</f>
        <v>2.9877561332510044E-2</v>
      </c>
      <c r="L49" s="25">
        <f t="shared" si="32"/>
        <v>2.9752251461141275E-2</v>
      </c>
      <c r="M49" s="10">
        <f t="shared" si="33"/>
        <v>6.1687278733255946</v>
      </c>
      <c r="N49">
        <f t="shared" si="34"/>
        <v>5.9556406014314224E-4</v>
      </c>
      <c r="O49">
        <f t="shared" si="35"/>
        <v>2.0970565497997963E-3</v>
      </c>
      <c r="P49" s="25">
        <f t="shared" si="36"/>
        <v>2.9352876922313096E-3</v>
      </c>
      <c r="Q49" s="7">
        <f t="shared" si="37"/>
        <v>1.996902239796057</v>
      </c>
      <c r="R49">
        <f t="shared" si="38"/>
        <v>2403.981968093919</v>
      </c>
      <c r="S49" s="25">
        <f t="shared" si="39"/>
        <v>1.2063989936232881E-3</v>
      </c>
      <c r="T49" s="25">
        <f t="shared" si="40"/>
        <v>3.2739965567117578E-2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19"/>
        <v>3.0347815521284418</v>
      </c>
      <c r="Y49" s="7">
        <f t="shared" ca="1" si="3"/>
        <v>55.221962713296961</v>
      </c>
      <c r="Z49">
        <v>1</v>
      </c>
      <c r="AA49">
        <v>2</v>
      </c>
      <c r="AB49" s="11">
        <f t="shared" si="20"/>
        <v>42.303409758078551</v>
      </c>
      <c r="AC49" s="11"/>
      <c r="AD49" s="7">
        <f t="shared" si="41"/>
        <v>3.3985909729504096</v>
      </c>
      <c r="AE49">
        <f t="shared" si="42"/>
        <v>76.736847523571313</v>
      </c>
      <c r="AF49" s="25">
        <f t="shared" si="43"/>
        <v>4.1941130995995926E-3</v>
      </c>
    </row>
    <row r="50" spans="1:32" ht="14.25" x14ac:dyDescent="0.2">
      <c r="A50" s="37" t="str">
        <f>Control!B52</f>
        <v>AME_10-Ba</v>
      </c>
      <c r="B50" s="27">
        <f t="shared" si="25"/>
        <v>2.0261280293795592</v>
      </c>
      <c r="C50" s="20">
        <v>36.053745562433988</v>
      </c>
      <c r="D50" s="9">
        <f t="shared" si="26"/>
        <v>8.2683127988758542E-7</v>
      </c>
      <c r="E50">
        <f>Control!C52/100</f>
        <v>0.42140250000000001</v>
      </c>
      <c r="F50">
        <f t="shared" si="27"/>
        <v>4.92854674551384E-5</v>
      </c>
      <c r="G50">
        <f t="shared" si="28"/>
        <v>63.813455261272473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</f>
        <v>1.7498579986049104E-2</v>
      </c>
      <c r="L50" s="25">
        <f t="shared" si="32"/>
        <v>1.7429585930496021E-2</v>
      </c>
      <c r="M50" s="10">
        <f t="shared" si="33"/>
        <v>6.6452268762688158</v>
      </c>
      <c r="N50">
        <f t="shared" si="34"/>
        <v>5.598829102903722E-4</v>
      </c>
      <c r="O50">
        <f t="shared" si="35"/>
        <v>1.9714186982055359E-3</v>
      </c>
      <c r="P50" s="25">
        <f t="shared" si="36"/>
        <v>2.7594301363164614E-3</v>
      </c>
      <c r="Q50" s="7">
        <f t="shared" si="37"/>
        <v>4.1852751107482655</v>
      </c>
      <c r="R50">
        <f t="shared" si="38"/>
        <v>2350.1315284470261</v>
      </c>
      <c r="S50" s="25">
        <f t="shared" si="39"/>
        <v>1.1341217926394719E-3</v>
      </c>
      <c r="T50" s="25">
        <f t="shared" si="40"/>
        <v>2.023830153426762E-2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9"/>
        <v>1.7989468840786393</v>
      </c>
      <c r="Y50" s="7">
        <f t="shared" ca="1" si="3"/>
        <v>32.053745562433988</v>
      </c>
      <c r="Z50">
        <v>1</v>
      </c>
      <c r="AA50">
        <v>2</v>
      </c>
      <c r="AB50" s="11">
        <f t="shared" si="20"/>
        <v>68.290588332634655</v>
      </c>
      <c r="AC50" s="11"/>
      <c r="AD50" s="7">
        <f t="shared" si="41"/>
        <v>2.1395402086435062</v>
      </c>
      <c r="AE50">
        <f t="shared" si="42"/>
        <v>103.27974086099532</v>
      </c>
      <c r="AF50" s="25">
        <f t="shared" si="43"/>
        <v>3.9428373964110718E-3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BX531"/>
  <sheetViews>
    <sheetView workbookViewId="0">
      <selection activeCell="C47" sqref="C47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2049833.3031370025</v>
      </c>
      <c r="AH1" s="31" t="s">
        <v>96</v>
      </c>
      <c r="AI1">
        <f ca="1">MAX(AD3:OFFSET(AD3,Control!$I$5-1,0))</f>
        <v>5.0856202364613905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2.2460022538040199E-5</v>
      </c>
      <c r="E2" s="18" t="s">
        <v>29</v>
      </c>
      <c r="F2" s="3">
        <f>Control!Q17</f>
        <v>8.8028169014084515E-2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3.52112676056338</v>
      </c>
      <c r="P2" s="18">
        <f>Control!P17</f>
        <v>2.52112676056338</v>
      </c>
      <c r="Q2" s="34" t="s">
        <v>35</v>
      </c>
      <c r="R2" s="14" t="s">
        <v>38</v>
      </c>
      <c r="S2" s="8">
        <f ca="1">100*MAX(S3:OFFSET(S3,Control!$I$5-1,0))</f>
        <v>0.154955585199962</v>
      </c>
      <c r="T2" s="8">
        <f ca="1">S2*(1+AG3/100)</f>
        <v>0.53871169752170778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10 A1</v>
      </c>
      <c r="B3" s="27">
        <f>100*T3/(1-S3)</f>
        <v>2.5373971738519359</v>
      </c>
      <c r="C3" s="20">
        <v>53.282866042346058</v>
      </c>
      <c r="D3" s="9">
        <f>ABS(B3-((354.94*SQRT(C3)+9.623*C3-1.5223*POWER(C3,1.5))/($AA$1+273)+0.0012439*POWER(C3,1.5)))</f>
        <v>8.8150336807757412E-8</v>
      </c>
      <c r="E3">
        <f>Control!C5/100</f>
        <v>0.38965236339525339</v>
      </c>
      <c r="F3">
        <f>$F$2*N3</f>
        <v>4.6627888135863375E-5</v>
      </c>
      <c r="G3">
        <f t="shared" ref="G3:G30" si="0">0.018*C3*1000000/8.3144/($AA$1+273.15)</f>
        <v>94.308198367284405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>$I$2+(0.821*SQRT(H3)+1.54)/E3</f>
        <v>4.0522414536477696</v>
      </c>
      <c r="K3">
        <f>Control!F5/100*(1-Control!G5/100)</f>
        <v>2.2774436637060257E-2</v>
      </c>
      <c r="L3" s="25">
        <f>K3*(1-F3-P3-S3)</f>
        <v>2.2689482726350647E-2</v>
      </c>
      <c r="M3" s="10">
        <f t="shared" ref="M3:M30" si="2">0.018*I3*1000000/8.3144/($AA$1+273.15)</f>
        <v>7.1722791814357176</v>
      </c>
      <c r="N3">
        <f>1/((1+$P$2)*(1+(1-E3)/E3*$AA$2/M3)-$O$2)</f>
        <v>5.2969280922340791E-4</v>
      </c>
      <c r="O3">
        <f>$O$2*N3</f>
        <v>1.8651155254345347E-3</v>
      </c>
      <c r="P3" s="25">
        <f>S3*($P$2-$F$2)</f>
        <v>2.6106356773832259E-3</v>
      </c>
      <c r="Q3" s="7">
        <f>100/(1+G3/$AA$2*(1/S3-1))</f>
        <v>2.7200578907769057</v>
      </c>
      <c r="R3">
        <f>Q3/100*G3+(100-Q3)/100*$AA$2</f>
        <v>2390.787816372766</v>
      </c>
      <c r="S3" s="25">
        <f>($O$2/(1+$P$2-$F$2)+1)*N3</f>
        <v>1.07296748534998E-3</v>
      </c>
      <c r="T3" s="25">
        <f>L3+F3+P3</f>
        <v>2.5346746291869737E-2</v>
      </c>
      <c r="U3" s="10">
        <f ca="1">RANK(C3,$C$3:OFFSET($C$3,Control!$I$5-1,0),1)</f>
        <v>29</v>
      </c>
      <c r="V3" s="10">
        <f ca="1">IF(U3=U2,U2+1,U3)</f>
        <v>29</v>
      </c>
      <c r="W3" s="10">
        <f ca="1">IF(V3=V2,V2+1,V3)</f>
        <v>29</v>
      </c>
      <c r="X3" s="7">
        <f>(N3+L3)*100</f>
        <v>2.3219175535574057</v>
      </c>
      <c r="Y3" s="7">
        <f t="shared" ref="Y3:Y66" ca="1" si="3">ABS(C3-V3)</f>
        <v>24.282866042346058</v>
      </c>
      <c r="Z3">
        <v>1</v>
      </c>
      <c r="AA3">
        <v>2</v>
      </c>
      <c r="AB3" s="11">
        <f>100*8.3144*$AA$2*($AA$1+273)*($AE$1/100-B3/100)/(0.018*1000000*C3+8.3144*$AA$2*($AA$1+273)*($AE$1/100-B3/100))</f>
        <v>56.974057375012038</v>
      </c>
      <c r="AC3" s="11"/>
      <c r="AD3" s="7">
        <f t="shared" ref="AD3:AD30" si="4">B3+S3*100</f>
        <v>2.6446939223869337</v>
      </c>
      <c r="AE3">
        <f>($AE$1/100-K3)/(1-K3)/N3-1-$P$2</f>
        <v>99.784025434151374</v>
      </c>
      <c r="AF3" s="25">
        <f>S3+P3+F3</f>
        <v>3.7302310508690695E-3</v>
      </c>
      <c r="AG3">
        <f>100*((O2+P2)*(1+P2-F2)-O2)/(1+O2+P2-F2)</f>
        <v>247.65555357461221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10 A2</v>
      </c>
      <c r="B4" s="27">
        <f t="shared" ref="B4:B30" si="5">100*T4/(1-S4)</f>
        <v>2.8974551349680038</v>
      </c>
      <c r="C4" s="20">
        <v>66.811256323255265</v>
      </c>
      <c r="D4" s="9">
        <f t="shared" ref="D4:D30" si="6">ABS(B4-((354.94*SQRT(C4)+9.623*C4-1.5223*POWER(C4,1.5))/($AA$1+273)+0.0012439*POWER(C4,1.5)))</f>
        <v>5.2389276739006618E-7</v>
      </c>
      <c r="E4">
        <f>Control!C6/100</f>
        <v>0.34971299583991844</v>
      </c>
      <c r="F4">
        <f t="shared" ref="F4:F30" si="7">$F$2*N4</f>
        <v>4.3653392831699627E-5</v>
      </c>
      <c r="G4">
        <f t="shared" si="0"/>
        <v>118.25282088792861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ref="J4:J30" si="9">$I$2+(0.821*SQRT(H4)+1.54)/E4</f>
        <v>4.5036115413818534</v>
      </c>
      <c r="K4">
        <f>Control!F6/100*(1-Control!G6/100)</f>
        <v>2.6550416186077407E-2</v>
      </c>
      <c r="L4" s="25">
        <f t="shared" ref="L4:L30" si="10">K4*(1-F4-P4-S4)</f>
        <v>2.6457694926268129E-2</v>
      </c>
      <c r="M4" s="10">
        <f t="shared" si="2"/>
        <v>7.9711832744935887</v>
      </c>
      <c r="N4">
        <f t="shared" ref="N4:N30" si="11">1/((1+$P$2)*(1+(1-E4)/E4*$AA$2/M4)-$O$2)</f>
        <v>4.9590254256810773E-4</v>
      </c>
      <c r="O4">
        <f t="shared" ref="O4:O30" si="12">$O$2*N4</f>
        <v>1.7461357132679848E-3</v>
      </c>
      <c r="P4" s="25">
        <f t="shared" ref="P4:P30" si="13">S4*($P$2-$F$2)</f>
        <v>2.4440974987586157E-3</v>
      </c>
      <c r="Q4" s="7">
        <f t="shared" ref="Q4:Q30" si="14">100/(1+G4/$AA$2*(1/S4-1))</f>
        <v>2.0448550796510125</v>
      </c>
      <c r="R4">
        <f t="shared" ref="R4:R9" si="15">Q4/100*G4+(100-Q4)/100*$AA$2</f>
        <v>2407.2169066093247</v>
      </c>
      <c r="S4" s="25">
        <f t="shared" ref="S4:S30" si="16">($O$2/(1+$P$2-$F$2)+1)*N4</f>
        <v>1.004520534945654E-3</v>
      </c>
      <c r="T4" s="25">
        <f t="shared" ref="T4:T30" si="17">L4+F4+P4</f>
        <v>2.8945445817858444E-2</v>
      </c>
      <c r="U4" s="10">
        <f ca="1">RANK(C4,$C$3:OFFSET($C$3,Control!$I$5-1,0),1)</f>
        <v>34</v>
      </c>
      <c r="V4" s="10">
        <f t="shared" ref="V4:W19" ca="1" si="18">IF(U4=U3,U3+1,U4)</f>
        <v>34</v>
      </c>
      <c r="W4" s="10">
        <f t="shared" ca="1" si="18"/>
        <v>34</v>
      </c>
      <c r="X4" s="7">
        <f t="shared" ref="X4:X67" si="19">(N4+L4)*100</f>
        <v>2.6953597468836237</v>
      </c>
      <c r="Y4" s="7">
        <f t="shared" ca="1" si="3"/>
        <v>32.811256323255265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49.528329020314104</v>
      </c>
      <c r="AC4" s="11"/>
      <c r="AD4" s="7">
        <f t="shared" si="4"/>
        <v>2.9979071884625692</v>
      </c>
      <c r="AE4">
        <f t="shared" ref="AE4:AE30" si="21">($AE$1/100-K4)/(1-K4)/N4-1-$P$2</f>
        <v>99.429112923149319</v>
      </c>
      <c r="AF4" s="25">
        <f t="shared" ref="AF4:AF30" si="22">S4+P4+F4</f>
        <v>3.4922714265359697E-3</v>
      </c>
      <c r="AG4" s="7"/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10 A3</v>
      </c>
      <c r="B5" s="27">
        <f t="shared" si="5"/>
        <v>1.6970933807742907</v>
      </c>
      <c r="C5" s="20">
        <v>26.352912216685819</v>
      </c>
      <c r="D5" s="9">
        <f t="shared" si="6"/>
        <v>1.688584383430225E-7</v>
      </c>
      <c r="E5">
        <f>Control!C7/100</f>
        <v>0.47585625936456422</v>
      </c>
      <c r="F5">
        <f t="shared" si="7"/>
        <v>5.4593033182796081E-5</v>
      </c>
      <c r="G5">
        <f t="shared" si="0"/>
        <v>46.643430758992459</v>
      </c>
      <c r="H5" s="21">
        <f t="shared" si="1"/>
        <v>1.4866038318152935E-13</v>
      </c>
      <c r="I5" s="7">
        <f t="shared" si="8"/>
        <v>3.3362720595612694</v>
      </c>
      <c r="J5">
        <f t="shared" si="9"/>
        <v>3.3362720595612694</v>
      </c>
      <c r="K5">
        <f>Control!F7/100*(1-Control!G7/100)</f>
        <v>1.389913066176892E-2</v>
      </c>
      <c r="L5" s="25">
        <f t="shared" si="10"/>
        <v>1.3838427005654524E-2</v>
      </c>
      <c r="M5" s="10">
        <f t="shared" si="2"/>
        <v>5.9050466044802707</v>
      </c>
      <c r="N5">
        <f t="shared" si="11"/>
        <v>6.2017685695656339E-4</v>
      </c>
      <c r="O5">
        <f t="shared" si="12"/>
        <v>2.1837213273118426E-3</v>
      </c>
      <c r="P5" s="25">
        <f t="shared" si="13"/>
        <v>3.0565939368365686E-3</v>
      </c>
      <c r="Q5" s="7">
        <f t="shared" si="14"/>
        <v>6.2093283193119158</v>
      </c>
      <c r="R5">
        <f t="shared" si="15"/>
        <v>2305.4572335161092</v>
      </c>
      <c r="S5" s="25">
        <f t="shared" si="16"/>
        <v>1.2562556846043207E-3</v>
      </c>
      <c r="T5" s="25">
        <f t="shared" si="17"/>
        <v>1.6949613975673888E-2</v>
      </c>
      <c r="U5" s="10">
        <f ca="1">RANK(C5,$C$3:OFFSET($C$3,Control!$I$5-1,0),1)</f>
        <v>8</v>
      </c>
      <c r="V5" s="10">
        <f t="shared" ca="1" si="18"/>
        <v>8</v>
      </c>
      <c r="W5" s="10">
        <f t="shared" ca="1" si="18"/>
        <v>8</v>
      </c>
      <c r="X5" s="7">
        <f t="shared" si="19"/>
        <v>1.4458603862611088</v>
      </c>
      <c r="Y5" s="7">
        <f t="shared" ca="1" si="3"/>
        <v>18.352912216685819</v>
      </c>
      <c r="Z5">
        <v>1</v>
      </c>
      <c r="AA5">
        <v>2</v>
      </c>
      <c r="AB5" s="11">
        <f t="shared" si="20"/>
        <v>75.725676628464853</v>
      </c>
      <c r="AC5" s="11"/>
      <c r="AD5" s="7">
        <f t="shared" si="4"/>
        <v>1.8227189492347229</v>
      </c>
      <c r="AE5">
        <f t="shared" si="21"/>
        <v>98.430271887843276</v>
      </c>
      <c r="AF5" s="25">
        <f t="shared" si="22"/>
        <v>4.3674426546236851E-3</v>
      </c>
      <c r="AG5" s="7">
        <f>100*MAX(AF3:AF30)</f>
        <v>0.4720693724560433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10 A4</v>
      </c>
      <c r="B6" s="27">
        <f t="shared" si="5"/>
        <v>3.1727605874789626</v>
      </c>
      <c r="C6" s="20">
        <v>77.853364539154938</v>
      </c>
      <c r="D6" s="9">
        <f t="shared" si="6"/>
        <v>2.958469513814066E-8</v>
      </c>
      <c r="E6">
        <f>Control!C8/100</f>
        <v>0.41488618091288926</v>
      </c>
      <c r="F6">
        <f t="shared" si="7"/>
        <v>4.8716509865109076E-5</v>
      </c>
      <c r="G6">
        <f t="shared" si="0"/>
        <v>137.79683961977526</v>
      </c>
      <c r="H6" s="21">
        <f t="shared" si="1"/>
        <v>9.1998636127769117E-14</v>
      </c>
      <c r="I6" s="7">
        <f t="shared" si="8"/>
        <v>3.811861999431422</v>
      </c>
      <c r="J6">
        <f t="shared" si="9"/>
        <v>3.811861999431422</v>
      </c>
      <c r="K6">
        <f>Control!F8/100*(1-Control!G8/100)</f>
        <v>2.9028881721500626E-2</v>
      </c>
      <c r="L6" s="25">
        <f t="shared" si="10"/>
        <v>2.8915746857279937E-2</v>
      </c>
      <c r="M6" s="10">
        <f t="shared" si="2"/>
        <v>6.7468187110166093</v>
      </c>
      <c r="N6">
        <f t="shared" si="11"/>
        <v>5.5341955206763909E-4</v>
      </c>
      <c r="O6">
        <f t="shared" si="12"/>
        <v>1.9486603946043629E-3</v>
      </c>
      <c r="P6" s="25">
        <f t="shared" si="13"/>
        <v>2.7275749302835268E-3</v>
      </c>
      <c r="Q6" s="7">
        <f t="shared" si="14"/>
        <v>1.9602813511257053</v>
      </c>
      <c r="R6">
        <f t="shared" si="15"/>
        <v>2409.5762985793713</v>
      </c>
      <c r="S6" s="25">
        <f t="shared" si="16"/>
        <v>1.1210293490600894E-3</v>
      </c>
      <c r="T6" s="25">
        <f t="shared" si="17"/>
        <v>3.1692038297428574E-2</v>
      </c>
      <c r="U6" s="10">
        <f ca="1">RANK(C6,$C$3:OFFSET($C$3,Control!$I$5-1,0),1)</f>
        <v>38</v>
      </c>
      <c r="V6" s="10">
        <f t="shared" ca="1" si="18"/>
        <v>38</v>
      </c>
      <c r="W6" s="10">
        <f t="shared" ca="1" si="18"/>
        <v>38</v>
      </c>
      <c r="X6" s="7">
        <f t="shared" si="19"/>
        <v>2.9469166409347576</v>
      </c>
      <c r="Y6" s="7">
        <f t="shared" ca="1" si="3"/>
        <v>39.853364539154938</v>
      </c>
      <c r="Z6">
        <v>1</v>
      </c>
      <c r="AA6">
        <v>2</v>
      </c>
      <c r="AB6" s="11">
        <f t="shared" si="20"/>
        <v>44.230215125027577</v>
      </c>
      <c r="AC6" s="11"/>
      <c r="AD6" s="7">
        <f t="shared" si="4"/>
        <v>3.2848635223849714</v>
      </c>
      <c r="AE6">
        <f t="shared" si="21"/>
        <v>84.352600489913627</v>
      </c>
      <c r="AF6" s="25">
        <f t="shared" si="22"/>
        <v>3.8973207892087254E-3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AME 10 A5</v>
      </c>
      <c r="B7" s="27">
        <f t="shared" si="5"/>
        <v>2.4175117068184204</v>
      </c>
      <c r="C7" s="20">
        <v>49.024509512453584</v>
      </c>
      <c r="D7" s="9">
        <f t="shared" si="6"/>
        <v>4.5228961020882252E-7</v>
      </c>
      <c r="E7">
        <f>Control!C9/100</f>
        <v>0.37570882029801977</v>
      </c>
      <c r="F7">
        <f t="shared" si="7"/>
        <v>4.5546197357236565E-5</v>
      </c>
      <c r="G7">
        <f t="shared" si="0"/>
        <v>86.77110507315578</v>
      </c>
      <c r="H7" s="21">
        <f t="shared" si="1"/>
        <v>6.5014445623695072E-14</v>
      </c>
      <c r="I7" s="7">
        <f t="shared" si="8"/>
        <v>4.1989194986597598</v>
      </c>
      <c r="J7">
        <f t="shared" si="9"/>
        <v>4.1989194986597598</v>
      </c>
      <c r="K7">
        <f>Control!F9/100*(1-Control!G9/100)</f>
        <v>2.1632984317693456E-2</v>
      </c>
      <c r="L7" s="25">
        <f t="shared" si="10"/>
        <v>2.1554160303840685E-2</v>
      </c>
      <c r="M7" s="10">
        <f t="shared" si="2"/>
        <v>7.4318925091820631</v>
      </c>
      <c r="N7">
        <f t="shared" si="11"/>
        <v>5.1740480197820732E-4</v>
      </c>
      <c r="O7">
        <f t="shared" si="12"/>
        <v>1.8218478942894623E-3</v>
      </c>
      <c r="P7" s="25">
        <f t="shared" si="13"/>
        <v>2.5500731974709601E-3</v>
      </c>
      <c r="Q7" s="7">
        <f t="shared" si="14"/>
        <v>2.8828409946147016</v>
      </c>
      <c r="R7">
        <f t="shared" si="15"/>
        <v>2386.7277265707385</v>
      </c>
      <c r="S7" s="25">
        <f t="shared" si="16"/>
        <v>1.0480763937507276E-3</v>
      </c>
      <c r="T7" s="25">
        <f t="shared" si="17"/>
        <v>2.4149779698668879E-2</v>
      </c>
      <c r="U7" s="10">
        <f ca="1">RANK(C7,$C$3:OFFSET($C$3,Control!$I$5-1,0),1)</f>
        <v>21</v>
      </c>
      <c r="V7" s="10">
        <f t="shared" ca="1" si="18"/>
        <v>21</v>
      </c>
      <c r="W7" s="10">
        <f t="shared" ca="1" si="18"/>
        <v>21</v>
      </c>
      <c r="X7" s="7">
        <f t="shared" si="19"/>
        <v>2.2071565105818891</v>
      </c>
      <c r="Y7" s="7">
        <f t="shared" ca="1" si="3"/>
        <v>28.024509512453584</v>
      </c>
      <c r="Z7">
        <v>1</v>
      </c>
      <c r="AA7">
        <v>2</v>
      </c>
      <c r="AB7" s="11">
        <f t="shared" si="20"/>
        <v>59.565156894565284</v>
      </c>
      <c r="AC7" s="11"/>
      <c r="AD7" s="7">
        <f t="shared" si="4"/>
        <v>2.522319346193493</v>
      </c>
      <c r="AE7">
        <f t="shared" si="21"/>
        <v>104.36895475601291</v>
      </c>
      <c r="AF7" s="25">
        <f t="shared" si="22"/>
        <v>3.6436957885789241E-3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AME 10 A6</v>
      </c>
      <c r="B8" s="27">
        <f t="shared" si="5"/>
        <v>2.3475422303323876</v>
      </c>
      <c r="C8" s="20">
        <v>46.599031073386193</v>
      </c>
      <c r="D8" s="9">
        <f t="shared" si="6"/>
        <v>8.3012112384039938E-7</v>
      </c>
      <c r="E8">
        <f>Control!C10/100</f>
        <v>0.37194525477625634</v>
      </c>
      <c r="F8">
        <f t="shared" si="7"/>
        <v>4.5262464763311313E-5</v>
      </c>
      <c r="G8">
        <f t="shared" si="0"/>
        <v>82.478120878473987</v>
      </c>
      <c r="H8" s="21">
        <f t="shared" si="1"/>
        <v>6.2763416198960356E-14</v>
      </c>
      <c r="I8" s="7">
        <f t="shared" si="8"/>
        <v>4.2403948186096949</v>
      </c>
      <c r="J8">
        <f t="shared" si="9"/>
        <v>4.2403948186096949</v>
      </c>
      <c r="K8">
        <f>Control!F10/100*(1-Control!G10/100)</f>
        <v>2.0947372076778534E-2</v>
      </c>
      <c r="L8" s="25">
        <f t="shared" si="10"/>
        <v>2.0871521701537801E-2</v>
      </c>
      <c r="M8" s="10">
        <f t="shared" si="2"/>
        <v>7.5053018993240377</v>
      </c>
      <c r="N8">
        <f t="shared" si="11"/>
        <v>5.1418159971121651E-4</v>
      </c>
      <c r="O8">
        <f t="shared" si="12"/>
        <v>1.8104985905324524E-3</v>
      </c>
      <c r="P8" s="25">
        <f t="shared" si="13"/>
        <v>2.5341873732968212E-3</v>
      </c>
      <c r="Q8" s="7">
        <f t="shared" si="14"/>
        <v>3.0100322115586344</v>
      </c>
      <c r="R8">
        <f t="shared" si="15"/>
        <v>2383.586327212166</v>
      </c>
      <c r="S8" s="25">
        <f t="shared" si="16"/>
        <v>1.0415473430047718E-3</v>
      </c>
      <c r="T8" s="25">
        <f t="shared" si="17"/>
        <v>2.3450971539597933E-2</v>
      </c>
      <c r="U8" s="10">
        <f ca="1">RANK(C8,$C$3:OFFSET($C$3,Control!$I$5-1,0),1)</f>
        <v>15</v>
      </c>
      <c r="V8" s="10">
        <f t="shared" ca="1" si="18"/>
        <v>15</v>
      </c>
      <c r="W8" s="10">
        <f t="shared" ca="1" si="18"/>
        <v>15</v>
      </c>
      <c r="X8" s="7">
        <f t="shared" si="19"/>
        <v>2.1385703301249017</v>
      </c>
      <c r="Y8" s="7">
        <f t="shared" ca="1" si="3"/>
        <v>31.599031073386193</v>
      </c>
      <c r="Z8">
        <v>1</v>
      </c>
      <c r="AA8">
        <v>2</v>
      </c>
      <c r="AB8" s="11">
        <f t="shared" si="20"/>
        <v>61.098793319468378</v>
      </c>
      <c r="AC8" s="11"/>
      <c r="AD8" s="7">
        <f t="shared" si="4"/>
        <v>2.4516969646328648</v>
      </c>
      <c r="AE8">
        <f t="shared" si="21"/>
        <v>106.33118202091173</v>
      </c>
      <c r="AF8" s="25">
        <f t="shared" si="22"/>
        <v>3.6209971810649048E-3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AME 10 B1</v>
      </c>
      <c r="B9" s="27">
        <f t="shared" si="5"/>
        <v>3.923043750206141</v>
      </c>
      <c r="C9" s="20">
        <v>110.67452298786903</v>
      </c>
      <c r="D9" s="9">
        <f t="shared" si="6"/>
        <v>3.8535221635882522E-7</v>
      </c>
      <c r="E9">
        <f>Control!C11/100</f>
        <v>0.32658415960627202</v>
      </c>
      <c r="F9">
        <f t="shared" si="7"/>
        <v>4.2092188261714055E-5</v>
      </c>
      <c r="G9">
        <f t="shared" si="0"/>
        <v>195.88876581543892</v>
      </c>
      <c r="H9" s="21">
        <f t="shared" si="1"/>
        <v>3.9811899806603815E-14</v>
      </c>
      <c r="I9" s="7">
        <f t="shared" si="8"/>
        <v>4.8154772162559407</v>
      </c>
      <c r="J9">
        <f t="shared" si="9"/>
        <v>4.8154772162559407</v>
      </c>
      <c r="K9">
        <f>Control!F11/100*(1-Control!G11/100)</f>
        <v>3.6917975914669859E-2</v>
      </c>
      <c r="L9" s="25">
        <f t="shared" si="10"/>
        <v>3.6793659243274525E-2</v>
      </c>
      <c r="M9" s="10">
        <f t="shared" si="2"/>
        <v>8.5231710355610577</v>
      </c>
      <c r="N9">
        <f t="shared" si="11"/>
        <v>4.7816725865307166E-4</v>
      </c>
      <c r="O9">
        <f t="shared" si="12"/>
        <v>1.683687530468562E-3</v>
      </c>
      <c r="P9" s="25">
        <f t="shared" si="13"/>
        <v>2.3566876564294443E-3</v>
      </c>
      <c r="Q9" s="7">
        <f t="shared" si="14"/>
        <v>1.2004937950548076</v>
      </c>
      <c r="R9">
        <f t="shared" si="15"/>
        <v>2427.8795098102282</v>
      </c>
      <c r="S9" s="25">
        <f t="shared" si="16"/>
        <v>9.6859521624596562E-4</v>
      </c>
      <c r="T9" s="25">
        <f t="shared" si="17"/>
        <v>3.9192439087965679E-2</v>
      </c>
      <c r="U9" s="10">
        <f ca="1">RANK(C9,$C$3:OFFSET($C$3,Control!$I$5-1,0),1)</f>
        <v>44</v>
      </c>
      <c r="V9" s="10">
        <f t="shared" ca="1" si="18"/>
        <v>44</v>
      </c>
      <c r="W9" s="10">
        <f t="shared" ca="1" si="18"/>
        <v>44</v>
      </c>
      <c r="X9" s="7">
        <f t="shared" si="19"/>
        <v>3.7271826501927596</v>
      </c>
      <c r="Y9" s="7">
        <f t="shared" ca="1" si="3"/>
        <v>66.674522987869025</v>
      </c>
      <c r="Z9">
        <v>1</v>
      </c>
      <c r="AA9">
        <v>2</v>
      </c>
      <c r="AB9" s="11">
        <f t="shared" si="20"/>
        <v>31.688061074884633</v>
      </c>
      <c r="AC9" s="11"/>
      <c r="AD9" s="7">
        <f t="shared" si="4"/>
        <v>4.0199032718307377</v>
      </c>
      <c r="AE9">
        <f t="shared" si="21"/>
        <v>81.883909846341524</v>
      </c>
      <c r="AF9" s="25">
        <f t="shared" si="22"/>
        <v>3.367375060937124E-3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 10 B2</v>
      </c>
      <c r="B10" s="27">
        <f t="shared" si="5"/>
        <v>2.5089828588549254</v>
      </c>
      <c r="C10" s="20">
        <v>52.262080615225784</v>
      </c>
      <c r="D10" s="9">
        <f t="shared" si="6"/>
        <v>7.0985946631907382E-7</v>
      </c>
      <c r="E10">
        <f>Control!C12/100</f>
        <v>0.35834599538701023</v>
      </c>
      <c r="F10">
        <f t="shared" si="7"/>
        <v>4.4264968467039455E-5</v>
      </c>
      <c r="G10">
        <f t="shared" si="0"/>
        <v>92.50145556792404</v>
      </c>
      <c r="H10" s="21">
        <f t="shared" si="1"/>
        <v>5.5092050870068707E-14</v>
      </c>
      <c r="I10" s="7">
        <f t="shared" si="8"/>
        <v>4.397523099258966</v>
      </c>
      <c r="J10">
        <f t="shared" si="9"/>
        <v>4.397523099258966</v>
      </c>
      <c r="K10">
        <f>Control!F12/100*(1-Control!G12/100)</f>
        <v>2.2621776623192046E-2</v>
      </c>
      <c r="L10" s="25">
        <f t="shared" si="10"/>
        <v>2.2541668444880526E-2</v>
      </c>
      <c r="M10" s="10">
        <f t="shared" si="2"/>
        <v>7.7834116588254298</v>
      </c>
      <c r="N10">
        <f t="shared" si="11"/>
        <v>5.0285004178556817E-4</v>
      </c>
      <c r="O10">
        <f t="shared" si="12"/>
        <v>1.7705987386815779E-3</v>
      </c>
      <c r="P10" s="25">
        <f t="shared" si="13"/>
        <v>2.4783388345099651E-3</v>
      </c>
      <c r="Q10" s="7">
        <f t="shared" si="14"/>
        <v>2.6348153887537205</v>
      </c>
      <c r="R10">
        <f t="shared" ref="R10:R30" si="23">Q10/100*G10+(100-Q10)/100*2450</f>
        <v>2387.8842655616586</v>
      </c>
      <c r="S10" s="25">
        <f t="shared" si="16"/>
        <v>1.0185936743861508E-3</v>
      </c>
      <c r="T10" s="25">
        <f t="shared" si="17"/>
        <v>2.5064272247857528E-2</v>
      </c>
      <c r="U10" s="10">
        <f ca="1">RANK(C10,$C$3:OFFSET($C$3,Control!$I$5-1,0),1)</f>
        <v>27</v>
      </c>
      <c r="V10" s="10">
        <f t="shared" ca="1" si="18"/>
        <v>27</v>
      </c>
      <c r="W10" s="10">
        <f t="shared" ca="1" si="18"/>
        <v>27</v>
      </c>
      <c r="X10" s="7">
        <f t="shared" si="19"/>
        <v>2.3044518486666092</v>
      </c>
      <c r="Y10" s="7">
        <f t="shared" ca="1" si="3"/>
        <v>25.262080615225784</v>
      </c>
      <c r="Z10">
        <v>1</v>
      </c>
      <c r="AA10">
        <v>2</v>
      </c>
      <c r="AB10" s="11">
        <f t="shared" si="20"/>
        <v>57.583684668727237</v>
      </c>
      <c r="AC10" s="11"/>
      <c r="AD10" s="7">
        <f t="shared" si="4"/>
        <v>2.6108422262935407</v>
      </c>
      <c r="AE10">
        <f t="shared" si="21"/>
        <v>105.59220365242687</v>
      </c>
      <c r="AF10" s="25">
        <f t="shared" si="22"/>
        <v>3.5411974773631553E-3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 10 B4</v>
      </c>
      <c r="B11" s="27">
        <f t="shared" si="5"/>
        <v>4.9824294189804244</v>
      </c>
      <c r="C11" s="20">
        <v>162.80835957288198</v>
      </c>
      <c r="D11" s="9">
        <f t="shared" si="6"/>
        <v>6.3086471246975862E-7</v>
      </c>
      <c r="E11">
        <f>Control!C13/100</f>
        <v>0.36630521808811933</v>
      </c>
      <c r="F11">
        <f t="shared" si="7"/>
        <v>4.4843575968952583E-5</v>
      </c>
      <c r="G11">
        <f t="shared" si="0"/>
        <v>288.16323540571085</v>
      </c>
      <c r="H11" s="21">
        <f t="shared" si="1"/>
        <v>5.9495054168490207E-14</v>
      </c>
      <c r="I11" s="7">
        <f t="shared" si="8"/>
        <v>4.3041448611977877</v>
      </c>
      <c r="J11">
        <f t="shared" si="9"/>
        <v>4.3041448611977877</v>
      </c>
      <c r="K11">
        <f>Control!F13/100*(1-Control!G13/100)</f>
        <v>4.7387303482112231E-2</v>
      </c>
      <c r="L11" s="25">
        <f t="shared" si="10"/>
        <v>4.721730219061912E-2</v>
      </c>
      <c r="M11" s="10">
        <f t="shared" si="2"/>
        <v>7.6181365140675945</v>
      </c>
      <c r="N11">
        <f t="shared" si="11"/>
        <v>5.0942302300730131E-4</v>
      </c>
      <c r="O11">
        <f t="shared" si="12"/>
        <v>1.7937430387581031E-3</v>
      </c>
      <c r="P11" s="25">
        <f t="shared" si="13"/>
        <v>2.5107343267375916E-3</v>
      </c>
      <c r="Q11" s="7">
        <f t="shared" si="14"/>
        <v>0.87236275605392499</v>
      </c>
      <c r="R11">
        <f t="shared" si="23"/>
        <v>2431.1409412189978</v>
      </c>
      <c r="S11" s="25">
        <f t="shared" si="16"/>
        <v>1.0319081748096615E-3</v>
      </c>
      <c r="T11" s="25">
        <f t="shared" si="17"/>
        <v>4.9772880093325665E-2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4.772672521362642</v>
      </c>
      <c r="Y11" s="7">
        <f t="shared" ca="1" si="3"/>
        <v>114.80835957288198</v>
      </c>
      <c r="Z11">
        <v>1</v>
      </c>
      <c r="AA11">
        <v>2</v>
      </c>
      <c r="AB11" s="11">
        <f t="shared" si="20"/>
        <v>18.373369336756479</v>
      </c>
      <c r="AC11" s="11"/>
      <c r="AD11" s="7">
        <f t="shared" si="4"/>
        <v>5.0856202364613905</v>
      </c>
      <c r="AE11">
        <f t="shared" si="21"/>
        <v>55.951226235047727</v>
      </c>
      <c r="AF11" s="25">
        <f t="shared" si="22"/>
        <v>3.5874860775162057E-3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 10 B5</v>
      </c>
      <c r="B12" s="27">
        <f t="shared" si="5"/>
        <v>3.8158239731483894</v>
      </c>
      <c r="C12" s="20">
        <v>105.75740935582007</v>
      </c>
      <c r="D12" s="9">
        <f t="shared" si="6"/>
        <v>8.4308492098728038E-7</v>
      </c>
      <c r="E12">
        <f>Control!C14/100</f>
        <v>0.28570778195564522</v>
      </c>
      <c r="F12">
        <f t="shared" si="7"/>
        <v>3.9580257986695148E-5</v>
      </c>
      <c r="G12">
        <f t="shared" si="0"/>
        <v>187.18570304405554</v>
      </c>
      <c r="H12" s="21">
        <f t="shared" si="1"/>
        <v>2.4932006953823673E-14</v>
      </c>
      <c r="I12" s="7">
        <f t="shared" si="8"/>
        <v>5.4901231499320167</v>
      </c>
      <c r="J12">
        <f t="shared" si="9"/>
        <v>5.4901231499320167</v>
      </c>
      <c r="K12">
        <f>Control!F14/100*(1-Control!G14/100)</f>
        <v>3.598179082001611E-2</v>
      </c>
      <c r="L12" s="25">
        <f t="shared" si="10"/>
        <v>3.5867857334937747E-2</v>
      </c>
      <c r="M12" s="10">
        <f t="shared" si="2"/>
        <v>9.7172630067069061</v>
      </c>
      <c r="N12">
        <f t="shared" si="11"/>
        <v>4.4963173072885685E-4</v>
      </c>
      <c r="O12">
        <f t="shared" si="12"/>
        <v>1.5832103194678058E-3</v>
      </c>
      <c r="P12" s="25">
        <f t="shared" si="13"/>
        <v>2.2160479007545652E-3</v>
      </c>
      <c r="Q12" s="7">
        <f t="shared" si="14"/>
        <v>1.1814960253529876</v>
      </c>
      <c r="R12">
        <f t="shared" si="23"/>
        <v>2423.2649390203464</v>
      </c>
      <c r="S12" s="25">
        <f t="shared" si="16"/>
        <v>9.1079248019435097E-4</v>
      </c>
      <c r="T12" s="25">
        <f t="shared" si="17"/>
        <v>3.8123485493679006E-2</v>
      </c>
      <c r="U12" s="10">
        <f ca="1">RANK(C12,$C$3:OFFSET($C$3,Control!$I$5-1,0),1)</f>
        <v>42</v>
      </c>
      <c r="V12" s="10">
        <f t="shared" ca="1" si="18"/>
        <v>42</v>
      </c>
      <c r="W12" s="10">
        <f t="shared" ca="1" si="18"/>
        <v>42</v>
      </c>
      <c r="X12" s="7">
        <f t="shared" si="19"/>
        <v>3.6317489065666604</v>
      </c>
      <c r="Y12" s="7">
        <f t="shared" ca="1" si="3"/>
        <v>63.757409355820073</v>
      </c>
      <c r="Z12">
        <v>1</v>
      </c>
      <c r="AA12">
        <v>2</v>
      </c>
      <c r="AB12" s="11">
        <f t="shared" si="20"/>
        <v>33.311142904376773</v>
      </c>
      <c r="AC12" s="11"/>
      <c r="AD12" s="7">
        <f t="shared" si="4"/>
        <v>3.9069032211678243</v>
      </c>
      <c r="AE12">
        <f t="shared" si="21"/>
        <v>89.37570096173252</v>
      </c>
      <c r="AF12" s="25">
        <f t="shared" si="22"/>
        <v>3.1664206389356111E-3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 10 C1</v>
      </c>
      <c r="B13" s="27">
        <f t="shared" si="5"/>
        <v>3.7419372752824387</v>
      </c>
      <c r="C13" s="20">
        <v>102.41109764126458</v>
      </c>
      <c r="D13" s="9">
        <f t="shared" si="6"/>
        <v>4.3671191196636983E-7</v>
      </c>
      <c r="E13">
        <f>Control!C15/100</f>
        <v>0.39239929120214517</v>
      </c>
      <c r="F13">
        <f t="shared" si="7"/>
        <v>4.6846838745906738E-5</v>
      </c>
      <c r="G13">
        <f t="shared" si="0"/>
        <v>181.2628867164905</v>
      </c>
      <c r="H13" s="21">
        <f t="shared" si="1"/>
        <v>7.5697013502661762E-14</v>
      </c>
      <c r="I13" s="7">
        <f t="shared" si="8"/>
        <v>4.0245744332630231</v>
      </c>
      <c r="J13">
        <f t="shared" si="9"/>
        <v>4.0245744332630231</v>
      </c>
      <c r="K13">
        <f>Control!F15/100*(1-Control!G15/100)</f>
        <v>3.483986417105181E-2</v>
      </c>
      <c r="L13" s="25">
        <f t="shared" si="10"/>
        <v>3.4709293171151769E-2</v>
      </c>
      <c r="M13" s="10">
        <f t="shared" si="2"/>
        <v>7.1233098402482016</v>
      </c>
      <c r="N13">
        <f t="shared" si="11"/>
        <v>5.3218008815350049E-4</v>
      </c>
      <c r="O13">
        <f t="shared" si="12"/>
        <v>1.8738735498362693E-3</v>
      </c>
      <c r="P13" s="25">
        <f t="shared" si="13"/>
        <v>2.622894441333643E-3</v>
      </c>
      <c r="Q13" s="7">
        <f t="shared" si="14"/>
        <v>1.4405567632004515</v>
      </c>
      <c r="R13">
        <f t="shared" si="23"/>
        <v>2417.3175540753559</v>
      </c>
      <c r="S13" s="25">
        <f t="shared" si="16"/>
        <v>1.078005819592988E-3</v>
      </c>
      <c r="T13" s="25">
        <f t="shared" si="17"/>
        <v>3.7379034451231322E-2</v>
      </c>
      <c r="U13" s="10">
        <f ca="1">RANK(C13,$C$3:OFFSET($C$3,Control!$I$5-1,0),1)</f>
        <v>41</v>
      </c>
      <c r="V13" s="10">
        <f t="shared" ca="1" si="18"/>
        <v>41</v>
      </c>
      <c r="W13" s="10">
        <f t="shared" ca="1" si="18"/>
        <v>41</v>
      </c>
      <c r="X13" s="7">
        <f t="shared" si="19"/>
        <v>3.5241473259305267</v>
      </c>
      <c r="Y13" s="7">
        <f t="shared" ca="1" si="3"/>
        <v>61.411097641264575</v>
      </c>
      <c r="Z13">
        <v>1</v>
      </c>
      <c r="AA13">
        <v>2</v>
      </c>
      <c r="AB13" s="11">
        <f t="shared" si="20"/>
        <v>34.461817894459308</v>
      </c>
      <c r="AC13" s="11"/>
      <c r="AD13" s="7">
        <f t="shared" si="4"/>
        <v>3.8497378572417373</v>
      </c>
      <c r="AE13">
        <f t="shared" si="21"/>
        <v>77.096488245594742</v>
      </c>
      <c r="AF13" s="25">
        <f t="shared" si="22"/>
        <v>3.7477470996725376E-3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 10 C2</v>
      </c>
      <c r="B14" s="27">
        <f t="shared" si="5"/>
        <v>3.9014242777383044</v>
      </c>
      <c r="C14" s="20">
        <v>109.67733499094597</v>
      </c>
      <c r="D14" s="9">
        <f t="shared" si="6"/>
        <v>7.5536661681141481E-7</v>
      </c>
      <c r="E14">
        <f>Control!C16/100</f>
        <v>0.32913687353920051</v>
      </c>
      <c r="F14">
        <f t="shared" si="7"/>
        <v>4.2259212435045408E-5</v>
      </c>
      <c r="G14" s="10">
        <f t="shared" si="0"/>
        <v>194.12378937163137</v>
      </c>
      <c r="H14" s="21">
        <f t="shared" si="1"/>
        <v>4.0911733700943603E-14</v>
      </c>
      <c r="I14" s="7">
        <f t="shared" si="8"/>
        <v>4.7789050084276692</v>
      </c>
      <c r="J14">
        <f t="shared" si="9"/>
        <v>4.7789050084276692</v>
      </c>
      <c r="K14">
        <f>Control!F16/100*(1-Control!G16/100)</f>
        <v>3.6692051657807076E-2</v>
      </c>
      <c r="L14" s="25">
        <f t="shared" si="10"/>
        <v>3.6568005481352278E-2</v>
      </c>
      <c r="M14" s="10">
        <f t="shared" si="2"/>
        <v>8.4584399261673369</v>
      </c>
      <c r="N14">
        <f t="shared" si="11"/>
        <v>4.8006465326211578E-4</v>
      </c>
      <c r="O14">
        <f t="shared" si="12"/>
        <v>1.690368497401816E-3</v>
      </c>
      <c r="P14" s="25">
        <f t="shared" si="13"/>
        <v>2.3660391257607112E-3</v>
      </c>
      <c r="Q14" s="7">
        <f t="shared" si="14"/>
        <v>1.216029080725775</v>
      </c>
      <c r="R14">
        <f t="shared" si="23"/>
        <v>2422.5678892535843</v>
      </c>
      <c r="S14" s="25">
        <f t="shared" si="16"/>
        <v>9.7243865660787555E-4</v>
      </c>
      <c r="T14" s="25">
        <f t="shared" si="17"/>
        <v>3.897630381954803E-2</v>
      </c>
      <c r="U14" s="10">
        <f ca="1">RANK(C14,$C$3:OFFSET($C$3,Control!$I$5-1,0),1)</f>
        <v>43</v>
      </c>
      <c r="V14" s="10">
        <f t="shared" ca="1" si="18"/>
        <v>43</v>
      </c>
      <c r="W14" s="10">
        <f t="shared" ca="1" si="18"/>
        <v>43</v>
      </c>
      <c r="X14" s="7">
        <f t="shared" si="19"/>
        <v>3.7048070134614393</v>
      </c>
      <c r="Y14" s="13">
        <f t="shared" ca="1" si="3"/>
        <v>66.677334990945965</v>
      </c>
      <c r="Z14" s="10">
        <v>1</v>
      </c>
      <c r="AA14" s="10">
        <v>2</v>
      </c>
      <c r="AB14" s="11">
        <f t="shared" si="20"/>
        <v>32.010913085648099</v>
      </c>
      <c r="AC14" s="11"/>
      <c r="AD14" s="7">
        <f t="shared" si="4"/>
        <v>3.998668143399092</v>
      </c>
      <c r="AE14">
        <f t="shared" si="21"/>
        <v>82.014944026709031</v>
      </c>
      <c r="AF14" s="25">
        <f t="shared" si="22"/>
        <v>3.3807369948036323E-3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 10 C3</v>
      </c>
      <c r="B15" s="27">
        <f t="shared" si="5"/>
        <v>2.088607038300311</v>
      </c>
      <c r="C15" s="20">
        <v>38.024248058671184</v>
      </c>
      <c r="D15" s="9">
        <f t="shared" si="6"/>
        <v>7.1382271116249285E-7</v>
      </c>
      <c r="E15">
        <f>Control!C17/100</f>
        <v>0.35096976092195603</v>
      </c>
      <c r="F15">
        <f t="shared" si="7"/>
        <v>4.3741412259113424E-5</v>
      </c>
      <c r="G15">
        <f t="shared" si="0"/>
        <v>67.301153166837025</v>
      </c>
      <c r="H15" s="21">
        <f t="shared" si="1"/>
        <v>5.1224053824214064E-14</v>
      </c>
      <c r="I15" s="7">
        <f t="shared" si="8"/>
        <v>4.487842934870879</v>
      </c>
      <c r="J15">
        <f t="shared" si="9"/>
        <v>4.487842934870879</v>
      </c>
      <c r="K15">
        <f>Control!F17/100*(1-Control!G17/100)</f>
        <v>1.8436796709063258E-2</v>
      </c>
      <c r="L15" s="25">
        <f t="shared" si="10"/>
        <v>1.837228058701617E-2</v>
      </c>
      <c r="M15" s="10">
        <f t="shared" si="2"/>
        <v>7.9432735732843733</v>
      </c>
      <c r="N15">
        <f t="shared" si="11"/>
        <v>4.9690244326352844E-4</v>
      </c>
      <c r="O15">
        <f t="shared" si="12"/>
        <v>1.7496564903645366E-3</v>
      </c>
      <c r="P15" s="25">
        <f t="shared" si="13"/>
        <v>2.4490255936540947E-3</v>
      </c>
      <c r="Q15" s="7">
        <f t="shared" si="14"/>
        <v>3.5450666919708942</v>
      </c>
      <c r="R15">
        <f t="shared" si="23"/>
        <v>2365.5317368109431</v>
      </c>
      <c r="S15" s="25">
        <f t="shared" si="16"/>
        <v>1.0065459748158654E-3</v>
      </c>
      <c r="T15" s="25">
        <f t="shared" si="17"/>
        <v>2.0865047592929377E-2</v>
      </c>
      <c r="U15" s="10">
        <f ca="1">RANK(C15,$C$3:OFFSET($C$3,Control!$I$5-1,0),1)</f>
        <v>11</v>
      </c>
      <c r="V15" s="10">
        <f t="shared" ca="1" si="18"/>
        <v>11</v>
      </c>
      <c r="W15" s="10">
        <f t="shared" ca="1" si="18"/>
        <v>11</v>
      </c>
      <c r="X15" s="7">
        <f t="shared" si="19"/>
        <v>1.8869183030279697</v>
      </c>
      <c r="Y15" s="7">
        <f t="shared" ca="1" si="3"/>
        <v>27.024248058671184</v>
      </c>
      <c r="Z15">
        <v>1</v>
      </c>
      <c r="AA15">
        <v>2</v>
      </c>
      <c r="AB15" s="11">
        <f t="shared" si="20"/>
        <v>66.879117820745606</v>
      </c>
      <c r="AC15" s="11"/>
      <c r="AD15" s="7">
        <f t="shared" si="4"/>
        <v>2.1892616357818975</v>
      </c>
      <c r="AE15">
        <f t="shared" si="21"/>
        <v>115.00776637713065</v>
      </c>
      <c r="AF15" s="25">
        <f t="shared" si="22"/>
        <v>3.4993129807290736E-3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 10 C4</v>
      </c>
      <c r="B16" s="27">
        <f t="shared" si="5"/>
        <v>2.4950109103911693</v>
      </c>
      <c r="C16" s="20">
        <v>51.762722363026064</v>
      </c>
      <c r="D16" s="9">
        <f t="shared" si="6"/>
        <v>4.8037793121125105E-7</v>
      </c>
      <c r="E16">
        <f>Control!C18/100</f>
        <v>0.34967461501867869</v>
      </c>
      <c r="F16">
        <f t="shared" si="7"/>
        <v>4.3650710126684924E-5</v>
      </c>
      <c r="G16">
        <f t="shared" si="0"/>
        <v>91.617614652396639</v>
      </c>
      <c r="H16" s="21">
        <f t="shared" si="1"/>
        <v>5.0565506824928548E-14</v>
      </c>
      <c r="I16" s="7">
        <f t="shared" si="8"/>
        <v>4.5040948884269545</v>
      </c>
      <c r="J16">
        <f t="shared" si="9"/>
        <v>4.5040948884269545</v>
      </c>
      <c r="K16">
        <f>Control!F18/100*(1-Control!G18/100)</f>
        <v>2.2516077160113432E-2</v>
      </c>
      <c r="L16" s="25">
        <f t="shared" si="10"/>
        <v>2.243744973952894E-2</v>
      </c>
      <c r="M16" s="10">
        <f t="shared" si="2"/>
        <v>7.9720387763161353</v>
      </c>
      <c r="N16">
        <f t="shared" si="11"/>
        <v>4.9587206703914069E-4</v>
      </c>
      <c r="O16">
        <f t="shared" si="12"/>
        <v>1.7460284050673967E-3</v>
      </c>
      <c r="P16" s="25">
        <f t="shared" si="13"/>
        <v>2.4439472975442082E-3</v>
      </c>
      <c r="Q16" s="7">
        <f t="shared" si="14"/>
        <v>2.6235834565926557</v>
      </c>
      <c r="R16">
        <f t="shared" si="23"/>
        <v>2388.125869894825</v>
      </c>
      <c r="S16" s="25">
        <f t="shared" si="16"/>
        <v>1.0044588024639004E-3</v>
      </c>
      <c r="T16" s="25">
        <f t="shared" si="17"/>
        <v>2.4925047747199836E-2</v>
      </c>
      <c r="U16" s="10">
        <f ca="1">RANK(C16,$C$3:OFFSET($C$3,Control!$I$5-1,0),1)</f>
        <v>26</v>
      </c>
      <c r="V16" s="10">
        <f t="shared" ca="1" si="18"/>
        <v>26</v>
      </c>
      <c r="W16" s="10">
        <f t="shared" ca="1" si="18"/>
        <v>26</v>
      </c>
      <c r="X16" s="7">
        <f t="shared" si="19"/>
        <v>2.2933321806568081</v>
      </c>
      <c r="Y16" s="7">
        <f t="shared" ca="1" si="3"/>
        <v>25.762722363026064</v>
      </c>
      <c r="Z16">
        <v>1</v>
      </c>
      <c r="AA16">
        <v>2</v>
      </c>
      <c r="AB16" s="11">
        <f t="shared" si="20"/>
        <v>57.884514876244545</v>
      </c>
      <c r="AC16" s="11"/>
      <c r="AD16" s="7">
        <f t="shared" si="4"/>
        <v>2.5954567906375594</v>
      </c>
      <c r="AE16">
        <f t="shared" si="21"/>
        <v>107.33376417426392</v>
      </c>
      <c r="AF16" s="25">
        <f t="shared" si="22"/>
        <v>3.4920568101347938E-3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 t="str">
        <f>Control!B19</f>
        <v>AME 10 D1</v>
      </c>
      <c r="B17" s="27">
        <f t="shared" si="5"/>
        <v>3.2402051442109423</v>
      </c>
      <c r="C17" s="20">
        <v>80.645124722131271</v>
      </c>
      <c r="D17" s="9">
        <f t="shared" si="6"/>
        <v>3.4658883318883227E-8</v>
      </c>
      <c r="E17">
        <f>Control!C19/100</f>
        <v>0.42296595174014884</v>
      </c>
      <c r="F17">
        <f t="shared" si="7"/>
        <v>4.9423888126054142E-5</v>
      </c>
      <c r="G17">
        <f t="shared" si="0"/>
        <v>142.73812549056112</v>
      </c>
      <c r="H17" s="21">
        <f t="shared" si="1"/>
        <v>9.8423527416286924E-14</v>
      </c>
      <c r="I17" s="7">
        <f t="shared" si="8"/>
        <v>3.7409556164807571</v>
      </c>
      <c r="J17">
        <f t="shared" si="9"/>
        <v>3.7409556164807571</v>
      </c>
      <c r="K17">
        <f>Control!F19/100*(1-Control!G19/100)</f>
        <v>2.9665892641607901E-2</v>
      </c>
      <c r="L17" s="25">
        <f t="shared" si="10"/>
        <v>2.9548596340881632E-2</v>
      </c>
      <c r="M17" s="10">
        <f t="shared" si="2"/>
        <v>6.6213177061813324</v>
      </c>
      <c r="N17">
        <f t="shared" si="11"/>
        <v>5.6145536911197502E-4</v>
      </c>
      <c r="O17">
        <f t="shared" si="12"/>
        <v>1.9769555250421654E-3</v>
      </c>
      <c r="P17" s="25">
        <f t="shared" si="13"/>
        <v>2.7671801322186351E-3</v>
      </c>
      <c r="Q17" s="7">
        <f t="shared" si="14"/>
        <v>1.9207054627679703</v>
      </c>
      <c r="R17">
        <f t="shared" si="23"/>
        <v>2405.6842951359345</v>
      </c>
      <c r="S17" s="25">
        <f t="shared" si="16"/>
        <v>1.1373070297396417E-3</v>
      </c>
      <c r="T17" s="25">
        <f t="shared" si="17"/>
        <v>3.2365200361226323E-2</v>
      </c>
      <c r="U17" s="10">
        <f ca="1">RANK(C17,$C$3:OFFSET($C$3,Control!$I$5-1,0),1)</f>
        <v>39</v>
      </c>
      <c r="V17" s="10">
        <f t="shared" ca="1" si="18"/>
        <v>39</v>
      </c>
      <c r="W17" s="10">
        <f t="shared" ca="1" si="18"/>
        <v>39</v>
      </c>
      <c r="X17" s="7">
        <f t="shared" si="19"/>
        <v>3.0110051709993608</v>
      </c>
      <c r="Y17" s="7">
        <f t="shared" ca="1" si="3"/>
        <v>41.645124722131271</v>
      </c>
      <c r="Z17">
        <v>1</v>
      </c>
      <c r="AA17">
        <v>2</v>
      </c>
      <c r="AB17" s="11">
        <f t="shared" si="20"/>
        <v>42.988501613840221</v>
      </c>
      <c r="AC17" s="11"/>
      <c r="AD17" s="7">
        <f t="shared" si="4"/>
        <v>3.3539358471849066</v>
      </c>
      <c r="AE17">
        <f t="shared" si="21"/>
        <v>81.982514046025159</v>
      </c>
      <c r="AF17" s="25">
        <f t="shared" si="22"/>
        <v>3.9539110500843308E-3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 t="str">
        <f>Control!B20</f>
        <v>AME 10 D2</v>
      </c>
      <c r="B18" s="27">
        <f t="shared" si="5"/>
        <v>2.3695293400489157</v>
      </c>
      <c r="C18" s="20">
        <v>47.356364474301706</v>
      </c>
      <c r="D18" s="9">
        <f t="shared" si="6"/>
        <v>3.0876944512314708E-7</v>
      </c>
      <c r="E18">
        <f>Control!C20/100</f>
        <v>0.3184283787812322</v>
      </c>
      <c r="F18">
        <f t="shared" si="7"/>
        <v>4.1566939364860238E-5</v>
      </c>
      <c r="G18">
        <f t="shared" si="0"/>
        <v>83.818565826516917</v>
      </c>
      <c r="H18" s="21">
        <f t="shared" si="1"/>
        <v>3.6439396499948843E-14</v>
      </c>
      <c r="I18" s="7">
        <f t="shared" si="8"/>
        <v>4.9362528572856128</v>
      </c>
      <c r="J18">
        <f t="shared" si="9"/>
        <v>4.9362528572856128</v>
      </c>
      <c r="K18">
        <f>Control!F20/100*(1-Control!G20/100)</f>
        <v>2.1374861070251702E-2</v>
      </c>
      <c r="L18" s="25">
        <f t="shared" si="10"/>
        <v>2.1303782065928544E-2</v>
      </c>
      <c r="M18" s="10">
        <f t="shared" si="2"/>
        <v>8.7369383112010368</v>
      </c>
      <c r="N18">
        <f t="shared" si="11"/>
        <v>4.7220043118481229E-4</v>
      </c>
      <c r="O18">
        <f t="shared" si="12"/>
        <v>1.6626775745944094E-3</v>
      </c>
      <c r="P18" s="25">
        <f t="shared" si="13"/>
        <v>2.3272796440906205E-3</v>
      </c>
      <c r="Q18" s="7">
        <f t="shared" si="14"/>
        <v>2.7277508359712419</v>
      </c>
      <c r="R18">
        <f t="shared" si="23"/>
        <v>2385.4564661487366</v>
      </c>
      <c r="S18" s="25">
        <f t="shared" si="16"/>
        <v>9.5650856573333768E-4</v>
      </c>
      <c r="T18" s="25">
        <f t="shared" si="17"/>
        <v>2.3672628649384023E-2</v>
      </c>
      <c r="U18" s="10">
        <f ca="1">RANK(C18,$C$3:OFFSET($C$3,Control!$I$5-1,0),1)</f>
        <v>17</v>
      </c>
      <c r="V18" s="10">
        <f t="shared" ca="1" si="18"/>
        <v>17</v>
      </c>
      <c r="W18" s="10">
        <f t="shared" ca="1" si="18"/>
        <v>17</v>
      </c>
      <c r="X18" s="7">
        <f t="shared" si="19"/>
        <v>2.1775982497113358</v>
      </c>
      <c r="Y18" s="7">
        <f t="shared" ca="1" si="3"/>
        <v>30.356364474301706</v>
      </c>
      <c r="Z18">
        <v>1</v>
      </c>
      <c r="AA18">
        <v>2</v>
      </c>
      <c r="AB18" s="11">
        <f t="shared" si="20"/>
        <v>60.615308950074642</v>
      </c>
      <c r="AC18" s="11"/>
      <c r="AD18" s="7">
        <f t="shared" si="4"/>
        <v>2.4651801966222493</v>
      </c>
      <c r="AE18">
        <f t="shared" si="21"/>
        <v>115.2248119727582</v>
      </c>
      <c r="AF18" s="25">
        <f t="shared" si="22"/>
        <v>3.3253551491888183E-3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 t="str">
        <f>Control!B21</f>
        <v>AME 10 D3</v>
      </c>
      <c r="B19" s="27">
        <f t="shared" si="5"/>
        <v>1.7385227335907787</v>
      </c>
      <c r="C19" s="20">
        <v>27.50931583316709</v>
      </c>
      <c r="D19" s="9">
        <f t="shared" si="6"/>
        <v>5.0948409957563001E-7</v>
      </c>
      <c r="E19">
        <f>Control!C21/100</f>
        <v>0.318519651216216</v>
      </c>
      <c r="F19">
        <f t="shared" si="7"/>
        <v>4.1572747934880399E-5</v>
      </c>
      <c r="G19">
        <f t="shared" si="0"/>
        <v>48.690211455231427</v>
      </c>
      <c r="H19" s="21">
        <f t="shared" si="1"/>
        <v>3.6475966308785465E-14</v>
      </c>
      <c r="I19" s="7">
        <f t="shared" si="8"/>
        <v>4.9348670197268465</v>
      </c>
      <c r="J19">
        <f t="shared" si="9"/>
        <v>4.9348670197268465</v>
      </c>
      <c r="K19">
        <f>Control!F21/100*(1-Control!G21/100)</f>
        <v>1.5049470113079454E-2</v>
      </c>
      <c r="L19" s="25">
        <f t="shared" si="10"/>
        <v>1.4999418286874287E-2</v>
      </c>
      <c r="M19" s="10">
        <f t="shared" si="2"/>
        <v>8.734485443082173</v>
      </c>
      <c r="N19">
        <f t="shared" si="11"/>
        <v>4.7226641654024131E-4</v>
      </c>
      <c r="O19">
        <f t="shared" si="12"/>
        <v>1.6629099173952157E-3</v>
      </c>
      <c r="P19" s="25">
        <f t="shared" si="13"/>
        <v>2.327604858479165E-3</v>
      </c>
      <c r="Q19" s="7">
        <f t="shared" si="14"/>
        <v>4.6057184759058893</v>
      </c>
      <c r="R19">
        <f t="shared" si="23"/>
        <v>2339.4024314052567</v>
      </c>
      <c r="S19" s="25">
        <f t="shared" si="16"/>
        <v>9.5664222837638622E-4</v>
      </c>
      <c r="T19" s="25">
        <f t="shared" si="17"/>
        <v>1.7368595893288333E-2</v>
      </c>
      <c r="U19" s="10">
        <f ca="1">RANK(C19,$C$3:OFFSET($C$3,Control!$I$5-1,0),1)</f>
        <v>9</v>
      </c>
      <c r="V19" s="10">
        <f t="shared" ca="1" si="18"/>
        <v>9</v>
      </c>
      <c r="W19" s="10">
        <f t="shared" ca="1" si="18"/>
        <v>9</v>
      </c>
      <c r="X19" s="7">
        <f t="shared" si="19"/>
        <v>1.5471684703414528</v>
      </c>
      <c r="Y19" s="7">
        <f t="shared" ca="1" si="3"/>
        <v>18.50931583316709</v>
      </c>
      <c r="Z19">
        <v>1</v>
      </c>
      <c r="AA19">
        <v>2</v>
      </c>
      <c r="AB19" s="11">
        <f t="shared" si="20"/>
        <v>74.795565001809379</v>
      </c>
      <c r="AC19" s="11"/>
      <c r="AD19" s="7">
        <f t="shared" si="4"/>
        <v>1.8341869564284172</v>
      </c>
      <c r="AE19">
        <f t="shared" si="21"/>
        <v>128.04407606535563</v>
      </c>
      <c r="AF19" s="25">
        <f t="shared" si="22"/>
        <v>3.3258198347904315E-3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 t="str">
        <f>Control!B22</f>
        <v>AME 10 D4</v>
      </c>
      <c r="B20" s="27">
        <f t="shared" si="5"/>
        <v>2.4789244710735105</v>
      </c>
      <c r="C20" s="20">
        <v>51.189918308109959</v>
      </c>
      <c r="D20" s="9">
        <f t="shared" si="6"/>
        <v>1.8700725057385625E-7</v>
      </c>
      <c r="E20">
        <f>Control!C22/100</f>
        <v>0.30216134292297342</v>
      </c>
      <c r="F20">
        <f t="shared" si="7"/>
        <v>4.0555973885345876E-5</v>
      </c>
      <c r="G20">
        <f t="shared" si="0"/>
        <v>90.603778076982678</v>
      </c>
      <c r="H20" s="21">
        <f t="shared" si="1"/>
        <v>3.0329562984845122E-14</v>
      </c>
      <c r="I20" s="7">
        <f t="shared" si="8"/>
        <v>5.1966153647684994</v>
      </c>
      <c r="J20">
        <f t="shared" si="9"/>
        <v>5.1966153647684994</v>
      </c>
      <c r="K20">
        <f>Control!F22/100*(1-Control!G22/100)</f>
        <v>2.2527968813500499E-2</v>
      </c>
      <c r="L20" s="25">
        <f t="shared" si="10"/>
        <v>2.2454877316309282E-2</v>
      </c>
      <c r="M20" s="10">
        <f t="shared" si="2"/>
        <v>9.1977678578621589</v>
      </c>
      <c r="N20">
        <f t="shared" si="11"/>
        <v>4.6071586333752912E-4</v>
      </c>
      <c r="O20">
        <f t="shared" si="12"/>
        <v>1.6222389554138349E-3</v>
      </c>
      <c r="P20" s="25">
        <f t="shared" si="13"/>
        <v>2.2706769830022006E-3</v>
      </c>
      <c r="Q20" s="7">
        <f t="shared" si="14"/>
        <v>2.4686003613161693</v>
      </c>
      <c r="R20">
        <f t="shared" si="23"/>
        <v>2391.7559363407286</v>
      </c>
      <c r="S20" s="25">
        <f t="shared" si="16"/>
        <v>9.3324495394012303E-4</v>
      </c>
      <c r="T20" s="25">
        <f t="shared" si="17"/>
        <v>2.4766110273196827E-2</v>
      </c>
      <c r="U20" s="10">
        <f ca="1">RANK(C20,$C$3:OFFSET($C$3,Control!$I$5-1,0),1)</f>
        <v>25</v>
      </c>
      <c r="V20" s="10">
        <f t="shared" ref="V20:W35" ca="1" si="24">IF(U20=U19,U19+1,U20)</f>
        <v>25</v>
      </c>
      <c r="W20" s="10">
        <f t="shared" ca="1" si="24"/>
        <v>25</v>
      </c>
      <c r="X20" s="7">
        <f t="shared" si="19"/>
        <v>2.2915593179646812</v>
      </c>
      <c r="Y20" s="7">
        <f t="shared" ca="1" si="3"/>
        <v>26.189918308109959</v>
      </c>
      <c r="Z20">
        <v>1</v>
      </c>
      <c r="AA20">
        <v>2</v>
      </c>
      <c r="AB20" s="11">
        <f t="shared" si="20"/>
        <v>58.23171989728813</v>
      </c>
      <c r="AC20" s="11"/>
      <c r="AD20" s="7">
        <f t="shared" si="4"/>
        <v>2.572248966467523</v>
      </c>
      <c r="AE20">
        <f t="shared" si="21"/>
        <v>115.76789996532415</v>
      </c>
      <c r="AF20" s="25">
        <f t="shared" si="22"/>
        <v>3.2444779108276693E-3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 t="str">
        <f>Control!B23</f>
        <v>AME 10 E1</v>
      </c>
      <c r="B21" s="27">
        <f t="shared" si="5"/>
        <v>2.4618419722229992</v>
      </c>
      <c r="C21" s="20">
        <v>50.584214624407238</v>
      </c>
      <c r="D21" s="9">
        <f t="shared" si="6"/>
        <v>4.622515623609047E-7</v>
      </c>
      <c r="E21">
        <f>Control!C23/100</f>
        <v>0.26758526336205241</v>
      </c>
      <c r="F21">
        <f t="shared" si="7"/>
        <v>3.8556305102294627E-5</v>
      </c>
      <c r="G21">
        <f t="shared" si="0"/>
        <v>89.531710686519219</v>
      </c>
      <c r="H21" s="21">
        <f t="shared" si="1"/>
        <v>1.9822008938378379E-14</v>
      </c>
      <c r="I21" s="7">
        <f t="shared" si="8"/>
        <v>5.8551753644424496</v>
      </c>
      <c r="J21">
        <f t="shared" si="9"/>
        <v>5.8551753644424496</v>
      </c>
      <c r="K21">
        <f>Control!F23/100*(1-Control!G23/100)</f>
        <v>2.2468607644119797E-2</v>
      </c>
      <c r="L21" s="25">
        <f t="shared" si="10"/>
        <v>2.2399303124795759E-2</v>
      </c>
      <c r="M21" s="10">
        <f t="shared" si="2"/>
        <v>10.363388472876567</v>
      </c>
      <c r="N21">
        <f t="shared" si="11"/>
        <v>4.3799962596206691E-4</v>
      </c>
      <c r="O21">
        <f t="shared" si="12"/>
        <v>1.5422522040917847E-3</v>
      </c>
      <c r="P21" s="25">
        <f t="shared" si="13"/>
        <v>2.1587180915170882E-3</v>
      </c>
      <c r="Q21" s="7">
        <f t="shared" si="14"/>
        <v>2.3771031019033901</v>
      </c>
      <c r="R21">
        <f t="shared" si="23"/>
        <v>2393.8892350752835</v>
      </c>
      <c r="S21" s="25">
        <f t="shared" si="16"/>
        <v>8.8723001156418681E-4</v>
      </c>
      <c r="T21" s="25">
        <f t="shared" si="17"/>
        <v>2.4596577521415145E-2</v>
      </c>
      <c r="U21" s="10">
        <f ca="1">RANK(C21,$C$3:OFFSET($C$3,Control!$I$5-1,0),1)</f>
        <v>24</v>
      </c>
      <c r="V21" s="10">
        <f t="shared" ca="1" si="24"/>
        <v>24</v>
      </c>
      <c r="W21" s="10">
        <f t="shared" ca="1" si="24"/>
        <v>24</v>
      </c>
      <c r="X21" s="7">
        <f t="shared" si="19"/>
        <v>2.2837302750757829</v>
      </c>
      <c r="Y21" s="7">
        <f t="shared" ca="1" si="3"/>
        <v>26.584214624407238</v>
      </c>
      <c r="Z21">
        <v>1</v>
      </c>
      <c r="AA21">
        <v>2</v>
      </c>
      <c r="AB21" s="11">
        <f t="shared" si="20"/>
        <v>58.601367832345375</v>
      </c>
      <c r="AC21" s="11"/>
      <c r="AD21" s="7">
        <f t="shared" si="4"/>
        <v>2.550564973379418</v>
      </c>
      <c r="AE21">
        <f t="shared" si="21"/>
        <v>122.08568174914873</v>
      </c>
      <c r="AF21" s="25">
        <f t="shared" si="22"/>
        <v>3.0845044081835695E-3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 t="str">
        <f>Control!B24</f>
        <v>AME 10 E2</v>
      </c>
      <c r="B22" s="27">
        <f t="shared" si="5"/>
        <v>4.4323387007817052</v>
      </c>
      <c r="C22" s="20">
        <v>134.9678001000664</v>
      </c>
      <c r="D22" s="9">
        <f t="shared" si="6"/>
        <v>7.9152105136870432E-7</v>
      </c>
      <c r="E22">
        <f>Control!C24/100</f>
        <v>0.5139155873577872</v>
      </c>
      <c r="F22">
        <f t="shared" si="7"/>
        <v>5.9008671557005428E-5</v>
      </c>
      <c r="G22">
        <f t="shared" si="0"/>
        <v>238.88673809169987</v>
      </c>
      <c r="H22" s="21">
        <f t="shared" si="1"/>
        <v>1.946037754684893E-13</v>
      </c>
      <c r="I22" s="7">
        <f t="shared" si="8"/>
        <v>3.0966017767488352</v>
      </c>
      <c r="J22">
        <f t="shared" si="9"/>
        <v>3.0966017767488352</v>
      </c>
      <c r="K22">
        <f>Control!F24/100*(1-Control!G24/100)</f>
        <v>4.1094367205222256E-2</v>
      </c>
      <c r="L22" s="25">
        <f t="shared" si="10"/>
        <v>4.090037328384178E-2</v>
      </c>
      <c r="M22" s="10">
        <f t="shared" si="2"/>
        <v>5.4808413345112195</v>
      </c>
      <c r="N22">
        <f t="shared" si="11"/>
        <v>6.7033850888758163E-4</v>
      </c>
      <c r="O22">
        <f t="shared" si="12"/>
        <v>2.360346862280217E-3</v>
      </c>
      <c r="P22" s="25">
        <f t="shared" si="13"/>
        <v>3.3038198683337113E-3</v>
      </c>
      <c r="Q22" s="7">
        <f t="shared" si="14"/>
        <v>1.3780964196164252</v>
      </c>
      <c r="R22">
        <f t="shared" si="23"/>
        <v>2419.5287273039776</v>
      </c>
      <c r="S22" s="25">
        <f t="shared" si="16"/>
        <v>1.3578651846697166E-3</v>
      </c>
      <c r="T22" s="25">
        <f t="shared" si="17"/>
        <v>4.4263201823732494E-2</v>
      </c>
      <c r="U22" s="10">
        <f ca="1">RANK(C22,$C$3:OFFSET($C$3,Control!$I$5-1,0),1)</f>
        <v>46</v>
      </c>
      <c r="V22" s="10">
        <f t="shared" ca="1" si="24"/>
        <v>46</v>
      </c>
      <c r="W22" s="10">
        <f t="shared" ca="1" si="24"/>
        <v>46</v>
      </c>
      <c r="X22" s="7">
        <f t="shared" si="19"/>
        <v>4.1570711792729362</v>
      </c>
      <c r="Y22" s="7">
        <f t="shared" ca="1" si="3"/>
        <v>88.967800100066398</v>
      </c>
      <c r="Z22">
        <v>1</v>
      </c>
      <c r="AA22">
        <v>2</v>
      </c>
      <c r="AB22" s="11">
        <f t="shared" si="20"/>
        <v>24.701404446756129</v>
      </c>
      <c r="AC22" s="11"/>
      <c r="AD22" s="7">
        <f t="shared" si="4"/>
        <v>4.5681252192486772</v>
      </c>
      <c r="AE22">
        <f t="shared" si="21"/>
        <v>51.168233031252456</v>
      </c>
      <c r="AF22" s="25">
        <f t="shared" si="22"/>
        <v>4.7206937245604331E-3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 t="str">
        <f>Control!B25</f>
        <v>AME 10 E3</v>
      </c>
      <c r="B23" s="27">
        <f t="shared" si="5"/>
        <v>2.3835891867502284</v>
      </c>
      <c r="C23" s="20">
        <v>47.842971793241553</v>
      </c>
      <c r="D23" s="9">
        <f t="shared" si="6"/>
        <v>1.6349744980104219E-7</v>
      </c>
      <c r="E23">
        <f>Control!C25/100</f>
        <v>0.27401935319362325</v>
      </c>
      <c r="F23">
        <f t="shared" si="7"/>
        <v>3.8913989019178273E-5</v>
      </c>
      <c r="G23">
        <f t="shared" si="0"/>
        <v>84.679838182344767</v>
      </c>
      <c r="H23" s="21">
        <f t="shared" si="1"/>
        <v>2.1540923812935889E-14</v>
      </c>
      <c r="I23" s="7">
        <f t="shared" si="8"/>
        <v>5.7200414406809266</v>
      </c>
      <c r="J23">
        <f t="shared" si="9"/>
        <v>5.7200414406809266</v>
      </c>
      <c r="K23">
        <f>Control!F25/100*(1-Control!G25/100)</f>
        <v>2.1664333066299196E-2</v>
      </c>
      <c r="L23" s="25">
        <f t="shared" si="10"/>
        <v>2.1596889416775213E-2</v>
      </c>
      <c r="M23" s="10">
        <f t="shared" si="2"/>
        <v>10.124207703619094</v>
      </c>
      <c r="N23">
        <f t="shared" si="11"/>
        <v>4.4206291525786517E-4</v>
      </c>
      <c r="O23">
        <f t="shared" si="12"/>
        <v>1.5565595607671308E-3</v>
      </c>
      <c r="P23" s="25">
        <f t="shared" si="13"/>
        <v>2.1787443554542795E-3</v>
      </c>
      <c r="Q23" s="7">
        <f t="shared" si="14"/>
        <v>2.5325993815391312</v>
      </c>
      <c r="R23">
        <f t="shared" si="23"/>
        <v>2390.0959162103859</v>
      </c>
      <c r="S23" s="25">
        <f t="shared" si="16"/>
        <v>8.9546077706080377E-4</v>
      </c>
      <c r="T23" s="25">
        <f t="shared" si="17"/>
        <v>2.381454776124867E-2</v>
      </c>
      <c r="U23" s="10">
        <f ca="1">RANK(C23,$C$3:OFFSET($C$3,Control!$I$5-1,0),1)</f>
        <v>19</v>
      </c>
      <c r="V23" s="10">
        <f t="shared" ca="1" si="24"/>
        <v>19</v>
      </c>
      <c r="W23" s="10">
        <f t="shared" ca="1" si="24"/>
        <v>19</v>
      </c>
      <c r="X23" s="7">
        <f t="shared" si="19"/>
        <v>2.2038952332033079</v>
      </c>
      <c r="Y23" s="7">
        <f t="shared" ca="1" si="3"/>
        <v>28.842971793241553</v>
      </c>
      <c r="Z23">
        <v>1</v>
      </c>
      <c r="AA23">
        <v>2</v>
      </c>
      <c r="AB23" s="11">
        <f t="shared" si="20"/>
        <v>60.306880416049765</v>
      </c>
      <c r="AC23" s="11"/>
      <c r="AD23" s="7">
        <f t="shared" si="4"/>
        <v>2.4731352644563089</v>
      </c>
      <c r="AE23">
        <f t="shared" si="21"/>
        <v>122.68849211336682</v>
      </c>
      <c r="AF23" s="25">
        <f t="shared" si="22"/>
        <v>3.1131191215342615E-3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 t="str">
        <f>Control!B26</f>
        <v>AME 10 E4</v>
      </c>
      <c r="B24" s="27">
        <f t="shared" si="5"/>
        <v>2.774571152271391</v>
      </c>
      <c r="C24" s="20">
        <v>62.07367819799989</v>
      </c>
      <c r="D24" s="9">
        <f t="shared" si="6"/>
        <v>7.0586496647706554E-7</v>
      </c>
      <c r="E24">
        <f>Control!C26/100</f>
        <v>0.3708055268976464</v>
      </c>
      <c r="F24">
        <f t="shared" si="7"/>
        <v>4.5177211066939776E-5</v>
      </c>
      <c r="G24">
        <f t="shared" si="0"/>
        <v>109.86752762570043</v>
      </c>
      <c r="H24" s="21">
        <f t="shared" si="1"/>
        <v>6.209286390067805E-14</v>
      </c>
      <c r="I24" s="7">
        <f t="shared" si="8"/>
        <v>4.2531209565964128</v>
      </c>
      <c r="J24">
        <f t="shared" si="9"/>
        <v>4.2531209565964128</v>
      </c>
      <c r="K24">
        <f>Control!F26/100*(1-Control!G26/100)</f>
        <v>2.5233474382694812E-2</v>
      </c>
      <c r="L24" s="25">
        <f t="shared" si="10"/>
        <v>2.5142276142843676E-2</v>
      </c>
      <c r="M24" s="10">
        <f t="shared" si="2"/>
        <v>7.5278265725416338</v>
      </c>
      <c r="N24">
        <f t="shared" si="11"/>
        <v>5.1321311772043582E-4</v>
      </c>
      <c r="O24">
        <f t="shared" si="12"/>
        <v>1.8070884426775909E-3</v>
      </c>
      <c r="P24" s="25">
        <f t="shared" si="13"/>
        <v>2.5294141281365901E-3</v>
      </c>
      <c r="Q24" s="7">
        <f t="shared" si="14"/>
        <v>2.272535774920716</v>
      </c>
      <c r="R24">
        <f t="shared" si="23"/>
        <v>2396.8196523847573</v>
      </c>
      <c r="S24" s="25">
        <f t="shared" si="16"/>
        <v>1.0395855461516521E-3</v>
      </c>
      <c r="T24" s="25">
        <f t="shared" si="17"/>
        <v>2.7716867482047203E-2</v>
      </c>
      <c r="U24" s="10">
        <f ca="1">RANK(C24,$C$3:OFFSET($C$3,Control!$I$5-1,0),1)</f>
        <v>33</v>
      </c>
      <c r="V24" s="10">
        <f t="shared" ca="1" si="24"/>
        <v>33</v>
      </c>
      <c r="W24" s="10">
        <f t="shared" ca="1" si="24"/>
        <v>33</v>
      </c>
      <c r="X24" s="7">
        <f t="shared" si="19"/>
        <v>2.5655489260564113</v>
      </c>
      <c r="Y24" s="7">
        <f t="shared" ca="1" si="3"/>
        <v>29.07367819799989</v>
      </c>
      <c r="Z24">
        <v>1</v>
      </c>
      <c r="AA24">
        <v>2</v>
      </c>
      <c r="AB24" s="11">
        <f t="shared" si="20"/>
        <v>52.007525339429606</v>
      </c>
      <c r="AC24" s="11"/>
      <c r="AD24" s="7">
        <f t="shared" si="4"/>
        <v>2.8785297068865563</v>
      </c>
      <c r="AE24">
        <f t="shared" si="21"/>
        <v>98.454723417179721</v>
      </c>
      <c r="AF24" s="25">
        <f t="shared" si="22"/>
        <v>3.6141768853551822E-3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 t="str">
        <f>Control!B27</f>
        <v>AME 10 E5</v>
      </c>
      <c r="B25" s="27">
        <f t="shared" si="5"/>
        <v>4.6903420545413157</v>
      </c>
      <c r="C25" s="20">
        <v>147.82937969685452</v>
      </c>
      <c r="D25" s="9">
        <f t="shared" si="6"/>
        <v>2.9618722585667001E-7</v>
      </c>
      <c r="E25">
        <f>Control!C27/100</f>
        <v>0.27612743020729918</v>
      </c>
      <c r="F25">
        <f t="shared" si="7"/>
        <v>3.9032564179667219E-5</v>
      </c>
      <c r="G25">
        <f t="shared" si="0"/>
        <v>261.65113666903108</v>
      </c>
      <c r="H25" s="21">
        <f t="shared" si="1"/>
        <v>2.212653579515448E-14</v>
      </c>
      <c r="I25" s="7">
        <f t="shared" si="8"/>
        <v>5.6771356035419611</v>
      </c>
      <c r="J25">
        <f t="shared" si="9"/>
        <v>5.6771356035419611</v>
      </c>
      <c r="K25">
        <f>Control!F27/100*(1-Control!G27/100)</f>
        <v>4.4776696544584604E-2</v>
      </c>
      <c r="L25" s="25">
        <f t="shared" si="10"/>
        <v>4.4636876602054204E-2</v>
      </c>
      <c r="M25" s="10">
        <f t="shared" si="2"/>
        <v>10.048266364487672</v>
      </c>
      <c r="N25">
        <f t="shared" si="11"/>
        <v>4.4340992908101961E-4</v>
      </c>
      <c r="O25">
        <f t="shared" si="12"/>
        <v>1.5613025671866885E-3</v>
      </c>
      <c r="P25" s="25">
        <f t="shared" si="13"/>
        <v>2.1853832266706189E-3</v>
      </c>
      <c r="Q25" s="7">
        <f t="shared" si="14"/>
        <v>0.83644828714705444</v>
      </c>
      <c r="R25">
        <f t="shared" si="23"/>
        <v>2431.6955934158659</v>
      </c>
      <c r="S25" s="25">
        <f t="shared" si="16"/>
        <v>8.9818934352309092E-4</v>
      </c>
      <c r="T25" s="25">
        <f t="shared" si="17"/>
        <v>4.6861292392904492E-2</v>
      </c>
      <c r="U25" s="10">
        <f ca="1">RANK(C25,$C$3:OFFSET($C$3,Control!$I$5-1,0),1)</f>
        <v>47</v>
      </c>
      <c r="V25" s="10">
        <f t="shared" ca="1" si="24"/>
        <v>47</v>
      </c>
      <c r="W25" s="10">
        <f t="shared" ca="1" si="24"/>
        <v>47</v>
      </c>
      <c r="X25" s="7">
        <f t="shared" si="19"/>
        <v>4.5080286531135227</v>
      </c>
      <c r="Y25" s="7">
        <f t="shared" ca="1" si="3"/>
        <v>100.82937969685452</v>
      </c>
      <c r="Z25">
        <v>1</v>
      </c>
      <c r="AA25">
        <v>2</v>
      </c>
      <c r="AB25" s="11">
        <f t="shared" si="20"/>
        <v>21.587096286980273</v>
      </c>
      <c r="AC25" s="11"/>
      <c r="AD25" s="7">
        <f t="shared" si="4"/>
        <v>4.7801609888936252</v>
      </c>
      <c r="AE25">
        <f t="shared" si="21"/>
        <v>70.782050704468418</v>
      </c>
      <c r="AF25" s="25">
        <f t="shared" si="22"/>
        <v>3.1226051343733767E-3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 t="str">
        <f>Control!B28</f>
        <v>AME 10 F1</v>
      </c>
      <c r="B26" s="27">
        <f t="shared" si="5"/>
        <v>0.79504550105450789</v>
      </c>
      <c r="C26" s="20">
        <v>6.5617917744601142</v>
      </c>
      <c r="D26" s="9">
        <f t="shared" si="6"/>
        <v>4.9358913845054531E-7</v>
      </c>
      <c r="E26">
        <f>Control!C28/100</f>
        <v>0.10799519152525779</v>
      </c>
      <c r="F26">
        <f t="shared" si="7"/>
        <v>1.4318913042762604E-5</v>
      </c>
      <c r="G26">
        <f t="shared" si="0"/>
        <v>11.614066702395283</v>
      </c>
      <c r="H26" s="21">
        <f t="shared" si="1"/>
        <v>8.2783819891579893E-16</v>
      </c>
      <c r="I26" s="7">
        <f t="shared" si="8"/>
        <v>6.5617917744601142</v>
      </c>
      <c r="J26">
        <f t="shared" si="9"/>
        <v>14.359894370035766</v>
      </c>
      <c r="K26">
        <f>Control!F28/100*(1-Control!G28/100)</f>
        <v>7.1399978269890496E-3</v>
      </c>
      <c r="L26" s="25">
        <f t="shared" si="10"/>
        <v>7.1318188663482369E-3</v>
      </c>
      <c r="M26" s="10">
        <f t="shared" si="2"/>
        <v>11.614066702395283</v>
      </c>
      <c r="N26">
        <f t="shared" si="11"/>
        <v>1.6266285216578316E-4</v>
      </c>
      <c r="O26">
        <f t="shared" si="12"/>
        <v>5.7275652171050401E-4</v>
      </c>
      <c r="P26" s="25">
        <f t="shared" si="13"/>
        <v>8.0169758368345398E-4</v>
      </c>
      <c r="Q26" s="7">
        <f t="shared" si="14"/>
        <v>6.5134390532342259</v>
      </c>
      <c r="R26">
        <f t="shared" si="23"/>
        <v>2291.1772183520243</v>
      </c>
      <c r="S26" s="25">
        <f t="shared" si="16"/>
        <v>3.2949654669479152E-4</v>
      </c>
      <c r="T26" s="25">
        <f t="shared" si="17"/>
        <v>7.9478353630744528E-3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9"/>
        <v>0.72944817185140198</v>
      </c>
      <c r="Y26" s="7">
        <f t="shared" ca="1" si="3"/>
        <v>3.5617917744601142</v>
      </c>
      <c r="Z26">
        <v>1</v>
      </c>
      <c r="AA26">
        <v>2</v>
      </c>
      <c r="AB26" s="11">
        <f t="shared" si="20"/>
        <v>93.521268165478048</v>
      </c>
      <c r="AC26" s="11"/>
      <c r="AD26" s="7">
        <f t="shared" si="4"/>
        <v>0.82799515572398708</v>
      </c>
      <c r="AE26">
        <f t="shared" si="21"/>
        <v>424.38972097159694</v>
      </c>
      <c r="AF26" s="25">
        <f t="shared" si="22"/>
        <v>1.145513043421008E-3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 t="str">
        <f>Control!B29</f>
        <v>AME 10 GA</v>
      </c>
      <c r="B27" s="27">
        <f t="shared" si="5"/>
        <v>2.9450705761188196</v>
      </c>
      <c r="C27" s="20">
        <v>68.67938713586058</v>
      </c>
      <c r="D27" s="9">
        <f t="shared" si="6"/>
        <v>5.2518088677899755E-7</v>
      </c>
      <c r="E27">
        <f>Control!C29/100</f>
        <v>0.24807467961174773</v>
      </c>
      <c r="F27">
        <f t="shared" si="7"/>
        <v>3.7509097263000228E-5</v>
      </c>
      <c r="G27">
        <f t="shared" si="0"/>
        <v>121.55932566774284</v>
      </c>
      <c r="H27" s="21">
        <f t="shared" si="1"/>
        <v>1.5207874944753499E-14</v>
      </c>
      <c r="I27" s="7">
        <f t="shared" si="8"/>
        <v>6.3078084859611252</v>
      </c>
      <c r="J27">
        <f t="shared" si="9"/>
        <v>6.3078084859611252</v>
      </c>
      <c r="K27">
        <f>Control!F29/100*(1-Control!G29/100)</f>
        <v>2.7369819916908317E-2</v>
      </c>
      <c r="L27" s="25">
        <f t="shared" si="10"/>
        <v>2.7287690537921589E-2</v>
      </c>
      <c r="M27" s="10">
        <f t="shared" si="2"/>
        <v>11.164528077076184</v>
      </c>
      <c r="N27">
        <f t="shared" si="11"/>
        <v>4.2610334490768254E-4</v>
      </c>
      <c r="O27">
        <f t="shared" si="12"/>
        <v>1.5003638905200089E-3</v>
      </c>
      <c r="P27" s="25">
        <f t="shared" si="13"/>
        <v>2.1000862671691476E-3</v>
      </c>
      <c r="Q27" s="7">
        <f t="shared" si="14"/>
        <v>1.714762389327092</v>
      </c>
      <c r="R27">
        <f t="shared" si="23"/>
        <v>2410.0727750587562</v>
      </c>
      <c r="S27" s="25">
        <f t="shared" si="16"/>
        <v>8.6313241660786969E-4</v>
      </c>
      <c r="T27" s="25">
        <f t="shared" si="17"/>
        <v>2.9425285902353739E-2</v>
      </c>
      <c r="U27" s="10">
        <f ca="1">RANK(C27,$C$3:OFFSET($C$3,Control!$I$5-1,0),1)</f>
        <v>36</v>
      </c>
      <c r="V27" s="10">
        <f t="shared" ca="1" si="24"/>
        <v>36</v>
      </c>
      <c r="W27" s="10">
        <f t="shared" ca="1" si="24"/>
        <v>36</v>
      </c>
      <c r="X27" s="7">
        <f t="shared" si="19"/>
        <v>2.7713793882829272</v>
      </c>
      <c r="Y27" s="7">
        <f t="shared" ca="1" si="3"/>
        <v>32.67938713586058</v>
      </c>
      <c r="Z27">
        <v>1</v>
      </c>
      <c r="AA27">
        <v>2</v>
      </c>
      <c r="AB27" s="11">
        <f t="shared" si="20"/>
        <v>48.586169411190006</v>
      </c>
      <c r="AC27" s="11"/>
      <c r="AD27" s="7">
        <f t="shared" si="4"/>
        <v>3.0313838177796066</v>
      </c>
      <c r="AE27">
        <f t="shared" si="21"/>
        <v>114.41700937714204</v>
      </c>
      <c r="AF27" s="25">
        <f t="shared" si="22"/>
        <v>3.0007277810400177E-3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 t="str">
        <f>Control!B30</f>
        <v>AME 10 GB</v>
      </c>
      <c r="B28" s="27">
        <f t="shared" si="5"/>
        <v>3.9869769222840357</v>
      </c>
      <c r="C28" s="20">
        <v>113.64019618709965</v>
      </c>
      <c r="D28" s="9">
        <f t="shared" si="6"/>
        <v>1.2853954833857983E-7</v>
      </c>
      <c r="E28">
        <f>Control!C30/100</f>
        <v>0.24187466281342476</v>
      </c>
      <c r="F28">
        <f t="shared" si="7"/>
        <v>3.7187604245893733E-5</v>
      </c>
      <c r="G28">
        <f t="shared" si="0"/>
        <v>201.13786964824143</v>
      </c>
      <c r="H28" s="21">
        <f t="shared" si="1"/>
        <v>1.3918624385744325E-14</v>
      </c>
      <c r="I28" s="7">
        <f t="shared" si="8"/>
        <v>6.4669343408954321</v>
      </c>
      <c r="J28">
        <f t="shared" si="9"/>
        <v>6.4669343408954321</v>
      </c>
      <c r="K28">
        <f>Control!F30/100*(1-Control!G30/100)</f>
        <v>3.7828918746993574E-2</v>
      </c>
      <c r="L28" s="25">
        <f t="shared" si="10"/>
        <v>3.7716377398240512E-2</v>
      </c>
      <c r="M28" s="10">
        <f t="shared" si="2"/>
        <v>11.446173450292065</v>
      </c>
      <c r="N28">
        <f t="shared" si="11"/>
        <v>4.2245118423335276E-4</v>
      </c>
      <c r="O28">
        <f t="shared" si="12"/>
        <v>1.4875041698357491E-3</v>
      </c>
      <c r="P28" s="25">
        <f t="shared" si="13"/>
        <v>2.0820862853118899E-3</v>
      </c>
      <c r="Q28" s="7">
        <f t="shared" si="14"/>
        <v>1.0345513795695465</v>
      </c>
      <c r="R28">
        <f t="shared" si="23"/>
        <v>2426.7343658058285</v>
      </c>
      <c r="S28" s="25">
        <f t="shared" si="16"/>
        <v>8.5573445011371456E-4</v>
      </c>
      <c r="T28" s="25">
        <f t="shared" si="17"/>
        <v>3.9835651287798292E-2</v>
      </c>
      <c r="U28" s="10">
        <f ca="1">RANK(C28,$C$3:OFFSET($C$3,Control!$I$5-1,0),1)</f>
        <v>45</v>
      </c>
      <c r="V28" s="10">
        <f t="shared" ca="1" si="24"/>
        <v>45</v>
      </c>
      <c r="W28" s="10">
        <f t="shared" ca="1" si="24"/>
        <v>45</v>
      </c>
      <c r="X28" s="7">
        <f t="shared" si="19"/>
        <v>3.8138828582473869</v>
      </c>
      <c r="Y28" s="7">
        <f t="shared" ca="1" si="3"/>
        <v>68.640196187099647</v>
      </c>
      <c r="Z28">
        <v>1</v>
      </c>
      <c r="AA28">
        <v>2</v>
      </c>
      <c r="AB28" s="11">
        <f t="shared" si="20"/>
        <v>30.746234253512956</v>
      </c>
      <c r="AC28" s="11"/>
      <c r="AD28" s="7">
        <f t="shared" si="4"/>
        <v>4.0725503672954071</v>
      </c>
      <c r="AE28">
        <f t="shared" si="21"/>
        <v>90.998192053261448</v>
      </c>
      <c r="AF28" s="25">
        <f t="shared" si="22"/>
        <v>2.9750083396714983E-3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 t="str">
        <f>Control!B31</f>
        <v>AME 10 G1</v>
      </c>
      <c r="B29" s="27">
        <f t="shared" si="5"/>
        <v>1.6891390900745509</v>
      </c>
      <c r="C29" s="20">
        <v>26.133094450220845</v>
      </c>
      <c r="D29" s="9">
        <f t="shared" si="6"/>
        <v>7.518761873104296E-7</v>
      </c>
      <c r="E29">
        <f>Control!C31/100</f>
        <v>0.26776829980812428</v>
      </c>
      <c r="F29">
        <f t="shared" si="7"/>
        <v>3.8566393597286643E-5</v>
      </c>
      <c r="G29">
        <f t="shared" si="0"/>
        <v>46.254363520980966</v>
      </c>
      <c r="H29" s="21">
        <f t="shared" si="1"/>
        <v>1.9869505525150585E-14</v>
      </c>
      <c r="I29" s="7">
        <f t="shared" si="8"/>
        <v>5.8512413412306614</v>
      </c>
      <c r="J29">
        <f t="shared" si="9"/>
        <v>5.8512413412306614</v>
      </c>
      <c r="K29">
        <f>Control!F31/100*(1-Control!G31/100)</f>
        <v>1.4723979165528631E-2</v>
      </c>
      <c r="L29" s="25">
        <f t="shared" si="10"/>
        <v>1.4678551103463347E-2</v>
      </c>
      <c r="M29" s="10">
        <f t="shared" si="2"/>
        <v>10.356425434493008</v>
      </c>
      <c r="N29">
        <f t="shared" si="11"/>
        <v>4.381142312651762E-4</v>
      </c>
      <c r="O29">
        <f t="shared" si="12"/>
        <v>1.5426557438914653E-3</v>
      </c>
      <c r="P29" s="25">
        <f t="shared" si="13"/>
        <v>2.1592829334177231E-3</v>
      </c>
      <c r="Q29" s="7">
        <f t="shared" si="14"/>
        <v>4.5022277817671315</v>
      </c>
      <c r="R29">
        <f t="shared" si="23"/>
        <v>2341.7778961514264</v>
      </c>
      <c r="S29" s="25">
        <f t="shared" si="16"/>
        <v>8.87462160767921E-4</v>
      </c>
      <c r="T29" s="25">
        <f t="shared" si="17"/>
        <v>1.6876400430478358E-2</v>
      </c>
      <c r="U29" s="10">
        <f ca="1">RANK(C29,$C$3:OFFSET($C$3,Control!$I$5-1,0),1)</f>
        <v>7</v>
      </c>
      <c r="V29" s="10">
        <f t="shared" ca="1" si="24"/>
        <v>7</v>
      </c>
      <c r="W29" s="10">
        <f t="shared" ca="1" si="24"/>
        <v>7</v>
      </c>
      <c r="X29" s="7">
        <f t="shared" si="19"/>
        <v>1.5116665334728525</v>
      </c>
      <c r="Y29" s="7">
        <f t="shared" ca="1" si="3"/>
        <v>19.133094450220845</v>
      </c>
      <c r="Z29">
        <v>1</v>
      </c>
      <c r="AA29">
        <v>2</v>
      </c>
      <c r="AB29" s="11">
        <f t="shared" si="20"/>
        <v>75.903851673410244</v>
      </c>
      <c r="AC29" s="11"/>
      <c r="AD29" s="7">
        <f t="shared" si="4"/>
        <v>1.7778853061513429</v>
      </c>
      <c r="AE29">
        <f t="shared" si="21"/>
        <v>139.00712566062177</v>
      </c>
      <c r="AF29" s="25">
        <f t="shared" si="22"/>
        <v>3.0853114877829307E-3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 t="str">
        <f>Control!B32</f>
        <v>AME 10 G2</v>
      </c>
      <c r="B30" s="27">
        <f t="shared" si="5"/>
        <v>1.4788724159081188</v>
      </c>
      <c r="C30" s="20">
        <v>20.590727188870495</v>
      </c>
      <c r="D30" s="9">
        <f t="shared" si="6"/>
        <v>5.5180402447341237E-7</v>
      </c>
      <c r="E30">
        <f>Control!C32/100</f>
        <v>0.24080955998466425</v>
      </c>
      <c r="F30">
        <f t="shared" si="7"/>
        <v>3.7132903380942985E-5</v>
      </c>
      <c r="G30">
        <f t="shared" si="0"/>
        <v>36.44463086335012</v>
      </c>
      <c r="H30" s="21">
        <f t="shared" si="1"/>
        <v>1.3705283708475521E-14</v>
      </c>
      <c r="I30" s="7">
        <f t="shared" si="8"/>
        <v>6.4950953451025315</v>
      </c>
      <c r="J30">
        <f t="shared" si="9"/>
        <v>6.4950953451025315</v>
      </c>
      <c r="K30">
        <f>Control!F32/100*(1-Control!G32/100)</f>
        <v>1.2697651048028741E-2</v>
      </c>
      <c r="L30" s="25">
        <f t="shared" si="10"/>
        <v>1.2659930996066233E-2</v>
      </c>
      <c r="M30" s="10">
        <f t="shared" si="2"/>
        <v>11.496017119903877</v>
      </c>
      <c r="N30">
        <f t="shared" si="11"/>
        <v>4.2182978240751224E-4</v>
      </c>
      <c r="O30">
        <f t="shared" si="12"/>
        <v>1.485316135237719E-3</v>
      </c>
      <c r="P30" s="25">
        <f t="shared" si="13"/>
        <v>2.0790236540126112E-3</v>
      </c>
      <c r="Q30" s="7">
        <f t="shared" si="14"/>
        <v>5.44708128409781</v>
      </c>
      <c r="R30">
        <f t="shared" si="23"/>
        <v>2318.5316772064198</v>
      </c>
      <c r="S30" s="25">
        <f t="shared" si="16"/>
        <v>8.5447571308188374E-4</v>
      </c>
      <c r="T30" s="25">
        <f t="shared" si="17"/>
        <v>1.4776087553459787E-2</v>
      </c>
      <c r="U30" s="10">
        <f ca="1">RANK(C30,$C$3:OFFSET($C$3,Control!$I$5-1,0),1)</f>
        <v>5</v>
      </c>
      <c r="V30" s="10">
        <f t="shared" ca="1" si="24"/>
        <v>5</v>
      </c>
      <c r="W30" s="10">
        <f t="shared" ca="1" si="24"/>
        <v>5</v>
      </c>
      <c r="X30" s="7">
        <f t="shared" si="19"/>
        <v>1.3081760778473746</v>
      </c>
      <c r="Y30" s="7">
        <f t="shared" ca="1" si="3"/>
        <v>15.590727188870495</v>
      </c>
      <c r="Z30">
        <v>1</v>
      </c>
      <c r="AA30">
        <v>2</v>
      </c>
      <c r="AB30" s="11">
        <f t="shared" si="20"/>
        <v>80.543062029806052</v>
      </c>
      <c r="AC30" s="11"/>
      <c r="AD30" s="7">
        <f t="shared" si="4"/>
        <v>1.5643199872163072</v>
      </c>
      <c r="AE30">
        <f t="shared" si="21"/>
        <v>149.07095755998245</v>
      </c>
      <c r="AF30" s="25">
        <f t="shared" si="22"/>
        <v>2.970632270475438E-3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 t="str">
        <f>Control!B33</f>
        <v>AME 10 G3</v>
      </c>
      <c r="B31" s="27">
        <f t="shared" ref="B31:B94" si="25">100*T31/(1-S31)</f>
        <v>1.5785377158551082</v>
      </c>
      <c r="C31" s="20">
        <v>23.15252845292154</v>
      </c>
      <c r="D31" s="9">
        <f t="shared" ref="D31:D94" si="26">ABS(B31-((354.94*SQRT(C31)+9.623*C31-1.5223*POWER(C31,1.5))/($AA$1+273)+0.0012439*POWER(C31,1.5)))</f>
        <v>3.4030800399875716E-8</v>
      </c>
      <c r="E31">
        <f>Control!C33/100</f>
        <v>0.22324628263464061</v>
      </c>
      <c r="F31">
        <f t="shared" ref="F31:F94" si="27">$F$2*N31</f>
        <v>3.6252532069224371E-5</v>
      </c>
      <c r="G31">
        <f t="shared" ref="G31:G94" si="28">0.018*C31*1000000/8.3144/($AA$1+273.15)</f>
        <v>40.97890012723839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Control!F33/100*(1-Control!G33/100)</f>
        <v>1.3746089844791436E-2</v>
      </c>
      <c r="L31" s="25">
        <f t="shared" ref="L31:L94" si="32">K31*(1-F31-P31-S31)</f>
        <v>1.3706223399757458E-2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4.1182876430638884E-4</v>
      </c>
      <c r="O31">
        <f t="shared" ref="O31:O94" si="35">$O$2*N31</f>
        <v>1.4501012827689748E-3</v>
      </c>
      <c r="P31" s="25">
        <f t="shared" ref="P31:P94" si="36">S31*($P$2-$F$2)</f>
        <v>2.0297327929506555E-3</v>
      </c>
      <c r="Q31" s="7">
        <f t="shared" ref="Q31:Q94" si="37">100/(1+G31/$AA$2*(1/S31-1))</f>
        <v>4.763605125953533</v>
      </c>
      <c r="R31">
        <f t="shared" ref="R31:R94" si="38">Q31/100*G31+(100-Q31)/100*2450</f>
        <v>2335.243747401159</v>
      </c>
      <c r="S31" s="25">
        <f t="shared" ref="S31:S94" si="39">($O$2/(1+$P$2-$F$2)+1)*N31</f>
        <v>8.3421724051806971E-4</v>
      </c>
      <c r="T31" s="25">
        <f t="shared" ref="T31:T94" si="40">L31+F31+P31</f>
        <v>1.5772208724777338E-2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9"/>
        <v>1.4118052164063846</v>
      </c>
      <c r="Y31" s="7">
        <f t="shared" ca="1" si="3"/>
        <v>17.15252845292154</v>
      </c>
      <c r="Z31">
        <v>1</v>
      </c>
      <c r="AA31">
        <v>2</v>
      </c>
      <c r="AB31" s="11">
        <f t="shared" si="20"/>
        <v>78.363486458886413</v>
      </c>
      <c r="AC31" s="11"/>
      <c r="AD31" s="7">
        <f t="shared" ref="AD31:AD94" si="41">B31+S31*100</f>
        <v>1.6619594399069151</v>
      </c>
      <c r="AE31">
        <f t="shared" ref="AE31:AE94" si="42">($AE$1/100-K31)/(1-K31)/N31-1-$P$2</f>
        <v>150.36142347145048</v>
      </c>
      <c r="AF31" s="25">
        <f t="shared" ref="AF31:AF94" si="43">S31+P31+F31</f>
        <v>2.9002025655379495E-3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 t="str">
        <f>Control!B34</f>
        <v>AME_10-Aa</v>
      </c>
      <c r="B32" s="27">
        <f t="shared" si="25"/>
        <v>2.4427088151581149</v>
      </c>
      <c r="C32" s="20">
        <v>49.908882464197923</v>
      </c>
      <c r="D32" s="9">
        <f t="shared" si="26"/>
        <v>7.9313792422652796E-7</v>
      </c>
      <c r="E32">
        <f>Control!C34/100</f>
        <v>0.45721600000000001</v>
      </c>
      <c r="F32">
        <f t="shared" si="27"/>
        <v>5.2656303608363336E-5</v>
      </c>
      <c r="G32">
        <f t="shared" si="28"/>
        <v>88.336404126278836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Control!F34/100*(1-Control!G34/100)</f>
        <v>2.1487189760703435E-2</v>
      </c>
      <c r="L32" s="25">
        <f t="shared" si="32"/>
        <v>2.1396674881685025E-2</v>
      </c>
      <c r="M32" s="10">
        <f t="shared" si="33"/>
        <v>6.1385736968964695</v>
      </c>
      <c r="N32">
        <f t="shared" si="34"/>
        <v>5.9817560899100741E-4</v>
      </c>
      <c r="O32">
        <f t="shared" si="35"/>
        <v>2.1062521443345329E-3</v>
      </c>
      <c r="P32" s="25">
        <f t="shared" si="36"/>
        <v>2.948158930950713E-3</v>
      </c>
      <c r="Q32" s="7">
        <f t="shared" si="37"/>
        <v>3.2615833999753572</v>
      </c>
      <c r="R32">
        <f t="shared" si="38"/>
        <v>2372.9723721937216</v>
      </c>
      <c r="S32" s="25">
        <f t="shared" si="39"/>
        <v>1.2116890541099892E-3</v>
      </c>
      <c r="T32" s="25">
        <f t="shared" si="40"/>
        <v>2.4397490116244099E-2</v>
      </c>
      <c r="U32" s="10">
        <f ca="1">RANK(C32,$C$3:OFFSET($C$3,Control!$I$5-1,0),1)</f>
        <v>22</v>
      </c>
      <c r="V32" s="10">
        <f t="shared" ca="1" si="24"/>
        <v>22</v>
      </c>
      <c r="W32" s="10">
        <f t="shared" ca="1" si="24"/>
        <v>22</v>
      </c>
      <c r="X32" s="7">
        <f t="shared" si="19"/>
        <v>2.199485049067603</v>
      </c>
      <c r="Y32" s="7">
        <f t="shared" ca="1" si="3"/>
        <v>27.908882464197923</v>
      </c>
      <c r="Z32">
        <v>1</v>
      </c>
      <c r="AA32">
        <v>2</v>
      </c>
      <c r="AB32" s="11">
        <f t="shared" si="20"/>
        <v>59.016554086869583</v>
      </c>
      <c r="AC32" s="11"/>
      <c r="AD32" s="7">
        <f t="shared" si="41"/>
        <v>2.5638777205691139</v>
      </c>
      <c r="AE32">
        <f t="shared" si="42"/>
        <v>90.035889106770938</v>
      </c>
      <c r="AF32" s="25">
        <f t="shared" si="43"/>
        <v>4.2125042886690658E-3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 t="str">
        <f>Control!B35</f>
        <v>AME_10-Ac</v>
      </c>
      <c r="B33" s="27">
        <f t="shared" si="25"/>
        <v>2.3999102934595347</v>
      </c>
      <c r="C33" s="20">
        <v>48.410138657110117</v>
      </c>
      <c r="D33" s="9">
        <f t="shared" si="26"/>
        <v>1.8939283830121667E-7</v>
      </c>
      <c r="E33">
        <f>Control!C35/100</f>
        <v>0.45721600000000001</v>
      </c>
      <c r="F33">
        <f t="shared" si="27"/>
        <v>5.2656303608363336E-5</v>
      </c>
      <c r="G33">
        <f t="shared" si="28"/>
        <v>85.683697191403283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Control!F35/100*(1-Control!G35/100)</f>
        <v>2.105791480613323E-2</v>
      </c>
      <c r="L33" s="25">
        <f t="shared" si="32"/>
        <v>2.0969208249701967E-2</v>
      </c>
      <c r="M33" s="10">
        <f t="shared" si="33"/>
        <v>6.1385736968964695</v>
      </c>
      <c r="N33">
        <f t="shared" si="34"/>
        <v>5.9817560899100741E-4</v>
      </c>
      <c r="O33">
        <f t="shared" si="35"/>
        <v>2.1062521443345329E-3</v>
      </c>
      <c r="P33" s="25">
        <f t="shared" si="36"/>
        <v>2.948158930950713E-3</v>
      </c>
      <c r="Q33" s="7">
        <f t="shared" si="37"/>
        <v>3.3591677613718747</v>
      </c>
      <c r="R33">
        <f t="shared" si="38"/>
        <v>2370.578648979194</v>
      </c>
      <c r="S33" s="25">
        <f t="shared" si="39"/>
        <v>1.2116890541099892E-3</v>
      </c>
      <c r="T33" s="25">
        <f t="shared" si="40"/>
        <v>2.3970023484261041E-2</v>
      </c>
      <c r="U33" s="10">
        <f ca="1">RANK(C33,$C$3:OFFSET($C$3,Control!$I$5-1,0),1)</f>
        <v>20</v>
      </c>
      <c r="V33" s="10">
        <f t="shared" ca="1" si="24"/>
        <v>20</v>
      </c>
      <c r="W33" s="10">
        <f t="shared" ca="1" si="24"/>
        <v>20</v>
      </c>
      <c r="X33" s="7">
        <f t="shared" si="19"/>
        <v>2.1567383858692972</v>
      </c>
      <c r="Y33" s="7">
        <f t="shared" ca="1" si="3"/>
        <v>28.410138657110117</v>
      </c>
      <c r="Z33">
        <v>1</v>
      </c>
      <c r="AA33">
        <v>2</v>
      </c>
      <c r="AB33" s="11">
        <f t="shared" si="20"/>
        <v>59.949573766815625</v>
      </c>
      <c r="AC33" s="11"/>
      <c r="AD33" s="7">
        <f t="shared" si="41"/>
        <v>2.5210791988705337</v>
      </c>
      <c r="AE33">
        <f t="shared" si="42"/>
        <v>90.727940943616517</v>
      </c>
      <c r="AF33" s="25">
        <f t="shared" si="43"/>
        <v>4.2125042886690658E-3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 t="str">
        <f>Control!B36</f>
        <v>AME_10-Ab</v>
      </c>
      <c r="B34" s="27">
        <f t="shared" si="25"/>
        <v>2.519756627774842</v>
      </c>
      <c r="C34" s="20">
        <v>52.648295127455093</v>
      </c>
      <c r="D34" s="9">
        <f t="shared" si="26"/>
        <v>4.350665054886349E-7</v>
      </c>
      <c r="E34">
        <f>Control!C36/100</f>
        <v>0.38475399999999998</v>
      </c>
      <c r="F34">
        <f t="shared" si="27"/>
        <v>4.6242303796408205E-5</v>
      </c>
      <c r="G34">
        <f t="shared" si="28"/>
        <v>93.18503731825065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Control!F36/100*(1-Control!G36/100)</f>
        <v>2.2619140967843752E-2</v>
      </c>
      <c r="L34" s="25">
        <f t="shared" si="32"/>
        <v>2.2535464072783847E-2</v>
      </c>
      <c r="M34" s="10">
        <f t="shared" si="33"/>
        <v>7.2613372122388613</v>
      </c>
      <c r="N34">
        <f t="shared" si="34"/>
        <v>5.2531257112719719E-4</v>
      </c>
      <c r="O34">
        <f t="shared" si="35"/>
        <v>1.8496921518563281E-3</v>
      </c>
      <c r="P34" s="25">
        <f t="shared" si="36"/>
        <v>2.5890473045560277E-3</v>
      </c>
      <c r="Q34" s="7">
        <f t="shared" si="37"/>
        <v>2.7297813345314554</v>
      </c>
      <c r="R34">
        <f t="shared" si="38"/>
        <v>2385.6641050592689</v>
      </c>
      <c r="S34" s="25">
        <f t="shared" si="39"/>
        <v>1.0640946953602199E-3</v>
      </c>
      <c r="T34" s="25">
        <f t="shared" si="40"/>
        <v>2.517075368113628E-2</v>
      </c>
      <c r="U34" s="10">
        <f ca="1">RANK(C34,$C$3:OFFSET($C$3,Control!$I$5-1,0),1)</f>
        <v>28</v>
      </c>
      <c r="V34" s="10">
        <f t="shared" ca="1" si="24"/>
        <v>28</v>
      </c>
      <c r="W34" s="10">
        <f t="shared" ca="1" si="24"/>
        <v>28</v>
      </c>
      <c r="X34" s="7">
        <f t="shared" si="19"/>
        <v>2.3060776643911045</v>
      </c>
      <c r="Y34" s="7">
        <f t="shared" ca="1" si="3"/>
        <v>24.648295127455093</v>
      </c>
      <c r="Z34">
        <v>1</v>
      </c>
      <c r="AA34">
        <v>2</v>
      </c>
      <c r="AB34" s="11">
        <f t="shared" si="20"/>
        <v>57.352192880804154</v>
      </c>
      <c r="AC34" s="11"/>
      <c r="AD34" s="7">
        <f t="shared" si="41"/>
        <v>2.6261660973108638</v>
      </c>
      <c r="AE34">
        <f t="shared" si="42"/>
        <v>100.93133538436622</v>
      </c>
      <c r="AF34" s="25">
        <f t="shared" si="43"/>
        <v>3.6993843037126557E-3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 t="str">
        <f>Control!B37</f>
        <v>AME_10-Db</v>
      </c>
      <c r="B35" s="27">
        <f t="shared" si="25"/>
        <v>2.9409635981724827</v>
      </c>
      <c r="C35" s="20">
        <v>68.517566898184626</v>
      </c>
      <c r="D35" s="9">
        <f t="shared" si="26"/>
        <v>7.6680598670719746E-7</v>
      </c>
      <c r="E35">
        <f>Control!C37/100</f>
        <v>0.38475399999999998</v>
      </c>
      <c r="F35">
        <f t="shared" si="27"/>
        <v>4.6242303796408205E-5</v>
      </c>
      <c r="G35">
        <f t="shared" si="28"/>
        <v>121.27291136220499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Control!F37/100*(1-Control!G37/100)</f>
        <v>2.6842351911066296E-2</v>
      </c>
      <c r="L35" s="25">
        <f t="shared" si="32"/>
        <v>2.6743051735731767E-2</v>
      </c>
      <c r="M35" s="10">
        <f t="shared" si="33"/>
        <v>7.2613372122388613</v>
      </c>
      <c r="N35">
        <f t="shared" si="34"/>
        <v>5.2531257112719719E-4</v>
      </c>
      <c r="O35">
        <f t="shared" si="35"/>
        <v>1.8496921518563281E-3</v>
      </c>
      <c r="P35" s="25">
        <f t="shared" si="36"/>
        <v>2.5890473045560277E-3</v>
      </c>
      <c r="Q35" s="7">
        <f t="shared" si="37"/>
        <v>2.1108858365252177</v>
      </c>
      <c r="R35">
        <f t="shared" si="38"/>
        <v>2400.8432297146187</v>
      </c>
      <c r="S35" s="25">
        <f t="shared" si="39"/>
        <v>1.0640946953602199E-3</v>
      </c>
      <c r="T35" s="25">
        <f t="shared" si="40"/>
        <v>2.9378341344084201E-2</v>
      </c>
      <c r="U35" s="10">
        <f ca="1">RANK(C35,$C$3:OFFSET($C$3,Control!$I$5-1,0),1)</f>
        <v>35</v>
      </c>
      <c r="V35" s="10">
        <f t="shared" ca="1" si="24"/>
        <v>35</v>
      </c>
      <c r="W35" s="10">
        <f t="shared" ca="1" si="24"/>
        <v>35</v>
      </c>
      <c r="X35" s="7">
        <f t="shared" si="19"/>
        <v>2.7268364306858963</v>
      </c>
      <c r="Y35" s="7">
        <f t="shared" ca="1" si="3"/>
        <v>33.517566898184626</v>
      </c>
      <c r="Z35">
        <v>1</v>
      </c>
      <c r="AA35">
        <v>2</v>
      </c>
      <c r="AB35" s="11">
        <f t="shared" si="20"/>
        <v>48.667012607897441</v>
      </c>
      <c r="AC35" s="11"/>
      <c r="AD35" s="7">
        <f t="shared" si="41"/>
        <v>3.0473730677085045</v>
      </c>
      <c r="AE35">
        <f t="shared" si="42"/>
        <v>93.123453390072797</v>
      </c>
      <c r="AF35" s="25">
        <f t="shared" si="43"/>
        <v>3.6993843037126557E-3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 t="str">
        <f>Control!B38</f>
        <v>AME_10-Bc</v>
      </c>
      <c r="B36" s="27">
        <f t="shared" si="25"/>
        <v>2.2892191383473866</v>
      </c>
      <c r="C36" s="20">
        <v>44.611766152012407</v>
      </c>
      <c r="D36" s="9">
        <f t="shared" si="26"/>
        <v>2.8688830244760766E-7</v>
      </c>
      <c r="E36">
        <f>Control!C38/100</f>
        <v>0.403194</v>
      </c>
      <c r="F36">
        <f t="shared" si="27"/>
        <v>4.7726780515736417E-5</v>
      </c>
      <c r="G36">
        <f t="shared" si="28"/>
        <v>78.960754258887178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Control!F38/100*(1-Control!G38/100)</f>
        <v>2.0224381469205799E-2</v>
      </c>
      <c r="L36" s="25">
        <f t="shared" si="32"/>
        <v>2.0147161899970012E-2</v>
      </c>
      <c r="M36" s="10">
        <f t="shared" si="33"/>
        <v>6.9373362825265357</v>
      </c>
      <c r="N36">
        <f t="shared" si="34"/>
        <v>5.4217622665876566E-4</v>
      </c>
      <c r="O36">
        <f t="shared" si="35"/>
        <v>1.9090712206294564E-3</v>
      </c>
      <c r="P36" s="25">
        <f t="shared" si="36"/>
        <v>2.6721612528959331E-3</v>
      </c>
      <c r="Q36" s="7">
        <f t="shared" si="37"/>
        <v>3.3053896203095006</v>
      </c>
      <c r="R36">
        <f t="shared" si="38"/>
        <v>2371.6279148778085</v>
      </c>
      <c r="S36" s="25">
        <f t="shared" si="39"/>
        <v>1.0982544078472433E-3</v>
      </c>
      <c r="T36" s="25">
        <f t="shared" si="40"/>
        <v>2.2867049933381681E-2</v>
      </c>
      <c r="U36" s="10">
        <f ca="1">RANK(C36,$C$3:OFFSET($C$3,Control!$I$5-1,0),1)</f>
        <v>14</v>
      </c>
      <c r="V36" s="10">
        <f t="shared" ref="V36:W55" ca="1" si="44">IF(U36=U35,U35+1,U36)</f>
        <v>14</v>
      </c>
      <c r="W36" s="10">
        <f t="shared" ca="1" si="44"/>
        <v>14</v>
      </c>
      <c r="X36" s="7">
        <f t="shared" si="19"/>
        <v>2.0689338126628778</v>
      </c>
      <c r="Y36" s="7">
        <f t="shared" ca="1" si="3"/>
        <v>30.611766152012407</v>
      </c>
      <c r="Z36">
        <v>1</v>
      </c>
      <c r="AA36">
        <v>2</v>
      </c>
      <c r="AB36" s="11">
        <f t="shared" si="20"/>
        <v>62.387771578066825</v>
      </c>
      <c r="AC36" s="11"/>
      <c r="AD36" s="7">
        <f t="shared" si="41"/>
        <v>2.3990445791321107</v>
      </c>
      <c r="AE36">
        <f t="shared" si="42"/>
        <v>101.9432354404167</v>
      </c>
      <c r="AF36" s="25">
        <f t="shared" si="43"/>
        <v>3.8181424412589127E-3</v>
      </c>
      <c r="BL36" s="32"/>
    </row>
    <row r="37" spans="1:65" ht="14.25" x14ac:dyDescent="0.2">
      <c r="A37" s="37" t="str">
        <f>Control!B39</f>
        <v>AME_10-Bb</v>
      </c>
      <c r="B37" s="27">
        <f t="shared" si="25"/>
        <v>2.3811227805249673</v>
      </c>
      <c r="C37" s="20">
        <v>47.757478405978922</v>
      </c>
      <c r="D37" s="9">
        <f t="shared" si="26"/>
        <v>1.0419348450696475E-7</v>
      </c>
      <c r="E37">
        <f>Control!C39/100</f>
        <v>0.403194</v>
      </c>
      <c r="F37">
        <f t="shared" si="27"/>
        <v>4.7726780515736417E-5</v>
      </c>
      <c r="G37">
        <f t="shared" si="28"/>
        <v>84.528518857317337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Control!F39/100*(1-Control!G39/100)</f>
        <v>2.1145927147847597E-2</v>
      </c>
      <c r="L37" s="25">
        <f t="shared" si="32"/>
        <v>2.106518898594463E-2</v>
      </c>
      <c r="M37" s="10">
        <f t="shared" si="33"/>
        <v>6.9373362825265357</v>
      </c>
      <c r="N37">
        <f t="shared" si="34"/>
        <v>5.4217622665876566E-4</v>
      </c>
      <c r="O37">
        <f t="shared" si="35"/>
        <v>1.9090712206294564E-3</v>
      </c>
      <c r="P37" s="25">
        <f t="shared" si="36"/>
        <v>2.6721612528959331E-3</v>
      </c>
      <c r="Q37" s="7">
        <f t="shared" si="37"/>
        <v>3.0944058184525538</v>
      </c>
      <c r="R37">
        <f t="shared" si="38"/>
        <v>2376.8027128536846</v>
      </c>
      <c r="S37" s="25">
        <f t="shared" si="39"/>
        <v>1.0982544078472433E-3</v>
      </c>
      <c r="T37" s="25">
        <f t="shared" si="40"/>
        <v>2.37850770193563E-2</v>
      </c>
      <c r="U37" s="10">
        <f ca="1">RANK(C37,$C$3:OFFSET($C$3,Control!$I$5-1,0),1)</f>
        <v>18</v>
      </c>
      <c r="V37" s="10">
        <f t="shared" ca="1" si="44"/>
        <v>18</v>
      </c>
      <c r="W37" s="10">
        <f t="shared" ca="1" si="44"/>
        <v>18</v>
      </c>
      <c r="X37" s="7">
        <f t="shared" si="19"/>
        <v>2.1607365212603398</v>
      </c>
      <c r="Y37" s="7">
        <f t="shared" ca="1" si="3"/>
        <v>29.757478405978922</v>
      </c>
      <c r="Z37">
        <v>1</v>
      </c>
      <c r="AA37">
        <v>2</v>
      </c>
      <c r="AB37" s="11">
        <f t="shared" si="20"/>
        <v>60.360943591567981</v>
      </c>
      <c r="AC37" s="11"/>
      <c r="AD37" s="7">
        <f t="shared" si="41"/>
        <v>2.4909482213096914</v>
      </c>
      <c r="AE37">
        <f t="shared" si="42"/>
        <v>100.30609059028572</v>
      </c>
      <c r="AF37" s="25">
        <f t="shared" si="43"/>
        <v>3.8181424412589127E-3</v>
      </c>
    </row>
    <row r="38" spans="1:65" ht="14.25" x14ac:dyDescent="0.2">
      <c r="A38" s="37" t="str">
        <f>Control!B40</f>
        <v>AME_10-Ca</v>
      </c>
      <c r="B38" s="27">
        <f t="shared" si="25"/>
        <v>2.4605921833960052</v>
      </c>
      <c r="C38" s="20">
        <v>50.539996642639636</v>
      </c>
      <c r="D38" s="9">
        <f t="shared" si="26"/>
        <v>3.4743664922842754E-7</v>
      </c>
      <c r="E38">
        <f>Control!C40/100</f>
        <v>0.403194</v>
      </c>
      <c r="F38">
        <f t="shared" si="27"/>
        <v>4.7726780515736417E-5</v>
      </c>
      <c r="G38">
        <f t="shared" si="28"/>
        <v>89.453446912332865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Control!F40/100*(1-Control!G40/100)</f>
        <v>2.1942790939802021E-2</v>
      </c>
      <c r="L38" s="25">
        <f t="shared" si="32"/>
        <v>2.1859010238435089E-2</v>
      </c>
      <c r="M38" s="10">
        <f t="shared" si="33"/>
        <v>6.9373362825265357</v>
      </c>
      <c r="N38">
        <f t="shared" si="34"/>
        <v>5.4217622665876566E-4</v>
      </c>
      <c r="O38">
        <f t="shared" si="35"/>
        <v>1.9090712206294564E-3</v>
      </c>
      <c r="P38" s="25">
        <f t="shared" si="36"/>
        <v>2.6721612528959331E-3</v>
      </c>
      <c r="Q38" s="7">
        <f t="shared" si="37"/>
        <v>2.9290309755197002</v>
      </c>
      <c r="R38">
        <f t="shared" si="38"/>
        <v>2380.8588602684999</v>
      </c>
      <c r="S38" s="25">
        <f t="shared" si="39"/>
        <v>1.0982544078472433E-3</v>
      </c>
      <c r="T38" s="25">
        <f t="shared" si="40"/>
        <v>2.4578898271846759E-2</v>
      </c>
      <c r="U38" s="10">
        <f ca="1">RANK(C38,$C$3:OFFSET($C$3,Control!$I$5-1,0),1)</f>
        <v>23</v>
      </c>
      <c r="V38" s="10">
        <f t="shared" ca="1" si="44"/>
        <v>23</v>
      </c>
      <c r="W38" s="10">
        <f t="shared" ca="1" si="44"/>
        <v>23</v>
      </c>
      <c r="X38" s="7">
        <f t="shared" si="19"/>
        <v>2.2401186465093854</v>
      </c>
      <c r="Y38" s="7">
        <f t="shared" ca="1" si="3"/>
        <v>27.539996642639636</v>
      </c>
      <c r="Z38">
        <v>1</v>
      </c>
      <c r="AA38">
        <v>2</v>
      </c>
      <c r="AB38" s="11">
        <f t="shared" si="20"/>
        <v>58.628453308433528</v>
      </c>
      <c r="AC38" s="11"/>
      <c r="AD38" s="7">
        <f t="shared" si="41"/>
        <v>2.5704176241807293</v>
      </c>
      <c r="AE38">
        <f t="shared" si="42"/>
        <v>98.887958441502747</v>
      </c>
      <c r="AF38" s="25">
        <f t="shared" si="43"/>
        <v>3.8181424412589127E-3</v>
      </c>
    </row>
    <row r="39" spans="1:65" ht="14.25" x14ac:dyDescent="0.2">
      <c r="A39" s="37" t="str">
        <f>Control!B41</f>
        <v>AME_10-Cb</v>
      </c>
      <c r="B39" s="27">
        <f t="shared" si="25"/>
        <v>1.9325216042169855</v>
      </c>
      <c r="C39" s="20">
        <v>33.176255566944967</v>
      </c>
      <c r="D39" s="9">
        <f t="shared" si="26"/>
        <v>9.0133527463898133E-7</v>
      </c>
      <c r="E39">
        <f>Control!C41/100</f>
        <v>0.46220800000000006</v>
      </c>
      <c r="F39">
        <f t="shared" si="27"/>
        <v>5.3161811191225379E-5</v>
      </c>
      <c r="G39">
        <f t="shared" si="28"/>
        <v>58.720431603746533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Control!F41/100*(1-Control!G41/100)</f>
        <v>1.6341450917856777E-2</v>
      </c>
      <c r="L39" s="25">
        <f t="shared" si="32"/>
        <v>1.6271951627593918E-2</v>
      </c>
      <c r="M39" s="10">
        <f t="shared" si="33"/>
        <v>6.0741866913590288</v>
      </c>
      <c r="N39">
        <f t="shared" si="34"/>
        <v>6.0391817513232027E-4</v>
      </c>
      <c r="O39">
        <f t="shared" si="35"/>
        <v>2.126472447649015E-3</v>
      </c>
      <c r="P39" s="25">
        <f t="shared" si="36"/>
        <v>2.9764616524285145E-3</v>
      </c>
      <c r="Q39" s="7">
        <f t="shared" si="37"/>
        <v>4.8713121004918953</v>
      </c>
      <c r="R39">
        <f t="shared" si="38"/>
        <v>2333.5133090281233</v>
      </c>
      <c r="S39" s="25">
        <f t="shared" si="39"/>
        <v>1.2233214316782898E-3</v>
      </c>
      <c r="T39" s="25">
        <f t="shared" si="40"/>
        <v>1.9301575091213656E-2</v>
      </c>
      <c r="U39" s="10">
        <f ca="1">RANK(C39,$C$3:OFFSET($C$3,Control!$I$5-1,0),1)</f>
        <v>10</v>
      </c>
      <c r="V39" s="10">
        <f t="shared" ca="1" si="44"/>
        <v>10</v>
      </c>
      <c r="W39" s="10">
        <f t="shared" ca="1" si="44"/>
        <v>10</v>
      </c>
      <c r="X39" s="7">
        <f t="shared" si="19"/>
        <v>1.6875869802726238</v>
      </c>
      <c r="Y39" s="7">
        <f t="shared" ca="1" si="3"/>
        <v>23.176255566944967</v>
      </c>
      <c r="Z39">
        <v>1</v>
      </c>
      <c r="AA39">
        <v>2</v>
      </c>
      <c r="AB39" s="11">
        <f t="shared" si="20"/>
        <v>70.410354733671952</v>
      </c>
      <c r="AC39" s="11"/>
      <c r="AD39" s="7">
        <f t="shared" si="41"/>
        <v>2.0548537473848145</v>
      </c>
      <c r="AE39">
        <f t="shared" si="42"/>
        <v>97.323647121696681</v>
      </c>
      <c r="AF39" s="25">
        <f t="shared" si="43"/>
        <v>4.25294489529803E-3</v>
      </c>
    </row>
    <row r="40" spans="1:65" ht="14.25" x14ac:dyDescent="0.2">
      <c r="A40" s="37" t="str">
        <f>Control!B42</f>
        <v>AME_10-Da</v>
      </c>
      <c r="B40" s="27">
        <f t="shared" si="25"/>
        <v>2.3657845081400963</v>
      </c>
      <c r="C40" s="20">
        <v>47.227058249008053</v>
      </c>
      <c r="D40" s="9">
        <f t="shared" si="26"/>
        <v>3.0529558214809072E-7</v>
      </c>
      <c r="E40">
        <f>Control!C42/100</f>
        <v>0.46220800000000006</v>
      </c>
      <c r="F40">
        <f t="shared" si="27"/>
        <v>5.3161811191225379E-5</v>
      </c>
      <c r="G40">
        <f t="shared" si="28"/>
        <v>83.589699812901443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Control!F42/100*(1-Control!G42/100)</f>
        <v>2.0687262255272072E-2</v>
      </c>
      <c r="L40" s="25">
        <f t="shared" si="32"/>
        <v>2.0599280468865822E-2</v>
      </c>
      <c r="M40" s="10">
        <f t="shared" si="33"/>
        <v>6.0741866913590288</v>
      </c>
      <c r="N40">
        <f t="shared" si="34"/>
        <v>6.0391817513232027E-4</v>
      </c>
      <c r="O40">
        <f t="shared" si="35"/>
        <v>2.126472447649015E-3</v>
      </c>
      <c r="P40" s="25">
        <f t="shared" si="36"/>
        <v>2.9764616524285145E-3</v>
      </c>
      <c r="Q40" s="7">
        <f t="shared" si="37"/>
        <v>3.4723435281781678</v>
      </c>
      <c r="R40">
        <f t="shared" si="38"/>
        <v>2367.8301050913119</v>
      </c>
      <c r="S40" s="25">
        <f t="shared" si="39"/>
        <v>1.2233214316782898E-3</v>
      </c>
      <c r="T40" s="25">
        <f t="shared" si="40"/>
        <v>2.3628903932485561E-2</v>
      </c>
      <c r="U40" s="10">
        <f ca="1">RANK(C40,$C$3:OFFSET($C$3,Control!$I$5-1,0),1)</f>
        <v>16</v>
      </c>
      <c r="V40" s="10">
        <f t="shared" ca="1" si="44"/>
        <v>16</v>
      </c>
      <c r="W40" s="10">
        <f t="shared" ca="1" si="44"/>
        <v>16</v>
      </c>
      <c r="X40" s="7">
        <f t="shared" si="19"/>
        <v>2.1203198643998142</v>
      </c>
      <c r="Y40" s="7">
        <f t="shared" ca="1" si="3"/>
        <v>31.227058249008053</v>
      </c>
      <c r="Z40">
        <v>1</v>
      </c>
      <c r="AA40">
        <v>2</v>
      </c>
      <c r="AB40" s="11">
        <f t="shared" si="20"/>
        <v>60.697558953855868</v>
      </c>
      <c r="AC40" s="11"/>
      <c r="AD40" s="7">
        <f t="shared" si="41"/>
        <v>2.4881166513079251</v>
      </c>
      <c r="AE40">
        <f t="shared" si="42"/>
        <v>90.423119722702992</v>
      </c>
      <c r="AF40" s="25">
        <f t="shared" si="43"/>
        <v>4.25294489529803E-3</v>
      </c>
    </row>
    <row r="41" spans="1:65" ht="14.25" x14ac:dyDescent="0.2">
      <c r="A41" s="37" t="str">
        <f>Control!B43</f>
        <v>AME_10-Ea</v>
      </c>
      <c r="B41" s="27">
        <f t="shared" si="25"/>
        <v>2.7416630081208622</v>
      </c>
      <c r="C41" s="20">
        <v>60.825741706091691</v>
      </c>
      <c r="D41" s="9">
        <f t="shared" si="26"/>
        <v>4.5003699833401356E-7</v>
      </c>
      <c r="E41">
        <f>Control!C43/100</f>
        <v>0.57247999999999999</v>
      </c>
      <c r="F41">
        <f t="shared" si="27"/>
        <v>6.7338962190213476E-5</v>
      </c>
      <c r="G41">
        <f t="shared" si="28"/>
        <v>107.65873799086515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Control!F43/100*(1-Control!G43/100)</f>
        <v>2.3664066452495622E-2</v>
      </c>
      <c r="L41" s="25">
        <f t="shared" si="32"/>
        <v>2.3536585358406716E-2</v>
      </c>
      <c r="M41" s="10">
        <f t="shared" si="33"/>
        <v>4.9382608229946872</v>
      </c>
      <c r="N41">
        <f t="shared" si="34"/>
        <v>7.6497061048082509E-4</v>
      </c>
      <c r="O41">
        <f t="shared" si="35"/>
        <v>2.693558487608539E-3</v>
      </c>
      <c r="P41" s="25">
        <f t="shared" si="36"/>
        <v>3.7702221610272438E-3</v>
      </c>
      <c r="Q41" s="7">
        <f t="shared" si="37"/>
        <v>3.4180537254788521</v>
      </c>
      <c r="R41">
        <f t="shared" si="38"/>
        <v>2369.9375172304681</v>
      </c>
      <c r="S41" s="25">
        <f t="shared" si="39"/>
        <v>1.5495558519996199E-3</v>
      </c>
      <c r="T41" s="25">
        <f t="shared" si="40"/>
        <v>2.7374146481624173E-2</v>
      </c>
      <c r="U41" s="10">
        <f ca="1">RANK(C41,$C$3:OFFSET($C$3,Control!$I$5-1,0),1)</f>
        <v>32</v>
      </c>
      <c r="V41" s="10">
        <f t="shared" ca="1" si="44"/>
        <v>32</v>
      </c>
      <c r="W41" s="10">
        <f t="shared" ca="1" si="44"/>
        <v>32</v>
      </c>
      <c r="X41" s="7">
        <f t="shared" si="19"/>
        <v>2.430155596888754</v>
      </c>
      <c r="Y41" s="7">
        <f t="shared" ca="1" si="3"/>
        <v>28.825741706091691</v>
      </c>
      <c r="Z41">
        <v>1</v>
      </c>
      <c r="AA41">
        <v>2</v>
      </c>
      <c r="AB41" s="11">
        <f t="shared" si="20"/>
        <v>52.682798009010028</v>
      </c>
      <c r="AC41" s="11"/>
      <c r="AD41" s="7">
        <f t="shared" si="41"/>
        <v>2.8966185933208242</v>
      </c>
      <c r="AE41">
        <f t="shared" si="42"/>
        <v>66.885060934773392</v>
      </c>
      <c r="AF41" s="25">
        <f t="shared" si="43"/>
        <v>5.3871169752170763E-3</v>
      </c>
    </row>
    <row r="42" spans="1:65" ht="14.25" x14ac:dyDescent="0.2">
      <c r="A42" s="37" t="str">
        <f>Control!B44</f>
        <v>AME_10-Eb</v>
      </c>
      <c r="B42" s="27">
        <f t="shared" si="25"/>
        <v>2.2430315242018084</v>
      </c>
      <c r="C42" s="20">
        <v>43.060695199929796</v>
      </c>
      <c r="D42" s="9">
        <f t="shared" si="26"/>
        <v>5.4049472941741783E-7</v>
      </c>
      <c r="E42">
        <f>Control!C44/100</f>
        <v>0.57247999999999999</v>
      </c>
      <c r="F42">
        <f t="shared" si="27"/>
        <v>6.7338962190213476E-5</v>
      </c>
      <c r="G42">
        <f t="shared" si="28"/>
        <v>76.215430707513519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Control!F44/100*(1-Control!G44/100)</f>
        <v>1.8658512682961852E-2</v>
      </c>
      <c r="L42" s="25">
        <f t="shared" si="32"/>
        <v>1.8557997092555165E-2</v>
      </c>
      <c r="M42" s="10">
        <f t="shared" si="33"/>
        <v>4.9382608229946872</v>
      </c>
      <c r="N42">
        <f t="shared" si="34"/>
        <v>7.6497061048082509E-4</v>
      </c>
      <c r="O42">
        <f t="shared" si="35"/>
        <v>2.693558487608539E-3</v>
      </c>
      <c r="P42" s="25">
        <f t="shared" si="36"/>
        <v>3.7702221610272438E-3</v>
      </c>
      <c r="Q42" s="7">
        <f t="shared" si="37"/>
        <v>4.7610621584140604</v>
      </c>
      <c r="R42">
        <f t="shared" si="38"/>
        <v>2336.9826411491431</v>
      </c>
      <c r="S42" s="25">
        <f t="shared" si="39"/>
        <v>1.5495558519996199E-3</v>
      </c>
      <c r="T42" s="25">
        <f t="shared" si="40"/>
        <v>2.2395558215772621E-2</v>
      </c>
      <c r="U42" s="10">
        <f ca="1">RANK(C42,$C$3:OFFSET($C$3,Control!$I$5-1,0),1)</f>
        <v>13</v>
      </c>
      <c r="V42" s="10">
        <f t="shared" ca="1" si="44"/>
        <v>13</v>
      </c>
      <c r="W42" s="10">
        <f t="shared" ca="1" si="44"/>
        <v>13</v>
      </c>
      <c r="X42" s="7">
        <f t="shared" si="19"/>
        <v>1.9322967703035991</v>
      </c>
      <c r="Y42" s="7">
        <f t="shared" ca="1" si="3"/>
        <v>30.060695199929796</v>
      </c>
      <c r="Z42">
        <v>1</v>
      </c>
      <c r="AA42">
        <v>2</v>
      </c>
      <c r="AB42" s="11">
        <f t="shared" si="20"/>
        <v>63.414633544982841</v>
      </c>
      <c r="AC42" s="11"/>
      <c r="AD42" s="7">
        <f t="shared" si="41"/>
        <v>2.3979871094017704</v>
      </c>
      <c r="AE42">
        <f t="shared" si="42"/>
        <v>73.193809773103908</v>
      </c>
      <c r="AF42" s="25">
        <f t="shared" si="43"/>
        <v>5.3871169752170763E-3</v>
      </c>
    </row>
    <row r="43" spans="1:65" ht="14.25" x14ac:dyDescent="0.2">
      <c r="A43" s="37" t="str">
        <f>Control!B45</f>
        <v>AME_10-Ec</v>
      </c>
      <c r="B43" s="27">
        <f t="shared" si="25"/>
        <v>2.624796807384961</v>
      </c>
      <c r="C43" s="20">
        <v>56.466778038798324</v>
      </c>
      <c r="D43" s="9">
        <f t="shared" si="26"/>
        <v>6.2391726052268837E-7</v>
      </c>
      <c r="E43">
        <f>Control!C45/100</f>
        <v>0.57247999999999999</v>
      </c>
      <c r="F43">
        <f t="shared" si="27"/>
        <v>6.7338962190213476E-5</v>
      </c>
      <c r="G43">
        <f t="shared" si="28"/>
        <v>99.943574735867145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Control!F45/100*(1-Control!G45/100)</f>
        <v>2.249089534218594E-2</v>
      </c>
      <c r="L43" s="25">
        <f t="shared" si="32"/>
        <v>2.2369734258100217E-2</v>
      </c>
      <c r="M43" s="10">
        <f t="shared" si="33"/>
        <v>4.9382608229946872</v>
      </c>
      <c r="N43">
        <f t="shared" si="34"/>
        <v>7.6497061048082509E-4</v>
      </c>
      <c r="O43">
        <f t="shared" si="35"/>
        <v>2.693558487608539E-3</v>
      </c>
      <c r="P43" s="25">
        <f t="shared" si="36"/>
        <v>3.7702221610272438E-3</v>
      </c>
      <c r="Q43" s="7">
        <f t="shared" si="37"/>
        <v>3.6722216076754868</v>
      </c>
      <c r="R43">
        <f t="shared" si="38"/>
        <v>2363.7007201588845</v>
      </c>
      <c r="S43" s="25">
        <f t="shared" si="39"/>
        <v>1.5495558519996199E-3</v>
      </c>
      <c r="T43" s="25">
        <f t="shared" si="40"/>
        <v>2.6207295381317674E-2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9"/>
        <v>2.3134704868581042</v>
      </c>
      <c r="Y43" s="7">
        <f t="shared" ca="1" si="3"/>
        <v>25.466778038798324</v>
      </c>
      <c r="Z43">
        <v>1</v>
      </c>
      <c r="AA43">
        <v>2</v>
      </c>
      <c r="AB43" s="11">
        <f t="shared" si="20"/>
        <v>55.117673154573858</v>
      </c>
      <c r="AC43" s="11"/>
      <c r="AD43" s="7">
        <f t="shared" si="41"/>
        <v>2.779752392584923</v>
      </c>
      <c r="AE43">
        <f t="shared" si="42"/>
        <v>68.369463906151609</v>
      </c>
      <c r="AF43" s="25">
        <f t="shared" si="43"/>
        <v>5.3871169752170763E-3</v>
      </c>
    </row>
    <row r="44" spans="1:65" ht="14.25" x14ac:dyDescent="0.2">
      <c r="A44" s="37" t="str">
        <f>Control!B46</f>
        <v>AME_10-Ed</v>
      </c>
      <c r="B44" s="27">
        <f t="shared" si="25"/>
        <v>2.6220306723622802</v>
      </c>
      <c r="C44" s="20">
        <v>56.3650059089913</v>
      </c>
      <c r="D44" s="9">
        <f t="shared" si="26"/>
        <v>5.1646166765451085E-7</v>
      </c>
      <c r="E44">
        <f>Control!C46/100</f>
        <v>0.57247999999999999</v>
      </c>
      <c r="F44">
        <f t="shared" si="27"/>
        <v>6.7338962190213476E-5</v>
      </c>
      <c r="G44">
        <f t="shared" si="28"/>
        <v>99.763442792542733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Control!F46/100*(1-Control!G46/100)</f>
        <v>2.2463127264885658E-2</v>
      </c>
      <c r="L44" s="25">
        <f t="shared" si="32"/>
        <v>2.2342115770680529E-2</v>
      </c>
      <c r="M44" s="10">
        <f t="shared" si="33"/>
        <v>4.9382608229946872</v>
      </c>
      <c r="N44">
        <f t="shared" si="34"/>
        <v>7.6497061048082509E-4</v>
      </c>
      <c r="O44">
        <f t="shared" si="35"/>
        <v>2.693558487608539E-3</v>
      </c>
      <c r="P44" s="25">
        <f t="shared" si="36"/>
        <v>3.7702221610272438E-3</v>
      </c>
      <c r="Q44" s="7">
        <f t="shared" si="37"/>
        <v>3.6786082256248105</v>
      </c>
      <c r="R44">
        <f t="shared" si="38"/>
        <v>2363.5440046849253</v>
      </c>
      <c r="S44" s="25">
        <f t="shared" si="39"/>
        <v>1.5495558519996199E-3</v>
      </c>
      <c r="T44" s="25">
        <f t="shared" si="40"/>
        <v>2.6179676893897986E-2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9"/>
        <v>2.3107086381161355</v>
      </c>
      <c r="Y44" s="7">
        <f t="shared" ca="1" si="3"/>
        <v>26.3650059089913</v>
      </c>
      <c r="Z44">
        <v>1</v>
      </c>
      <c r="AA44">
        <v>2</v>
      </c>
      <c r="AB44" s="11">
        <f t="shared" si="20"/>
        <v>55.175974620647288</v>
      </c>
      <c r="AC44" s="11"/>
      <c r="AD44" s="7">
        <f t="shared" si="41"/>
        <v>2.7769862575622422</v>
      </c>
      <c r="AE44">
        <f t="shared" si="42"/>
        <v>68.404555443139529</v>
      </c>
      <c r="AF44" s="25">
        <f t="shared" si="43"/>
        <v>5.3871169752170763E-3</v>
      </c>
    </row>
    <row r="45" spans="1:65" ht="14.25" x14ac:dyDescent="0.2">
      <c r="A45" s="37" t="str">
        <f>Control!B47</f>
        <v>AME_10-Dc</v>
      </c>
      <c r="B45" s="27">
        <f t="shared" si="25"/>
        <v>3.3989440640456428</v>
      </c>
      <c r="C45" s="20">
        <v>87.344837523885502</v>
      </c>
      <c r="D45" s="9">
        <f t="shared" si="26"/>
        <v>5.2517651116801289E-7</v>
      </c>
      <c r="E45">
        <f>Control!C47/100</f>
        <v>0.47694749999999997</v>
      </c>
      <c r="F45">
        <f t="shared" si="27"/>
        <v>5.4710690602761768E-5</v>
      </c>
      <c r="G45">
        <f t="shared" si="28"/>
        <v>154.59630600602972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Control!F47/100*(1-Control!G47/100)</f>
        <v>3.0964283257934187E-2</v>
      </c>
      <c r="L45" s="25">
        <f t="shared" si="32"/>
        <v>3.0828757072249299E-2</v>
      </c>
      <c r="M45" s="10">
        <f t="shared" si="33"/>
        <v>5.8919410110261667</v>
      </c>
      <c r="N45">
        <f t="shared" si="34"/>
        <v>6.2151344524737366E-4</v>
      </c>
      <c r="O45">
        <f t="shared" si="35"/>
        <v>2.1884276241104705E-3</v>
      </c>
      <c r="P45" s="25">
        <f t="shared" si="36"/>
        <v>3.0631814249376015E-3</v>
      </c>
      <c r="Q45" s="7">
        <f t="shared" si="37"/>
        <v>1.9624781340806878</v>
      </c>
      <c r="R45">
        <f t="shared" si="38"/>
        <v>2404.953204416488</v>
      </c>
      <c r="S45" s="25">
        <f t="shared" si="39"/>
        <v>1.2589631326805773E-3</v>
      </c>
      <c r="T45" s="25">
        <f t="shared" si="40"/>
        <v>3.3946649187789661E-2</v>
      </c>
      <c r="U45" s="10">
        <f ca="1">RANK(C45,$C$3:OFFSET($C$3,Control!$I$5-1,0),1)</f>
        <v>40</v>
      </c>
      <c r="V45" s="10">
        <f t="shared" ca="1" si="44"/>
        <v>40</v>
      </c>
      <c r="W45" s="10">
        <f t="shared" ca="1" si="44"/>
        <v>40</v>
      </c>
      <c r="X45" s="7">
        <f t="shared" si="19"/>
        <v>3.1450270517496675</v>
      </c>
      <c r="Y45" s="7">
        <f t="shared" ca="1" si="3"/>
        <v>47.344837523885502</v>
      </c>
      <c r="Z45">
        <v>1</v>
      </c>
      <c r="AA45">
        <v>2</v>
      </c>
      <c r="AB45" s="11">
        <f t="shared" si="20"/>
        <v>40.155236152757745</v>
      </c>
      <c r="AC45" s="11"/>
      <c r="AD45" s="7">
        <f t="shared" si="41"/>
        <v>3.5248403773137005</v>
      </c>
      <c r="AE45">
        <f t="shared" si="42"/>
        <v>71.667788989837462</v>
      </c>
      <c r="AF45" s="25">
        <f t="shared" si="43"/>
        <v>4.376855248220941E-3</v>
      </c>
    </row>
    <row r="46" spans="1:65" ht="14.25" x14ac:dyDescent="0.2">
      <c r="A46" s="37" t="str">
        <f>Control!B48</f>
        <v>AME_10-Dd</v>
      </c>
      <c r="B46" s="27">
        <f t="shared" si="25"/>
        <v>3.1003520881959088</v>
      </c>
      <c r="C46" s="20">
        <v>74.893437934329114</v>
      </c>
      <c r="D46" s="9">
        <f t="shared" si="26"/>
        <v>1.7196128654362042E-7</v>
      </c>
      <c r="E46">
        <f>Control!C48/100</f>
        <v>0.47694749999999997</v>
      </c>
      <c r="F46">
        <f t="shared" si="27"/>
        <v>5.4710690602761768E-5</v>
      </c>
      <c r="G46">
        <f t="shared" si="28"/>
        <v>132.55790699218974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Control!F48/100*(1-Control!G48/100)</f>
        <v>2.7969012797093566E-2</v>
      </c>
      <c r="L46" s="25">
        <f t="shared" si="32"/>
        <v>2.7846596476645048E-2</v>
      </c>
      <c r="M46" s="10">
        <f t="shared" si="33"/>
        <v>5.8919410110261667</v>
      </c>
      <c r="N46">
        <f t="shared" si="34"/>
        <v>6.2151344524737366E-4</v>
      </c>
      <c r="O46">
        <f t="shared" si="35"/>
        <v>2.1884276241104705E-3</v>
      </c>
      <c r="P46" s="25">
        <f t="shared" si="36"/>
        <v>3.0631814249376015E-3</v>
      </c>
      <c r="Q46" s="7">
        <f t="shared" si="37"/>
        <v>2.2813064478337144</v>
      </c>
      <c r="R46">
        <f t="shared" si="38"/>
        <v>2397.1320441074004</v>
      </c>
      <c r="S46" s="25">
        <f t="shared" si="39"/>
        <v>1.2589631326805773E-3</v>
      </c>
      <c r="T46" s="25">
        <f t="shared" si="40"/>
        <v>3.096448859218541E-2</v>
      </c>
      <c r="U46" s="10">
        <f ca="1">RANK(C46,$C$3:OFFSET($C$3,Control!$I$5-1,0),1)</f>
        <v>37</v>
      </c>
      <c r="V46" s="10">
        <f t="shared" ca="1" si="44"/>
        <v>37</v>
      </c>
      <c r="W46" s="10">
        <f t="shared" ca="1" si="44"/>
        <v>37</v>
      </c>
      <c r="X46" s="7">
        <f t="shared" si="19"/>
        <v>2.8468109921892424</v>
      </c>
      <c r="Y46" s="7">
        <f t="shared" ca="1" si="3"/>
        <v>37.893437934329114</v>
      </c>
      <c r="Z46">
        <v>1</v>
      </c>
      <c r="AA46">
        <v>2</v>
      </c>
      <c r="AB46" s="11">
        <f t="shared" si="20"/>
        <v>45.588251869886136</v>
      </c>
      <c r="AC46" s="11"/>
      <c r="AD46" s="7">
        <f t="shared" si="41"/>
        <v>3.2262484014639665</v>
      </c>
      <c r="AE46">
        <f t="shared" si="42"/>
        <v>76.39408492173213</v>
      </c>
      <c r="AF46" s="25">
        <f t="shared" si="43"/>
        <v>4.376855248220941E-3</v>
      </c>
    </row>
    <row r="47" spans="1:65" ht="14.25" x14ac:dyDescent="0.2">
      <c r="A47" s="37" t="str">
        <f>Control!B49</f>
        <v>AME_10-Fa</v>
      </c>
      <c r="B47" s="27">
        <f t="shared" si="25"/>
        <v>6.0513014079863047E-3</v>
      </c>
      <c r="C47" s="20">
        <v>4.3406284297491977E-4</v>
      </c>
      <c r="D47" s="9">
        <f t="shared" si="26"/>
        <v>1.3758070969401362E-6</v>
      </c>
      <c r="E47">
        <f>Control!C49/100</f>
        <v>0.29489399999999999</v>
      </c>
      <c r="F47">
        <f t="shared" si="27"/>
        <v>3.2720092297009877E-9</v>
      </c>
      <c r="G47">
        <f t="shared" si="28"/>
        <v>7.6827107360577984E-4</v>
      </c>
      <c r="H47" s="21">
        <f t="shared" si="29"/>
        <v>2.7852281309247673E-14</v>
      </c>
      <c r="I47" s="7">
        <f t="shared" si="30"/>
        <v>4.3406284297491977E-4</v>
      </c>
      <c r="J47">
        <f t="shared" si="31"/>
        <v>5.3222159047546329</v>
      </c>
      <c r="K47">
        <f>Control!F49/100*(1-Control!G49/100)</f>
        <v>6.0326557703656238E-5</v>
      </c>
      <c r="L47" s="25">
        <f t="shared" si="32"/>
        <v>6.032654191253195E-5</v>
      </c>
      <c r="M47" s="10">
        <f t="shared" si="33"/>
        <v>7.6827107360577984E-4</v>
      </c>
      <c r="N47">
        <f t="shared" si="34"/>
        <v>3.7170024849403219E-8</v>
      </c>
      <c r="O47">
        <f t="shared" si="35"/>
        <v>1.3088036918803949E-7</v>
      </c>
      <c r="P47" s="25">
        <f t="shared" si="36"/>
        <v>1.8319560188733044E-7</v>
      </c>
      <c r="Q47" s="7">
        <f t="shared" si="37"/>
        <v>19.393725068241103</v>
      </c>
      <c r="R47">
        <f t="shared" si="38"/>
        <v>1974.8538848244725</v>
      </c>
      <c r="S47" s="25">
        <f t="shared" si="39"/>
        <v>7.5293127259047539E-8</v>
      </c>
      <c r="T47" s="25">
        <f t="shared" si="40"/>
        <v>6.0513009523648981E-5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9"/>
        <v>6.0363711937381354E-3</v>
      </c>
      <c r="Y47" s="7">
        <f t="shared" ca="1" si="3"/>
        <v>0.99956593715702513</v>
      </c>
      <c r="Z47">
        <v>1</v>
      </c>
      <c r="AA47">
        <v>2</v>
      </c>
      <c r="AB47" s="11">
        <f t="shared" si="20"/>
        <v>99.999589200804152</v>
      </c>
      <c r="AC47" s="11"/>
      <c r="AD47" s="7">
        <f t="shared" si="41"/>
        <v>6.0588307207122098E-3</v>
      </c>
      <c r="AE47">
        <f t="shared" si="42"/>
        <v>2049833.3031370025</v>
      </c>
      <c r="AF47" s="25">
        <f t="shared" si="43"/>
        <v>2.6176073837607894E-7</v>
      </c>
    </row>
    <row r="48" spans="1:65" ht="14.25" x14ac:dyDescent="0.2">
      <c r="A48" s="37" t="str">
        <f>Control!B50</f>
        <v>AME_10-Fb</v>
      </c>
      <c r="B48" s="27">
        <f t="shared" si="25"/>
        <v>0.10613875059389813</v>
      </c>
      <c r="C48" s="20">
        <v>0.13116210283615715</v>
      </c>
      <c r="D48" s="9">
        <f t="shared" si="26"/>
        <v>4.9031938841037626E-7</v>
      </c>
      <c r="E48">
        <f>Control!C50/100</f>
        <v>0.29489399999999999</v>
      </c>
      <c r="F48">
        <f t="shared" si="27"/>
        <v>9.8871308155647277E-7</v>
      </c>
      <c r="G48">
        <f t="shared" si="28"/>
        <v>0.23215083067625891</v>
      </c>
      <c r="H48" s="21">
        <f t="shared" si="29"/>
        <v>2.7852281309247673E-14</v>
      </c>
      <c r="I48" s="7">
        <f t="shared" si="30"/>
        <v>0.13116210283615715</v>
      </c>
      <c r="J48">
        <f t="shared" si="31"/>
        <v>5.3222159047546329</v>
      </c>
      <c r="K48">
        <f>Control!F50/100*(1-Control!G50/100)</f>
        <v>1.0050973670183113E-3</v>
      </c>
      <c r="L48" s="25">
        <f t="shared" si="32"/>
        <v>1.0050178667851105E-3</v>
      </c>
      <c r="M48" s="10">
        <f t="shared" si="33"/>
        <v>0.23215083067625891</v>
      </c>
      <c r="N48">
        <f t="shared" si="34"/>
        <v>1.123178060648153E-5</v>
      </c>
      <c r="O48">
        <f t="shared" si="35"/>
        <v>3.9548523262258902E-5</v>
      </c>
      <c r="P48" s="25">
        <f t="shared" si="36"/>
        <v>5.5356777855473111E-5</v>
      </c>
      <c r="Q48" s="7">
        <f t="shared" si="37"/>
        <v>19.39407956276612</v>
      </c>
      <c r="R48">
        <f t="shared" si="38"/>
        <v>1974.8900742290371</v>
      </c>
      <c r="S48" s="25">
        <f t="shared" si="39"/>
        <v>2.2751555587488226E-5</v>
      </c>
      <c r="T48" s="25">
        <f t="shared" si="40"/>
        <v>1.06136335772214E-3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9"/>
        <v>0.1016249647391592</v>
      </c>
      <c r="Y48" s="7">
        <f t="shared" ca="1" si="3"/>
        <v>1.8688378971638429</v>
      </c>
      <c r="Z48">
        <v>1</v>
      </c>
      <c r="AA48">
        <v>2</v>
      </c>
      <c r="AB48" s="11">
        <f t="shared" si="20"/>
        <v>99.874372618574441</v>
      </c>
      <c r="AC48" s="11"/>
      <c r="AD48" s="7">
        <f t="shared" si="41"/>
        <v>0.10841390615264695</v>
      </c>
      <c r="AE48">
        <f t="shared" si="42"/>
        <v>6702.34536433003</v>
      </c>
      <c r="AF48" s="25">
        <f t="shared" si="43"/>
        <v>7.9097046524517805E-5</v>
      </c>
    </row>
    <row r="49" spans="1:32" ht="14.25" x14ac:dyDescent="0.2">
      <c r="A49" s="37" t="str">
        <f>Control!B51</f>
        <v>AME_10-Ga</v>
      </c>
      <c r="B49" s="27">
        <f t="shared" si="25"/>
        <v>2.1050640412996362</v>
      </c>
      <c r="C49" s="20">
        <v>38.549824782743556</v>
      </c>
      <c r="D49" s="9">
        <f t="shared" si="26"/>
        <v>6.2990607130331E-7</v>
      </c>
      <c r="E49">
        <f>Control!C51/100</f>
        <v>0.45491500000000001</v>
      </c>
      <c r="F49">
        <f t="shared" si="27"/>
        <v>5.2426413744994919E-5</v>
      </c>
      <c r="G49">
        <f t="shared" si="28"/>
        <v>68.231399559958078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Control!F51/100*(1-Control!G51/100)</f>
        <v>1.8113500907044541E-2</v>
      </c>
      <c r="L49" s="25">
        <f t="shared" si="32"/>
        <v>1.8037530835610695E-2</v>
      </c>
      <c r="M49" s="10">
        <f t="shared" si="33"/>
        <v>6.1687278733255946</v>
      </c>
      <c r="N49">
        <f t="shared" si="34"/>
        <v>5.9556406014314224E-4</v>
      </c>
      <c r="O49">
        <f t="shared" si="35"/>
        <v>2.0970565497997963E-3</v>
      </c>
      <c r="P49" s="25">
        <f t="shared" si="36"/>
        <v>2.9352876922313096E-3</v>
      </c>
      <c r="Q49" s="7">
        <f t="shared" si="37"/>
        <v>4.1649225518818191</v>
      </c>
      <c r="R49">
        <f t="shared" si="38"/>
        <v>2350.8011824266327</v>
      </c>
      <c r="S49" s="25">
        <f t="shared" si="39"/>
        <v>1.2063989936232881E-3</v>
      </c>
      <c r="T49" s="25">
        <f t="shared" si="40"/>
        <v>2.1025244941586998E-2</v>
      </c>
      <c r="U49" s="10">
        <f ca="1">RANK(C49,$C$3:OFFSET($C$3,Control!$I$5-1,0),1)</f>
        <v>12</v>
      </c>
      <c r="V49" s="10">
        <f t="shared" ca="1" si="44"/>
        <v>12</v>
      </c>
      <c r="W49" s="10">
        <f t="shared" ca="1" si="44"/>
        <v>12</v>
      </c>
      <c r="X49" s="7">
        <f t="shared" si="19"/>
        <v>1.8633094895753839</v>
      </c>
      <c r="Y49" s="7">
        <f t="shared" ca="1" si="3"/>
        <v>26.549824782743556</v>
      </c>
      <c r="Z49">
        <v>1</v>
      </c>
      <c r="AA49">
        <v>2</v>
      </c>
      <c r="AB49" s="11">
        <f t="shared" si="20"/>
        <v>66.508058990112815</v>
      </c>
      <c r="AC49" s="11"/>
      <c r="AD49" s="7">
        <f t="shared" si="41"/>
        <v>2.225703940661965</v>
      </c>
      <c r="AE49">
        <f t="shared" si="42"/>
        <v>95.892467670829049</v>
      </c>
      <c r="AF49" s="25">
        <f t="shared" si="43"/>
        <v>4.1941130995995926E-3</v>
      </c>
    </row>
    <row r="50" spans="1:32" ht="14.25" x14ac:dyDescent="0.2">
      <c r="A50" s="37" t="str">
        <f>Control!B52</f>
        <v>AME_10-Ba</v>
      </c>
      <c r="B50" s="27">
        <f t="shared" si="25"/>
        <v>1.4464179846002181</v>
      </c>
      <c r="C50" s="20">
        <v>19.782619033385235</v>
      </c>
      <c r="D50" s="9">
        <f t="shared" si="26"/>
        <v>1.3789000830044529E-8</v>
      </c>
      <c r="E50">
        <f>Control!C52/100</f>
        <v>0.42140250000000001</v>
      </c>
      <c r="F50">
        <f t="shared" si="27"/>
        <v>4.92854674551384E-5</v>
      </c>
      <c r="G50">
        <f t="shared" si="28"/>
        <v>35.014316957766361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Control!F52/100*(1-Control!G52/100)</f>
        <v>1.1685132678762422E-2</v>
      </c>
      <c r="L50" s="25">
        <f t="shared" si="32"/>
        <v>1.1639060100654573E-2</v>
      </c>
      <c r="M50" s="10">
        <f t="shared" si="33"/>
        <v>6.6452268762688158</v>
      </c>
      <c r="N50">
        <f t="shared" si="34"/>
        <v>5.598829102903722E-4</v>
      </c>
      <c r="O50">
        <f t="shared" si="35"/>
        <v>1.9714186982055359E-3</v>
      </c>
      <c r="P50" s="25">
        <f t="shared" si="36"/>
        <v>2.7594301363164614E-3</v>
      </c>
      <c r="Q50" s="7">
        <f t="shared" si="37"/>
        <v>7.3738133540798483</v>
      </c>
      <c r="R50">
        <f t="shared" si="38"/>
        <v>2271.9234632047155</v>
      </c>
      <c r="S50" s="25">
        <f t="shared" si="39"/>
        <v>1.1341217926394719E-3</v>
      </c>
      <c r="T50" s="25">
        <f t="shared" si="40"/>
        <v>1.4447775704426173E-2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9"/>
        <v>1.2198943010944945</v>
      </c>
      <c r="Y50" s="7">
        <f t="shared" ca="1" si="3"/>
        <v>15.782619033385235</v>
      </c>
      <c r="Z50">
        <v>1</v>
      </c>
      <c r="AA50">
        <v>2</v>
      </c>
      <c r="AB50" s="11">
        <f t="shared" si="20"/>
        <v>81.24322022553244</v>
      </c>
      <c r="AC50" s="11"/>
      <c r="AD50" s="7">
        <f t="shared" si="41"/>
        <v>1.5598301638641652</v>
      </c>
      <c r="AE50">
        <f t="shared" si="42"/>
        <v>113.15761080852424</v>
      </c>
      <c r="AF50" s="25">
        <f t="shared" si="43"/>
        <v>3.9428373964110718E-3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Control!F53/100*(1-Control!G53/100)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Control!F54/100*(1-Control!G54/100)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Control!F55/100*(1-Control!G55/100)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Control!F56/100*(1-Control!G56/100)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Control!F57/100*(1-Control!G57/100)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Control!F58/100*(1-Control!G58/100)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Control!F59/100*(1-Control!G59/100)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Control!F60/100*(1-Control!G60/100)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Control!F61/100*(1-Control!G61/100)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Control!F62/100*(1-Control!G62/100)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Control!F63/100*(1-Control!G63/100)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Control!F64/100*(1-Control!G64/100)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Control!F65/100*(1-Control!G65/100)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Control!F66/100*(1-Control!G66/100)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Control!F67/100*(1-Control!G67/100)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Control!F68/100*(1-Control!G68/100)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Control!F69/100*(1-Control!G69/100)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Control!F70/100*(1-Control!G70/100)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Control!F71/100*(1-Control!G71/100)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Control!F72/100*(1-Control!G72/100)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Control!F73/100*(1-Control!G73/100)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Control!F74/100*(1-Control!G74/100)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Control!F75/100*(1-Control!G75/100)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Control!F76/100*(1-Control!G76/100)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Control!F77/100*(1-Control!G77/100)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Control!F78/100*(1-Control!G78/100)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Control!F79/100*(1-Control!G79/100)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Control!F80/100*(1-Control!G80/100)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Control!F81/100*(1-Control!G81/100)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Control!F82/100*(1-Control!G82/100)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Control!F83/100*(1-Control!G83/100)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Control!F84/100*(1-Control!G84/100)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Control!F85/100*(1-Control!G85/100)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Control!F86/100*(1-Control!G86/100)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Control!F87/100*(1-Control!G87/100)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Control!F88/100*(1-Control!G88/100)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Control!F89/100*(1-Control!G89/100)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Control!F90/100*(1-Control!G90/100)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Control!F91/100*(1-Control!G91/100)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Control!F92/100*(1-Control!G92/100)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Control!F93/100*(1-Control!G93/100)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Control!F94/100*(1-Control!G94/100)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Control!F95/100*(1-Control!G95/100)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Control!F96/100*(1-Control!G96/100)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Control!F97/100*(1-Control!G97/100)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Control!F98/100*(1-Control!G98/100)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Control!F99/100*(1-Control!G99/100)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Control!F100/100*(1-Control!G100/100)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Control!F101/100*(1-Control!G101/100)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Control!F102/100*(1-Control!G102/100)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  <row r="531" spans="3:3" x14ac:dyDescent="0.2">
      <c r="C531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X530"/>
  <sheetViews>
    <sheetView workbookViewId="0">
      <selection activeCell="F2" sqref="F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1741.406637345556</v>
      </c>
      <c r="AH1" s="31" t="s">
        <v>96</v>
      </c>
      <c r="AI1">
        <f ca="1">MAX(AD3:OFFSET(AD3,Control!$I$5-1,0))</f>
        <v>9.6801013675603098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3.0275652472988579E-5</v>
      </c>
      <c r="E2" s="18" t="s">
        <v>29</v>
      </c>
      <c r="F2" s="3">
        <f>Control!Q17</f>
        <v>8.8028169014084515E-2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3.52112676056338</v>
      </c>
      <c r="P2" s="18">
        <f>Control!P17</f>
        <v>2.52112676056338</v>
      </c>
      <c r="Q2" s="34" t="s">
        <v>35</v>
      </c>
      <c r="R2" s="14" t="s">
        <v>38</v>
      </c>
      <c r="S2" s="8">
        <f ca="1">100*MAX(S3:OFFSET(S3,Control!$I$5-1,0))</f>
        <v>0.154955585199962</v>
      </c>
      <c r="T2" s="8">
        <f ca="1">S2*(1+AG3/100)</f>
        <v>0.53871169752170778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"/>
      <c r="AN2" s="2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10 A1</v>
      </c>
      <c r="B3" s="27">
        <f>100*T3/(1-S3)</f>
        <v>3.691718816756389</v>
      </c>
      <c r="C3" s="20">
        <v>100.15658985006851</v>
      </c>
      <c r="D3" s="9">
        <f>ABS(B3-((354.94*SQRT(C3)+9.623*C3-1.5223*POWER(C3,1.5))/($AA$1+273)+0.0012439*POWER(C3,1.5)))</f>
        <v>7.9504336447655533E-9</v>
      </c>
      <c r="E3">
        <f>Control!C5/100</f>
        <v>0.38965236339525339</v>
      </c>
      <c r="F3">
        <f>$F$2*N3</f>
        <v>4.6627888135863375E-5</v>
      </c>
      <c r="G3">
        <f t="shared" ref="G3:G30" si="0">0.018*C3*1000000/8.3144/($AA$1+273.15)</f>
        <v>177.27251262843507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>$I$2+(0.821*SQRT(H3)+1.54)/E3</f>
        <v>4.0522414536477696</v>
      </c>
      <c r="K3">
        <f>Control!F5/100*(1+Control!G5/100)</f>
        <v>3.4348441281708435E-2</v>
      </c>
      <c r="L3" s="25">
        <f>K3*(1-F3-P3-S3)</f>
        <v>3.4220313659490458E-2</v>
      </c>
      <c r="M3" s="10">
        <f t="shared" ref="M3:M30" si="2">0.018*I3*1000000/8.3144/($AA$1+273.15)</f>
        <v>7.1722791814357176</v>
      </c>
      <c r="N3">
        <f>1/((1+$P$2)*(1+(1-E3)/E3*$AA$2/M3)-$O$2)</f>
        <v>5.2969280922340791E-4</v>
      </c>
      <c r="O3">
        <f>$O$2*N3</f>
        <v>1.8651155254345347E-3</v>
      </c>
      <c r="P3" s="25">
        <f>S3*($P$2-$F$2)</f>
        <v>2.6106356773832259E-3</v>
      </c>
      <c r="Q3" s="7">
        <f>100/(1+G3/$AA$2*(1/S3-1))</f>
        <v>1.4657174235962762</v>
      </c>
      <c r="R3">
        <f>Q3/100*G3+(100-Q3)/100*$AA$2</f>
        <v>2421.6149513555533</v>
      </c>
      <c r="S3" s="25">
        <f>($O$2/(1+$P$2-$F$2)+1)*N3</f>
        <v>1.07296748534998E-3</v>
      </c>
      <c r="T3" s="25">
        <f>L3+F3+P3</f>
        <v>3.6877577225009547E-2</v>
      </c>
      <c r="U3" s="10">
        <f ca="1">RANK(C3,$C$3:OFFSET($C$3,Control!$I$5-1,0),1)</f>
        <v>18</v>
      </c>
      <c r="V3" s="10">
        <f ca="1">IF(U3=U2,U2+1,U3)</f>
        <v>18</v>
      </c>
      <c r="W3" s="10">
        <f ca="1">IF(V3=V2,V2+1,V3)</f>
        <v>18</v>
      </c>
      <c r="X3" s="7">
        <f>(N3+L3)*100</f>
        <v>3.4750006468713868</v>
      </c>
      <c r="Y3" s="7">
        <f t="shared" ref="Y3:Y66" ca="1" si="3">ABS(C3-V3)</f>
        <v>82.156589850068514</v>
      </c>
      <c r="Z3">
        <v>1</v>
      </c>
      <c r="AA3">
        <v>2</v>
      </c>
      <c r="AB3" s="11">
        <f>100*8.3144*$AA$2*($AA$1+273)*($AE$1/100-B3/100)/(0.018*1000000*C3+8.3144*$AA$2*($AA$1+273)*($AE$1/100-B3/100))</f>
        <v>35.259080937736428</v>
      </c>
      <c r="AC3" s="11"/>
      <c r="AD3" s="7">
        <f t="shared" ref="AD3:AD30" si="4">B3+S3*100</f>
        <v>3.7990155652913868</v>
      </c>
      <c r="AE3">
        <f>($AE$1/100-K3)/(1-K3)/N3-1-$P$2</f>
        <v>78.394576283053354</v>
      </c>
      <c r="AF3" s="25">
        <f>S3+P3+F3</f>
        <v>3.7302310508690695E-3</v>
      </c>
      <c r="AG3">
        <f>100*((O2+P2)*(1+P2-F2)-O2)/(1+O2+P2-F2)</f>
        <v>247.65555357461221</v>
      </c>
      <c r="AL3" s="33"/>
      <c r="AM3" s="27"/>
      <c r="AN3" s="20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10 A2</v>
      </c>
      <c r="B4" s="27">
        <f t="shared" ref="B4:B30" si="5">100*T4/(1-S4)</f>
        <v>4.5082549794433087</v>
      </c>
      <c r="C4" s="20">
        <v>138.71511910676637</v>
      </c>
      <c r="D4" s="9">
        <f t="shared" ref="D4:D30" si="6">ABS(B4-((354.94*SQRT(C4)+9.623*C4-1.5223*POWER(C4,1.5))/($AA$1+273)+0.0012439*POWER(C4,1.5)))</f>
        <v>3.2695232388135764E-7</v>
      </c>
      <c r="E4">
        <f>Control!C6/100</f>
        <v>0.34971299583991844</v>
      </c>
      <c r="F4">
        <f t="shared" ref="F4:F30" si="7">$F$2*N4</f>
        <v>4.3653392831699627E-5</v>
      </c>
      <c r="G4">
        <f t="shared" si="0"/>
        <v>245.51931870304483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ref="J4:J30" si="9">$I$2+(0.821*SQRT(H4)+1.54)/E4</f>
        <v>4.5036115413818534</v>
      </c>
      <c r="K4">
        <f>Control!F6/100*(1+Control!G6/100)</f>
        <v>4.2698627753462268E-2</v>
      </c>
      <c r="L4" s="25">
        <f t="shared" ref="L4:L30" si="10">K4*(1-F4-P4-S4)</f>
        <v>4.2549512555806551E-2</v>
      </c>
      <c r="M4" s="10">
        <f t="shared" si="2"/>
        <v>7.9711832744935887</v>
      </c>
      <c r="N4">
        <f t="shared" ref="N4:N30" si="11">1/((1+$P$2)*(1+(1-E4)/E4*$AA$2/M4)-$O$2)</f>
        <v>4.9590254256810773E-4</v>
      </c>
      <c r="O4">
        <f t="shared" ref="O4:O30" si="12">$O$2*N4</f>
        <v>1.7461357132679848E-3</v>
      </c>
      <c r="P4" s="25">
        <f t="shared" ref="P4:P30" si="13">S4*($P$2-$F$2)</f>
        <v>2.4440974987586157E-3</v>
      </c>
      <c r="Q4" s="7">
        <f t="shared" ref="Q4:Q30" si="14">100/(1+G4/$AA$2*(1/S4-1))</f>
        <v>0.99544279641642897</v>
      </c>
      <c r="R4">
        <f t="shared" ref="R4:R9" si="15">Q4/100*G4+(100-Q4)/100*$AA$2</f>
        <v>2433.0058837198167</v>
      </c>
      <c r="S4" s="25">
        <f t="shared" ref="S4:S30" si="16">($O$2/(1+$P$2-$F$2)+1)*N4</f>
        <v>1.004520534945654E-3</v>
      </c>
      <c r="T4" s="25">
        <f t="shared" ref="T4:T30" si="17">L4+F4+P4</f>
        <v>4.5037263447396871E-2</v>
      </c>
      <c r="U4" s="10">
        <f ca="1">RANK(C4,$C$3:OFFSET($C$3,Control!$I$5-1,0),1)</f>
        <v>35</v>
      </c>
      <c r="V4" s="10">
        <f t="shared" ref="V4:W19" ca="1" si="18">IF(U4=U3,U3+1,U4)</f>
        <v>35</v>
      </c>
      <c r="W4" s="10">
        <f t="shared" ca="1" si="18"/>
        <v>35</v>
      </c>
      <c r="X4" s="7">
        <f t="shared" ref="X4:X67" si="19">(N4+L4)*100</f>
        <v>4.304541509837466</v>
      </c>
      <c r="Y4" s="7">
        <f t="shared" ca="1" si="3"/>
        <v>103.71511910676637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23.75688967914089</v>
      </c>
      <c r="AC4" s="11"/>
      <c r="AD4" s="7">
        <f t="shared" si="4"/>
        <v>4.6087070329378736</v>
      </c>
      <c r="AE4">
        <f t="shared" ref="AE4:AE30" si="21">($AE$1/100-K4)/(1-K4)/N4-1-$P$2</f>
        <v>67.150026047074377</v>
      </c>
      <c r="AF4" s="25">
        <f t="shared" ref="AF4:AF30" si="22">S4+P4+F4</f>
        <v>3.4922714265359697E-3</v>
      </c>
      <c r="AG4" s="7"/>
      <c r="AL4" s="33"/>
      <c r="AM4" s="27"/>
      <c r="AN4" s="20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10 A3</v>
      </c>
      <c r="B5" s="27">
        <f t="shared" si="5"/>
        <v>7.7656479346552798</v>
      </c>
      <c r="C5" s="20">
        <v>323.82034984334507</v>
      </c>
      <c r="D5" s="9">
        <f t="shared" si="6"/>
        <v>2.3414892140749544E-6</v>
      </c>
      <c r="E5">
        <f>Control!C7/100</f>
        <v>0.47585625936456422</v>
      </c>
      <c r="F5">
        <f t="shared" si="7"/>
        <v>5.4593033182796081E-5</v>
      </c>
      <c r="G5">
        <f t="shared" si="0"/>
        <v>573.14698057193675</v>
      </c>
      <c r="H5" s="21">
        <f t="shared" si="1"/>
        <v>1.4866038318152935E-13</v>
      </c>
      <c r="I5" s="7">
        <f t="shared" si="8"/>
        <v>3.3362720595612694</v>
      </c>
      <c r="J5">
        <f t="shared" si="9"/>
        <v>3.3362720595612694</v>
      </c>
      <c r="K5">
        <f>Control!F7/100*(1+Control!G7/100)</f>
        <v>7.477430848726524E-2</v>
      </c>
      <c r="L5" s="25">
        <f t="shared" si="10"/>
        <v>7.4447735982907978E-2</v>
      </c>
      <c r="M5" s="10">
        <f t="shared" si="2"/>
        <v>5.9050466044802707</v>
      </c>
      <c r="N5">
        <f t="shared" si="11"/>
        <v>6.2017685695656339E-4</v>
      </c>
      <c r="O5">
        <f t="shared" si="12"/>
        <v>2.1837213273118426E-3</v>
      </c>
      <c r="P5" s="25">
        <f t="shared" si="13"/>
        <v>3.0565939368365686E-3</v>
      </c>
      <c r="Q5" s="7">
        <f t="shared" si="14"/>
        <v>0.53589024975517263</v>
      </c>
      <c r="R5">
        <f t="shared" si="15"/>
        <v>2444.9153331541615</v>
      </c>
      <c r="S5" s="25">
        <f t="shared" si="16"/>
        <v>1.2562556846043207E-3</v>
      </c>
      <c r="T5" s="25">
        <f t="shared" si="17"/>
        <v>7.7558922952927337E-2</v>
      </c>
      <c r="U5" s="10">
        <f ca="1">RANK(C5,$C$3:OFFSET($C$3,Control!$I$5-1,0),1)</f>
        <v>46</v>
      </c>
      <c r="V5" s="10">
        <f t="shared" ca="1" si="18"/>
        <v>46</v>
      </c>
      <c r="W5" s="10">
        <f t="shared" ca="1" si="18"/>
        <v>46</v>
      </c>
      <c r="X5" s="7">
        <f t="shared" si="19"/>
        <v>7.5067912839864537</v>
      </c>
      <c r="Y5" s="7">
        <f t="shared" ca="1" si="3"/>
        <v>277.82034984334507</v>
      </c>
      <c r="Z5">
        <v>1</v>
      </c>
      <c r="AA5">
        <v>2</v>
      </c>
      <c r="AB5" s="11">
        <f t="shared" si="20"/>
        <v>-0.60679707500087643</v>
      </c>
      <c r="AC5" s="11"/>
      <c r="AD5" s="7">
        <f t="shared" si="4"/>
        <v>7.8912735031157117</v>
      </c>
      <c r="AE5">
        <f t="shared" si="21"/>
        <v>-0.95246487961761561</v>
      </c>
      <c r="AF5" s="25">
        <f t="shared" si="22"/>
        <v>4.3674426546236851E-3</v>
      </c>
      <c r="AG5" s="7">
        <f>100*MAX(AF3:AF30)</f>
        <v>0.4720693724560433</v>
      </c>
      <c r="AL5" s="33"/>
      <c r="AM5" s="27"/>
      <c r="AN5" s="20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10 A4</v>
      </c>
      <c r="B6" s="27">
        <f t="shared" si="5"/>
        <v>4.2079930010538611</v>
      </c>
      <c r="C6" s="20">
        <v>124.08117274677571</v>
      </c>
      <c r="D6" s="9">
        <f t="shared" si="6"/>
        <v>5.609979440990287E-7</v>
      </c>
      <c r="E6">
        <f>Control!C8/100</f>
        <v>0.41488618091288926</v>
      </c>
      <c r="F6">
        <f t="shared" si="7"/>
        <v>4.8716509865109076E-5</v>
      </c>
      <c r="G6">
        <f t="shared" si="0"/>
        <v>219.61791326593158</v>
      </c>
      <c r="H6" s="21">
        <f t="shared" si="1"/>
        <v>9.1998636127769117E-14</v>
      </c>
      <c r="I6" s="7">
        <f t="shared" si="8"/>
        <v>3.811861999431422</v>
      </c>
      <c r="J6">
        <f t="shared" si="9"/>
        <v>3.811861999431422</v>
      </c>
      <c r="K6">
        <f>Control!F8/100*(1+Control!G8/100)</f>
        <v>3.9410059377557878E-2</v>
      </c>
      <c r="L6" s="25">
        <f t="shared" si="10"/>
        <v>3.9256465733841769E-2</v>
      </c>
      <c r="M6" s="10">
        <f t="shared" si="2"/>
        <v>6.7468187110166093</v>
      </c>
      <c r="N6">
        <f t="shared" si="11"/>
        <v>5.5341955206763909E-4</v>
      </c>
      <c r="O6">
        <f t="shared" si="12"/>
        <v>1.9486603946043629E-3</v>
      </c>
      <c r="P6" s="25">
        <f t="shared" si="13"/>
        <v>2.7275749302835268E-3</v>
      </c>
      <c r="Q6" s="7">
        <f t="shared" si="14"/>
        <v>1.2390056937559772</v>
      </c>
      <c r="R6">
        <f t="shared" si="15"/>
        <v>2427.3034886681639</v>
      </c>
      <c r="S6" s="25">
        <f t="shared" si="16"/>
        <v>1.1210293490600894E-3</v>
      </c>
      <c r="T6" s="25">
        <f t="shared" si="17"/>
        <v>4.2032757173990402E-2</v>
      </c>
      <c r="U6" s="10">
        <f ca="1">RANK(C6,$C$3:OFFSET($C$3,Control!$I$5-1,0),1)</f>
        <v>28</v>
      </c>
      <c r="V6" s="10">
        <f t="shared" ca="1" si="18"/>
        <v>28</v>
      </c>
      <c r="W6" s="10">
        <f t="shared" ca="1" si="18"/>
        <v>28</v>
      </c>
      <c r="X6" s="7">
        <f t="shared" si="19"/>
        <v>3.9809885285909412</v>
      </c>
      <c r="Y6" s="7">
        <f t="shared" ca="1" si="3"/>
        <v>96.081172746775707</v>
      </c>
      <c r="Z6">
        <v>1</v>
      </c>
      <c r="AA6">
        <v>2</v>
      </c>
      <c r="AB6" s="11">
        <f t="shared" si="20"/>
        <v>27.636048134900392</v>
      </c>
      <c r="AC6" s="11"/>
      <c r="AD6" s="7">
        <f t="shared" si="4"/>
        <v>4.3200959359598698</v>
      </c>
      <c r="AE6">
        <f t="shared" si="21"/>
        <v>65.774424665512882</v>
      </c>
      <c r="AF6" s="25">
        <f t="shared" si="22"/>
        <v>3.8973207892087254E-3</v>
      </c>
      <c r="AG6" s="7"/>
      <c r="AL6" s="33"/>
      <c r="AM6" s="27"/>
      <c r="AN6" s="9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AME 10 A5</v>
      </c>
      <c r="B7" s="27">
        <f t="shared" si="5"/>
        <v>3.7641383271391122</v>
      </c>
      <c r="C7" s="20">
        <v>103.41292645248235</v>
      </c>
      <c r="D7" s="9">
        <f t="shared" si="6"/>
        <v>2.027500833889917E-9</v>
      </c>
      <c r="E7">
        <f>Control!C9/100</f>
        <v>0.37570882029801977</v>
      </c>
      <c r="F7">
        <f t="shared" si="7"/>
        <v>4.5546197357236565E-5</v>
      </c>
      <c r="G7">
        <f t="shared" si="0"/>
        <v>183.03607718607407</v>
      </c>
      <c r="H7" s="21">
        <f t="shared" si="1"/>
        <v>6.5014445623695072E-14</v>
      </c>
      <c r="I7" s="7">
        <f t="shared" si="8"/>
        <v>4.1989194986597598</v>
      </c>
      <c r="J7">
        <f t="shared" si="9"/>
        <v>4.1989194986597598</v>
      </c>
      <c r="K7">
        <f>Control!F9/100*(1+Control!G9/100)</f>
        <v>3.5134331647586906E-2</v>
      </c>
      <c r="L7" s="25">
        <f t="shared" si="10"/>
        <v>3.500631283132806E-2</v>
      </c>
      <c r="M7" s="10">
        <f t="shared" si="2"/>
        <v>7.4318925091820631</v>
      </c>
      <c r="N7">
        <f t="shared" si="11"/>
        <v>5.1740480197820732E-4</v>
      </c>
      <c r="O7">
        <f t="shared" si="12"/>
        <v>1.8218478942894623E-3</v>
      </c>
      <c r="P7" s="25">
        <f t="shared" si="13"/>
        <v>2.5500731974709601E-3</v>
      </c>
      <c r="Q7" s="7">
        <f t="shared" si="14"/>
        <v>1.3876957423401479</v>
      </c>
      <c r="R7">
        <f t="shared" si="15"/>
        <v>2423.4720533756072</v>
      </c>
      <c r="S7" s="25">
        <f t="shared" si="16"/>
        <v>1.0480763937507276E-3</v>
      </c>
      <c r="T7" s="25">
        <f t="shared" si="17"/>
        <v>3.7601932226156258E-2</v>
      </c>
      <c r="U7" s="10">
        <f ca="1">RANK(C7,$C$3:OFFSET($C$3,Control!$I$5-1,0),1)</f>
        <v>21</v>
      </c>
      <c r="V7" s="10">
        <f t="shared" ca="1" si="18"/>
        <v>21</v>
      </c>
      <c r="W7" s="10">
        <f t="shared" ca="1" si="18"/>
        <v>21</v>
      </c>
      <c r="X7" s="7">
        <f t="shared" si="19"/>
        <v>3.5523717633306267</v>
      </c>
      <c r="Y7" s="7">
        <f t="shared" ca="1" si="3"/>
        <v>82.412926452482353</v>
      </c>
      <c r="Z7">
        <v>1</v>
      </c>
      <c r="AA7">
        <v>2</v>
      </c>
      <c r="AB7" s="11">
        <f t="shared" si="20"/>
        <v>34.113285965140427</v>
      </c>
      <c r="AC7" s="11"/>
      <c r="AD7" s="7">
        <f t="shared" si="4"/>
        <v>3.8689459665141852</v>
      </c>
      <c r="AE7">
        <f t="shared" si="21"/>
        <v>78.834106065727383</v>
      </c>
      <c r="AF7" s="25">
        <f t="shared" si="22"/>
        <v>3.6436957885789241E-3</v>
      </c>
      <c r="AG7" s="7"/>
      <c r="AL7" s="33"/>
      <c r="AM7" s="27"/>
      <c r="AN7" s="19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AME 10 A6</v>
      </c>
      <c r="B8" s="27">
        <f t="shared" si="5"/>
        <v>3.045294697537813</v>
      </c>
      <c r="C8" s="20">
        <v>72.669044376034861</v>
      </c>
      <c r="D8" s="9">
        <f t="shared" si="6"/>
        <v>4.5223181066589291E-7</v>
      </c>
      <c r="E8">
        <f>Control!C10/100</f>
        <v>0.37194525477625634</v>
      </c>
      <c r="F8">
        <f t="shared" si="7"/>
        <v>4.5262464763311313E-5</v>
      </c>
      <c r="G8">
        <f t="shared" si="0"/>
        <v>128.62083369782519</v>
      </c>
      <c r="H8" s="21">
        <f t="shared" si="1"/>
        <v>6.2763416198960356E-14</v>
      </c>
      <c r="I8" s="7">
        <f t="shared" si="8"/>
        <v>4.2403948186096949</v>
      </c>
      <c r="J8">
        <f t="shared" si="9"/>
        <v>4.2403948186096949</v>
      </c>
      <c r="K8">
        <f>Control!F10/100*(1+Control!G10/100)</f>
        <v>2.7942960331901551E-2</v>
      </c>
      <c r="L8" s="25">
        <f t="shared" si="10"/>
        <v>2.7841778951309126E-2</v>
      </c>
      <c r="M8" s="10">
        <f t="shared" si="2"/>
        <v>7.5053018993240377</v>
      </c>
      <c r="N8">
        <f t="shared" si="11"/>
        <v>5.1418159971121651E-4</v>
      </c>
      <c r="O8">
        <f t="shared" si="12"/>
        <v>1.8104985905324524E-3</v>
      </c>
      <c r="P8" s="25">
        <f t="shared" si="13"/>
        <v>2.5341873732968212E-3</v>
      </c>
      <c r="Q8" s="7">
        <f t="shared" si="14"/>
        <v>1.9512540122842572</v>
      </c>
      <c r="R8">
        <f t="shared" si="15"/>
        <v>2409.6064331765838</v>
      </c>
      <c r="S8" s="25">
        <f t="shared" si="16"/>
        <v>1.0415473430047718E-3</v>
      </c>
      <c r="T8" s="25">
        <f t="shared" si="17"/>
        <v>3.0421228789369259E-2</v>
      </c>
      <c r="U8" s="10">
        <f ca="1">RANK(C8,$C$3:OFFSET($C$3,Control!$I$5-1,0),1)</f>
        <v>8</v>
      </c>
      <c r="V8" s="10">
        <f t="shared" ca="1" si="18"/>
        <v>8</v>
      </c>
      <c r="W8" s="10">
        <f t="shared" ca="1" si="18"/>
        <v>8</v>
      </c>
      <c r="X8" s="7">
        <f t="shared" si="19"/>
        <v>2.8355960551020343</v>
      </c>
      <c r="Y8" s="7">
        <f t="shared" ca="1" si="3"/>
        <v>64.669044376034861</v>
      </c>
      <c r="Z8">
        <v>1</v>
      </c>
      <c r="AA8">
        <v>2</v>
      </c>
      <c r="AB8" s="11">
        <f t="shared" si="20"/>
        <v>46.637983205783229</v>
      </c>
      <c r="AC8" s="11"/>
      <c r="AD8" s="7">
        <f t="shared" si="4"/>
        <v>3.1494494318382902</v>
      </c>
      <c r="AE8">
        <f t="shared" si="21"/>
        <v>93.12536693419203</v>
      </c>
      <c r="AF8" s="25">
        <f t="shared" si="22"/>
        <v>3.6209971810649048E-3</v>
      </c>
      <c r="AG8" s="7"/>
      <c r="AL8" s="33"/>
      <c r="AM8" s="27"/>
      <c r="AN8" s="20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AME 10 B1</v>
      </c>
      <c r="B9" s="27">
        <f t="shared" si="5"/>
        <v>5.8733968849091447</v>
      </c>
      <c r="C9" s="20">
        <v>211.00029818739091</v>
      </c>
      <c r="D9" s="9">
        <f t="shared" si="6"/>
        <v>7.7003265097630447E-8</v>
      </c>
      <c r="E9">
        <f>Control!C11/100</f>
        <v>0.32658415960627202</v>
      </c>
      <c r="F9">
        <f t="shared" si="7"/>
        <v>4.2092188261714055E-5</v>
      </c>
      <c r="G9">
        <f t="shared" si="0"/>
        <v>373.46072865521222</v>
      </c>
      <c r="H9" s="21">
        <f t="shared" si="1"/>
        <v>3.9811899806603815E-14</v>
      </c>
      <c r="I9" s="7">
        <f t="shared" si="8"/>
        <v>4.8154772162559407</v>
      </c>
      <c r="J9">
        <f t="shared" si="9"/>
        <v>4.8154772162559407</v>
      </c>
      <c r="K9">
        <f>Control!F11/100*(1+Control!G11/100)</f>
        <v>5.6468450013446983E-2</v>
      </c>
      <c r="L9" s="25">
        <f t="shared" si="10"/>
        <v>5.6278299563141926E-2</v>
      </c>
      <c r="M9" s="10">
        <f t="shared" si="2"/>
        <v>8.5231710355610577</v>
      </c>
      <c r="N9">
        <f t="shared" si="11"/>
        <v>4.7816725865307166E-4</v>
      </c>
      <c r="O9">
        <f t="shared" si="12"/>
        <v>1.683687530468562E-3</v>
      </c>
      <c r="P9" s="25">
        <f t="shared" si="13"/>
        <v>2.3566876564294443E-3</v>
      </c>
      <c r="Q9" s="7">
        <f t="shared" si="14"/>
        <v>0.63330161478800728</v>
      </c>
      <c r="R9">
        <f t="shared" si="15"/>
        <v>2441.8175781821269</v>
      </c>
      <c r="S9" s="25">
        <f t="shared" si="16"/>
        <v>9.6859521624596562E-4</v>
      </c>
      <c r="T9" s="25">
        <f t="shared" si="17"/>
        <v>5.867707940783308E-2</v>
      </c>
      <c r="U9" s="10">
        <f ca="1">RANK(C9,$C$3:OFFSET($C$3,Control!$I$5-1,0),1)</f>
        <v>41</v>
      </c>
      <c r="V9" s="10">
        <f t="shared" ca="1" si="18"/>
        <v>41</v>
      </c>
      <c r="W9" s="10">
        <f t="shared" ca="1" si="18"/>
        <v>41</v>
      </c>
      <c r="X9" s="7">
        <f t="shared" si="19"/>
        <v>5.6756466821795</v>
      </c>
      <c r="Y9" s="7">
        <f t="shared" ca="1" si="3"/>
        <v>170.00029818739091</v>
      </c>
      <c r="Z9">
        <v>1</v>
      </c>
      <c r="AA9">
        <v>2</v>
      </c>
      <c r="AB9" s="11">
        <f t="shared" si="20"/>
        <v>10.323424342633754</v>
      </c>
      <c r="AC9" s="11"/>
      <c r="AD9" s="7">
        <f t="shared" si="4"/>
        <v>5.9702564065337409</v>
      </c>
      <c r="AE9">
        <f t="shared" si="21"/>
        <v>40.320320567148485</v>
      </c>
      <c r="AF9" s="25">
        <f t="shared" si="22"/>
        <v>3.367375060937124E-3</v>
      </c>
      <c r="AG9" s="7"/>
      <c r="AL9" s="33"/>
      <c r="AM9" s="27"/>
      <c r="AN9" s="9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 10 B2</v>
      </c>
      <c r="B10" s="27">
        <f t="shared" si="5"/>
        <v>3.098488320315206</v>
      </c>
      <c r="C10" s="20">
        <v>74.817722389271992</v>
      </c>
      <c r="D10" s="9">
        <f t="shared" si="6"/>
        <v>9.1101716659380827E-7</v>
      </c>
      <c r="E10">
        <f>Control!C12/100</f>
        <v>0.35834599538701023</v>
      </c>
      <c r="F10">
        <f t="shared" si="7"/>
        <v>4.4264968467039455E-5</v>
      </c>
      <c r="G10">
        <f t="shared" si="0"/>
        <v>132.42389399376995</v>
      </c>
      <c r="H10" s="21">
        <f t="shared" si="1"/>
        <v>5.5092050870068707E-14</v>
      </c>
      <c r="I10" s="7">
        <f t="shared" si="8"/>
        <v>4.397523099258966</v>
      </c>
      <c r="J10">
        <f t="shared" si="9"/>
        <v>4.397523099258966</v>
      </c>
      <c r="K10">
        <f>Control!F12/100*(1+Control!G12/100)</f>
        <v>2.8531754972877431E-2</v>
      </c>
      <c r="L10" s="25">
        <f t="shared" si="10"/>
        <v>2.8430718394142733E-2</v>
      </c>
      <c r="M10" s="10">
        <f t="shared" si="2"/>
        <v>7.7834116588254298</v>
      </c>
      <c r="N10">
        <f t="shared" si="11"/>
        <v>5.0285004178556817E-4</v>
      </c>
      <c r="O10">
        <f t="shared" si="12"/>
        <v>1.7705987386815779E-3</v>
      </c>
      <c r="P10" s="25">
        <f t="shared" si="13"/>
        <v>2.4783388345099651E-3</v>
      </c>
      <c r="Q10" s="7">
        <f t="shared" si="14"/>
        <v>1.8552220974332017</v>
      </c>
      <c r="R10">
        <f t="shared" ref="R10:R30" si="23">Q10/100*G10+(100-Q10)/100*2450</f>
        <v>2407.0038159565406</v>
      </c>
      <c r="S10" s="25">
        <f t="shared" si="16"/>
        <v>1.0185936743861508E-3</v>
      </c>
      <c r="T10" s="25">
        <f t="shared" si="17"/>
        <v>3.0953322197119736E-2</v>
      </c>
      <c r="U10" s="10">
        <f ca="1">RANK(C10,$C$3:OFFSET($C$3,Control!$I$5-1,0),1)</f>
        <v>9</v>
      </c>
      <c r="V10" s="10">
        <f t="shared" ca="1" si="18"/>
        <v>9</v>
      </c>
      <c r="W10" s="10">
        <f t="shared" ca="1" si="18"/>
        <v>9</v>
      </c>
      <c r="X10" s="7">
        <f t="shared" si="19"/>
        <v>2.8933568435928301</v>
      </c>
      <c r="Y10" s="7">
        <f t="shared" ca="1" si="3"/>
        <v>65.817722389271992</v>
      </c>
      <c r="Z10">
        <v>1</v>
      </c>
      <c r="AA10">
        <v>2</v>
      </c>
      <c r="AB10" s="11">
        <f t="shared" si="20"/>
        <v>45.623560407247297</v>
      </c>
      <c r="AC10" s="11"/>
      <c r="AD10" s="7">
        <f t="shared" si="4"/>
        <v>3.2003476877538213</v>
      </c>
      <c r="AE10">
        <f t="shared" si="21"/>
        <v>94.157855221762475</v>
      </c>
      <c r="AF10" s="25">
        <f t="shared" si="22"/>
        <v>3.5411974773631553E-3</v>
      </c>
      <c r="AG10" s="7"/>
      <c r="AH10"/>
      <c r="AI10"/>
      <c r="AJ10"/>
      <c r="AK10"/>
      <c r="AL10" s="33"/>
      <c r="AM10" s="27"/>
      <c r="AN10" s="8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 10 B4</v>
      </c>
      <c r="B11" s="27">
        <f t="shared" si="5"/>
        <v>8.7436074717031875</v>
      </c>
      <c r="C11" s="20">
        <v>386.7062656001691</v>
      </c>
      <c r="D11" s="9">
        <f t="shared" si="6"/>
        <v>7.5839682089906546E-7</v>
      </c>
      <c r="E11">
        <f>Control!C13/100</f>
        <v>0.36630521808811933</v>
      </c>
      <c r="F11">
        <f t="shared" si="7"/>
        <v>4.4843575968952583E-5</v>
      </c>
      <c r="G11">
        <f t="shared" si="0"/>
        <v>684.45213095535576</v>
      </c>
      <c r="H11" s="21">
        <f t="shared" si="1"/>
        <v>5.9495054168490207E-14</v>
      </c>
      <c r="I11" s="7">
        <f t="shared" si="8"/>
        <v>4.3041448611977877</v>
      </c>
      <c r="J11">
        <f t="shared" si="9"/>
        <v>4.3041448611977877</v>
      </c>
      <c r="K11">
        <f>Control!F13/100*(1+Control!G13/100)</f>
        <v>8.5095549914628865E-2</v>
      </c>
      <c r="L11" s="25">
        <f t="shared" si="10"/>
        <v>8.4790270814051549E-2</v>
      </c>
      <c r="M11" s="10">
        <f t="shared" si="2"/>
        <v>7.6181365140675945</v>
      </c>
      <c r="N11">
        <f t="shared" si="11"/>
        <v>5.0942302300730131E-4</v>
      </c>
      <c r="O11">
        <f t="shared" si="12"/>
        <v>1.7937430387581031E-3</v>
      </c>
      <c r="P11" s="25">
        <f t="shared" si="13"/>
        <v>2.5107343267375916E-3</v>
      </c>
      <c r="Q11" s="7">
        <f t="shared" si="14"/>
        <v>0.3691405285142928</v>
      </c>
      <c r="R11">
        <f t="shared" si="23"/>
        <v>2443.4826472650361</v>
      </c>
      <c r="S11" s="25">
        <f t="shared" si="16"/>
        <v>1.0319081748096615E-3</v>
      </c>
      <c r="T11" s="25">
        <f t="shared" si="17"/>
        <v>8.7345848716758101E-2</v>
      </c>
      <c r="U11" s="10">
        <f ca="1">RANK(C11,$C$3:OFFSET($C$3,Control!$I$5-1,0),1)</f>
        <v>47</v>
      </c>
      <c r="V11" s="10">
        <f t="shared" ca="1" si="18"/>
        <v>47</v>
      </c>
      <c r="W11" s="10">
        <f t="shared" ca="1" si="18"/>
        <v>47</v>
      </c>
      <c r="X11" s="7">
        <f t="shared" si="19"/>
        <v>8.5299693837058843</v>
      </c>
      <c r="Y11" s="7">
        <f t="shared" ca="1" si="3"/>
        <v>339.7062656001691</v>
      </c>
      <c r="Z11">
        <v>1</v>
      </c>
      <c r="AA11">
        <v>2</v>
      </c>
      <c r="AB11" s="11">
        <f t="shared" si="20"/>
        <v>-4.1801023327686035</v>
      </c>
      <c r="AC11" s="11"/>
      <c r="AD11" s="7">
        <f t="shared" si="4"/>
        <v>8.8467982891841537</v>
      </c>
      <c r="AE11">
        <f t="shared" si="21"/>
        <v>-22.503832635351969</v>
      </c>
      <c r="AF11" s="25">
        <f t="shared" si="22"/>
        <v>3.5874860775162057E-3</v>
      </c>
      <c r="AG11" s="7"/>
      <c r="AL11" s="33"/>
      <c r="AM11" s="27"/>
      <c r="AN11" s="19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 10 B5</v>
      </c>
      <c r="B12" s="27">
        <f t="shared" si="5"/>
        <v>9.5890221195408749</v>
      </c>
      <c r="C12" s="20">
        <v>443.17663734442357</v>
      </c>
      <c r="D12" s="9">
        <f t="shared" si="6"/>
        <v>8.191365736820444E-7</v>
      </c>
      <c r="E12">
        <f>Control!C14/100</f>
        <v>0.28570778195564522</v>
      </c>
      <c r="F12">
        <f t="shared" si="7"/>
        <v>3.9580257986695148E-5</v>
      </c>
      <c r="G12">
        <f t="shared" si="0"/>
        <v>784.40206638298378</v>
      </c>
      <c r="H12" s="21">
        <f t="shared" si="1"/>
        <v>2.4932006953823673E-14</v>
      </c>
      <c r="I12" s="7">
        <f t="shared" si="8"/>
        <v>5.4901231499320167</v>
      </c>
      <c r="J12">
        <f t="shared" si="9"/>
        <v>5.4901231499320167</v>
      </c>
      <c r="K12">
        <f>Control!F14/100*(1+Control!G14/100)</f>
        <v>9.3844407814029571E-2</v>
      </c>
      <c r="L12" s="25">
        <f t="shared" si="10"/>
        <v>9.354725694427854E-2</v>
      </c>
      <c r="M12" s="10">
        <f t="shared" si="2"/>
        <v>9.7172630067069061</v>
      </c>
      <c r="N12">
        <f t="shared" si="11"/>
        <v>4.4963173072885685E-4</v>
      </c>
      <c r="O12">
        <f t="shared" si="12"/>
        <v>1.5832103194678058E-3</v>
      </c>
      <c r="P12" s="25">
        <f t="shared" si="13"/>
        <v>2.2160479007545652E-3</v>
      </c>
      <c r="Q12" s="7">
        <f t="shared" si="14"/>
        <v>0.28450544568900216</v>
      </c>
      <c r="R12">
        <f t="shared" si="23"/>
        <v>2445.261283175576</v>
      </c>
      <c r="S12" s="25">
        <f t="shared" si="16"/>
        <v>9.1079248019435097E-4</v>
      </c>
      <c r="T12" s="25">
        <f t="shared" si="17"/>
        <v>9.5802885103019805E-2</v>
      </c>
      <c r="U12" s="10">
        <f ca="1">RANK(C12,$C$3:OFFSET($C$3,Control!$I$5-1,0),1)</f>
        <v>48</v>
      </c>
      <c r="V12" s="10">
        <f t="shared" ca="1" si="18"/>
        <v>48</v>
      </c>
      <c r="W12" s="10">
        <f t="shared" ca="1" si="18"/>
        <v>48</v>
      </c>
      <c r="X12" s="7">
        <f t="shared" si="19"/>
        <v>9.3996888675007391</v>
      </c>
      <c r="Y12" s="7">
        <f t="shared" ca="1" si="3"/>
        <v>395.17663734442357</v>
      </c>
      <c r="Z12">
        <v>1</v>
      </c>
      <c r="AA12">
        <v>2</v>
      </c>
      <c r="AB12" s="11">
        <f t="shared" si="20"/>
        <v>-6.5493168195774487</v>
      </c>
      <c r="AC12" s="11"/>
      <c r="AD12" s="7">
        <f t="shared" si="4"/>
        <v>9.6801013675603098</v>
      </c>
      <c r="AE12">
        <f t="shared" si="21"/>
        <v>-46.708716279731661</v>
      </c>
      <c r="AF12" s="25">
        <f t="shared" si="22"/>
        <v>3.1664206389356111E-3</v>
      </c>
      <c r="AG12" s="7"/>
      <c r="AL12" s="33"/>
      <c r="AM12" s="27"/>
      <c r="AN12" s="19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 10 C1</v>
      </c>
      <c r="B13" s="27">
        <f t="shared" si="5"/>
        <v>6.0921502609949609</v>
      </c>
      <c r="C13" s="20">
        <v>223.36088184161093</v>
      </c>
      <c r="D13" s="9">
        <f t="shared" si="6"/>
        <v>8.3772278181015736E-7</v>
      </c>
      <c r="E13">
        <f>Control!C15/100</f>
        <v>0.39239929120214517</v>
      </c>
      <c r="F13">
        <f t="shared" si="7"/>
        <v>4.6846838745906738E-5</v>
      </c>
      <c r="G13">
        <f t="shared" si="0"/>
        <v>395.33838768112048</v>
      </c>
      <c r="H13" s="21">
        <f t="shared" si="1"/>
        <v>7.5697013502661762E-14</v>
      </c>
      <c r="I13" s="7">
        <f t="shared" si="8"/>
        <v>4.0245744332630231</v>
      </c>
      <c r="J13">
        <f t="shared" si="9"/>
        <v>4.0245744332630231</v>
      </c>
      <c r="K13">
        <f>Control!F15/100*(1+Control!G15/100)</f>
        <v>5.8404974669943918E-2</v>
      </c>
      <c r="L13" s="25">
        <f t="shared" si="10"/>
        <v>5.8186087595518188E-2</v>
      </c>
      <c r="M13" s="10">
        <f t="shared" si="2"/>
        <v>7.1233098402482016</v>
      </c>
      <c r="N13">
        <f t="shared" si="11"/>
        <v>5.3218008815350049E-4</v>
      </c>
      <c r="O13">
        <f t="shared" si="12"/>
        <v>1.8738735498362693E-3</v>
      </c>
      <c r="P13" s="25">
        <f t="shared" si="13"/>
        <v>2.622894441333643E-3</v>
      </c>
      <c r="Q13" s="7">
        <f t="shared" si="14"/>
        <v>0.66568891285967247</v>
      </c>
      <c r="R13">
        <f t="shared" si="23"/>
        <v>2436.3223454500094</v>
      </c>
      <c r="S13" s="25">
        <f t="shared" si="16"/>
        <v>1.078005819592988E-3</v>
      </c>
      <c r="T13" s="25">
        <f t="shared" si="17"/>
        <v>6.0855828875597741E-2</v>
      </c>
      <c r="U13" s="10">
        <f ca="1">RANK(C13,$C$3:OFFSET($C$3,Control!$I$5-1,0),1)</f>
        <v>42</v>
      </c>
      <c r="V13" s="10">
        <f t="shared" ca="1" si="18"/>
        <v>42</v>
      </c>
      <c r="W13" s="10">
        <f t="shared" ca="1" si="18"/>
        <v>42</v>
      </c>
      <c r="X13" s="7">
        <f t="shared" si="19"/>
        <v>5.8718267683671685</v>
      </c>
      <c r="Y13" s="7">
        <f t="shared" ca="1" si="3"/>
        <v>181.36088184161093</v>
      </c>
      <c r="Z13">
        <v>1</v>
      </c>
      <c r="AA13">
        <v>2</v>
      </c>
      <c r="AB13" s="11">
        <f t="shared" si="20"/>
        <v>8.6895769446343714</v>
      </c>
      <c r="AC13" s="11"/>
      <c r="AD13" s="7">
        <f t="shared" si="4"/>
        <v>6.1999508429542596</v>
      </c>
      <c r="AE13">
        <f t="shared" si="21"/>
        <v>32.087150965210952</v>
      </c>
      <c r="AF13" s="25">
        <f t="shared" si="22"/>
        <v>3.7477470996725376E-3</v>
      </c>
      <c r="AG13" s="7"/>
      <c r="AL13" s="33"/>
      <c r="AM13" s="27"/>
      <c r="AN13" s="8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 10 C2</v>
      </c>
      <c r="B14" s="27">
        <f t="shared" si="5"/>
        <v>5.1705014305073798</v>
      </c>
      <c r="C14" s="20">
        <v>172.67688920719937</v>
      </c>
      <c r="D14" s="9">
        <f t="shared" si="6"/>
        <v>7.3629160635135804E-7</v>
      </c>
      <c r="E14">
        <f>Control!C16/100</f>
        <v>0.32913687353920051</v>
      </c>
      <c r="F14">
        <f t="shared" si="7"/>
        <v>4.2259212435045408E-5</v>
      </c>
      <c r="G14" s="10">
        <f t="shared" si="0"/>
        <v>305.63007455071806</v>
      </c>
      <c r="H14" s="21">
        <f t="shared" si="1"/>
        <v>4.0911733700943603E-14</v>
      </c>
      <c r="I14" s="7">
        <f t="shared" si="8"/>
        <v>4.7789050084276692</v>
      </c>
      <c r="J14">
        <f t="shared" si="9"/>
        <v>4.7789050084276692</v>
      </c>
      <c r="K14">
        <f>Control!F16/100*(1+Control!G16/100)</f>
        <v>4.9413490026000595E-2</v>
      </c>
      <c r="L14" s="25">
        <f t="shared" si="10"/>
        <v>4.9246436012227335E-2</v>
      </c>
      <c r="M14" s="10">
        <f t="shared" si="2"/>
        <v>8.4584399261673369</v>
      </c>
      <c r="N14">
        <f t="shared" si="11"/>
        <v>4.8006465326211578E-4</v>
      </c>
      <c r="O14">
        <f t="shared" si="12"/>
        <v>1.690368497401816E-3</v>
      </c>
      <c r="P14" s="25">
        <f t="shared" si="13"/>
        <v>2.3660391257607112E-3</v>
      </c>
      <c r="Q14" s="7">
        <f t="shared" si="14"/>
        <v>0.77581415309810542</v>
      </c>
      <c r="R14">
        <f t="shared" si="23"/>
        <v>2433.3636746235852</v>
      </c>
      <c r="S14" s="25">
        <f t="shared" si="16"/>
        <v>9.7243865660787555E-4</v>
      </c>
      <c r="T14" s="25">
        <f t="shared" si="17"/>
        <v>5.1654734350423087E-2</v>
      </c>
      <c r="U14" s="10">
        <f ca="1">RANK(C14,$C$3:OFFSET($C$3,Control!$I$5-1,0),1)</f>
        <v>39</v>
      </c>
      <c r="V14" s="10">
        <f t="shared" ca="1" si="18"/>
        <v>39</v>
      </c>
      <c r="W14" s="10">
        <f t="shared" ca="1" si="18"/>
        <v>39</v>
      </c>
      <c r="X14" s="7">
        <f t="shared" si="19"/>
        <v>4.9726500665489448</v>
      </c>
      <c r="Y14" s="13">
        <f t="shared" ca="1" si="3"/>
        <v>133.67688920719937</v>
      </c>
      <c r="Z14" s="10">
        <v>1</v>
      </c>
      <c r="AA14" s="10">
        <v>2</v>
      </c>
      <c r="AB14" s="11">
        <f t="shared" si="20"/>
        <v>16.466270051968262</v>
      </c>
      <c r="AC14" s="11"/>
      <c r="AD14" s="7">
        <f t="shared" si="4"/>
        <v>5.267745296168167</v>
      </c>
      <c r="AE14">
        <f t="shared" si="21"/>
        <v>55.282726433365724</v>
      </c>
      <c r="AF14" s="25">
        <f t="shared" si="22"/>
        <v>3.3807369948036323E-3</v>
      </c>
      <c r="AG14" s="7"/>
      <c r="AL14" s="33"/>
      <c r="AM14" s="27"/>
      <c r="AN14" s="19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 10 C3</v>
      </c>
      <c r="B15" s="27">
        <f t="shared" si="5"/>
        <v>3.1103304501675741</v>
      </c>
      <c r="C15" s="20">
        <v>75.298993957504223</v>
      </c>
      <c r="D15" s="9">
        <f t="shared" si="6"/>
        <v>3.7625784532480111E-7</v>
      </c>
      <c r="E15">
        <f>Control!C17/100</f>
        <v>0.35096976092195603</v>
      </c>
      <c r="F15">
        <f t="shared" si="7"/>
        <v>4.3741412259113424E-5</v>
      </c>
      <c r="G15">
        <f t="shared" si="0"/>
        <v>133.27572231864474</v>
      </c>
      <c r="H15" s="21">
        <f t="shared" si="1"/>
        <v>5.1224053824214064E-14</v>
      </c>
      <c r="I15" s="7">
        <f t="shared" si="8"/>
        <v>4.487842934870879</v>
      </c>
      <c r="J15">
        <f t="shared" si="9"/>
        <v>4.487842934870879</v>
      </c>
      <c r="K15">
        <f>Control!F17/100*(1+Control!G17/100)</f>
        <v>2.867958944945536E-2</v>
      </c>
      <c r="L15" s="25">
        <f t="shared" si="10"/>
        <v>2.8579230589812897E-2</v>
      </c>
      <c r="M15" s="10">
        <f t="shared" si="2"/>
        <v>7.9432735732843733</v>
      </c>
      <c r="N15">
        <f t="shared" si="11"/>
        <v>4.9690244326352844E-4</v>
      </c>
      <c r="O15">
        <f t="shared" si="12"/>
        <v>1.7496564903645366E-3</v>
      </c>
      <c r="P15" s="25">
        <f t="shared" si="13"/>
        <v>2.4490255936540947E-3</v>
      </c>
      <c r="Q15" s="7">
        <f t="shared" si="14"/>
        <v>1.8221533666452439</v>
      </c>
      <c r="R15">
        <f t="shared" si="23"/>
        <v>2407.7857305783414</v>
      </c>
      <c r="S15" s="25">
        <f t="shared" si="16"/>
        <v>1.0065459748158654E-3</v>
      </c>
      <c r="T15" s="25">
        <f t="shared" si="17"/>
        <v>3.1071997595726104E-2</v>
      </c>
      <c r="U15" s="10">
        <f ca="1">RANK(C15,$C$3:OFFSET($C$3,Control!$I$5-1,0),1)</f>
        <v>10</v>
      </c>
      <c r="V15" s="10">
        <f t="shared" ca="1" si="18"/>
        <v>10</v>
      </c>
      <c r="W15" s="10">
        <f t="shared" ca="1" si="18"/>
        <v>10</v>
      </c>
      <c r="X15" s="7">
        <f t="shared" si="19"/>
        <v>2.9076133033076426</v>
      </c>
      <c r="Y15" s="7">
        <f t="shared" ca="1" si="3"/>
        <v>65.298993957504223</v>
      </c>
      <c r="Z15">
        <v>1</v>
      </c>
      <c r="AA15">
        <v>2</v>
      </c>
      <c r="AB15" s="11">
        <f t="shared" si="20"/>
        <v>45.399588072371834</v>
      </c>
      <c r="AC15" s="11"/>
      <c r="AD15" s="7">
        <f t="shared" si="4"/>
        <v>3.2109850476491606</v>
      </c>
      <c r="AE15">
        <f t="shared" si="21"/>
        <v>95.035757103203807</v>
      </c>
      <c r="AF15" s="25">
        <f t="shared" si="22"/>
        <v>3.4993129807290736E-3</v>
      </c>
      <c r="AG15" s="7"/>
      <c r="AL15" s="33"/>
      <c r="AM15" s="27"/>
      <c r="AN15" s="8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 10 C4</v>
      </c>
      <c r="B16" s="27">
        <f t="shared" si="5"/>
        <v>3.7524839442924063</v>
      </c>
      <c r="C16" s="20">
        <v>102.88658819475451</v>
      </c>
      <c r="D16" s="9">
        <f t="shared" si="6"/>
        <v>6.1326092559710332E-7</v>
      </c>
      <c r="E16">
        <f>Control!C18/100</f>
        <v>0.34967461501867869</v>
      </c>
      <c r="F16">
        <f t="shared" si="7"/>
        <v>4.3650710126684924E-5</v>
      </c>
      <c r="G16">
        <f t="shared" si="0"/>
        <v>182.10448291374951</v>
      </c>
      <c r="H16" s="21">
        <f t="shared" si="1"/>
        <v>5.0565506824928548E-14</v>
      </c>
      <c r="I16" s="7">
        <f t="shared" si="8"/>
        <v>4.5040948884269545</v>
      </c>
      <c r="J16">
        <f t="shared" si="9"/>
        <v>4.5040948884269545</v>
      </c>
      <c r="K16">
        <f>Control!F18/100*(1+Control!G18/100)</f>
        <v>3.5122197990643811E-2</v>
      </c>
      <c r="L16" s="25">
        <f t="shared" si="10"/>
        <v>3.4999549279963682E-2</v>
      </c>
      <c r="M16" s="10">
        <f t="shared" si="2"/>
        <v>7.9720387763161353</v>
      </c>
      <c r="N16">
        <f t="shared" si="11"/>
        <v>4.9587206703914069E-4</v>
      </c>
      <c r="O16">
        <f t="shared" si="12"/>
        <v>1.7460284050673967E-3</v>
      </c>
      <c r="P16" s="25">
        <f t="shared" si="13"/>
        <v>2.4439472975442082E-3</v>
      </c>
      <c r="Q16" s="7">
        <f t="shared" si="14"/>
        <v>1.3373716702911751</v>
      </c>
      <c r="R16">
        <f t="shared" si="23"/>
        <v>2419.6698078426848</v>
      </c>
      <c r="S16" s="25">
        <f t="shared" si="16"/>
        <v>1.0044588024639004E-3</v>
      </c>
      <c r="T16" s="25">
        <f t="shared" si="17"/>
        <v>3.7487147287634574E-2</v>
      </c>
      <c r="U16" s="10">
        <f ca="1">RANK(C16,$C$3:OFFSET($C$3,Control!$I$5-1,0),1)</f>
        <v>20</v>
      </c>
      <c r="V16" s="10">
        <f t="shared" ca="1" si="18"/>
        <v>20</v>
      </c>
      <c r="W16" s="10">
        <f t="shared" ca="1" si="18"/>
        <v>20</v>
      </c>
      <c r="X16" s="7">
        <f t="shared" si="19"/>
        <v>3.5495421347002822</v>
      </c>
      <c r="Y16" s="7">
        <f t="shared" ca="1" si="3"/>
        <v>82.886588194754509</v>
      </c>
      <c r="Z16">
        <v>1</v>
      </c>
      <c r="AA16">
        <v>2</v>
      </c>
      <c r="AB16" s="11">
        <f t="shared" si="20"/>
        <v>34.295956078809155</v>
      </c>
      <c r="AC16" s="11"/>
      <c r="AD16" s="7">
        <f t="shared" si="4"/>
        <v>3.8529298245387964</v>
      </c>
      <c r="AE16">
        <f t="shared" si="21"/>
        <v>82.434576833980529</v>
      </c>
      <c r="AF16" s="25">
        <f t="shared" si="22"/>
        <v>3.4920568101347938E-3</v>
      </c>
      <c r="AG16" s="7"/>
      <c r="AL16" s="33"/>
      <c r="AM16" s="27"/>
      <c r="AN16" s="19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 t="str">
        <f>Control!B19</f>
        <v>AME 10 D1</v>
      </c>
      <c r="B17" s="27">
        <f t="shared" si="5"/>
        <v>4.3900105860505816</v>
      </c>
      <c r="C17" s="20">
        <v>132.89221506022997</v>
      </c>
      <c r="D17" s="9">
        <f t="shared" si="6"/>
        <v>1.1066669092230086E-7</v>
      </c>
      <c r="E17">
        <f>Control!C19/100</f>
        <v>0.42296595174014884</v>
      </c>
      <c r="F17">
        <f t="shared" si="7"/>
        <v>4.9423888126054142E-5</v>
      </c>
      <c r="G17">
        <f t="shared" si="0"/>
        <v>235.21304896413875</v>
      </c>
      <c r="H17" s="21">
        <f t="shared" si="1"/>
        <v>9.8423527416286924E-14</v>
      </c>
      <c r="I17" s="7">
        <f t="shared" si="8"/>
        <v>3.7409556164807571</v>
      </c>
      <c r="J17">
        <f t="shared" si="9"/>
        <v>3.7409556164807571</v>
      </c>
      <c r="K17">
        <f>Control!F19/100*(1+Control!G19/100)</f>
        <v>4.1196461083863517E-2</v>
      </c>
      <c r="L17" s="25">
        <f t="shared" si="10"/>
        <v>4.1033573941159661E-2</v>
      </c>
      <c r="M17" s="10">
        <f t="shared" si="2"/>
        <v>6.6213177061813324</v>
      </c>
      <c r="N17">
        <f t="shared" si="11"/>
        <v>5.6145536911197502E-4</v>
      </c>
      <c r="O17">
        <f t="shared" si="12"/>
        <v>1.9769555250421654E-3</v>
      </c>
      <c r="P17" s="25">
        <f t="shared" si="13"/>
        <v>2.7671801322186351E-3</v>
      </c>
      <c r="Q17" s="7">
        <f t="shared" si="14"/>
        <v>1.1744412436311611</v>
      </c>
      <c r="R17">
        <f t="shared" si="23"/>
        <v>2423.9886285884741</v>
      </c>
      <c r="S17" s="25">
        <f t="shared" si="16"/>
        <v>1.1373070297396417E-3</v>
      </c>
      <c r="T17" s="25">
        <f t="shared" si="17"/>
        <v>4.3850177961504345E-2</v>
      </c>
      <c r="U17" s="10">
        <f ca="1">RANK(C17,$C$3:OFFSET($C$3,Control!$I$5-1,0),1)</f>
        <v>33</v>
      </c>
      <c r="V17" s="10">
        <f t="shared" ca="1" si="18"/>
        <v>33</v>
      </c>
      <c r="W17" s="10">
        <f t="shared" ca="1" si="18"/>
        <v>33</v>
      </c>
      <c r="X17" s="7">
        <f t="shared" si="19"/>
        <v>4.1595029310271636</v>
      </c>
      <c r="Y17" s="7">
        <f t="shared" ca="1" si="3"/>
        <v>99.892215060229972</v>
      </c>
      <c r="Z17">
        <v>1</v>
      </c>
      <c r="AA17">
        <v>2</v>
      </c>
      <c r="AB17" s="11">
        <f t="shared" si="20"/>
        <v>25.238508670166059</v>
      </c>
      <c r="AC17" s="11"/>
      <c r="AD17" s="7">
        <f t="shared" si="4"/>
        <v>4.5037412890245454</v>
      </c>
      <c r="AE17">
        <f t="shared" si="21"/>
        <v>61.591452125774438</v>
      </c>
      <c r="AF17" s="25">
        <f t="shared" si="22"/>
        <v>3.9539110500843308E-3</v>
      </c>
      <c r="AG17" s="7"/>
      <c r="AL17" s="33"/>
      <c r="AM17" s="27"/>
      <c r="AN17" s="8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 t="str">
        <f>Control!B20</f>
        <v>AME 10 D2</v>
      </c>
      <c r="B18" s="27">
        <f t="shared" si="5"/>
        <v>4.2821601119029156</v>
      </c>
      <c r="C18" s="20">
        <v>127.64875238374781</v>
      </c>
      <c r="D18" s="9">
        <f t="shared" si="6"/>
        <v>6.411520292459727E-7</v>
      </c>
      <c r="E18">
        <f>Control!C20/100</f>
        <v>0.3184283787812322</v>
      </c>
      <c r="F18">
        <f t="shared" si="7"/>
        <v>4.1566939364860238E-5</v>
      </c>
      <c r="G18">
        <f t="shared" si="0"/>
        <v>225.93236354019535</v>
      </c>
      <c r="H18" s="21">
        <f t="shared" si="1"/>
        <v>3.6439396499948843E-14</v>
      </c>
      <c r="I18" s="7">
        <f t="shared" si="8"/>
        <v>4.9362528572856128</v>
      </c>
      <c r="J18">
        <f t="shared" si="9"/>
        <v>4.9362528572856128</v>
      </c>
      <c r="K18">
        <f>Control!F20/100*(1+Control!G20/100)</f>
        <v>4.0546627242989623E-2</v>
      </c>
      <c r="L18" s="25">
        <f t="shared" si="10"/>
        <v>4.0411795307304904E-2</v>
      </c>
      <c r="M18" s="10">
        <f t="shared" si="2"/>
        <v>8.7369383112010368</v>
      </c>
      <c r="N18">
        <f t="shared" si="11"/>
        <v>4.7220043118481229E-4</v>
      </c>
      <c r="O18">
        <f t="shared" si="12"/>
        <v>1.6626775745944094E-3</v>
      </c>
      <c r="P18" s="25">
        <f t="shared" si="13"/>
        <v>2.3272796440906205E-3</v>
      </c>
      <c r="Q18" s="7">
        <f t="shared" si="14"/>
        <v>1.0296335794454259</v>
      </c>
      <c r="R18">
        <f t="shared" si="23"/>
        <v>2427.1002527854316</v>
      </c>
      <c r="S18" s="25">
        <f t="shared" si="16"/>
        <v>9.5650856573333768E-4</v>
      </c>
      <c r="T18" s="25">
        <f t="shared" si="17"/>
        <v>4.278064189076039E-2</v>
      </c>
      <c r="U18" s="10">
        <f ca="1">RANK(C18,$C$3:OFFSET($C$3,Control!$I$5-1,0),1)</f>
        <v>30</v>
      </c>
      <c r="V18" s="10">
        <f t="shared" ca="1" si="18"/>
        <v>30</v>
      </c>
      <c r="W18" s="10">
        <f t="shared" ca="1" si="18"/>
        <v>30</v>
      </c>
      <c r="X18" s="7">
        <f t="shared" si="19"/>
        <v>4.0883995738489709</v>
      </c>
      <c r="Y18" s="7">
        <f t="shared" ca="1" si="3"/>
        <v>97.648752383747805</v>
      </c>
      <c r="Z18">
        <v>1</v>
      </c>
      <c r="AA18">
        <v>2</v>
      </c>
      <c r="AB18" s="11">
        <f t="shared" si="20"/>
        <v>26.641677883120057</v>
      </c>
      <c r="AC18" s="11"/>
      <c r="AD18" s="7">
        <f t="shared" si="4"/>
        <v>4.3778109684762496</v>
      </c>
      <c r="AE18">
        <f t="shared" si="21"/>
        <v>75.280881894065672</v>
      </c>
      <c r="AF18" s="25">
        <f t="shared" si="22"/>
        <v>3.3253551491888183E-3</v>
      </c>
      <c r="AG18" s="7"/>
      <c r="AL18" s="33"/>
      <c r="AM18" s="27"/>
      <c r="AN18" s="19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 t="str">
        <f>Control!B21</f>
        <v>AME 10 D3</v>
      </c>
      <c r="B19" s="27">
        <f t="shared" si="5"/>
        <v>3.9297868433826206</v>
      </c>
      <c r="C19" s="20">
        <v>110.98611946137885</v>
      </c>
      <c r="D19" s="9">
        <f t="shared" si="6"/>
        <v>3.3625653816926615E-8</v>
      </c>
      <c r="E19">
        <f>Control!C21/100</f>
        <v>0.318519651216216</v>
      </c>
      <c r="F19">
        <f t="shared" si="7"/>
        <v>4.1572747934880399E-5</v>
      </c>
      <c r="G19">
        <f t="shared" si="0"/>
        <v>196.44027710259374</v>
      </c>
      <c r="H19" s="21">
        <f t="shared" si="1"/>
        <v>3.6475966308785465E-14</v>
      </c>
      <c r="I19" s="7">
        <f t="shared" si="8"/>
        <v>4.9348670197268465</v>
      </c>
      <c r="J19">
        <f t="shared" si="9"/>
        <v>4.9348670197268465</v>
      </c>
      <c r="K19">
        <f>Control!F21/100*(1+Control!G21/100)</f>
        <v>3.7014199385468266E-2</v>
      </c>
      <c r="L19" s="25">
        <f t="shared" si="10"/>
        <v>3.6891096826983182E-2</v>
      </c>
      <c r="M19" s="10">
        <f t="shared" si="2"/>
        <v>8.734485443082173</v>
      </c>
      <c r="N19">
        <f t="shared" si="11"/>
        <v>4.7226641654024131E-4</v>
      </c>
      <c r="O19">
        <f t="shared" si="12"/>
        <v>1.6629099173952157E-3</v>
      </c>
      <c r="P19" s="25">
        <f t="shared" si="13"/>
        <v>2.327604858479165E-3</v>
      </c>
      <c r="Q19" s="7">
        <f t="shared" si="14"/>
        <v>1.1825508061779693</v>
      </c>
      <c r="R19">
        <f t="shared" si="23"/>
        <v>2423.3505113291744</v>
      </c>
      <c r="S19" s="25">
        <f t="shared" si="16"/>
        <v>9.5664222837638622E-4</v>
      </c>
      <c r="T19" s="25">
        <f t="shared" si="17"/>
        <v>3.9260274433397226E-2</v>
      </c>
      <c r="U19" s="10">
        <f ca="1">RANK(C19,$C$3:OFFSET($C$3,Control!$I$5-1,0),1)</f>
        <v>23</v>
      </c>
      <c r="V19" s="10">
        <f t="shared" ca="1" si="18"/>
        <v>23</v>
      </c>
      <c r="W19" s="10">
        <f t="shared" ca="1" si="18"/>
        <v>23</v>
      </c>
      <c r="X19" s="7">
        <f t="shared" si="19"/>
        <v>3.736336324352342</v>
      </c>
      <c r="Y19" s="7">
        <f t="shared" ca="1" si="3"/>
        <v>87.986119461378848</v>
      </c>
      <c r="Z19">
        <v>1</v>
      </c>
      <c r="AA19">
        <v>2</v>
      </c>
      <c r="AB19" s="11">
        <f t="shared" si="20"/>
        <v>31.587819835474534</v>
      </c>
      <c r="AC19" s="11"/>
      <c r="AD19" s="7">
        <f t="shared" si="4"/>
        <v>4.0254510662202589</v>
      </c>
      <c r="AE19">
        <f t="shared" si="21"/>
        <v>82.748083589416538</v>
      </c>
      <c r="AF19" s="25">
        <f t="shared" si="22"/>
        <v>3.3258198347904315E-3</v>
      </c>
      <c r="AG19" s="7"/>
      <c r="AL19" s="33"/>
      <c r="AM19" s="27"/>
      <c r="AN19" s="9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 t="str">
        <f>Control!B22</f>
        <v>AME 10 D4</v>
      </c>
      <c r="B20" s="27">
        <f t="shared" si="5"/>
        <v>3.2207283342839177</v>
      </c>
      <c r="C20" s="20">
        <v>79.835533610604188</v>
      </c>
      <c r="D20" s="9">
        <f t="shared" si="6"/>
        <v>6.5033793816837715E-7</v>
      </c>
      <c r="E20">
        <f>Control!C22/100</f>
        <v>0.30216134292297342</v>
      </c>
      <c r="F20">
        <f t="shared" si="7"/>
        <v>4.0555973885345876E-5</v>
      </c>
      <c r="G20">
        <f t="shared" si="0"/>
        <v>141.30518682165379</v>
      </c>
      <c r="H20" s="21">
        <f t="shared" si="1"/>
        <v>3.0329562984845122E-14</v>
      </c>
      <c r="I20" s="7">
        <f t="shared" si="8"/>
        <v>5.1966153647684994</v>
      </c>
      <c r="J20">
        <f t="shared" si="9"/>
        <v>5.1966153647684994</v>
      </c>
      <c r="K20">
        <f>Control!F22/100*(1+Control!G22/100)</f>
        <v>2.9963208068005981E-2</v>
      </c>
      <c r="L20" s="25">
        <f t="shared" si="10"/>
        <v>2.9865993101291805E-2</v>
      </c>
      <c r="M20" s="10">
        <f t="shared" si="2"/>
        <v>9.1977678578621589</v>
      </c>
      <c r="N20">
        <f t="shared" si="11"/>
        <v>4.6071586333752912E-4</v>
      </c>
      <c r="O20">
        <f t="shared" si="12"/>
        <v>1.6222389554138349E-3</v>
      </c>
      <c r="P20" s="25">
        <f t="shared" si="13"/>
        <v>2.2706769830022006E-3</v>
      </c>
      <c r="Q20" s="7">
        <f t="shared" si="14"/>
        <v>1.5969926124906606</v>
      </c>
      <c r="R20">
        <f t="shared" si="23"/>
        <v>2413.1303143885866</v>
      </c>
      <c r="S20" s="25">
        <f t="shared" si="16"/>
        <v>9.3324495394012303E-4</v>
      </c>
      <c r="T20" s="25">
        <f t="shared" si="17"/>
        <v>3.2177226058179353E-2</v>
      </c>
      <c r="U20" s="10">
        <f ca="1">RANK(C20,$C$3:OFFSET($C$3,Control!$I$5-1,0),1)</f>
        <v>11</v>
      </c>
      <c r="V20" s="10">
        <f t="shared" ref="V20:W35" ca="1" si="24">IF(U20=U19,U19+1,U20)</f>
        <v>11</v>
      </c>
      <c r="W20" s="10">
        <f t="shared" ca="1" si="24"/>
        <v>11</v>
      </c>
      <c r="X20" s="7">
        <f t="shared" si="19"/>
        <v>3.0326708964629336</v>
      </c>
      <c r="Y20" s="7">
        <f t="shared" ca="1" si="3"/>
        <v>68.835533610604188</v>
      </c>
      <c r="Z20">
        <v>1</v>
      </c>
      <c r="AA20">
        <v>2</v>
      </c>
      <c r="AB20" s="11">
        <f t="shared" si="20"/>
        <v>43.344766616042882</v>
      </c>
      <c r="AC20" s="11"/>
      <c r="AD20" s="7">
        <f t="shared" si="4"/>
        <v>3.3140528296779301</v>
      </c>
      <c r="AE20">
        <f t="shared" si="21"/>
        <v>100.04529416514255</v>
      </c>
      <c r="AF20" s="25">
        <f t="shared" si="22"/>
        <v>3.2444779108276693E-3</v>
      </c>
      <c r="AG20" s="7"/>
      <c r="AL20" s="33"/>
      <c r="AM20" s="27"/>
      <c r="AN20" s="9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 t="str">
        <f>Control!B23</f>
        <v>AME 10 E1</v>
      </c>
      <c r="B21" s="27">
        <f t="shared" si="5"/>
        <v>3.6928447558663136</v>
      </c>
      <c r="C21" s="20">
        <v>100.2069199740222</v>
      </c>
      <c r="D21" s="9">
        <f t="shared" si="6"/>
        <v>8.7636661838530472E-7</v>
      </c>
      <c r="E21">
        <f>Control!C23/100</f>
        <v>0.26758526336205241</v>
      </c>
      <c r="F21">
        <f t="shared" si="7"/>
        <v>3.8556305102294627E-5</v>
      </c>
      <c r="G21">
        <f t="shared" si="0"/>
        <v>177.36159461043474</v>
      </c>
      <c r="H21" s="21">
        <f t="shared" si="1"/>
        <v>1.9822008938378379E-14</v>
      </c>
      <c r="I21" s="7">
        <f t="shared" si="8"/>
        <v>5.8551753644424496</v>
      </c>
      <c r="J21">
        <f t="shared" si="9"/>
        <v>5.8551753644424496</v>
      </c>
      <c r="K21">
        <f>Control!F23/100*(1+Control!G23/100)</f>
        <v>3.4805767678925091E-2</v>
      </c>
      <c r="L21" s="25">
        <f t="shared" si="10"/>
        <v>3.4698409135089231E-2</v>
      </c>
      <c r="M21" s="10">
        <f t="shared" si="2"/>
        <v>10.363388472876567</v>
      </c>
      <c r="N21">
        <f t="shared" si="11"/>
        <v>4.3799962596206691E-4</v>
      </c>
      <c r="O21">
        <f t="shared" si="12"/>
        <v>1.5422522040917847E-3</v>
      </c>
      <c r="P21" s="25">
        <f t="shared" si="13"/>
        <v>2.1587180915170882E-3</v>
      </c>
      <c r="Q21" s="7">
        <f t="shared" si="14"/>
        <v>1.2142494891327469</v>
      </c>
      <c r="R21">
        <f t="shared" si="23"/>
        <v>2422.4044997727228</v>
      </c>
      <c r="S21" s="25">
        <f t="shared" si="16"/>
        <v>8.8723001156418681E-4</v>
      </c>
      <c r="T21" s="25">
        <f t="shared" si="17"/>
        <v>3.6895683531708613E-2</v>
      </c>
      <c r="U21" s="10">
        <f ca="1">RANK(C21,$C$3:OFFSET($C$3,Control!$I$5-1,0),1)</f>
        <v>19</v>
      </c>
      <c r="V21" s="10">
        <f t="shared" ca="1" si="24"/>
        <v>19</v>
      </c>
      <c r="W21" s="10">
        <f t="shared" ca="1" si="24"/>
        <v>19</v>
      </c>
      <c r="X21" s="7">
        <f t="shared" si="19"/>
        <v>3.5136408761051299</v>
      </c>
      <c r="Y21" s="7">
        <f t="shared" ca="1" si="3"/>
        <v>81.206919974022199</v>
      </c>
      <c r="Z21">
        <v>1</v>
      </c>
      <c r="AA21">
        <v>2</v>
      </c>
      <c r="AB21" s="11">
        <f t="shared" si="20"/>
        <v>35.241079298178185</v>
      </c>
      <c r="AC21" s="11"/>
      <c r="AD21" s="7">
        <f t="shared" si="4"/>
        <v>3.7815677570227324</v>
      </c>
      <c r="AE21">
        <f t="shared" si="21"/>
        <v>94.508408794832206</v>
      </c>
      <c r="AF21" s="25">
        <f t="shared" si="22"/>
        <v>3.0845044081835695E-3</v>
      </c>
      <c r="AG21" s="7"/>
      <c r="AL21" s="33"/>
      <c r="AM21" s="27"/>
      <c r="AN21" s="9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 t="str">
        <f>Control!B24</f>
        <v>AME 10 E2</v>
      </c>
      <c r="B22" s="27">
        <f t="shared" si="5"/>
        <v>6.9746887204485457</v>
      </c>
      <c r="C22" s="20">
        <v>275.11396921276128</v>
      </c>
      <c r="D22" s="9">
        <f t="shared" si="6"/>
        <v>6.5019928907616986E-7</v>
      </c>
      <c r="E22">
        <f>Control!C24/100</f>
        <v>0.5139155873577872</v>
      </c>
      <c r="F22">
        <f t="shared" si="7"/>
        <v>5.9008671557005428E-5</v>
      </c>
      <c r="G22">
        <f t="shared" si="0"/>
        <v>486.93894884535905</v>
      </c>
      <c r="H22" s="21">
        <f t="shared" si="1"/>
        <v>1.946037754684893E-13</v>
      </c>
      <c r="I22" s="7">
        <f t="shared" si="8"/>
        <v>3.0966017767488352</v>
      </c>
      <c r="J22">
        <f t="shared" si="9"/>
        <v>3.0966017767488352</v>
      </c>
      <c r="K22">
        <f>Control!F24/100*(1+Control!G24/100)</f>
        <v>6.6603767783327522E-2</v>
      </c>
      <c r="L22" s="25">
        <f t="shared" si="10"/>
        <v>6.6289351794720688E-2</v>
      </c>
      <c r="M22" s="10">
        <f t="shared" si="2"/>
        <v>5.4808413345112195</v>
      </c>
      <c r="N22">
        <f t="shared" si="11"/>
        <v>6.7033850888758163E-4</v>
      </c>
      <c r="O22">
        <f t="shared" si="12"/>
        <v>2.360346862280217E-3</v>
      </c>
      <c r="P22" s="25">
        <f t="shared" si="13"/>
        <v>3.3038198683337113E-3</v>
      </c>
      <c r="Q22" s="7">
        <f t="shared" si="14"/>
        <v>0.6808582557968077</v>
      </c>
      <c r="R22">
        <f t="shared" si="23"/>
        <v>2436.6343367668819</v>
      </c>
      <c r="S22" s="25">
        <f t="shared" si="16"/>
        <v>1.3578651846697166E-3</v>
      </c>
      <c r="T22" s="25">
        <f t="shared" si="17"/>
        <v>6.9652180334611402E-2</v>
      </c>
      <c r="U22" s="10">
        <f ca="1">RANK(C22,$C$3:OFFSET($C$3,Control!$I$5-1,0),1)</f>
        <v>43</v>
      </c>
      <c r="V22" s="10">
        <f t="shared" ca="1" si="24"/>
        <v>43</v>
      </c>
      <c r="W22" s="10">
        <f t="shared" ca="1" si="24"/>
        <v>43</v>
      </c>
      <c r="X22" s="7">
        <f t="shared" si="19"/>
        <v>6.6959690303608266</v>
      </c>
      <c r="Y22" s="7">
        <f t="shared" ca="1" si="3"/>
        <v>232.11396921276128</v>
      </c>
      <c r="Z22">
        <v>1</v>
      </c>
      <c r="AA22">
        <v>2</v>
      </c>
      <c r="AB22" s="11">
        <f t="shared" si="20"/>
        <v>3.1733696001596825</v>
      </c>
      <c r="AC22" s="11"/>
      <c r="AD22" s="7">
        <f t="shared" si="4"/>
        <v>7.1104752389155177</v>
      </c>
      <c r="AE22">
        <f t="shared" si="21"/>
        <v>11.892937497906926</v>
      </c>
      <c r="AF22" s="25">
        <f t="shared" si="22"/>
        <v>4.7206937245604331E-3</v>
      </c>
      <c r="AG22" s="7"/>
      <c r="AL22" s="33"/>
      <c r="AM22" s="27"/>
      <c r="AN22" s="9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 t="str">
        <f>Control!B25</f>
        <v>AME 10 E3</v>
      </c>
      <c r="B23" s="27">
        <f t="shared" si="5"/>
        <v>3.0153144939385741</v>
      </c>
      <c r="C23" s="20">
        <v>71.46748058238289</v>
      </c>
      <c r="D23" s="9">
        <f t="shared" si="6"/>
        <v>8.3623434443680367E-7</v>
      </c>
      <c r="E23">
        <f>Control!C25/100</f>
        <v>0.27401935319362325</v>
      </c>
      <c r="F23">
        <f t="shared" si="7"/>
        <v>3.8913989019178273E-5</v>
      </c>
      <c r="G23">
        <f t="shared" si="0"/>
        <v>126.49412158529319</v>
      </c>
      <c r="H23" s="21">
        <f t="shared" si="1"/>
        <v>2.1540923812935889E-14</v>
      </c>
      <c r="I23" s="7">
        <f t="shared" si="8"/>
        <v>5.7200414406809266</v>
      </c>
      <c r="J23">
        <f t="shared" si="9"/>
        <v>5.7200414406809266</v>
      </c>
      <c r="K23">
        <f>Control!F25/100*(1+Control!G25/100)</f>
        <v>2.799563939663929E-2</v>
      </c>
      <c r="L23" s="25">
        <f t="shared" si="10"/>
        <v>2.7908485636314033E-2</v>
      </c>
      <c r="M23" s="10">
        <f t="shared" si="2"/>
        <v>10.124207703619094</v>
      </c>
      <c r="N23">
        <f t="shared" si="11"/>
        <v>4.4206291525786517E-4</v>
      </c>
      <c r="O23">
        <f t="shared" si="12"/>
        <v>1.5565595607671308E-3</v>
      </c>
      <c r="P23" s="25">
        <f t="shared" si="13"/>
        <v>2.1787443554542795E-3</v>
      </c>
      <c r="Q23" s="7">
        <f t="shared" si="14"/>
        <v>1.709729165690429</v>
      </c>
      <c r="R23">
        <f t="shared" si="23"/>
        <v>2410.2743423302122</v>
      </c>
      <c r="S23" s="25">
        <f t="shared" si="16"/>
        <v>8.9546077706080377E-4</v>
      </c>
      <c r="T23" s="25">
        <f t="shared" si="17"/>
        <v>3.012614398078749E-2</v>
      </c>
      <c r="U23" s="10">
        <f ca="1">RANK(C23,$C$3:OFFSET($C$3,Control!$I$5-1,0),1)</f>
        <v>7</v>
      </c>
      <c r="V23" s="10">
        <f t="shared" ca="1" si="24"/>
        <v>7</v>
      </c>
      <c r="W23" s="10">
        <f t="shared" ca="1" si="24"/>
        <v>7</v>
      </c>
      <c r="X23" s="7">
        <f t="shared" si="19"/>
        <v>2.8350548551571899</v>
      </c>
      <c r="Y23" s="7">
        <f t="shared" ca="1" si="3"/>
        <v>64.46748058238289</v>
      </c>
      <c r="Z23">
        <v>1</v>
      </c>
      <c r="AA23">
        <v>2</v>
      </c>
      <c r="AB23" s="11">
        <f t="shared" si="20"/>
        <v>47.215740816923528</v>
      </c>
      <c r="AC23" s="11"/>
      <c r="AD23" s="7">
        <f t="shared" si="4"/>
        <v>3.1048605716446547</v>
      </c>
      <c r="AE23">
        <f t="shared" si="21"/>
        <v>108.77588780346233</v>
      </c>
      <c r="AF23" s="25">
        <f t="shared" si="22"/>
        <v>3.1131191215342615E-3</v>
      </c>
      <c r="AG23" s="7"/>
      <c r="AL23" s="33"/>
      <c r="AM23" s="27"/>
      <c r="AN23" s="20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 t="str">
        <f>Control!B26</f>
        <v>AME 10 E4</v>
      </c>
      <c r="B24" s="27">
        <f t="shared" si="5"/>
        <v>3.5344524418070771</v>
      </c>
      <c r="C24" s="20">
        <v>93.203000576346227</v>
      </c>
      <c r="D24" s="9">
        <f t="shared" si="6"/>
        <v>6.4375371167102458E-7</v>
      </c>
      <c r="E24">
        <f>Control!C26/100</f>
        <v>0.3708055268976464</v>
      </c>
      <c r="F24">
        <f t="shared" si="7"/>
        <v>4.5177211066939776E-5</v>
      </c>
      <c r="G24">
        <f t="shared" si="0"/>
        <v>164.96498254794639</v>
      </c>
      <c r="H24" s="21">
        <f t="shared" si="1"/>
        <v>6.209286390067805E-14</v>
      </c>
      <c r="I24" s="7">
        <f t="shared" si="8"/>
        <v>4.2531209565964128</v>
      </c>
      <c r="J24">
        <f t="shared" si="9"/>
        <v>4.2531209565964128</v>
      </c>
      <c r="K24">
        <f>Control!F26/100*(1+Control!G26/100)</f>
        <v>3.2851922079566061E-2</v>
      </c>
      <c r="L24" s="25">
        <f t="shared" si="10"/>
        <v>3.2733189422146605E-2</v>
      </c>
      <c r="M24" s="10">
        <f t="shared" si="2"/>
        <v>7.5278265725416338</v>
      </c>
      <c r="N24">
        <f t="shared" si="11"/>
        <v>5.1321311772043582E-4</v>
      </c>
      <c r="O24">
        <f t="shared" si="12"/>
        <v>1.8070884426775909E-3</v>
      </c>
      <c r="P24" s="25">
        <f t="shared" si="13"/>
        <v>2.5294141281365901E-3</v>
      </c>
      <c r="Q24" s="7">
        <f t="shared" si="14"/>
        <v>1.5250962382566096</v>
      </c>
      <c r="R24">
        <f t="shared" si="23"/>
        <v>2415.1510169059925</v>
      </c>
      <c r="S24" s="25">
        <f t="shared" si="16"/>
        <v>1.0395855461516521E-3</v>
      </c>
      <c r="T24" s="25">
        <f t="shared" si="17"/>
        <v>3.530778076135014E-2</v>
      </c>
      <c r="U24" s="10">
        <f ca="1">RANK(C24,$C$3:OFFSET($C$3,Control!$I$5-1,0),1)</f>
        <v>15</v>
      </c>
      <c r="V24" s="10">
        <f t="shared" ca="1" si="24"/>
        <v>15</v>
      </c>
      <c r="W24" s="10">
        <f t="shared" ca="1" si="24"/>
        <v>15</v>
      </c>
      <c r="X24" s="7">
        <f t="shared" si="19"/>
        <v>3.3246402539867042</v>
      </c>
      <c r="Y24" s="7">
        <f t="shared" ca="1" si="3"/>
        <v>78.203000576346227</v>
      </c>
      <c r="Z24">
        <v>1</v>
      </c>
      <c r="AA24">
        <v>2</v>
      </c>
      <c r="AB24" s="11">
        <f t="shared" si="20"/>
        <v>37.836146584065155</v>
      </c>
      <c r="AC24" s="11"/>
      <c r="AD24" s="7">
        <f t="shared" si="4"/>
        <v>3.6384109964222424</v>
      </c>
      <c r="AE24">
        <f t="shared" si="21"/>
        <v>83.909163207180526</v>
      </c>
      <c r="AF24" s="25">
        <f t="shared" si="22"/>
        <v>3.6141768853551822E-3</v>
      </c>
      <c r="AG24" s="7"/>
      <c r="AL24" s="33"/>
      <c r="AM24" s="27"/>
      <c r="AN24" s="9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 t="str">
        <f>Control!B27</f>
        <v>AME 10 E5</v>
      </c>
      <c r="B25" s="27">
        <f t="shared" si="5"/>
        <v>7.5965330369764699</v>
      </c>
      <c r="C25" s="20">
        <v>313.23555133272083</v>
      </c>
      <c r="D25" s="9">
        <f t="shared" si="6"/>
        <v>2.4843958161824276E-6</v>
      </c>
      <c r="E25">
        <f>Control!C27/100</f>
        <v>0.27612743020729918</v>
      </c>
      <c r="F25">
        <f t="shared" si="7"/>
        <v>3.9032564179667219E-5</v>
      </c>
      <c r="G25">
        <f t="shared" si="0"/>
        <v>554.41237878035236</v>
      </c>
      <c r="H25" s="21">
        <f t="shared" si="1"/>
        <v>2.212653579515448E-14</v>
      </c>
      <c r="I25" s="7">
        <f t="shared" si="8"/>
        <v>5.6771356035419611</v>
      </c>
      <c r="J25">
        <f t="shared" si="9"/>
        <v>5.6771356035419611</v>
      </c>
      <c r="K25">
        <f>Control!F27/100*(1+Control!G27/100)</f>
        <v>7.3903454635592114E-2</v>
      </c>
      <c r="L25" s="25">
        <f t="shared" si="10"/>
        <v>7.3672683328699085E-2</v>
      </c>
      <c r="M25" s="10">
        <f t="shared" si="2"/>
        <v>10.048266364487672</v>
      </c>
      <c r="N25">
        <f t="shared" si="11"/>
        <v>4.4340992908101961E-4</v>
      </c>
      <c r="O25">
        <f t="shared" si="12"/>
        <v>1.5613025671866885E-3</v>
      </c>
      <c r="P25" s="25">
        <f t="shared" si="13"/>
        <v>2.1853832266706189E-3</v>
      </c>
      <c r="Q25" s="7">
        <f t="shared" si="14"/>
        <v>0.3965074002728749</v>
      </c>
      <c r="R25">
        <f t="shared" si="23"/>
        <v>2442.4838548032076</v>
      </c>
      <c r="S25" s="25">
        <f t="shared" si="16"/>
        <v>8.9818934352309092E-4</v>
      </c>
      <c r="T25" s="25">
        <f t="shared" si="17"/>
        <v>7.5897099119549366E-2</v>
      </c>
      <c r="U25" s="10">
        <f ca="1">RANK(C25,$C$3:OFFSET($C$3,Control!$I$5-1,0),1)</f>
        <v>45</v>
      </c>
      <c r="V25" s="10">
        <f t="shared" ca="1" si="24"/>
        <v>45</v>
      </c>
      <c r="W25" s="10">
        <f t="shared" ca="1" si="24"/>
        <v>45</v>
      </c>
      <c r="X25" s="7">
        <f t="shared" si="19"/>
        <v>7.4116093257780111</v>
      </c>
      <c r="Y25" s="7">
        <f t="shared" ca="1" si="3"/>
        <v>268.23555133272083</v>
      </c>
      <c r="Z25">
        <v>1</v>
      </c>
      <c r="AA25">
        <v>2</v>
      </c>
      <c r="AB25" s="11">
        <f t="shared" si="20"/>
        <v>0.12509280143946419</v>
      </c>
      <c r="AC25" s="11"/>
      <c r="AD25" s="7">
        <f t="shared" si="4"/>
        <v>7.6863519713287793</v>
      </c>
      <c r="AE25">
        <f t="shared" si="21"/>
        <v>2.1888841561288954</v>
      </c>
      <c r="AF25" s="25">
        <f t="shared" si="22"/>
        <v>3.1226051343733767E-3</v>
      </c>
      <c r="AG25" s="7"/>
      <c r="AL25" s="33"/>
      <c r="AM25" s="27"/>
      <c r="AN25" s="19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 t="str">
        <f>Control!B28</f>
        <v>AME 10 F1</v>
      </c>
      <c r="B26" s="27">
        <f t="shared" si="5"/>
        <v>1.2748429919893234</v>
      </c>
      <c r="C26" s="20">
        <v>15.731772753127444</v>
      </c>
      <c r="D26" s="9">
        <f t="shared" si="6"/>
        <v>3.3416744926739739E-8</v>
      </c>
      <c r="E26">
        <f>Control!C28/100</f>
        <v>0.10799519152525779</v>
      </c>
      <c r="F26">
        <f t="shared" si="7"/>
        <v>3.133566041947682E-5</v>
      </c>
      <c r="G26">
        <f t="shared" si="0"/>
        <v>27.844507168437186</v>
      </c>
      <c r="H26" s="21">
        <f t="shared" si="1"/>
        <v>8.2783819891579893E-16</v>
      </c>
      <c r="I26" s="7">
        <f t="shared" si="8"/>
        <v>14.359894370035766</v>
      </c>
      <c r="J26">
        <f t="shared" si="9"/>
        <v>14.359894370035766</v>
      </c>
      <c r="K26">
        <f>Control!F28/100*(1+Control!G28/100)</f>
        <v>1.0980985964502503E-2</v>
      </c>
      <c r="L26" s="25">
        <f t="shared" si="10"/>
        <v>1.0953458248722127E-2</v>
      </c>
      <c r="M26" s="10">
        <f t="shared" si="2"/>
        <v>25.41634614223457</v>
      </c>
      <c r="N26">
        <f t="shared" si="11"/>
        <v>3.5597310236525667E-4</v>
      </c>
      <c r="O26">
        <f t="shared" si="12"/>
        <v>1.2534264167790726E-3</v>
      </c>
      <c r="P26" s="25">
        <f t="shared" si="13"/>
        <v>1.7544434529628921E-3</v>
      </c>
      <c r="Q26" s="7">
        <f t="shared" si="14"/>
        <v>5.9816050309205924</v>
      </c>
      <c r="R26">
        <f t="shared" si="23"/>
        <v>2305.1162251840678</v>
      </c>
      <c r="S26" s="25">
        <f t="shared" si="16"/>
        <v>7.2107372017577625E-4</v>
      </c>
      <c r="T26" s="25">
        <f t="shared" si="17"/>
        <v>1.2739237362104496E-2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9"/>
        <v>1.1309431351087382</v>
      </c>
      <c r="Y26" s="7">
        <f t="shared" ca="1" si="3"/>
        <v>12.731772753127444</v>
      </c>
      <c r="Z26">
        <v>1</v>
      </c>
      <c r="AA26">
        <v>2</v>
      </c>
      <c r="AB26" s="11">
        <f t="shared" si="20"/>
        <v>84.843834800786667</v>
      </c>
      <c r="AC26" s="11"/>
      <c r="AD26" s="7">
        <f t="shared" si="4"/>
        <v>1.3469503640069009</v>
      </c>
      <c r="AE26">
        <f t="shared" si="21"/>
        <v>181.86334580635383</v>
      </c>
      <c r="AF26" s="25">
        <f t="shared" si="22"/>
        <v>2.5068528335581452E-3</v>
      </c>
      <c r="AG26" s="7"/>
      <c r="AL26" s="33"/>
      <c r="AM26" s="27"/>
      <c r="AN26" s="9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 t="str">
        <f>Control!B29</f>
        <v>AME 10 GA</v>
      </c>
      <c r="B27" s="27">
        <f t="shared" si="5"/>
        <v>4.1521644486683043</v>
      </c>
      <c r="C27" s="20">
        <v>121.41663048752876</v>
      </c>
      <c r="D27" s="9">
        <f t="shared" si="6"/>
        <v>4.5579818142016393E-7</v>
      </c>
      <c r="E27">
        <f>Control!C29/100</f>
        <v>0.24807467961174773</v>
      </c>
      <c r="F27">
        <f t="shared" si="7"/>
        <v>3.7509097263000228E-5</v>
      </c>
      <c r="G27">
        <f t="shared" si="0"/>
        <v>214.90179721197603</v>
      </c>
      <c r="H27" s="21">
        <f t="shared" si="1"/>
        <v>1.5207874944753499E-14</v>
      </c>
      <c r="I27" s="7">
        <f t="shared" si="8"/>
        <v>6.3078084859611252</v>
      </c>
      <c r="J27">
        <f t="shared" si="9"/>
        <v>6.3078084859611252</v>
      </c>
      <c r="K27">
        <f>Control!F29/100*(1+Control!G29/100)</f>
        <v>3.9466639085230903E-2</v>
      </c>
      <c r="L27" s="25">
        <f t="shared" si="10"/>
        <v>3.9348210444903574E-2</v>
      </c>
      <c r="M27" s="10">
        <f t="shared" si="2"/>
        <v>11.164528077076184</v>
      </c>
      <c r="N27">
        <f t="shared" si="11"/>
        <v>4.2610334490768254E-4</v>
      </c>
      <c r="O27">
        <f t="shared" si="12"/>
        <v>1.5003638905200089E-3</v>
      </c>
      <c r="P27" s="25">
        <f t="shared" si="13"/>
        <v>2.1000862671691476E-3</v>
      </c>
      <c r="Q27" s="7">
        <f t="shared" si="14"/>
        <v>0.97723483979721804</v>
      </c>
      <c r="R27">
        <f t="shared" si="23"/>
        <v>2428.157841658674</v>
      </c>
      <c r="S27" s="25">
        <f t="shared" si="16"/>
        <v>8.6313241660786969E-4</v>
      </c>
      <c r="T27" s="25">
        <f t="shared" si="17"/>
        <v>4.1485805809335724E-2</v>
      </c>
      <c r="U27" s="10">
        <f ca="1">RANK(C27,$C$3:OFFSET($C$3,Control!$I$5-1,0),1)</f>
        <v>26</v>
      </c>
      <c r="V27" s="10">
        <f t="shared" ca="1" si="24"/>
        <v>26</v>
      </c>
      <c r="W27" s="10">
        <f t="shared" ca="1" si="24"/>
        <v>26</v>
      </c>
      <c r="X27" s="7">
        <f t="shared" si="19"/>
        <v>3.9774313789811258</v>
      </c>
      <c r="Y27" s="7">
        <f t="shared" ca="1" si="3"/>
        <v>95.416630487528764</v>
      </c>
      <c r="Z27">
        <v>1</v>
      </c>
      <c r="AA27">
        <v>2</v>
      </c>
      <c r="AB27" s="11">
        <f t="shared" si="20"/>
        <v>28.400691785045289</v>
      </c>
      <c r="AC27" s="11"/>
      <c r="AD27" s="7">
        <f t="shared" si="4"/>
        <v>4.2384776903290913</v>
      </c>
      <c r="AE27">
        <f t="shared" si="21"/>
        <v>86.346432311063552</v>
      </c>
      <c r="AF27" s="25">
        <f t="shared" si="22"/>
        <v>3.0007277810400177E-3</v>
      </c>
      <c r="AG27" s="7"/>
      <c r="AL27" s="33"/>
      <c r="AM27" s="27"/>
      <c r="AN27" s="19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 t="str">
        <f>Control!B30</f>
        <v>AME 10 GB</v>
      </c>
      <c r="B28" s="27">
        <f t="shared" si="5"/>
        <v>7.1414497377955639</v>
      </c>
      <c r="C28" s="20">
        <v>285.20985838955454</v>
      </c>
      <c r="D28" s="9">
        <f t="shared" si="6"/>
        <v>1.8609332377295118E-6</v>
      </c>
      <c r="E28">
        <f>Control!C30/100</f>
        <v>0.24187466281342476</v>
      </c>
      <c r="F28">
        <f t="shared" si="7"/>
        <v>3.7187604245893733E-5</v>
      </c>
      <c r="G28">
        <f t="shared" si="0"/>
        <v>504.80820382166689</v>
      </c>
      <c r="H28" s="21">
        <f t="shared" si="1"/>
        <v>1.3918624385744325E-14</v>
      </c>
      <c r="I28" s="7">
        <f t="shared" si="8"/>
        <v>6.4669343408954321</v>
      </c>
      <c r="J28">
        <f t="shared" si="9"/>
        <v>6.4669343408954321</v>
      </c>
      <c r="K28">
        <f>Control!F30/100*(1+Control!G30/100)</f>
        <v>6.9440698299307019E-2</v>
      </c>
      <c r="L28" s="25">
        <f t="shared" si="10"/>
        <v>6.9234111642753976E-2</v>
      </c>
      <c r="M28" s="10">
        <f t="shared" si="2"/>
        <v>11.446173450292065</v>
      </c>
      <c r="N28">
        <f t="shared" si="11"/>
        <v>4.2245118423335276E-4</v>
      </c>
      <c r="O28">
        <f t="shared" si="12"/>
        <v>1.4875041698357491E-3</v>
      </c>
      <c r="P28" s="25">
        <f t="shared" si="13"/>
        <v>2.0820862853118899E-3</v>
      </c>
      <c r="Q28" s="7">
        <f t="shared" si="14"/>
        <v>0.41479235327772296</v>
      </c>
      <c r="R28">
        <f t="shared" si="23"/>
        <v>2441.9314931728668</v>
      </c>
      <c r="S28" s="25">
        <f t="shared" si="16"/>
        <v>8.5573445011371456E-4</v>
      </c>
      <c r="T28" s="25">
        <f t="shared" si="17"/>
        <v>7.1353385532311769E-2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9"/>
        <v>6.9656562826987329</v>
      </c>
      <c r="Y28" s="7">
        <f t="shared" ca="1" si="3"/>
        <v>241.20985838955454</v>
      </c>
      <c r="Z28">
        <v>1</v>
      </c>
      <c r="AA28">
        <v>2</v>
      </c>
      <c r="AB28" s="11">
        <f t="shared" si="20"/>
        <v>2.2964837331173236</v>
      </c>
      <c r="AC28" s="11"/>
      <c r="AD28" s="7">
        <f t="shared" si="4"/>
        <v>7.2270231828069358</v>
      </c>
      <c r="AE28">
        <f t="shared" si="21"/>
        <v>13.795694784233099</v>
      </c>
      <c r="AF28" s="25">
        <f t="shared" si="22"/>
        <v>2.9750083396714983E-3</v>
      </c>
      <c r="AG28" s="7"/>
      <c r="AL28" s="33"/>
      <c r="AM28" s="27"/>
      <c r="AN28" s="19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 t="str">
        <f>Control!B31</f>
        <v>AME 10 G1</v>
      </c>
      <c r="B29" s="27">
        <f t="shared" si="5"/>
        <v>2.7316204079283488</v>
      </c>
      <c r="C29" s="20">
        <v>60.446685677286737</v>
      </c>
      <c r="D29" s="9">
        <f t="shared" si="6"/>
        <v>3.9230461368333636E-7</v>
      </c>
      <c r="E29">
        <f>Control!C31/100</f>
        <v>0.26776829980812428</v>
      </c>
      <c r="F29">
        <f t="shared" si="7"/>
        <v>3.8566393597286643E-5</v>
      </c>
      <c r="G29">
        <f t="shared" si="0"/>
        <v>106.98782642375006</v>
      </c>
      <c r="H29" s="21">
        <f t="shared" si="1"/>
        <v>1.9869505525150585E-14</v>
      </c>
      <c r="I29" s="7">
        <f t="shared" si="8"/>
        <v>5.8512413412306614</v>
      </c>
      <c r="J29">
        <f t="shared" si="9"/>
        <v>5.8512413412306614</v>
      </c>
      <c r="K29">
        <f>Control!F31/100*(1+Control!G31/100)</f>
        <v>2.5171775422651699E-2</v>
      </c>
      <c r="L29" s="25">
        <f t="shared" si="10"/>
        <v>2.5094112654772297E-2</v>
      </c>
      <c r="M29" s="10">
        <f t="shared" si="2"/>
        <v>10.356425434493008</v>
      </c>
      <c r="N29">
        <f t="shared" si="11"/>
        <v>4.381142312651762E-4</v>
      </c>
      <c r="O29">
        <f t="shared" si="12"/>
        <v>1.5426557438914653E-3</v>
      </c>
      <c r="P29" s="25">
        <f t="shared" si="13"/>
        <v>2.1592829334177231E-3</v>
      </c>
      <c r="Q29" s="7">
        <f t="shared" si="14"/>
        <v>1.9975132271173728</v>
      </c>
      <c r="R29">
        <f t="shared" si="23"/>
        <v>2403.1980219198445</v>
      </c>
      <c r="S29" s="25">
        <f t="shared" si="16"/>
        <v>8.87462160767921E-4</v>
      </c>
      <c r="T29" s="25">
        <f t="shared" si="17"/>
        <v>2.7291961981787308E-2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9"/>
        <v>2.5532226886037472</v>
      </c>
      <c r="Y29" s="7">
        <f t="shared" ca="1" si="3"/>
        <v>55.446685677286737</v>
      </c>
      <c r="Z29">
        <v>1</v>
      </c>
      <c r="AA29">
        <v>2</v>
      </c>
      <c r="AB29" s="11">
        <f t="shared" si="20"/>
        <v>52.889797929874248</v>
      </c>
      <c r="AC29" s="11"/>
      <c r="AD29" s="7">
        <f t="shared" si="4"/>
        <v>2.8203666240051408</v>
      </c>
      <c r="AE29">
        <f t="shared" si="21"/>
        <v>116.07170995324645</v>
      </c>
      <c r="AF29" s="25">
        <f t="shared" si="22"/>
        <v>3.0853114877829307E-3</v>
      </c>
      <c r="AG29" s="7"/>
      <c r="AL29" s="33"/>
      <c r="AM29" s="27"/>
      <c r="AN29" s="8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 t="str">
        <f>Control!B32</f>
        <v>AME 10 G2</v>
      </c>
      <c r="B30" s="27">
        <f t="shared" si="5"/>
        <v>4.7209505158615723</v>
      </c>
      <c r="C30" s="20">
        <v>149.37866069841598</v>
      </c>
      <c r="D30" s="9">
        <f t="shared" si="6"/>
        <v>4.2689578094723402E-7</v>
      </c>
      <c r="E30">
        <f>Control!C32/100</f>
        <v>0.24080955998466425</v>
      </c>
      <c r="F30">
        <f t="shared" si="7"/>
        <v>3.7132903380942985E-5</v>
      </c>
      <c r="G30">
        <f t="shared" si="0"/>
        <v>264.39329209110997</v>
      </c>
      <c r="H30" s="21">
        <f t="shared" si="1"/>
        <v>1.3705283708475521E-14</v>
      </c>
      <c r="I30" s="7">
        <f t="shared" si="8"/>
        <v>6.4950953451025315</v>
      </c>
      <c r="J30">
        <f t="shared" si="9"/>
        <v>6.4950953451025315</v>
      </c>
      <c r="K30">
        <f>Control!F32/100*(1+Control!G32/100)</f>
        <v>4.518724391061222E-2</v>
      </c>
      <c r="L30" s="25">
        <f t="shared" si="10"/>
        <v>4.5053009225637514E-2</v>
      </c>
      <c r="M30" s="10">
        <f t="shared" si="2"/>
        <v>11.496017119903877</v>
      </c>
      <c r="N30">
        <f t="shared" si="11"/>
        <v>4.2182978240751224E-4</v>
      </c>
      <c r="O30">
        <f t="shared" si="12"/>
        <v>1.485316135237719E-3</v>
      </c>
      <c r="P30" s="25">
        <f t="shared" si="13"/>
        <v>2.0790236540126112E-3</v>
      </c>
      <c r="Q30" s="7">
        <f t="shared" si="14"/>
        <v>0.78783805258552819</v>
      </c>
      <c r="R30">
        <f t="shared" si="23"/>
        <v>2432.7809586752319</v>
      </c>
      <c r="S30" s="25">
        <f t="shared" si="16"/>
        <v>8.5447571308188374E-4</v>
      </c>
      <c r="T30" s="25">
        <f t="shared" si="17"/>
        <v>4.716916578303107E-2</v>
      </c>
      <c r="U30" s="10">
        <f ca="1">RANK(C30,$C$3:OFFSET($C$3,Control!$I$5-1,0),1)</f>
        <v>37</v>
      </c>
      <c r="V30" s="10">
        <f t="shared" ca="1" si="24"/>
        <v>37</v>
      </c>
      <c r="W30" s="10">
        <f t="shared" ca="1" si="24"/>
        <v>37</v>
      </c>
      <c r="X30" s="7">
        <f t="shared" si="19"/>
        <v>4.5474839008045027</v>
      </c>
      <c r="Y30" s="7">
        <f t="shared" ca="1" si="3"/>
        <v>112.37866069841598</v>
      </c>
      <c r="Z30">
        <v>1</v>
      </c>
      <c r="AA30">
        <v>2</v>
      </c>
      <c r="AB30" s="11">
        <f t="shared" si="20"/>
        <v>21.235236578782928</v>
      </c>
      <c r="AC30" s="11"/>
      <c r="AD30" s="7">
        <f t="shared" si="4"/>
        <v>4.8063980871697609</v>
      </c>
      <c r="AE30">
        <f t="shared" si="21"/>
        <v>73.597553615468939</v>
      </c>
      <c r="AF30" s="25">
        <f t="shared" si="22"/>
        <v>2.970632270475438E-3</v>
      </c>
      <c r="AG30" s="7"/>
      <c r="AL30" s="33"/>
      <c r="AM30" s="27"/>
      <c r="AN30" s="20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 t="str">
        <f>Control!B33</f>
        <v>AME 10 G3</v>
      </c>
      <c r="B31" s="27">
        <f t="shared" ref="B31:B94" si="25">100*T31/(1-S31)</f>
        <v>2.962229707579322</v>
      </c>
      <c r="C31" s="20">
        <v>69.356901835353796</v>
      </c>
      <c r="D31" s="9">
        <f t="shared" ref="D31:D94" si="26">ABS(B31-((354.94*SQRT(C31)+9.623*C31-1.5223*POWER(C31,1.5))/($AA$1+273)+0.0012439*POWER(C31,1.5)))</f>
        <v>5.0872109236266283E-7</v>
      </c>
      <c r="E31">
        <f>Control!C33/100</f>
        <v>0.22324628263464061</v>
      </c>
      <c r="F31">
        <f t="shared" ref="F31:F94" si="27">$F$2*N31</f>
        <v>3.6252532069224371E-5</v>
      </c>
      <c r="G31">
        <f t="shared" ref="G31:G94" si="28">0.018*C31*1000000/8.3144/($AA$1+273.15)</f>
        <v>122.7584952211557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Control!F33/100*(1+Control!G33/100)</f>
        <v>2.7611679784398487E-2</v>
      </c>
      <c r="L31" s="25">
        <f t="shared" ref="L31:L94" si="32">K31*(1-F31-P31-S31)</f>
        <v>2.7531600319848967E-2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4.1182876430638884E-4</v>
      </c>
      <c r="O31">
        <f t="shared" ref="O31:O94" si="35">$O$2*N31</f>
        <v>1.4501012827689748E-3</v>
      </c>
      <c r="P31" s="25">
        <f t="shared" ref="P31:P94" si="36">S31*($P$2-$F$2)</f>
        <v>2.0297327929506555E-3</v>
      </c>
      <c r="Q31" s="7">
        <f t="shared" ref="Q31:Q94" si="37">100/(1+G31/$AA$2*(1/S31-1))</f>
        <v>1.6422904046121767</v>
      </c>
      <c r="R31">
        <f t="shared" ref="R31:R94" si="38">Q31/100*G31+(100-Q31)/100*2450</f>
        <v>2411.779936074865</v>
      </c>
      <c r="S31" s="25">
        <f t="shared" ref="S31:S94" si="39">($O$2/(1+$P$2-$F$2)+1)*N31</f>
        <v>8.3421724051806971E-4</v>
      </c>
      <c r="T31" s="25">
        <f t="shared" ref="T31:T94" si="40">L31+F31+P31</f>
        <v>2.9597585644868848E-2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9"/>
        <v>2.7943429084155356</v>
      </c>
      <c r="Y31" s="7">
        <f t="shared" ca="1" si="3"/>
        <v>63.356901835353796</v>
      </c>
      <c r="Z31">
        <v>1</v>
      </c>
      <c r="AA31">
        <v>2</v>
      </c>
      <c r="AB31" s="11">
        <f t="shared" si="20"/>
        <v>48.24925928167157</v>
      </c>
      <c r="AC31" s="11"/>
      <c r="AD31" s="7">
        <f t="shared" ref="AD31:AD94" si="41">B31+S31*100</f>
        <v>3.0456514316311289</v>
      </c>
      <c r="AE31">
        <f t="shared" ref="AE31:AE94" si="42">($AE$1/100-K31)/(1-K31)/N31-1-$P$2</f>
        <v>117.93130808143049</v>
      </c>
      <c r="AF31" s="25">
        <f t="shared" ref="AF31:AF94" si="43">S31+P31+F31</f>
        <v>2.9002025655379495E-3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 t="str">
        <f>Control!B34</f>
        <v>AME_10-Aa</v>
      </c>
      <c r="B32" s="27">
        <f t="shared" si="25"/>
        <v>3.3926242227830219</v>
      </c>
      <c r="C32" s="20">
        <v>87.07469756080323</v>
      </c>
      <c r="D32" s="9">
        <f t="shared" si="26"/>
        <v>2.9774250798197954E-7</v>
      </c>
      <c r="E32">
        <f>Control!C34/100</f>
        <v>0.45721600000000001</v>
      </c>
      <c r="F32">
        <f t="shared" si="27"/>
        <v>5.2656303608363336E-5</v>
      </c>
      <c r="G32">
        <f t="shared" si="28"/>
        <v>154.11817081703583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Control!F34/100*(1+Control!G34/100)</f>
        <v>3.1014969629493776E-2</v>
      </c>
      <c r="L32" s="25">
        <f t="shared" si="32"/>
        <v>3.0884318936916594E-2</v>
      </c>
      <c r="M32" s="10">
        <f t="shared" si="33"/>
        <v>6.1385736968964695</v>
      </c>
      <c r="N32">
        <f t="shared" si="34"/>
        <v>5.9817560899100741E-4</v>
      </c>
      <c r="O32">
        <f t="shared" si="35"/>
        <v>2.1062521443345329E-3</v>
      </c>
      <c r="P32" s="25">
        <f t="shared" si="36"/>
        <v>2.948158930950713E-3</v>
      </c>
      <c r="Q32" s="7">
        <f t="shared" si="37"/>
        <v>1.8958448206298995</v>
      </c>
      <c r="R32">
        <f t="shared" si="38"/>
        <v>2406.473643253652</v>
      </c>
      <c r="S32" s="25">
        <f t="shared" si="39"/>
        <v>1.2116890541099892E-3</v>
      </c>
      <c r="T32" s="25">
        <f t="shared" si="40"/>
        <v>3.3885134171475671E-2</v>
      </c>
      <c r="U32" s="10">
        <f ca="1">RANK(C32,$C$3:OFFSET($C$3,Control!$I$5-1,0),1)</f>
        <v>14</v>
      </c>
      <c r="V32" s="10">
        <f t="shared" ca="1" si="24"/>
        <v>14</v>
      </c>
      <c r="W32" s="10">
        <f t="shared" ca="1" si="24"/>
        <v>14</v>
      </c>
      <c r="X32" s="7">
        <f t="shared" si="19"/>
        <v>3.1482494545907604</v>
      </c>
      <c r="Y32" s="7">
        <f t="shared" ca="1" si="3"/>
        <v>73.07469756080323</v>
      </c>
      <c r="Z32">
        <v>1</v>
      </c>
      <c r="AA32">
        <v>2</v>
      </c>
      <c r="AB32" s="11">
        <f t="shared" si="20"/>
        <v>40.265634932673699</v>
      </c>
      <c r="AC32" s="11"/>
      <c r="AD32" s="7">
        <f t="shared" si="41"/>
        <v>3.5137931281940209</v>
      </c>
      <c r="AE32">
        <f t="shared" si="42"/>
        <v>74.517925786335127</v>
      </c>
      <c r="AF32" s="25">
        <f t="shared" si="43"/>
        <v>4.2125042886690658E-3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 t="str">
        <f>Control!B35</f>
        <v>AME_10-Ac</v>
      </c>
      <c r="B33" s="27">
        <f t="shared" si="25"/>
        <v>3.3323843748514355</v>
      </c>
      <c r="C33" s="20">
        <v>84.513843049651911</v>
      </c>
      <c r="D33" s="9">
        <f t="shared" si="26"/>
        <v>6.7990224694725043E-7</v>
      </c>
      <c r="E33">
        <f>Control!C35/100</f>
        <v>0.45721600000000001</v>
      </c>
      <c r="F33">
        <f t="shared" si="27"/>
        <v>5.2656303608363336E-5</v>
      </c>
      <c r="G33">
        <f t="shared" si="28"/>
        <v>149.58557726181158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Control!F35/100*(1+Control!G35/100)</f>
        <v>3.0410755816543192E-2</v>
      </c>
      <c r="L33" s="25">
        <f t="shared" si="32"/>
        <v>3.0282650377244338E-2</v>
      </c>
      <c r="M33" s="10">
        <f t="shared" si="33"/>
        <v>6.1385736968964695</v>
      </c>
      <c r="N33">
        <f t="shared" si="34"/>
        <v>5.9817560899100741E-4</v>
      </c>
      <c r="O33">
        <f t="shared" si="35"/>
        <v>2.1062521443345329E-3</v>
      </c>
      <c r="P33" s="25">
        <f t="shared" si="36"/>
        <v>2.948158930950713E-3</v>
      </c>
      <c r="Q33" s="7">
        <f t="shared" si="37"/>
        <v>1.9521693835954048</v>
      </c>
      <c r="R33">
        <f t="shared" si="38"/>
        <v>2405.092013943492</v>
      </c>
      <c r="S33" s="25">
        <f t="shared" si="39"/>
        <v>1.2116890541099892E-3</v>
      </c>
      <c r="T33" s="25">
        <f t="shared" si="40"/>
        <v>3.3283465611803412E-2</v>
      </c>
      <c r="U33" s="10">
        <f ca="1">RANK(C33,$C$3:OFFSET($C$3,Control!$I$5-1,0),1)</f>
        <v>13</v>
      </c>
      <c r="V33" s="10">
        <f t="shared" ca="1" si="24"/>
        <v>13</v>
      </c>
      <c r="W33" s="10">
        <f t="shared" ca="1" si="24"/>
        <v>13</v>
      </c>
      <c r="X33" s="7">
        <f t="shared" si="19"/>
        <v>3.0880825986235343</v>
      </c>
      <c r="Y33" s="7">
        <f t="shared" ca="1" si="3"/>
        <v>71.513843049651911</v>
      </c>
      <c r="Z33">
        <v>1</v>
      </c>
      <c r="AA33">
        <v>2</v>
      </c>
      <c r="AB33" s="11">
        <f t="shared" si="20"/>
        <v>41.327942302805802</v>
      </c>
      <c r="AC33" s="11"/>
      <c r="AD33" s="7">
        <f t="shared" si="41"/>
        <v>3.4535532802624345</v>
      </c>
      <c r="AE33">
        <f t="shared" si="42"/>
        <v>75.511070150298892</v>
      </c>
      <c r="AF33" s="25">
        <f t="shared" si="43"/>
        <v>4.2125042886690658E-3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 t="str">
        <f>Control!B36</f>
        <v>AME_10-Ab</v>
      </c>
      <c r="B34" s="27">
        <f t="shared" si="25"/>
        <v>3.6240969315026721</v>
      </c>
      <c r="C34" s="20">
        <v>97.146623895528833</v>
      </c>
      <c r="D34" s="9">
        <f t="shared" si="26"/>
        <v>1.0600040685204704E-6</v>
      </c>
      <c r="E34">
        <f>Control!C36/100</f>
        <v>0.38475399999999998</v>
      </c>
      <c r="F34">
        <f t="shared" si="27"/>
        <v>4.6242303796408205E-5</v>
      </c>
      <c r="G34">
        <f t="shared" si="28"/>
        <v>171.94501267575043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Control!F36/100*(1+Control!G36/100)</f>
        <v>3.3691754631720576E-2</v>
      </c>
      <c r="L34" s="25">
        <f t="shared" si="32"/>
        <v>3.356711588347145E-2</v>
      </c>
      <c r="M34" s="10">
        <f t="shared" si="33"/>
        <v>7.2613372122388613</v>
      </c>
      <c r="N34">
        <f t="shared" si="34"/>
        <v>5.2531257112719719E-4</v>
      </c>
      <c r="O34">
        <f t="shared" si="35"/>
        <v>1.8496921518563281E-3</v>
      </c>
      <c r="P34" s="25">
        <f t="shared" si="36"/>
        <v>2.5890473045560277E-3</v>
      </c>
      <c r="Q34" s="7">
        <f t="shared" si="37"/>
        <v>1.4981284445669847</v>
      </c>
      <c r="R34">
        <f t="shared" si="38"/>
        <v>2415.8718102520188</v>
      </c>
      <c r="S34" s="25">
        <f t="shared" si="39"/>
        <v>1.0640946953602199E-3</v>
      </c>
      <c r="T34" s="25">
        <f t="shared" si="40"/>
        <v>3.6202405491823887E-2</v>
      </c>
      <c r="U34" s="10">
        <f ca="1">RANK(C34,$C$3:OFFSET($C$3,Control!$I$5-1,0),1)</f>
        <v>16</v>
      </c>
      <c r="V34" s="10">
        <f t="shared" ca="1" si="24"/>
        <v>16</v>
      </c>
      <c r="W34" s="10">
        <f t="shared" ca="1" si="24"/>
        <v>16</v>
      </c>
      <c r="X34" s="7">
        <f t="shared" si="19"/>
        <v>3.4092428454598647</v>
      </c>
      <c r="Y34" s="7">
        <f t="shared" ca="1" si="3"/>
        <v>81.146623895528833</v>
      </c>
      <c r="Z34">
        <v>1</v>
      </c>
      <c r="AA34">
        <v>2</v>
      </c>
      <c r="AB34" s="11">
        <f t="shared" si="20"/>
        <v>36.352200544192222</v>
      </c>
      <c r="AC34" s="11"/>
      <c r="AD34" s="7">
        <f t="shared" si="41"/>
        <v>3.7305064010386939</v>
      </c>
      <c r="AE34">
        <f t="shared" si="42"/>
        <v>80.315158652502717</v>
      </c>
      <c r="AF34" s="25">
        <f t="shared" si="43"/>
        <v>3.6993843037126557E-3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 t="str">
        <f>Control!B37</f>
        <v>AME_10-Db</v>
      </c>
      <c r="B35" s="27">
        <f t="shared" si="25"/>
        <v>4.238042505793203</v>
      </c>
      <c r="C35" s="20">
        <v>125.52278862417286</v>
      </c>
      <c r="D35" s="9">
        <f t="shared" si="26"/>
        <v>1.128450028531347E-6</v>
      </c>
      <c r="E35">
        <f>Control!C37/100</f>
        <v>0.38475399999999998</v>
      </c>
      <c r="F35">
        <f t="shared" si="27"/>
        <v>4.6242303796408205E-5</v>
      </c>
      <c r="G35">
        <f t="shared" si="28"/>
        <v>222.16950641835231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Control!F37/100*(1+Control!G37/100)</f>
        <v>3.9847449694029403E-2</v>
      </c>
      <c r="L35" s="25">
        <f t="shared" si="32"/>
        <v>3.9700038664088333E-2</v>
      </c>
      <c r="M35" s="10">
        <f t="shared" si="33"/>
        <v>7.2613372122388613</v>
      </c>
      <c r="N35">
        <f t="shared" si="34"/>
        <v>5.2531257112719719E-4</v>
      </c>
      <c r="O35">
        <f t="shared" si="35"/>
        <v>1.8496921518563281E-3</v>
      </c>
      <c r="P35" s="25">
        <f t="shared" si="36"/>
        <v>2.5890473045560277E-3</v>
      </c>
      <c r="Q35" s="7">
        <f t="shared" si="37"/>
        <v>1.1633958661378334</v>
      </c>
      <c r="R35">
        <f t="shared" si="38"/>
        <v>2424.0815121331129</v>
      </c>
      <c r="S35" s="25">
        <f t="shared" si="39"/>
        <v>1.0640946953602199E-3</v>
      </c>
      <c r="T35" s="25">
        <f t="shared" si="40"/>
        <v>4.233532827244077E-2</v>
      </c>
      <c r="U35" s="10">
        <f ca="1">RANK(C35,$C$3:OFFSET($C$3,Control!$I$5-1,0),1)</f>
        <v>29</v>
      </c>
      <c r="V35" s="10">
        <f t="shared" ca="1" si="24"/>
        <v>29</v>
      </c>
      <c r="W35" s="10">
        <f t="shared" ca="1" si="24"/>
        <v>29</v>
      </c>
      <c r="X35" s="7">
        <f t="shared" si="19"/>
        <v>4.0225351235215525</v>
      </c>
      <c r="Y35" s="7">
        <f t="shared" ca="1" si="3"/>
        <v>96.522788624172861</v>
      </c>
      <c r="Z35">
        <v>1</v>
      </c>
      <c r="AA35">
        <v>2</v>
      </c>
      <c r="AB35" s="11">
        <f t="shared" si="20"/>
        <v>27.230245711256863</v>
      </c>
      <c r="AC35" s="11"/>
      <c r="AD35" s="7">
        <f t="shared" si="41"/>
        <v>4.3444519753292248</v>
      </c>
      <c r="AE35">
        <f t="shared" si="42"/>
        <v>68.648172860098057</v>
      </c>
      <c r="AF35" s="25">
        <f t="shared" si="43"/>
        <v>3.6993843037126557E-3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 t="str">
        <f>Control!B38</f>
        <v>AME_10-Bc</v>
      </c>
      <c r="B36" s="27">
        <f t="shared" si="25"/>
        <v>3.9001752027454413</v>
      </c>
      <c r="C36" s="20">
        <v>109.61976521679776</v>
      </c>
      <c r="D36" s="9">
        <f t="shared" si="26"/>
        <v>1.9765005854210926E-7</v>
      </c>
      <c r="E36">
        <f>Control!C38/100</f>
        <v>0.403194</v>
      </c>
      <c r="F36">
        <f t="shared" si="27"/>
        <v>4.7726780515736417E-5</v>
      </c>
      <c r="G36">
        <f t="shared" si="28"/>
        <v>194.02189354500646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Control!F38/100*(1+Control!G38/100)</f>
        <v>3.6377926252113009E-2</v>
      </c>
      <c r="L36" s="25">
        <f t="shared" si="32"/>
        <v>3.6239030147964826E-2</v>
      </c>
      <c r="M36" s="10">
        <f t="shared" si="33"/>
        <v>6.9373362825265357</v>
      </c>
      <c r="N36">
        <f t="shared" si="34"/>
        <v>5.4217622665876566E-4</v>
      </c>
      <c r="O36">
        <f t="shared" si="35"/>
        <v>1.9090712206294564E-3</v>
      </c>
      <c r="P36" s="25">
        <f t="shared" si="36"/>
        <v>2.6721612528959331E-3</v>
      </c>
      <c r="Q36" s="7">
        <f t="shared" si="37"/>
        <v>1.3720843029825742</v>
      </c>
      <c r="R36">
        <f t="shared" si="38"/>
        <v>2419.0460785226078</v>
      </c>
      <c r="S36" s="25">
        <f t="shared" si="39"/>
        <v>1.0982544078472433E-3</v>
      </c>
      <c r="T36" s="25">
        <f t="shared" si="40"/>
        <v>3.8958918181376492E-2</v>
      </c>
      <c r="U36" s="10">
        <f ca="1">RANK(C36,$C$3:OFFSET($C$3,Control!$I$5-1,0),1)</f>
        <v>22</v>
      </c>
      <c r="V36" s="10">
        <f t="shared" ref="V36:W55" ca="1" si="44">IF(U36=U35,U35+1,U36)</f>
        <v>22</v>
      </c>
      <c r="W36" s="10">
        <f t="shared" ca="1" si="44"/>
        <v>22</v>
      </c>
      <c r="X36" s="7">
        <f t="shared" si="19"/>
        <v>3.6781206374623592</v>
      </c>
      <c r="Y36" s="7">
        <f t="shared" ca="1" si="3"/>
        <v>87.619765216797759</v>
      </c>
      <c r="Z36">
        <v>1</v>
      </c>
      <c r="AA36">
        <v>2</v>
      </c>
      <c r="AB36" s="11">
        <f t="shared" si="20"/>
        <v>32.029642740229164</v>
      </c>
      <c r="AC36" s="11"/>
      <c r="AD36" s="7">
        <f t="shared" si="41"/>
        <v>4.0100006435301658</v>
      </c>
      <c r="AE36">
        <f t="shared" si="42"/>
        <v>72.792515053200347</v>
      </c>
      <c r="AF36" s="25">
        <f t="shared" si="43"/>
        <v>3.8181424412589127E-3</v>
      </c>
      <c r="BL36" s="32"/>
    </row>
    <row r="37" spans="1:65" ht="14.25" x14ac:dyDescent="0.2">
      <c r="A37" s="37" t="str">
        <f>Control!B39</f>
        <v>AME_10-Bb</v>
      </c>
      <c r="B37" s="27">
        <f t="shared" si="25"/>
        <v>4.0537624350735806</v>
      </c>
      <c r="C37" s="20">
        <v>116.76469379507726</v>
      </c>
      <c r="D37" s="9">
        <f t="shared" si="26"/>
        <v>7.6351551747677604E-7</v>
      </c>
      <c r="E37">
        <f>Control!C39/100</f>
        <v>0.403194</v>
      </c>
      <c r="F37">
        <f t="shared" si="27"/>
        <v>4.7726780515736417E-5</v>
      </c>
      <c r="G37">
        <f t="shared" si="28"/>
        <v>206.66808530850781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Control!F39/100*(1+Control!G39/100)</f>
        <v>3.7917991987190897E-2</v>
      </c>
      <c r="L37" s="25">
        <f t="shared" si="32"/>
        <v>3.7773215692697287E-2</v>
      </c>
      <c r="M37" s="10">
        <f t="shared" si="33"/>
        <v>6.9373362825265357</v>
      </c>
      <c r="N37">
        <f t="shared" si="34"/>
        <v>5.4217622665876566E-4</v>
      </c>
      <c r="O37">
        <f t="shared" si="35"/>
        <v>1.9090712206294564E-3</v>
      </c>
      <c r="P37" s="25">
        <f t="shared" si="36"/>
        <v>2.6721612528959331E-3</v>
      </c>
      <c r="Q37" s="7">
        <f t="shared" si="37"/>
        <v>1.2892077306964274</v>
      </c>
      <c r="R37">
        <f t="shared" si="38"/>
        <v>2421.0787915306173</v>
      </c>
      <c r="S37" s="25">
        <f t="shared" si="39"/>
        <v>1.0982544078472433E-3</v>
      </c>
      <c r="T37" s="25">
        <f t="shared" si="40"/>
        <v>4.0493103726108953E-2</v>
      </c>
      <c r="U37" s="10">
        <f ca="1">RANK(C37,$C$3:OFFSET($C$3,Control!$I$5-1,0),1)</f>
        <v>25</v>
      </c>
      <c r="V37" s="10">
        <f t="shared" ca="1" si="44"/>
        <v>25</v>
      </c>
      <c r="W37" s="10">
        <f t="shared" ca="1" si="44"/>
        <v>25</v>
      </c>
      <c r="X37" s="7">
        <f t="shared" si="19"/>
        <v>3.8315391919356054</v>
      </c>
      <c r="Y37" s="7">
        <f t="shared" ca="1" si="3"/>
        <v>91.764693795077264</v>
      </c>
      <c r="Z37">
        <v>1</v>
      </c>
      <c r="AA37">
        <v>2</v>
      </c>
      <c r="AB37" s="11">
        <f t="shared" si="20"/>
        <v>29.782792472706774</v>
      </c>
      <c r="AC37" s="11"/>
      <c r="AD37" s="7">
        <f t="shared" si="41"/>
        <v>4.1635878758583047</v>
      </c>
      <c r="AE37">
        <f t="shared" si="42"/>
        <v>69.96219697697039</v>
      </c>
      <c r="AF37" s="25">
        <f t="shared" si="43"/>
        <v>3.8181424412589127E-3</v>
      </c>
    </row>
    <row r="38" spans="1:65" ht="14.25" x14ac:dyDescent="0.2">
      <c r="A38" s="37" t="str">
        <f>Control!B40</f>
        <v>AME_10-Ca</v>
      </c>
      <c r="B38" s="27">
        <f t="shared" si="25"/>
        <v>4.186830162943437</v>
      </c>
      <c r="C38" s="20">
        <v>123.06904246009314</v>
      </c>
      <c r="D38" s="9">
        <f t="shared" si="26"/>
        <v>3.633895380161789E-7</v>
      </c>
      <c r="E38">
        <f>Control!C40/100</f>
        <v>0.403194</v>
      </c>
      <c r="F38">
        <f t="shared" si="27"/>
        <v>4.7726780515736417E-5</v>
      </c>
      <c r="G38">
        <f t="shared" si="28"/>
        <v>217.82648966318968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Control!F40/100*(1+Control!G40/100)</f>
        <v>3.925230243103818E-2</v>
      </c>
      <c r="L38" s="25">
        <f t="shared" si="32"/>
        <v>3.9102431549209102E-2</v>
      </c>
      <c r="M38" s="10">
        <f t="shared" si="33"/>
        <v>6.9373362825265357</v>
      </c>
      <c r="N38">
        <f t="shared" si="34"/>
        <v>5.4217622665876566E-4</v>
      </c>
      <c r="O38">
        <f t="shared" si="35"/>
        <v>1.9090712206294564E-3</v>
      </c>
      <c r="P38" s="25">
        <f t="shared" si="36"/>
        <v>2.6721612528959331E-3</v>
      </c>
      <c r="Q38" s="7">
        <f t="shared" si="37"/>
        <v>1.2239749564514282</v>
      </c>
      <c r="R38">
        <f t="shared" si="38"/>
        <v>2422.678755248935</v>
      </c>
      <c r="S38" s="25">
        <f t="shared" si="39"/>
        <v>1.0982544078472433E-3</v>
      </c>
      <c r="T38" s="25">
        <f t="shared" si="40"/>
        <v>4.1822319582620768E-2</v>
      </c>
      <c r="U38" s="10">
        <f ca="1">RANK(C38,$C$3:OFFSET($C$3,Control!$I$5-1,0),1)</f>
        <v>27</v>
      </c>
      <c r="V38" s="10">
        <f t="shared" ca="1" si="44"/>
        <v>27</v>
      </c>
      <c r="W38" s="10">
        <f t="shared" ca="1" si="44"/>
        <v>27</v>
      </c>
      <c r="X38" s="7">
        <f t="shared" si="19"/>
        <v>3.9644607775867868</v>
      </c>
      <c r="Y38" s="7">
        <f t="shared" ca="1" si="3"/>
        <v>96.069042460093144</v>
      </c>
      <c r="Z38">
        <v>1</v>
      </c>
      <c r="AA38">
        <v>2</v>
      </c>
      <c r="AB38" s="11">
        <f t="shared" si="20"/>
        <v>27.924249177042448</v>
      </c>
      <c r="AC38" s="11"/>
      <c r="AD38" s="7">
        <f t="shared" si="41"/>
        <v>4.2966556037281611</v>
      </c>
      <c r="AE38">
        <f t="shared" si="42"/>
        <v>67.502677537144407</v>
      </c>
      <c r="AF38" s="25">
        <f t="shared" si="43"/>
        <v>3.8181424412589127E-3</v>
      </c>
    </row>
    <row r="39" spans="1:65" ht="14.25" x14ac:dyDescent="0.2">
      <c r="A39" s="37" t="str">
        <f>Control!B41</f>
        <v>AME_10-Cb</v>
      </c>
      <c r="B39" s="27">
        <f t="shared" si="25"/>
        <v>3.2510042239737511</v>
      </c>
      <c r="C39" s="20">
        <v>81.095166873439325</v>
      </c>
      <c r="D39" s="9">
        <f t="shared" si="26"/>
        <v>9.3870537298812451E-7</v>
      </c>
      <c r="E39">
        <f>Control!C41/100</f>
        <v>0.46220800000000006</v>
      </c>
      <c r="F39">
        <f t="shared" si="27"/>
        <v>5.3161811191225379E-5</v>
      </c>
      <c r="G39">
        <f t="shared" si="28"/>
        <v>143.53467919781605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Control!F41/100*(1+Control!G41/100)</f>
        <v>2.9566392783964064E-2</v>
      </c>
      <c r="L39" s="25">
        <f t="shared" si="32"/>
        <v>2.9440648544701131E-2</v>
      </c>
      <c r="M39" s="10">
        <f t="shared" si="33"/>
        <v>6.0741866913590288</v>
      </c>
      <c r="N39">
        <f t="shared" si="34"/>
        <v>6.0391817513232027E-4</v>
      </c>
      <c r="O39">
        <f t="shared" si="35"/>
        <v>2.126472447649015E-3</v>
      </c>
      <c r="P39" s="25">
        <f t="shared" si="36"/>
        <v>2.9764616524285145E-3</v>
      </c>
      <c r="Q39" s="7">
        <f t="shared" si="37"/>
        <v>2.0519308636972631</v>
      </c>
      <c r="R39">
        <f t="shared" si="38"/>
        <v>2402.672926221986</v>
      </c>
      <c r="S39" s="25">
        <f t="shared" si="39"/>
        <v>1.2233214316782898E-3</v>
      </c>
      <c r="T39" s="25">
        <f t="shared" si="40"/>
        <v>3.2470272008320873E-2</v>
      </c>
      <c r="U39" s="10">
        <f ca="1">RANK(C39,$C$3:OFFSET($C$3,Control!$I$5-1,0),1)</f>
        <v>12</v>
      </c>
      <c r="V39" s="10">
        <f t="shared" ca="1" si="44"/>
        <v>12</v>
      </c>
      <c r="W39" s="10">
        <f t="shared" ca="1" si="44"/>
        <v>12</v>
      </c>
      <c r="X39" s="7">
        <f t="shared" si="19"/>
        <v>3.0044566719833452</v>
      </c>
      <c r="Y39" s="7">
        <f t="shared" ca="1" si="3"/>
        <v>69.095166873439325</v>
      </c>
      <c r="Z39">
        <v>1</v>
      </c>
      <c r="AA39">
        <v>2</v>
      </c>
      <c r="AB39" s="11">
        <f t="shared" si="20"/>
        <v>42.791786636526297</v>
      </c>
      <c r="AC39" s="11"/>
      <c r="AD39" s="7">
        <f t="shared" si="41"/>
        <v>3.3733363671415799</v>
      </c>
      <c r="AE39">
        <f t="shared" si="42"/>
        <v>76.132192780491692</v>
      </c>
      <c r="AF39" s="25">
        <f t="shared" si="43"/>
        <v>4.25294489529803E-3</v>
      </c>
    </row>
    <row r="40" spans="1:65" ht="14.25" x14ac:dyDescent="0.2">
      <c r="A40" s="37" t="str">
        <f>Control!B42</f>
        <v>AME_10-Da</v>
      </c>
      <c r="B40" s="27">
        <f t="shared" si="25"/>
        <v>4.0300505711139003</v>
      </c>
      <c r="C40" s="20">
        <v>115.65228711718288</v>
      </c>
      <c r="D40" s="9">
        <f t="shared" si="26"/>
        <v>4.4808285082353905E-7</v>
      </c>
      <c r="E40">
        <f>Control!C42/100</f>
        <v>0.46220800000000006</v>
      </c>
      <c r="F40">
        <f t="shared" si="27"/>
        <v>5.3161811191225379E-5</v>
      </c>
      <c r="G40">
        <f t="shared" si="28"/>
        <v>204.69917715029092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Control!F42/100*(1+Control!G42/100)</f>
        <v>3.7380559233751928E-2</v>
      </c>
      <c r="L40" s="25">
        <f t="shared" si="32"/>
        <v>3.7221581775175358E-2</v>
      </c>
      <c r="M40" s="10">
        <f t="shared" si="33"/>
        <v>6.0741866913590288</v>
      </c>
      <c r="N40">
        <f t="shared" si="34"/>
        <v>6.0391817513232027E-4</v>
      </c>
      <c r="O40">
        <f t="shared" si="35"/>
        <v>2.126472447649015E-3</v>
      </c>
      <c r="P40" s="25">
        <f t="shared" si="36"/>
        <v>2.9764616524285145E-3</v>
      </c>
      <c r="Q40" s="7">
        <f t="shared" si="37"/>
        <v>1.4476861388482991</v>
      </c>
      <c r="R40">
        <f t="shared" si="38"/>
        <v>2417.4950912121581</v>
      </c>
      <c r="S40" s="25">
        <f t="shared" si="39"/>
        <v>1.2233214316782898E-3</v>
      </c>
      <c r="T40" s="25">
        <f t="shared" si="40"/>
        <v>4.02512052387951E-2</v>
      </c>
      <c r="U40" s="10">
        <f ca="1">RANK(C40,$C$3:OFFSET($C$3,Control!$I$5-1,0),1)</f>
        <v>24</v>
      </c>
      <c r="V40" s="10">
        <f t="shared" ca="1" si="44"/>
        <v>24</v>
      </c>
      <c r="W40" s="10">
        <f t="shared" ca="1" si="44"/>
        <v>24</v>
      </c>
      <c r="X40" s="7">
        <f t="shared" si="19"/>
        <v>3.7825499950307679</v>
      </c>
      <c r="Y40" s="7">
        <f t="shared" ca="1" si="3"/>
        <v>91.65228711718288</v>
      </c>
      <c r="Z40">
        <v>1</v>
      </c>
      <c r="AA40">
        <v>2</v>
      </c>
      <c r="AB40" s="11">
        <f t="shared" si="20"/>
        <v>30.122486118599948</v>
      </c>
      <c r="AC40" s="11"/>
      <c r="AD40" s="7">
        <f t="shared" si="41"/>
        <v>4.1523827142817291</v>
      </c>
      <c r="AE40">
        <f t="shared" si="42"/>
        <v>63.33721925713823</v>
      </c>
      <c r="AF40" s="25">
        <f t="shared" si="43"/>
        <v>4.25294489529803E-3</v>
      </c>
    </row>
    <row r="41" spans="1:65" ht="14.25" x14ac:dyDescent="0.2">
      <c r="A41" s="37" t="str">
        <f>Control!B43</f>
        <v>AME_10-Ea</v>
      </c>
      <c r="B41" s="27">
        <f t="shared" si="25"/>
        <v>4.5269766271069729</v>
      </c>
      <c r="C41" s="20">
        <v>139.64404038065797</v>
      </c>
      <c r="D41" s="9">
        <f t="shared" si="26"/>
        <v>5.7486311799692658E-7</v>
      </c>
      <c r="E41">
        <f>Control!C43/100</f>
        <v>0.57247999999999999</v>
      </c>
      <c r="F41">
        <f t="shared" si="27"/>
        <v>6.7338962190213476E-5</v>
      </c>
      <c r="G41">
        <f t="shared" si="28"/>
        <v>247.1634662174848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Control!F43/100*(1+Control!G43/100)</f>
        <v>4.1586086227658137E-2</v>
      </c>
      <c r="L41" s="25">
        <f t="shared" si="32"/>
        <v>4.1362057116608272E-2</v>
      </c>
      <c r="M41" s="10">
        <f t="shared" si="33"/>
        <v>4.9382608229946872</v>
      </c>
      <c r="N41">
        <f t="shared" si="34"/>
        <v>7.6497061048082509E-4</v>
      </c>
      <c r="O41">
        <f t="shared" si="35"/>
        <v>2.693558487608539E-3</v>
      </c>
      <c r="P41" s="25">
        <f t="shared" si="36"/>
        <v>3.7702221610272438E-3</v>
      </c>
      <c r="Q41" s="7">
        <f t="shared" si="37"/>
        <v>1.5181136938341235</v>
      </c>
      <c r="R41">
        <f t="shared" si="38"/>
        <v>2416.5584369278668</v>
      </c>
      <c r="S41" s="25">
        <f t="shared" si="39"/>
        <v>1.5495558519996199E-3</v>
      </c>
      <c r="T41" s="25">
        <f t="shared" si="40"/>
        <v>4.5199618239825733E-2</v>
      </c>
      <c r="U41" s="10">
        <f ca="1">RANK(C41,$C$3:OFFSET($C$3,Control!$I$5-1,0),1)</f>
        <v>36</v>
      </c>
      <c r="V41" s="10">
        <f t="shared" ca="1" si="44"/>
        <v>36</v>
      </c>
      <c r="W41" s="10">
        <f t="shared" ca="1" si="44"/>
        <v>36</v>
      </c>
      <c r="X41" s="7">
        <f t="shared" si="19"/>
        <v>4.2127027727089095</v>
      </c>
      <c r="Y41" s="7">
        <f t="shared" ca="1" si="3"/>
        <v>103.64404038065797</v>
      </c>
      <c r="Z41">
        <v>1</v>
      </c>
      <c r="AA41">
        <v>2</v>
      </c>
      <c r="AB41" s="11">
        <f t="shared" si="20"/>
        <v>23.527630111157581</v>
      </c>
      <c r="AC41" s="11"/>
      <c r="AD41" s="7">
        <f t="shared" si="41"/>
        <v>4.6819322123069345</v>
      </c>
      <c r="AE41">
        <f t="shared" si="42"/>
        <v>43.756686557817673</v>
      </c>
      <c r="AF41" s="25">
        <f t="shared" si="43"/>
        <v>5.3871169752170763E-3</v>
      </c>
    </row>
    <row r="42" spans="1:65" ht="14.25" x14ac:dyDescent="0.2">
      <c r="A42" s="37" t="str">
        <f>Control!B44</f>
        <v>AME_10-Eb</v>
      </c>
      <c r="B42" s="27">
        <f t="shared" si="25"/>
        <v>3.6741038821060599</v>
      </c>
      <c r="C42" s="20">
        <v>99.36968757874989</v>
      </c>
      <c r="D42" s="9">
        <f t="shared" si="26"/>
        <v>6.9952075065771169E-7</v>
      </c>
      <c r="E42">
        <f>Control!C44/100</f>
        <v>0.57247999999999999</v>
      </c>
      <c r="F42">
        <f t="shared" si="27"/>
        <v>6.7338962190213476E-5</v>
      </c>
      <c r="G42">
        <f t="shared" si="28"/>
        <v>175.87973215299661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Control!F44/100*(1+Control!G44/100)</f>
        <v>3.3024451992053054E-2</v>
      </c>
      <c r="L42" s="25">
        <f t="shared" si="32"/>
        <v>3.284654540612942E-2</v>
      </c>
      <c r="M42" s="10">
        <f t="shared" si="33"/>
        <v>4.9382608229946872</v>
      </c>
      <c r="N42">
        <f t="shared" si="34"/>
        <v>7.6497061048082509E-4</v>
      </c>
      <c r="O42">
        <f t="shared" si="35"/>
        <v>2.693558487608539E-3</v>
      </c>
      <c r="P42" s="25">
        <f t="shared" si="36"/>
        <v>3.7702221610272438E-3</v>
      </c>
      <c r="Q42" s="7">
        <f t="shared" si="37"/>
        <v>2.1203560884224384</v>
      </c>
      <c r="R42">
        <f t="shared" si="38"/>
        <v>2401.7805524426576</v>
      </c>
      <c r="S42" s="25">
        <f t="shared" si="39"/>
        <v>1.5495558519996199E-3</v>
      </c>
      <c r="T42" s="25">
        <f t="shared" si="40"/>
        <v>3.668410652934688E-2</v>
      </c>
      <c r="U42" s="10">
        <f ca="1">RANK(C42,$C$3:OFFSET($C$3,Control!$I$5-1,0),1)</f>
        <v>17</v>
      </c>
      <c r="V42" s="10">
        <f t="shared" ca="1" si="44"/>
        <v>17</v>
      </c>
      <c r="W42" s="10">
        <f t="shared" ca="1" si="44"/>
        <v>17</v>
      </c>
      <c r="X42" s="7">
        <f t="shared" si="19"/>
        <v>3.3611516016610241</v>
      </c>
      <c r="Y42" s="7">
        <f t="shared" ca="1" si="3"/>
        <v>82.36968757874989</v>
      </c>
      <c r="Z42">
        <v>1</v>
      </c>
      <c r="AA42">
        <v>2</v>
      </c>
      <c r="AB42" s="11">
        <f t="shared" si="20"/>
        <v>35.541651840735369</v>
      </c>
      <c r="AC42" s="11"/>
      <c r="AD42" s="7">
        <f t="shared" si="41"/>
        <v>3.8290594673060219</v>
      </c>
      <c r="AE42">
        <f t="shared" si="42"/>
        <v>54.91243231710564</v>
      </c>
      <c r="AF42" s="25">
        <f t="shared" si="43"/>
        <v>5.3871169752170763E-3</v>
      </c>
    </row>
    <row r="43" spans="1:65" ht="14.25" x14ac:dyDescent="0.2">
      <c r="A43" s="37" t="str">
        <f>Control!B45</f>
        <v>AME_10-Ec</v>
      </c>
      <c r="B43" s="27">
        <f t="shared" si="25"/>
        <v>4.3268684490101483</v>
      </c>
      <c r="C43" s="20">
        <v>129.81449949850008</v>
      </c>
      <c r="D43" s="9">
        <f t="shared" si="26"/>
        <v>6.5808168514536192E-7</v>
      </c>
      <c r="E43">
        <f>Control!C45/100</f>
        <v>0.57247999999999999</v>
      </c>
      <c r="F43">
        <f t="shared" si="27"/>
        <v>6.7338962190213476E-5</v>
      </c>
      <c r="G43">
        <f t="shared" si="28"/>
        <v>229.76563535310993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Control!F45/100*(1+Control!G45/100)</f>
        <v>3.9577283579829946E-2</v>
      </c>
      <c r="L43" s="25">
        <f t="shared" si="32"/>
        <v>3.936407612362406E-2</v>
      </c>
      <c r="M43" s="10">
        <f t="shared" si="33"/>
        <v>4.9382608229946872</v>
      </c>
      <c r="N43">
        <f t="shared" si="34"/>
        <v>7.6497061048082509E-4</v>
      </c>
      <c r="O43">
        <f t="shared" si="35"/>
        <v>2.693558487608539E-3</v>
      </c>
      <c r="P43" s="25">
        <f t="shared" si="36"/>
        <v>3.7702221610272438E-3</v>
      </c>
      <c r="Q43" s="7">
        <f t="shared" si="37"/>
        <v>1.6311900344179922</v>
      </c>
      <c r="R43">
        <f t="shared" si="38"/>
        <v>2413.7837583031564</v>
      </c>
      <c r="S43" s="25">
        <f t="shared" si="39"/>
        <v>1.5495558519996199E-3</v>
      </c>
      <c r="T43" s="25">
        <f t="shared" si="40"/>
        <v>4.3201637246841521E-2</v>
      </c>
      <c r="U43" s="10">
        <f ca="1">RANK(C43,$C$3:OFFSET($C$3,Control!$I$5-1,0),1)</f>
        <v>32</v>
      </c>
      <c r="V43" s="10">
        <f t="shared" ca="1" si="44"/>
        <v>32</v>
      </c>
      <c r="W43" s="10">
        <f t="shared" ca="1" si="44"/>
        <v>32</v>
      </c>
      <c r="X43" s="7">
        <f t="shared" si="19"/>
        <v>4.0129046734104881</v>
      </c>
      <c r="Y43" s="7">
        <f t="shared" ca="1" si="3"/>
        <v>97.814499498500084</v>
      </c>
      <c r="Z43">
        <v>1</v>
      </c>
      <c r="AA43">
        <v>2</v>
      </c>
      <c r="AB43" s="11">
        <f t="shared" si="20"/>
        <v>26.053907582399901</v>
      </c>
      <c r="AC43" s="11"/>
      <c r="AD43" s="7">
        <f t="shared" si="41"/>
        <v>4.4818240342101099</v>
      </c>
      <c r="AE43">
        <f t="shared" si="42"/>
        <v>46.392000007406793</v>
      </c>
      <c r="AF43" s="25">
        <f t="shared" si="43"/>
        <v>5.3871169752170763E-3</v>
      </c>
    </row>
    <row r="44" spans="1:65" ht="14.25" x14ac:dyDescent="0.2">
      <c r="A44" s="37" t="str">
        <f>Control!B46</f>
        <v>AME_10-Ed</v>
      </c>
      <c r="B44" s="27">
        <f t="shared" si="25"/>
        <v>4.3221333958873496</v>
      </c>
      <c r="C44" s="20">
        <v>129.58460891803904</v>
      </c>
      <c r="D44" s="9">
        <f t="shared" si="26"/>
        <v>8.8460245706301066E-7</v>
      </c>
      <c r="E44">
        <f>Control!C46/100</f>
        <v>0.57247999999999999</v>
      </c>
      <c r="F44">
        <f t="shared" si="27"/>
        <v>6.7338962190213476E-5</v>
      </c>
      <c r="G44">
        <f t="shared" si="28"/>
        <v>229.35873970212037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Control!F46/100*(1+Control!G46/100)</f>
        <v>3.9529750353846128E-2</v>
      </c>
      <c r="L44" s="25">
        <f t="shared" si="32"/>
        <v>3.9316798964688829E-2</v>
      </c>
      <c r="M44" s="10">
        <f t="shared" si="33"/>
        <v>4.9382608229946872</v>
      </c>
      <c r="N44">
        <f t="shared" si="34"/>
        <v>7.6497061048082509E-4</v>
      </c>
      <c r="O44">
        <f t="shared" si="35"/>
        <v>2.693558487608539E-3</v>
      </c>
      <c r="P44" s="25">
        <f t="shared" si="36"/>
        <v>3.7702221610272438E-3</v>
      </c>
      <c r="Q44" s="7">
        <f t="shared" si="37"/>
        <v>1.6340365735851625</v>
      </c>
      <c r="R44">
        <f t="shared" si="38"/>
        <v>2413.7139096386099</v>
      </c>
      <c r="S44" s="25">
        <f t="shared" si="39"/>
        <v>1.5495558519996199E-3</v>
      </c>
      <c r="T44" s="25">
        <f t="shared" si="40"/>
        <v>4.3154360087906289E-2</v>
      </c>
      <c r="U44" s="10">
        <f ca="1">RANK(C44,$C$3:OFFSET($C$3,Control!$I$5-1,0),1)</f>
        <v>31</v>
      </c>
      <c r="V44" s="10">
        <f t="shared" ca="1" si="44"/>
        <v>31</v>
      </c>
      <c r="W44" s="10">
        <f t="shared" ca="1" si="44"/>
        <v>31</v>
      </c>
      <c r="X44" s="7">
        <f t="shared" si="19"/>
        <v>4.008176957516965</v>
      </c>
      <c r="Y44" s="7">
        <f t="shared" ca="1" si="3"/>
        <v>98.584608918039038</v>
      </c>
      <c r="Z44">
        <v>1</v>
      </c>
      <c r="AA44">
        <v>2</v>
      </c>
      <c r="AB44" s="11">
        <f t="shared" si="20"/>
        <v>26.115744662988003</v>
      </c>
      <c r="AC44" s="11"/>
      <c r="AD44" s="7">
        <f t="shared" si="41"/>
        <v>4.4770889810873111</v>
      </c>
      <c r="AE44">
        <f t="shared" si="42"/>
        <v>46.454224517937604</v>
      </c>
      <c r="AF44" s="25">
        <f t="shared" si="43"/>
        <v>5.3871169752170763E-3</v>
      </c>
    </row>
    <row r="45" spans="1:65" ht="14.25" x14ac:dyDescent="0.2">
      <c r="A45" s="37" t="str">
        <f>Control!B47</f>
        <v>AME_10-Dc</v>
      </c>
      <c r="B45" s="27">
        <f t="shared" si="25"/>
        <v>5.6117164393237591</v>
      </c>
      <c r="C45" s="20">
        <v>196.47747119936477</v>
      </c>
      <c r="D45" s="9">
        <f t="shared" si="26"/>
        <v>3.9564470810660168E-8</v>
      </c>
      <c r="E45">
        <f>Control!C47/100</f>
        <v>0.47694749999999997</v>
      </c>
      <c r="F45">
        <f t="shared" si="27"/>
        <v>5.4710690602761768E-5</v>
      </c>
      <c r="G45">
        <f t="shared" si="28"/>
        <v>347.75599934594368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Control!F47/100*(1+Control!G47/100)</f>
        <v>5.3161302160981111E-2</v>
      </c>
      <c r="L45" s="25">
        <f t="shared" si="32"/>
        <v>5.2928622836615563E-2</v>
      </c>
      <c r="M45" s="10">
        <f t="shared" si="33"/>
        <v>5.8919410110261667</v>
      </c>
      <c r="N45">
        <f t="shared" si="34"/>
        <v>6.2151344524737366E-4</v>
      </c>
      <c r="O45">
        <f t="shared" si="35"/>
        <v>2.1884276241104705E-3</v>
      </c>
      <c r="P45" s="25">
        <f t="shared" si="36"/>
        <v>3.0631814249376015E-3</v>
      </c>
      <c r="Q45" s="7">
        <f t="shared" si="37"/>
        <v>0.88204212894078859</v>
      </c>
      <c r="R45">
        <f t="shared" si="38"/>
        <v>2431.4573222611011</v>
      </c>
      <c r="S45" s="25">
        <f t="shared" si="39"/>
        <v>1.2589631326805773E-3</v>
      </c>
      <c r="T45" s="25">
        <f t="shared" si="40"/>
        <v>5.6046514952155929E-2</v>
      </c>
      <c r="U45" s="10">
        <f ca="1">RANK(C45,$C$3:OFFSET($C$3,Control!$I$5-1,0),1)</f>
        <v>40</v>
      </c>
      <c r="V45" s="10">
        <f t="shared" ca="1" si="44"/>
        <v>40</v>
      </c>
      <c r="W45" s="10">
        <f t="shared" ca="1" si="44"/>
        <v>40</v>
      </c>
      <c r="X45" s="7">
        <f t="shared" si="19"/>
        <v>5.3550136281862937</v>
      </c>
      <c r="Y45" s="7">
        <f t="shared" ca="1" si="3"/>
        <v>156.47747119936477</v>
      </c>
      <c r="Z45">
        <v>1</v>
      </c>
      <c r="AA45">
        <v>2</v>
      </c>
      <c r="AB45" s="11">
        <f t="shared" si="20"/>
        <v>12.441892063593517</v>
      </c>
      <c r="AC45" s="11"/>
      <c r="AD45" s="7">
        <f t="shared" si="41"/>
        <v>5.7376127525918168</v>
      </c>
      <c r="AE45">
        <f t="shared" si="42"/>
        <v>35.710774107437402</v>
      </c>
      <c r="AF45" s="25">
        <f t="shared" si="43"/>
        <v>4.376855248220941E-3</v>
      </c>
    </row>
    <row r="46" spans="1:65" ht="14.25" x14ac:dyDescent="0.2">
      <c r="A46" s="37" t="str">
        <f>Control!B48</f>
        <v>AME_10-Dd</v>
      </c>
      <c r="B46" s="27">
        <f t="shared" si="25"/>
        <v>5.1060102002951711</v>
      </c>
      <c r="C46" s="20">
        <v>169.27368362514491</v>
      </c>
      <c r="D46" s="9">
        <f t="shared" si="26"/>
        <v>1.2214999411952476E-7</v>
      </c>
      <c r="E46">
        <f>Control!C48/100</f>
        <v>0.47694749999999997</v>
      </c>
      <c r="F46">
        <f t="shared" si="27"/>
        <v>5.4710690602761768E-5</v>
      </c>
      <c r="G46">
        <f t="shared" si="28"/>
        <v>299.6065587199073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Control!F48/100*(1+Control!G48/100)</f>
        <v>4.8088403080841675E-2</v>
      </c>
      <c r="L46" s="25">
        <f t="shared" si="32"/>
        <v>4.7877927101438726E-2</v>
      </c>
      <c r="M46" s="10">
        <f t="shared" si="33"/>
        <v>5.8919410110261667</v>
      </c>
      <c r="N46">
        <f t="shared" si="34"/>
        <v>6.2151344524737366E-4</v>
      </c>
      <c r="O46">
        <f t="shared" si="35"/>
        <v>2.1884276241104705E-3</v>
      </c>
      <c r="P46" s="25">
        <f t="shared" si="36"/>
        <v>3.0631814249376015E-3</v>
      </c>
      <c r="Q46" s="7">
        <f t="shared" si="37"/>
        <v>1.0223449550203401</v>
      </c>
      <c r="R46">
        <f t="shared" si="38"/>
        <v>2428.0155611399846</v>
      </c>
      <c r="S46" s="25">
        <f t="shared" si="39"/>
        <v>1.2589631326805773E-3</v>
      </c>
      <c r="T46" s="25">
        <f t="shared" si="40"/>
        <v>5.0995819216979092E-2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9"/>
        <v>4.8499440546686099</v>
      </c>
      <c r="Y46" s="7">
        <f t="shared" ca="1" si="3"/>
        <v>131.27368362514491</v>
      </c>
      <c r="Z46">
        <v>1</v>
      </c>
      <c r="AA46">
        <v>2</v>
      </c>
      <c r="AB46" s="11">
        <f t="shared" si="20"/>
        <v>17.106561387085929</v>
      </c>
      <c r="AC46" s="11"/>
      <c r="AD46" s="7">
        <f t="shared" si="41"/>
        <v>5.2319065135632288</v>
      </c>
      <c r="AE46">
        <f t="shared" si="42"/>
        <v>44.076205992569101</v>
      </c>
      <c r="AF46" s="25">
        <f t="shared" si="43"/>
        <v>4.376855248220941E-3</v>
      </c>
    </row>
    <row r="47" spans="1:65" ht="14.25" x14ac:dyDescent="0.2">
      <c r="A47" s="37" t="str">
        <f>Control!B49</f>
        <v>AME_10-Fa</v>
      </c>
      <c r="B47" s="27">
        <f t="shared" si="25"/>
        <v>0.20886858329888963</v>
      </c>
      <c r="C47" s="20">
        <v>0.49867174790159463</v>
      </c>
      <c r="D47" s="9">
        <f t="shared" si="26"/>
        <v>8.348686337811273E-7</v>
      </c>
      <c r="E47">
        <f>Control!C49/100</f>
        <v>0.29489399999999999</v>
      </c>
      <c r="F47">
        <f t="shared" si="27"/>
        <v>3.7590376327591339E-6</v>
      </c>
      <c r="G47">
        <f t="shared" si="28"/>
        <v>0.88262583480191004</v>
      </c>
      <c r="H47" s="21">
        <f t="shared" si="29"/>
        <v>2.7852281309247673E-14</v>
      </c>
      <c r="I47" s="7">
        <f t="shared" si="30"/>
        <v>0.49867174790159463</v>
      </c>
      <c r="J47">
        <f t="shared" si="31"/>
        <v>5.3222159047546329</v>
      </c>
      <c r="K47">
        <f>Control!F49/100*(1+Control!G49/100)</f>
        <v>1.8748462350818562E-3</v>
      </c>
      <c r="L47" s="25">
        <f t="shared" si="32"/>
        <v>1.8742824256775914E-3</v>
      </c>
      <c r="M47" s="10">
        <f t="shared" si="33"/>
        <v>0.88262583480191004</v>
      </c>
      <c r="N47">
        <f t="shared" si="34"/>
        <v>4.2702667508143756E-5</v>
      </c>
      <c r="O47">
        <f t="shared" si="35"/>
        <v>1.5036150531036533E-4</v>
      </c>
      <c r="P47" s="25">
        <f t="shared" si="36"/>
        <v>2.1046369777916749E-4</v>
      </c>
      <c r="Q47" s="7">
        <f t="shared" si="37"/>
        <v>19.395076206129986</v>
      </c>
      <c r="R47">
        <f t="shared" si="38"/>
        <v>1974.99181890309</v>
      </c>
      <c r="S47" s="25">
        <f t="shared" si="39"/>
        <v>8.6500275208804017E-5</v>
      </c>
      <c r="T47" s="25">
        <f t="shared" si="40"/>
        <v>2.0885051610895181E-3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9"/>
        <v>0.19169850931857352</v>
      </c>
      <c r="Y47" s="7">
        <f t="shared" ca="1" si="3"/>
        <v>0.50132825209840537</v>
      </c>
      <c r="Z47">
        <v>1</v>
      </c>
      <c r="AA47">
        <v>2</v>
      </c>
      <c r="AB47" s="11">
        <f t="shared" si="20"/>
        <v>99.517484993443986</v>
      </c>
      <c r="AC47" s="11"/>
      <c r="AD47" s="7">
        <f t="shared" si="41"/>
        <v>0.21751861081977003</v>
      </c>
      <c r="AE47">
        <f t="shared" si="42"/>
        <v>1741.406637345556</v>
      </c>
      <c r="AF47" s="25">
        <f t="shared" si="43"/>
        <v>3.0072301062073067E-4</v>
      </c>
    </row>
    <row r="48" spans="1:65" ht="14.25" x14ac:dyDescent="0.2">
      <c r="A48" s="37" t="str">
        <f>Control!B50</f>
        <v>AME_10-Fb</v>
      </c>
      <c r="B48" s="27">
        <f t="shared" si="25"/>
        <v>0.36373823767871316</v>
      </c>
      <c r="C48" s="20">
        <v>1.4723459487058077</v>
      </c>
      <c r="D48" s="9">
        <f t="shared" si="26"/>
        <v>1.2605510318897117E-7</v>
      </c>
      <c r="E48">
        <f>Control!C50/100</f>
        <v>0.29489399999999999</v>
      </c>
      <c r="F48">
        <f t="shared" si="27"/>
        <v>1.1098691379479857E-5</v>
      </c>
      <c r="G48">
        <f t="shared" si="28"/>
        <v>2.6059839514913055</v>
      </c>
      <c r="H48" s="21">
        <f t="shared" si="29"/>
        <v>2.7852281309247673E-14</v>
      </c>
      <c r="I48" s="7">
        <f t="shared" si="30"/>
        <v>1.4723459487058077</v>
      </c>
      <c r="J48">
        <f t="shared" si="31"/>
        <v>5.3222159047546329</v>
      </c>
      <c r="K48">
        <f>Control!F50/100*(1+Control!G50/100)</f>
        <v>3.0066227807287516E-3</v>
      </c>
      <c r="L48" s="25">
        <f t="shared" si="32"/>
        <v>3.0039532144617259E-3</v>
      </c>
      <c r="M48" s="10">
        <f t="shared" si="33"/>
        <v>2.6059839514913055</v>
      </c>
      <c r="N48">
        <f t="shared" si="34"/>
        <v>1.2608113407089116E-4</v>
      </c>
      <c r="O48">
        <f t="shared" si="35"/>
        <v>4.4394765517919419E-4</v>
      </c>
      <c r="P48" s="25">
        <f t="shared" si="36"/>
        <v>6.2140150124556496E-4</v>
      </c>
      <c r="Q48" s="7">
        <f t="shared" si="37"/>
        <v>19.397717192446894</v>
      </c>
      <c r="R48">
        <f t="shared" si="38"/>
        <v>1975.261430182042</v>
      </c>
      <c r="S48" s="25">
        <f t="shared" si="39"/>
        <v>2.5539511773334364E-4</v>
      </c>
      <c r="T48" s="25">
        <f t="shared" si="40"/>
        <v>3.636453407086771E-3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9"/>
        <v>0.31300343485326171</v>
      </c>
      <c r="Y48" s="7">
        <f t="shared" ca="1" si="3"/>
        <v>0.52765405129419229</v>
      </c>
      <c r="Z48">
        <v>1</v>
      </c>
      <c r="AA48">
        <v>2</v>
      </c>
      <c r="AB48" s="11">
        <f t="shared" si="20"/>
        <v>98.558985647391367</v>
      </c>
      <c r="AC48" s="11"/>
      <c r="AD48" s="7">
        <f t="shared" si="41"/>
        <v>0.38927774945204752</v>
      </c>
      <c r="AE48">
        <f t="shared" si="42"/>
        <v>579.13913807419135</v>
      </c>
      <c r="AF48" s="25">
        <f t="shared" si="43"/>
        <v>8.8789531035838849E-4</v>
      </c>
    </row>
    <row r="49" spans="1:32" ht="14.25" x14ac:dyDescent="0.2">
      <c r="A49" s="37" t="str">
        <f>Control!B51</f>
        <v>AME_10-Ga</v>
      </c>
      <c r="B49" s="27">
        <f t="shared" si="25"/>
        <v>4.4508381058765254</v>
      </c>
      <c r="C49" s="20">
        <v>135.87804354301468</v>
      </c>
      <c r="D49" s="9">
        <f t="shared" si="26"/>
        <v>8.1776218507911835E-7</v>
      </c>
      <c r="E49">
        <f>Control!C51/100</f>
        <v>0.45491500000000001</v>
      </c>
      <c r="F49">
        <f t="shared" si="27"/>
        <v>5.2426413744994919E-5</v>
      </c>
      <c r="G49">
        <f t="shared" si="28"/>
        <v>240.49782671279362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Control!F51/100*(1+Control!G51/100)</f>
        <v>4.1641621757975547E-2</v>
      </c>
      <c r="L49" s="25">
        <f t="shared" si="32"/>
        <v>4.1466972086671848E-2</v>
      </c>
      <c r="M49" s="10">
        <f t="shared" si="33"/>
        <v>6.1687278733255946</v>
      </c>
      <c r="N49">
        <f t="shared" si="34"/>
        <v>5.9556406014314224E-4</v>
      </c>
      <c r="O49">
        <f t="shared" si="35"/>
        <v>2.0970565497997963E-3</v>
      </c>
      <c r="P49" s="25">
        <f t="shared" si="36"/>
        <v>2.9352876922313096E-3</v>
      </c>
      <c r="Q49" s="7">
        <f t="shared" si="37"/>
        <v>1.2179614418959643</v>
      </c>
      <c r="R49">
        <f t="shared" si="38"/>
        <v>2423.0891154715086</v>
      </c>
      <c r="S49" s="25">
        <f t="shared" si="39"/>
        <v>1.2063989936232881E-3</v>
      </c>
      <c r="T49" s="25">
        <f t="shared" si="40"/>
        <v>4.4454686192648155E-2</v>
      </c>
      <c r="U49" s="10">
        <f ca="1">RANK(C49,$C$3:OFFSET($C$3,Control!$I$5-1,0),1)</f>
        <v>34</v>
      </c>
      <c r="V49" s="10">
        <f t="shared" ca="1" si="44"/>
        <v>34</v>
      </c>
      <c r="W49" s="10">
        <f t="shared" ca="1" si="44"/>
        <v>34</v>
      </c>
      <c r="X49" s="7">
        <f t="shared" si="19"/>
        <v>4.2062536146814988</v>
      </c>
      <c r="Y49" s="7">
        <f t="shared" ca="1" si="3"/>
        <v>101.87804354301468</v>
      </c>
      <c r="Z49">
        <v>1</v>
      </c>
      <c r="AA49">
        <v>2</v>
      </c>
      <c r="AB49" s="11">
        <f t="shared" si="20"/>
        <v>24.469032037722766</v>
      </c>
      <c r="AC49" s="11"/>
      <c r="AD49" s="7">
        <f t="shared" si="41"/>
        <v>4.5714780052388546</v>
      </c>
      <c r="AE49">
        <f t="shared" si="42"/>
        <v>57.110948453489385</v>
      </c>
      <c r="AF49" s="25">
        <f t="shared" si="43"/>
        <v>4.1941130995995926E-3</v>
      </c>
    </row>
    <row r="50" spans="1:32" ht="14.25" x14ac:dyDescent="0.2">
      <c r="A50" s="37" t="str">
        <f>Control!B52</f>
        <v>AME_10-Ba</v>
      </c>
      <c r="B50" s="27">
        <f t="shared" si="25"/>
        <v>2.6058380741588998</v>
      </c>
      <c r="C50" s="20">
        <v>55.77054477504084</v>
      </c>
      <c r="D50" s="9">
        <f t="shared" si="26"/>
        <v>2.1520392978757741E-7</v>
      </c>
      <c r="E50">
        <f>Control!C52/100</f>
        <v>0.42140250000000001</v>
      </c>
      <c r="F50">
        <f t="shared" si="27"/>
        <v>4.92854674551384E-5</v>
      </c>
      <c r="G50">
        <f t="shared" si="28"/>
        <v>98.711274193021737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Control!F52/100*(1+Control!G52/100)</f>
        <v>2.3312027293335785E-2</v>
      </c>
      <c r="L50" s="25">
        <f t="shared" si="32"/>
        <v>2.3220111760337468E-2</v>
      </c>
      <c r="M50" s="10">
        <f t="shared" si="33"/>
        <v>6.6452268762688158</v>
      </c>
      <c r="N50">
        <f t="shared" si="34"/>
        <v>5.598829102903722E-4</v>
      </c>
      <c r="O50">
        <f t="shared" si="35"/>
        <v>1.9714186982055359E-3</v>
      </c>
      <c r="P50" s="25">
        <f t="shared" si="36"/>
        <v>2.7594301363164614E-3</v>
      </c>
      <c r="Q50" s="7">
        <f t="shared" si="37"/>
        <v>2.7462717880594023</v>
      </c>
      <c r="R50">
        <f t="shared" si="38"/>
        <v>2385.4272210673412</v>
      </c>
      <c r="S50" s="25">
        <f t="shared" si="39"/>
        <v>1.1341217926394719E-3</v>
      </c>
      <c r="T50" s="25">
        <f t="shared" si="40"/>
        <v>2.6028827364109067E-2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9"/>
        <v>2.377999467062784</v>
      </c>
      <c r="Y50" s="7">
        <f t="shared" ca="1" si="3"/>
        <v>51.77054477504084</v>
      </c>
      <c r="Z50">
        <v>1</v>
      </c>
      <c r="AA50">
        <v>2</v>
      </c>
      <c r="AB50" s="11">
        <f t="shared" si="20"/>
        <v>55.517871360478772</v>
      </c>
      <c r="AC50" s="11"/>
      <c r="AD50" s="7">
        <f t="shared" si="41"/>
        <v>2.7192502534228469</v>
      </c>
      <c r="AE50">
        <f t="shared" si="42"/>
        <v>93.284280694168316</v>
      </c>
      <c r="AF50" s="25">
        <f t="shared" si="43"/>
        <v>3.9428373964110718E-3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Control!F53/100*(1+Control!G53/100)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Control!F54/100*(1+Control!G54/100)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Control!F55/100*(1+Control!G55/100)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Control!F56/100*(1+Control!G56/100)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Control!F57/100*(1+Control!G57/100)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Control!F58/100*(1+Control!G58/100)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Control!F59/100*(1+Control!G59/100)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Control!F60/100*(1+Control!G60/100)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Control!F61/100*(1+Control!G61/100)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Control!F62/100*(1+Control!G62/100)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Control!F63/100*(1+Control!G63/100)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Control!F64/100*(1+Control!G64/100)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Control!F65/100*(1+Control!G65/100)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Control!F66/100*(1+Control!G66/100)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Control!F67/100*(1+Control!G67/100)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Control!F68/100*(1+Control!G68/100)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Control!F69/100*(1+Control!G69/100)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Control!F70/100*(1+Control!G70/100)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Control!F71/100*(1+Control!G71/100)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Control!F72/100*(1+Control!G72/100)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Control!F73/100*(1+Control!G73/100)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Control!F74/100*(1+Control!G74/100)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Control!F75/100*(1+Control!G75/100)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Control!F76/100*(1+Control!G76/100)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Control!F77/100*(1+Control!G77/100)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Control!F78/100*(1+Control!G78/100)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Control!F79/100*(1+Control!G79/100)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Control!F80/100*(1+Control!G80/100)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Control!F81/100*(1+Control!G81/100)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Control!F82/100*(1+Control!G82/100)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Control!F83/100*(1+Control!G83/100)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Control!F84/100*(1+Control!G84/100)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Control!F85/100*(1+Control!G85/100)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Control!F86/100*(1+Control!G86/100)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Control!F87/100*(1+Control!G87/100)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Control!F88/100*(1+Control!G88/100)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Control!F89/100*(1+Control!G89/100)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Control!F90/100*(1+Control!G90/100)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Control!F91/100*(1+Control!G91/100)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Control!F92/100*(1+Control!G92/100)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Control!F93/100*(1+Control!G93/100)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Control!F94/100*(1+Control!G94/100)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Control!F95/100*(1+Control!G95/100)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Control!F96/100*(1+Control!G96/100)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Control!F97/100*(1+Control!G97/100)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Control!F98/100*(1+Control!G98/100)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Control!F99/100*(1+Control!G99/100)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Control!F100/100*(1+Control!G100/100)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Control!F101/100*(1+Control!G101/100)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Control!F102/100*(1+Control!G102/100)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BX530"/>
  <sheetViews>
    <sheetView workbookViewId="0">
      <selection activeCell="F2" sqref="F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10760.334089214752</v>
      </c>
      <c r="AH1" s="31" t="s">
        <v>96</v>
      </c>
      <c r="AI1">
        <f ca="1">MAX(AD3:OFFSET(AD3,Control!$I$5-1,0))</f>
        <v>6.9533330594594283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2.2219167703715903E-5</v>
      </c>
      <c r="E2" s="18" t="s">
        <v>29</v>
      </c>
      <c r="F2" s="3">
        <f>Control!Q17</f>
        <v>8.8028169014084515E-2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3.52112676056338</v>
      </c>
      <c r="P2" s="18">
        <f>Control!P17</f>
        <v>2.52112676056338</v>
      </c>
      <c r="Q2" s="34" t="s">
        <v>35</v>
      </c>
      <c r="R2" s="14" t="s">
        <v>38</v>
      </c>
      <c r="S2" s="8">
        <f ca="1">100*MAX(S3:OFFSET(S3,Control!$I$5-1,0))</f>
        <v>0.13342234361450298</v>
      </c>
      <c r="T2" s="8">
        <f ca="1">S2*(1+AG3/100)</f>
        <v>0.46385018728522159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0"/>
      <c r="AN2" s="31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10 A1</v>
      </c>
      <c r="B3" s="27">
        <f>100*T3/(1-S3)</f>
        <v>3.102797171092003</v>
      </c>
      <c r="C3" s="20">
        <v>74.992724629352139</v>
      </c>
      <c r="D3" s="9">
        <f>ABS(B3-((354.94*SQRT(C3)+9.623*C3-1.5223*POWER(C3,1.5))/($AA$1+273)+0.0012439*POWER(C3,1.5)))</f>
        <v>4.8282643883013066E-7</v>
      </c>
      <c r="E3">
        <f>Control!C5/100*(1-Control!D5/100)</f>
        <v>0.3617126915236944</v>
      </c>
      <c r="F3">
        <f>$F$2*N3</f>
        <v>4.4507954463438569E-5</v>
      </c>
      <c r="G3">
        <f t="shared" ref="G3:G30" si="0">0.018*C3*1000000/8.3144/($AA$1+273.15)</f>
        <v>132.73363983137338</v>
      </c>
      <c r="H3" s="21">
        <f t="shared" ref="H3:H30" si="1">2*0.0000000000000000001*(E3*100)^3.5</f>
        <v>5.6925009405808666E-14</v>
      </c>
      <c r="I3" s="7">
        <f>MIN(J3*$J$2,C3)</f>
        <v>4.3575232552524437</v>
      </c>
      <c r="J3">
        <f>$I$2+(0.821*SQRT(H3)+1.54)/E3</f>
        <v>4.3575232552524437</v>
      </c>
      <c r="K3">
        <f>Control!F5/100</f>
        <v>2.8561438959384348E-2</v>
      </c>
      <c r="L3" s="25">
        <f>K3*(1-F3-P3-S3)</f>
        <v>2.8459742061415182E-2</v>
      </c>
      <c r="M3" s="10">
        <f t="shared" ref="M3:M30" si="2">0.018*I3*1000000/8.3144/($AA$1+273.15)</f>
        <v>7.7126137925802185</v>
      </c>
      <c r="N3">
        <f>1/((1+$P$2)*(1+(1-E3)/E3*$AA$2/M3)-$O$2)</f>
        <v>5.0561036270466207E-4</v>
      </c>
      <c r="O3">
        <f>$O$2*N3</f>
        <v>1.7803181785375423E-3</v>
      </c>
      <c r="P3" s="25">
        <f>S3*($P$2-$F$2)</f>
        <v>2.4919433089278433E-3</v>
      </c>
      <c r="Q3" s="7">
        <f>100/(1+G3/$AA$2*(1/S3-1))</f>
        <v>1.8609546853650583</v>
      </c>
      <c r="R3">
        <f>Q3/100*G3+(100-Q3)/100*$AA$2</f>
        <v>2411.7836753637853</v>
      </c>
      <c r="S3" s="25">
        <f>($O$2/(1+$P$2-$F$2)+1)*N3</f>
        <v>1.0241850936838026E-3</v>
      </c>
      <c r="T3" s="25">
        <f>L3+F3+P3</f>
        <v>3.0996193324806465E-2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2.8965352424119843</v>
      </c>
      <c r="Y3" s="7">
        <f t="shared" ref="Y3:Y66" ca="1" si="3">ABS(C3-V3)</f>
        <v>52.992724629352139</v>
      </c>
      <c r="Z3">
        <v>1</v>
      </c>
      <c r="AA3">
        <v>2</v>
      </c>
      <c r="AB3" s="11">
        <f>100*8.3144*$AA$2*($AA$1+273)*($AE$1/100-B3/100)/(0.018*1000000*C3+8.3144*$AA$2*($AA$1+273)*($AE$1/100-B3/100))</f>
        <v>45.541984074255282</v>
      </c>
      <c r="AC3" s="11"/>
      <c r="AD3" s="7">
        <f t="shared" ref="AD3:AD30" si="4">B3+S3*100</f>
        <v>3.2052156804603831</v>
      </c>
      <c r="AE3">
        <f>($AE$1/100-K3)/(1-K3)/N3-1-$P$2</f>
        <v>93.567121312369466</v>
      </c>
      <c r="AF3" s="25">
        <f>S3+P3+F3</f>
        <v>3.5606363570750842E-3</v>
      </c>
      <c r="AG3">
        <f>100*((O2+P2)*(1+P2-F2)-O2)/(1+O2+P2-F2)</f>
        <v>247.65555357461221</v>
      </c>
      <c r="AL3" s="33"/>
      <c r="AN3" s="38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10 A2</v>
      </c>
      <c r="B4" s="27">
        <f t="shared" ref="B4:B30" si="5">100*T4/(1-S4)</f>
        <v>3.6925235745222387</v>
      </c>
      <c r="C4" s="20">
        <v>100.19256421525989</v>
      </c>
      <c r="D4" s="9">
        <f t="shared" ref="D4:D30" si="6">ABS(B4-((354.94*SQRT(C4)+9.623*C4-1.5223*POWER(C4,1.5))/($AA$1+273)+0.0012439*POWER(C4,1.5)))</f>
        <v>5.824169835300097E-7</v>
      </c>
      <c r="E4">
        <f>Control!C6/100*(1-Control!D6/100)</f>
        <v>0.32174731082917801</v>
      </c>
      <c r="F4">
        <f t="shared" ref="F4:F30" si="7">$F$2*N4</f>
        <v>4.1779161053596607E-5</v>
      </c>
      <c r="G4">
        <f t="shared" si="0"/>
        <v>177.3361855841261</v>
      </c>
      <c r="H4" s="21">
        <f t="shared" si="1"/>
        <v>3.778611446033811E-14</v>
      </c>
      <c r="I4" s="7">
        <f t="shared" ref="I4:I30" si="8">MIN(J4*$J$2,C4)</f>
        <v>4.8863652865429525</v>
      </c>
      <c r="J4">
        <f t="shared" ref="J4:J30" si="9">$I$2+(0.821*SQRT(H4)+1.54)/E4</f>
        <v>4.8863652865429525</v>
      </c>
      <c r="K4">
        <f>Control!F6/100</f>
        <v>3.4624521969769839E-2</v>
      </c>
      <c r="L4" s="25">
        <f t="shared" ref="L4:L30" si="10">K4*(1-F4-P4-S4)</f>
        <v>3.4508795291387534E-2</v>
      </c>
      <c r="M4" s="10">
        <f t="shared" si="2"/>
        <v>8.648639627832134</v>
      </c>
      <c r="N4">
        <f t="shared" ref="N4:N30" si="11">1/((1+$P$2)*(1+(1-E4)/E4*$AA$2/M4)-$O$2)</f>
        <v>4.7461126956885742E-4</v>
      </c>
      <c r="O4">
        <f t="shared" ref="O4:O30" si="12">$O$2*N4</f>
        <v>1.671166442143864E-3</v>
      </c>
      <c r="P4" s="25">
        <f t="shared" ref="P4:P30" si="13">S4*($P$2-$F$2)</f>
        <v>2.3391616643638818E-3</v>
      </c>
      <c r="Q4" s="7">
        <f t="shared" ref="Q4:Q30" si="14">100/(1+G4/$AA$2*(1/S4-1))</f>
        <v>1.3146946079642998</v>
      </c>
      <c r="R4">
        <f t="shared" ref="R4:R9" si="15">Q4/100*G4+(100-Q4)/100*$AA$2</f>
        <v>2425.0556766443206</v>
      </c>
      <c r="S4" s="25">
        <f t="shared" ref="S4:S30" si="16">($O$2/(1+$P$2-$F$2)+1)*N4</f>
        <v>9.6139205887024964E-4</v>
      </c>
      <c r="T4" s="25">
        <f t="shared" ref="T4:T30" si="17">L4+F4+P4</f>
        <v>3.6889736116805016E-2</v>
      </c>
      <c r="U4" s="10">
        <f ca="1">RANK(C4,$C$3:OFFSET($C$3,Control!$I$5-1,0),1)</f>
        <v>36</v>
      </c>
      <c r="V4" s="10">
        <f t="shared" ref="V4:W19" ca="1" si="18">IF(U4=U3,U3+1,U4)</f>
        <v>36</v>
      </c>
      <c r="W4" s="10">
        <f t="shared" ca="1" si="18"/>
        <v>36</v>
      </c>
      <c r="X4" s="7">
        <f t="shared" ref="X4:X67" si="19">(N4+L4)*100</f>
        <v>3.4983406560956394</v>
      </c>
      <c r="Y4" s="7">
        <f t="shared" ca="1" si="3"/>
        <v>64.192564215259893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35.246213277192311</v>
      </c>
      <c r="AC4" s="11"/>
      <c r="AD4" s="7">
        <f t="shared" si="4"/>
        <v>3.7886627804092639</v>
      </c>
      <c r="AE4">
        <f t="shared" ref="AE4:AE30" si="21">($AE$1/100-K4)/(1-K4)/N4-1-$P$2</f>
        <v>87.324977750013687</v>
      </c>
      <c r="AF4" s="25">
        <f t="shared" ref="AF4:AF30" si="22">S4+P4+F4</f>
        <v>3.3423328842877281E-3</v>
      </c>
      <c r="AG4" s="7"/>
      <c r="AL4" s="33"/>
      <c r="AN4" s="38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10 A3</v>
      </c>
      <c r="B5" s="27">
        <f t="shared" si="5"/>
        <v>4.7227262112494186</v>
      </c>
      <c r="C5" s="20">
        <v>149.46868294852521</v>
      </c>
      <c r="D5" s="9">
        <f t="shared" si="6"/>
        <v>3.5290097688545075E-7</v>
      </c>
      <c r="E5">
        <f>Control!C7/100*(1-Control!D7/100)</f>
        <v>0.46071572958418566</v>
      </c>
      <c r="F5">
        <f t="shared" si="7"/>
        <v>5.300971795123789E-5</v>
      </c>
      <c r="G5">
        <f t="shared" si="0"/>
        <v>264.55262729304945</v>
      </c>
      <c r="H5" s="21">
        <f t="shared" si="1"/>
        <v>1.3275339479416843E-13</v>
      </c>
      <c r="I5" s="7">
        <f t="shared" si="8"/>
        <v>3.4426258324716792</v>
      </c>
      <c r="J5">
        <f t="shared" si="9"/>
        <v>3.4426258324716792</v>
      </c>
      <c r="K5">
        <f>Control!F7/100</f>
        <v>4.4336719574517083E-2</v>
      </c>
      <c r="L5" s="25">
        <f t="shared" si="10"/>
        <v>4.4148697414554822E-2</v>
      </c>
      <c r="M5" s="10">
        <f t="shared" si="2"/>
        <v>6.0932878433200273</v>
      </c>
      <c r="N5">
        <f t="shared" si="11"/>
        <v>6.021903959260624E-4</v>
      </c>
      <c r="O5">
        <f t="shared" si="12"/>
        <v>2.1203887180495152E-3</v>
      </c>
      <c r="P5" s="25">
        <f t="shared" si="13"/>
        <v>2.9679461469129479E-3</v>
      </c>
      <c r="Q5" s="7">
        <f t="shared" si="14"/>
        <v>1.1206536210773739</v>
      </c>
      <c r="R5">
        <f t="shared" si="15"/>
        <v>2430.452672199965</v>
      </c>
      <c r="S5" s="25">
        <f t="shared" si="16"/>
        <v>1.2198215712348442E-3</v>
      </c>
      <c r="T5" s="25">
        <f t="shared" si="17"/>
        <v>4.7169653279419008E-2</v>
      </c>
      <c r="U5" s="10">
        <f ca="1">RANK(C5,$C$3:OFFSET($C$3,Control!$I$5-1,0),1)</f>
        <v>41</v>
      </c>
      <c r="V5" s="10">
        <f t="shared" ca="1" si="18"/>
        <v>41</v>
      </c>
      <c r="W5" s="10">
        <f t="shared" ca="1" si="18"/>
        <v>41</v>
      </c>
      <c r="X5" s="7">
        <f t="shared" si="19"/>
        <v>4.4750887810480888</v>
      </c>
      <c r="Y5" s="7">
        <f t="shared" ca="1" si="3"/>
        <v>108.46868294852521</v>
      </c>
      <c r="Z5">
        <v>1</v>
      </c>
      <c r="AA5">
        <v>2</v>
      </c>
      <c r="AB5" s="11">
        <f t="shared" si="20"/>
        <v>21.214936061858442</v>
      </c>
      <c r="AC5" s="11"/>
      <c r="AD5" s="7">
        <f t="shared" si="4"/>
        <v>4.8447083683729026</v>
      </c>
      <c r="AE5">
        <f t="shared" si="21"/>
        <v>51.929753320819188</v>
      </c>
      <c r="AF5" s="25">
        <f t="shared" si="22"/>
        <v>4.2407774360990304E-3</v>
      </c>
      <c r="AG5" s="7">
        <f>100*MAX(AF3:AF30)</f>
        <v>0.45402032783665658</v>
      </c>
      <c r="AL5" s="33"/>
      <c r="AN5" s="38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10 A4</v>
      </c>
      <c r="B6" s="27">
        <f t="shared" si="5"/>
        <v>3.6747786120172536</v>
      </c>
      <c r="C6" s="20">
        <v>99.399776129897049</v>
      </c>
      <c r="D6" s="9">
        <f t="shared" si="6"/>
        <v>3.1090379604137297E-7</v>
      </c>
      <c r="E6">
        <f>Control!C8/100*(1-Control!D8/100)</f>
        <v>0.38019139675212915</v>
      </c>
      <c r="F6">
        <f t="shared" si="7"/>
        <v>4.5888631732739171E-5</v>
      </c>
      <c r="G6">
        <f t="shared" si="0"/>
        <v>175.93298749117446</v>
      </c>
      <c r="H6" s="21">
        <f t="shared" si="1"/>
        <v>6.7770079256606951E-14</v>
      </c>
      <c r="I6" s="7">
        <f t="shared" si="8"/>
        <v>4.1505919567990226</v>
      </c>
      <c r="J6">
        <f t="shared" si="9"/>
        <v>4.1505919567990226</v>
      </c>
      <c r="K6">
        <f>Control!F8/100</f>
        <v>3.421947054952925E-2</v>
      </c>
      <c r="L6" s="25">
        <f t="shared" si="10"/>
        <v>3.4093847774958316E-2</v>
      </c>
      <c r="M6" s="10">
        <f t="shared" si="2"/>
        <v>7.3463550044843364</v>
      </c>
      <c r="N6">
        <f t="shared" si="11"/>
        <v>5.2129485648391694E-4</v>
      </c>
      <c r="O6">
        <f t="shared" si="12"/>
        <v>1.8355452693095665E-3</v>
      </c>
      <c r="P6" s="25">
        <f t="shared" si="13"/>
        <v>2.5692456591369208E-3</v>
      </c>
      <c r="Q6" s="7">
        <f t="shared" si="14"/>
        <v>1.4536159338678374</v>
      </c>
      <c r="R6">
        <f t="shared" si="15"/>
        <v>2421.8711187626463</v>
      </c>
      <c r="S6" s="25">
        <f t="shared" si="16"/>
        <v>1.0559562477494727E-3</v>
      </c>
      <c r="T6" s="25">
        <f t="shared" si="17"/>
        <v>3.6708982065827976E-2</v>
      </c>
      <c r="U6" s="10">
        <f ca="1">RANK(C6,$C$3:OFFSET($C$3,Control!$I$5-1,0),1)</f>
        <v>35</v>
      </c>
      <c r="V6" s="10">
        <f t="shared" ca="1" si="18"/>
        <v>35</v>
      </c>
      <c r="W6" s="10">
        <f t="shared" ca="1" si="18"/>
        <v>35</v>
      </c>
      <c r="X6" s="7">
        <f t="shared" si="19"/>
        <v>3.4615142631442235</v>
      </c>
      <c r="Y6" s="7">
        <f t="shared" ca="1" si="3"/>
        <v>64.399776129897049</v>
      </c>
      <c r="Z6">
        <v>1</v>
      </c>
      <c r="AA6">
        <v>2</v>
      </c>
      <c r="AB6" s="11">
        <f t="shared" si="20"/>
        <v>35.530803772640311</v>
      </c>
      <c r="AC6" s="11"/>
      <c r="AD6" s="7">
        <f t="shared" si="4"/>
        <v>3.7803742367922011</v>
      </c>
      <c r="AE6">
        <f t="shared" si="21"/>
        <v>79.959276696452392</v>
      </c>
      <c r="AF6" s="25">
        <f t="shared" si="22"/>
        <v>3.6710905386191325E-3</v>
      </c>
      <c r="AG6" s="7"/>
      <c r="AL6" s="33"/>
      <c r="AN6" s="21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AME 10 A5</v>
      </c>
      <c r="B7" s="27">
        <f t="shared" si="5"/>
        <v>3.0835276971988788</v>
      </c>
      <c r="C7" s="20">
        <v>74.211282309140643</v>
      </c>
      <c r="D7" s="9">
        <f t="shared" si="6"/>
        <v>1.0369883618466247E-8</v>
      </c>
      <c r="E7">
        <f>Control!C9/100*(1-Control!D9/100)</f>
        <v>0.35787288976385151</v>
      </c>
      <c r="F7">
        <f t="shared" si="7"/>
        <v>4.4231026997854273E-5</v>
      </c>
      <c r="G7">
        <f t="shared" si="0"/>
        <v>131.35052321582705</v>
      </c>
      <c r="H7" s="21">
        <f t="shared" si="1"/>
        <v>5.4837897601231875E-14</v>
      </c>
      <c r="I7" s="7">
        <f t="shared" si="8"/>
        <v>4.403204395487494</v>
      </c>
      <c r="J7">
        <f t="shared" si="9"/>
        <v>4.403204395487494</v>
      </c>
      <c r="K7">
        <f>Control!F9/100</f>
        <v>2.8383657982640181E-2</v>
      </c>
      <c r="L7" s="25">
        <f t="shared" si="10"/>
        <v>2.8283222915237938E-2</v>
      </c>
      <c r="M7" s="10">
        <f t="shared" si="2"/>
        <v>7.7934672893029182</v>
      </c>
      <c r="N7">
        <f t="shared" si="11"/>
        <v>5.0246446669562452E-4</v>
      </c>
      <c r="O7">
        <f t="shared" si="12"/>
        <v>1.7692410799141707E-3</v>
      </c>
      <c r="P7" s="25">
        <f t="shared" si="13"/>
        <v>2.4764384951649911E-3</v>
      </c>
      <c r="Q7" s="7">
        <f t="shared" si="14"/>
        <v>1.8686905017312205</v>
      </c>
      <c r="R7">
        <f t="shared" si="15"/>
        <v>2411.5781829338071</v>
      </c>
      <c r="S7" s="25">
        <f t="shared" si="16"/>
        <v>1.0178126376654958E-3</v>
      </c>
      <c r="T7" s="25">
        <f t="shared" si="17"/>
        <v>3.0803892437400782E-2</v>
      </c>
      <c r="U7" s="10">
        <f ca="1">RANK(C7,$C$3:OFFSET($C$3,Control!$I$5-1,0),1)</f>
        <v>20</v>
      </c>
      <c r="V7" s="10">
        <f t="shared" ca="1" si="18"/>
        <v>20</v>
      </c>
      <c r="W7" s="10">
        <f t="shared" ca="1" si="18"/>
        <v>20</v>
      </c>
      <c r="X7" s="7">
        <f t="shared" si="19"/>
        <v>2.8785687381933562</v>
      </c>
      <c r="Y7" s="7">
        <f t="shared" ca="1" si="3"/>
        <v>54.211282309140643</v>
      </c>
      <c r="Z7">
        <v>1</v>
      </c>
      <c r="AA7">
        <v>2</v>
      </c>
      <c r="AB7" s="11">
        <f t="shared" si="20"/>
        <v>45.907468285564029</v>
      </c>
      <c r="AC7" s="11"/>
      <c r="AD7" s="7">
        <f t="shared" si="4"/>
        <v>3.1853089609654281</v>
      </c>
      <c r="AE7">
        <f t="shared" si="21"/>
        <v>94.52126239895712</v>
      </c>
      <c r="AF7" s="25">
        <f t="shared" si="22"/>
        <v>3.538482159828341E-3</v>
      </c>
      <c r="AG7" s="7"/>
      <c r="AL7" s="33"/>
      <c r="AN7" s="21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AME 10 A6</v>
      </c>
      <c r="B8" s="27">
        <f t="shared" si="5"/>
        <v>2.6916693587603913</v>
      </c>
      <c r="C8" s="20">
        <v>58.947038258681118</v>
      </c>
      <c r="D8" s="9">
        <f t="shared" si="6"/>
        <v>3.4351276045896384E-7</v>
      </c>
      <c r="E8">
        <f>Control!C10/100*(1-Control!D10/100)</f>
        <v>0.36035979141517188</v>
      </c>
      <c r="F8">
        <f t="shared" si="7"/>
        <v>4.4410003613336257E-5</v>
      </c>
      <c r="G8">
        <f t="shared" si="0"/>
        <v>104.33352013845293</v>
      </c>
      <c r="H8" s="21">
        <f t="shared" si="1"/>
        <v>5.6183286445620863E-14</v>
      </c>
      <c r="I8" s="7">
        <f t="shared" si="8"/>
        <v>4.3735072871309981</v>
      </c>
      <c r="J8">
        <f t="shared" si="9"/>
        <v>4.3735072871309981</v>
      </c>
      <c r="K8">
        <f>Control!F10/100</f>
        <v>2.4445166204340042E-2</v>
      </c>
      <c r="L8" s="25">
        <f t="shared" si="10"/>
        <v>2.4358317410782974E-2</v>
      </c>
      <c r="M8" s="10">
        <f t="shared" si="2"/>
        <v>7.7409047866854088</v>
      </c>
      <c r="N8">
        <f t="shared" si="11"/>
        <v>5.0449764104749982E-4</v>
      </c>
      <c r="O8">
        <f t="shared" si="12"/>
        <v>1.7764001445334499E-3</v>
      </c>
      <c r="P8" s="25">
        <f t="shared" si="13"/>
        <v>2.4864591664086281E-3</v>
      </c>
      <c r="Q8" s="7">
        <f t="shared" si="14"/>
        <v>2.3505162489974718</v>
      </c>
      <c r="R8">
        <f t="shared" si="15"/>
        <v>2399.7472024311173</v>
      </c>
      <c r="S8" s="25">
        <f t="shared" si="16"/>
        <v>1.0219311190449356E-3</v>
      </c>
      <c r="T8" s="25">
        <f t="shared" si="17"/>
        <v>2.6889186580804941E-2</v>
      </c>
      <c r="U8" s="10">
        <f ca="1">RANK(C8,$C$3:OFFSET($C$3,Control!$I$5-1,0),1)</f>
        <v>9</v>
      </c>
      <c r="V8" s="10">
        <f t="shared" ca="1" si="18"/>
        <v>9</v>
      </c>
      <c r="W8" s="10">
        <f t="shared" ca="1" si="18"/>
        <v>9</v>
      </c>
      <c r="X8" s="7">
        <f t="shared" si="19"/>
        <v>2.4862815051830474</v>
      </c>
      <c r="Y8" s="7">
        <f t="shared" ca="1" si="3"/>
        <v>49.947038258681118</v>
      </c>
      <c r="Z8">
        <v>1</v>
      </c>
      <c r="AA8">
        <v>2</v>
      </c>
      <c r="AB8" s="11">
        <f t="shared" si="20"/>
        <v>53.717494706585512</v>
      </c>
      <c r="AC8" s="11"/>
      <c r="AD8" s="7">
        <f t="shared" si="4"/>
        <v>2.7938624706648847</v>
      </c>
      <c r="AE8">
        <f t="shared" si="21"/>
        <v>101.73430138108117</v>
      </c>
      <c r="AF8" s="25">
        <f t="shared" si="22"/>
        <v>3.5528002890668998E-3</v>
      </c>
      <c r="AG8" s="7"/>
      <c r="AL8" s="33"/>
      <c r="AN8" s="21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AME 10 B1</v>
      </c>
      <c r="B9" s="27">
        <f t="shared" si="5"/>
        <v>4.887797709389214</v>
      </c>
      <c r="C9" s="20">
        <v>157.90819649652016</v>
      </c>
      <c r="D9" s="9">
        <f t="shared" si="6"/>
        <v>3.9360586612247062E-7</v>
      </c>
      <c r="E9">
        <f>Control!C11/100*(1-Control!D11/100)</f>
        <v>0.29586738301501697</v>
      </c>
      <c r="F9">
        <f t="shared" si="7"/>
        <v>4.017734921578844E-5</v>
      </c>
      <c r="G9">
        <f t="shared" si="0"/>
        <v>279.49017433068718</v>
      </c>
      <c r="H9" s="21">
        <f t="shared" si="1"/>
        <v>2.817538193407174E-14</v>
      </c>
      <c r="I9" s="7">
        <f t="shared" si="8"/>
        <v>5.3050351820328538</v>
      </c>
      <c r="J9">
        <f t="shared" si="9"/>
        <v>5.3050351820328538</v>
      </c>
      <c r="K9">
        <f>Control!F11/100</f>
        <v>4.6693212964058421E-2</v>
      </c>
      <c r="L9" s="25">
        <f t="shared" si="10"/>
        <v>4.6543132202197295E-2</v>
      </c>
      <c r="M9" s="10">
        <f t="shared" si="2"/>
        <v>9.3896658992585333</v>
      </c>
      <c r="N9">
        <f t="shared" si="11"/>
        <v>4.5641468709135667E-4</v>
      </c>
      <c r="O9">
        <f t="shared" si="12"/>
        <v>1.6070939686315374E-3</v>
      </c>
      <c r="P9" s="25">
        <f t="shared" si="13"/>
        <v>2.2494782731699229E-3</v>
      </c>
      <c r="Q9" s="7">
        <f t="shared" si="14"/>
        <v>0.80629297004776501</v>
      </c>
      <c r="R9">
        <f t="shared" si="15"/>
        <v>2437.4590172129297</v>
      </c>
      <c r="S9" s="25">
        <f t="shared" si="16"/>
        <v>9.2453231487736349E-4</v>
      </c>
      <c r="T9" s="25">
        <f t="shared" si="17"/>
        <v>4.8832787824583009E-2</v>
      </c>
      <c r="U9" s="10">
        <f ca="1">RANK(C9,$C$3:OFFSET($C$3,Control!$I$5-1,0),1)</f>
        <v>42</v>
      </c>
      <c r="V9" s="10">
        <f t="shared" ca="1" si="18"/>
        <v>42</v>
      </c>
      <c r="W9" s="10">
        <f t="shared" ca="1" si="18"/>
        <v>42</v>
      </c>
      <c r="X9" s="7">
        <f t="shared" si="19"/>
        <v>4.699954688928865</v>
      </c>
      <c r="Y9" s="7">
        <f t="shared" ca="1" si="3"/>
        <v>115.90819649652016</v>
      </c>
      <c r="Z9">
        <v>1</v>
      </c>
      <c r="AA9">
        <v>2</v>
      </c>
      <c r="AB9" s="11">
        <f t="shared" si="20"/>
        <v>19.37997466590938</v>
      </c>
      <c r="AC9" s="11"/>
      <c r="AD9" s="7">
        <f t="shared" si="4"/>
        <v>4.9802509408769504</v>
      </c>
      <c r="AE9">
        <f t="shared" si="21"/>
        <v>64.405290636680078</v>
      </c>
      <c r="AF9" s="25">
        <f t="shared" si="22"/>
        <v>3.2141879372630747E-3</v>
      </c>
      <c r="AG9" s="7"/>
      <c r="AL9" s="33"/>
      <c r="AN9" s="21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 10 B2</v>
      </c>
      <c r="B10" s="27">
        <f t="shared" si="5"/>
        <v>2.7965232401080398</v>
      </c>
      <c r="C10" s="20">
        <v>62.911019078633778</v>
      </c>
      <c r="D10" s="9">
        <f t="shared" si="6"/>
        <v>5.2372248804388732E-7</v>
      </c>
      <c r="E10">
        <f>Control!C12/100*(1-Control!D12/100)</f>
        <v>0.33976922315079033</v>
      </c>
      <c r="F10">
        <f t="shared" si="7"/>
        <v>4.2968780392855588E-5</v>
      </c>
      <c r="G10">
        <f t="shared" si="0"/>
        <v>111.34958209719036</v>
      </c>
      <c r="H10" s="21">
        <f t="shared" si="1"/>
        <v>4.57271491173531E-14</v>
      </c>
      <c r="I10" s="7">
        <f t="shared" si="8"/>
        <v>4.6324887324430302</v>
      </c>
      <c r="J10">
        <f t="shared" si="9"/>
        <v>4.6324887324430302</v>
      </c>
      <c r="K10">
        <f>Control!F12/100</f>
        <v>2.557676579803474E-2</v>
      </c>
      <c r="L10" s="25">
        <f t="shared" si="10"/>
        <v>2.5488845603415917E-2</v>
      </c>
      <c r="M10" s="10">
        <f t="shared" si="2"/>
        <v>8.1992899174424974</v>
      </c>
      <c r="N10">
        <f t="shared" si="11"/>
        <v>4.8812534526283943E-4</v>
      </c>
      <c r="O10">
        <f t="shared" si="12"/>
        <v>1.7187512157142233E-3</v>
      </c>
      <c r="P10" s="25">
        <f t="shared" si="13"/>
        <v>2.4057669260159932E-3</v>
      </c>
      <c r="Q10" s="7">
        <f t="shared" si="14"/>
        <v>2.1355576595828674</v>
      </c>
      <c r="R10">
        <f t="shared" ref="R10:R30" si="23">Q10/100*G10+(100-Q10)/100*2450</f>
        <v>2400.0567718696097</v>
      </c>
      <c r="S10" s="25">
        <f t="shared" si="16"/>
        <v>9.8876672501959782E-4</v>
      </c>
      <c r="T10" s="25">
        <f t="shared" si="17"/>
        <v>2.7937581309824766E-2</v>
      </c>
      <c r="U10" s="10">
        <f ca="1">RANK(C10,$C$3:OFFSET($C$3,Control!$I$5-1,0),1)</f>
        <v>11</v>
      </c>
      <c r="V10" s="10">
        <f t="shared" ca="1" si="18"/>
        <v>11</v>
      </c>
      <c r="W10" s="10">
        <f t="shared" ca="1" si="18"/>
        <v>11</v>
      </c>
      <c r="X10" s="7">
        <f t="shared" si="19"/>
        <v>2.5976970948678755</v>
      </c>
      <c r="Y10" s="7">
        <f t="shared" ca="1" si="3"/>
        <v>51.911019078633778</v>
      </c>
      <c r="Z10">
        <v>1</v>
      </c>
      <c r="AA10">
        <v>2</v>
      </c>
      <c r="AB10" s="11">
        <f t="shared" si="20"/>
        <v>51.559710481638234</v>
      </c>
      <c r="AC10" s="11"/>
      <c r="AD10" s="7">
        <f t="shared" si="4"/>
        <v>2.8953999126099994</v>
      </c>
      <c r="AE10">
        <f t="shared" si="21"/>
        <v>103.01191889313543</v>
      </c>
      <c r="AF10" s="25">
        <f t="shared" si="22"/>
        <v>3.4375024314284462E-3</v>
      </c>
      <c r="AG10" s="7"/>
      <c r="AH10"/>
      <c r="AI10"/>
      <c r="AJ10"/>
      <c r="AK10"/>
      <c r="AL10" s="33"/>
      <c r="AN10" s="21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 10 B4</v>
      </c>
      <c r="B11" s="27">
        <f t="shared" si="5"/>
        <v>6.8540238961226816</v>
      </c>
      <c r="C11" s="20">
        <v>267.86901113836529</v>
      </c>
      <c r="D11" s="9">
        <f t="shared" si="6"/>
        <v>8.3417717000600078E-7</v>
      </c>
      <c r="E11">
        <f>Control!C13/100*(1-Control!D13/100)</f>
        <v>0.34252925348775648</v>
      </c>
      <c r="F11">
        <f t="shared" si="7"/>
        <v>4.3156727693585475E-5</v>
      </c>
      <c r="G11">
        <f t="shared" si="0"/>
        <v>474.11570951923539</v>
      </c>
      <c r="H11" s="21">
        <f t="shared" si="1"/>
        <v>4.7040489663416365E-14</v>
      </c>
      <c r="I11" s="7">
        <f t="shared" si="8"/>
        <v>4.5959668769437103</v>
      </c>
      <c r="J11">
        <f t="shared" si="9"/>
        <v>4.5959668769437103</v>
      </c>
      <c r="K11">
        <f>Control!F13/100</f>
        <v>6.6241426698370548E-2</v>
      </c>
      <c r="L11" s="25">
        <f t="shared" si="10"/>
        <v>6.6012725641246051E-2</v>
      </c>
      <c r="M11" s="10">
        <f t="shared" si="2"/>
        <v>8.1346479293325888</v>
      </c>
      <c r="N11">
        <f t="shared" si="11"/>
        <v>4.9026042659913098E-4</v>
      </c>
      <c r="O11">
        <f t="shared" si="12"/>
        <v>1.7262691077434189E-3</v>
      </c>
      <c r="P11" s="25">
        <f t="shared" si="13"/>
        <v>2.4162898544257817E-3</v>
      </c>
      <c r="Q11" s="7">
        <f t="shared" si="14"/>
        <v>0.51210407118960899</v>
      </c>
      <c r="R11">
        <f t="shared" si="23"/>
        <v>2439.881416106452</v>
      </c>
      <c r="S11" s="25">
        <f t="shared" si="16"/>
        <v>9.9309163336747043E-4</v>
      </c>
      <c r="T11" s="25">
        <f t="shared" si="17"/>
        <v>6.8472172223365421E-2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6.6502986067845189</v>
      </c>
      <c r="Y11" s="7">
        <f t="shared" ca="1" si="3"/>
        <v>219.86901113836529</v>
      </c>
      <c r="Z11">
        <v>1</v>
      </c>
      <c r="AA11">
        <v>2</v>
      </c>
      <c r="AB11" s="11">
        <f t="shared" si="20"/>
        <v>3.8375989705076106</v>
      </c>
      <c r="AC11" s="11"/>
      <c r="AD11" s="7">
        <f t="shared" si="4"/>
        <v>6.9533330594594283</v>
      </c>
      <c r="AE11">
        <f t="shared" si="21"/>
        <v>18.338025076944678</v>
      </c>
      <c r="AF11" s="25">
        <f t="shared" si="22"/>
        <v>3.4525382154868378E-3</v>
      </c>
      <c r="AG11" s="7"/>
      <c r="AL11" s="33"/>
      <c r="AN11" s="21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 10 B5</v>
      </c>
      <c r="B12" s="27">
        <f t="shared" si="5"/>
        <v>6.6918991787002504</v>
      </c>
      <c r="C12" s="20">
        <v>258.21618419711967</v>
      </c>
      <c r="D12" s="9">
        <f t="shared" si="6"/>
        <v>1.4143138855615689E-6</v>
      </c>
      <c r="E12">
        <f>Control!C14/100*(1-Control!D14/100)</f>
        <v>0.24997904374285143</v>
      </c>
      <c r="F12">
        <f t="shared" si="7"/>
        <v>3.7608912372168657E-5</v>
      </c>
      <c r="G12">
        <f t="shared" si="0"/>
        <v>457.03065412344313</v>
      </c>
      <c r="H12" s="21">
        <f t="shared" si="1"/>
        <v>1.5620416299065006E-14</v>
      </c>
      <c r="I12" s="7">
        <f t="shared" si="8"/>
        <v>6.2605168159380353</v>
      </c>
      <c r="J12">
        <f t="shared" si="9"/>
        <v>6.2605168159380353</v>
      </c>
      <c r="K12">
        <f>Control!F14/100</f>
        <v>6.491309931702284E-2</v>
      </c>
      <c r="L12" s="25">
        <f t="shared" si="10"/>
        <v>6.471779443190126E-2</v>
      </c>
      <c r="M12" s="10">
        <f t="shared" si="2"/>
        <v>11.080824017423813</v>
      </c>
      <c r="N12">
        <f t="shared" si="11"/>
        <v>4.2723724454783588E-4</v>
      </c>
      <c r="O12">
        <f t="shared" si="12"/>
        <v>1.504356494886746E-3</v>
      </c>
      <c r="P12" s="25">
        <f t="shared" si="13"/>
        <v>2.1056747871633992E-3</v>
      </c>
      <c r="Q12" s="7">
        <f t="shared" si="14"/>
        <v>0.46312451842445335</v>
      </c>
      <c r="R12">
        <f t="shared" si="23"/>
        <v>2440.7700703145624</v>
      </c>
      <c r="S12" s="25">
        <f t="shared" si="16"/>
        <v>8.6542929023792389E-4</v>
      </c>
      <c r="T12" s="25">
        <f t="shared" si="17"/>
        <v>6.6861078131436838E-2</v>
      </c>
      <c r="U12" s="10">
        <f ca="1">RANK(C12,$C$3:OFFSET($C$3,Control!$I$5-1,0),1)</f>
        <v>47</v>
      </c>
      <c r="V12" s="10">
        <f t="shared" ca="1" si="18"/>
        <v>47</v>
      </c>
      <c r="W12" s="10">
        <f t="shared" ca="1" si="18"/>
        <v>47</v>
      </c>
      <c r="X12" s="7">
        <f t="shared" si="19"/>
        <v>6.5145031676449099</v>
      </c>
      <c r="Y12" s="7">
        <f t="shared" ca="1" si="3"/>
        <v>211.21618419711967</v>
      </c>
      <c r="Z12">
        <v>1</v>
      </c>
      <c r="AA12">
        <v>2</v>
      </c>
      <c r="AB12" s="11">
        <f t="shared" si="20"/>
        <v>4.7716092463797208</v>
      </c>
      <c r="AC12" s="11"/>
      <c r="AD12" s="7">
        <f t="shared" si="4"/>
        <v>6.7784421077240431</v>
      </c>
      <c r="AE12">
        <f t="shared" si="21"/>
        <v>24.851850480299564</v>
      </c>
      <c r="AF12" s="25">
        <f t="shared" si="22"/>
        <v>3.0087129897734917E-3</v>
      </c>
      <c r="AG12" s="7"/>
      <c r="AL12" s="33"/>
      <c r="AN12" s="21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 10 C1</v>
      </c>
      <c r="B13" s="27">
        <f t="shared" si="5"/>
        <v>4.9154146428097629</v>
      </c>
      <c r="C13" s="20">
        <v>159.33361556224142</v>
      </c>
      <c r="D13" s="9">
        <f t="shared" si="6"/>
        <v>5.0972351317568609E-7</v>
      </c>
      <c r="E13">
        <f>Control!C15/100*(1-Control!D15/100)</f>
        <v>0.38863928844578816</v>
      </c>
      <c r="F13">
        <f t="shared" si="7"/>
        <v>4.6547635143293686E-5</v>
      </c>
      <c r="G13">
        <f t="shared" si="0"/>
        <v>282.01309987864306</v>
      </c>
      <c r="H13" s="21">
        <f t="shared" si="1"/>
        <v>7.3188602361371578E-14</v>
      </c>
      <c r="I13" s="7">
        <f t="shared" si="8"/>
        <v>4.0625438495088382</v>
      </c>
      <c r="J13">
        <f t="shared" si="9"/>
        <v>4.0625438495088382</v>
      </c>
      <c r="K13">
        <f>Control!F15/100</f>
        <v>4.6622419420497864E-2</v>
      </c>
      <c r="L13" s="25">
        <f t="shared" si="10"/>
        <v>4.6448806351003229E-2</v>
      </c>
      <c r="M13" s="10">
        <f t="shared" si="2"/>
        <v>7.1905139436527445</v>
      </c>
      <c r="N13">
        <f t="shared" si="11"/>
        <v>5.2878113522781623E-4</v>
      </c>
      <c r="O13">
        <f t="shared" si="12"/>
        <v>1.8619054057317471E-3</v>
      </c>
      <c r="P13" s="25">
        <f t="shared" si="13"/>
        <v>2.606142415217701E-3</v>
      </c>
      <c r="Q13" s="7">
        <f t="shared" si="14"/>
        <v>0.9248067913632777</v>
      </c>
      <c r="R13">
        <f t="shared" si="23"/>
        <v>2429.9503099118115</v>
      </c>
      <c r="S13" s="25">
        <f t="shared" si="16"/>
        <v>1.0711207611024994E-3</v>
      </c>
      <c r="T13" s="25">
        <f t="shared" si="17"/>
        <v>4.9101496401364221E-2</v>
      </c>
      <c r="U13" s="10">
        <f ca="1">RANK(C13,$C$3:OFFSET($C$3,Control!$I$5-1,0),1)</f>
        <v>43</v>
      </c>
      <c r="V13" s="10">
        <f t="shared" ca="1" si="18"/>
        <v>43</v>
      </c>
      <c r="W13" s="10">
        <f t="shared" ca="1" si="18"/>
        <v>43</v>
      </c>
      <c r="X13" s="7">
        <f t="shared" si="19"/>
        <v>4.6977587486231043</v>
      </c>
      <c r="Y13" s="7">
        <f t="shared" ca="1" si="3"/>
        <v>116.33361556224142</v>
      </c>
      <c r="Z13">
        <v>1</v>
      </c>
      <c r="AA13">
        <v>2</v>
      </c>
      <c r="AB13" s="11">
        <f t="shared" si="20"/>
        <v>19.082868906139964</v>
      </c>
      <c r="AC13" s="11"/>
      <c r="AD13" s="7">
        <f t="shared" si="4"/>
        <v>5.0225267189200125</v>
      </c>
      <c r="AE13">
        <f t="shared" si="21"/>
        <v>55.245281251388832</v>
      </c>
      <c r="AF13" s="25">
        <f t="shared" si="22"/>
        <v>3.7238108114634942E-3</v>
      </c>
      <c r="AG13" s="7"/>
      <c r="AL13" s="33"/>
      <c r="AN13" s="21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 10 C2</v>
      </c>
      <c r="B14" s="27">
        <f t="shared" si="5"/>
        <v>4.5304759520365545</v>
      </c>
      <c r="C14" s="20">
        <v>139.81788534977636</v>
      </c>
      <c r="D14" s="9">
        <f t="shared" si="6"/>
        <v>4.7419928694836244E-7</v>
      </c>
      <c r="E14">
        <f>Control!C16/100*(1-Control!D16/100)</f>
        <v>0.31349095463032761</v>
      </c>
      <c r="F14">
        <f t="shared" si="7"/>
        <v>4.125502376092389E-5</v>
      </c>
      <c r="G14" s="10">
        <f t="shared" si="0"/>
        <v>247.47116373923114</v>
      </c>
      <c r="H14" s="21">
        <f t="shared" si="1"/>
        <v>3.4499876934491667E-14</v>
      </c>
      <c r="I14" s="7">
        <f t="shared" si="8"/>
        <v>5.0124229255982744</v>
      </c>
      <c r="J14">
        <f t="shared" si="9"/>
        <v>5.0124229255982744</v>
      </c>
      <c r="K14">
        <f>Control!F16/100</f>
        <v>4.3052770841903835E-2</v>
      </c>
      <c r="L14" s="25">
        <f t="shared" si="10"/>
        <v>4.2910679395179327E-2</v>
      </c>
      <c r="M14" s="10">
        <f t="shared" si="2"/>
        <v>8.871755794674451</v>
      </c>
      <c r="N14">
        <f t="shared" si="11"/>
        <v>4.6865706992409536E-4</v>
      </c>
      <c r="O14">
        <f t="shared" si="12"/>
        <v>1.6502009504369554E-3</v>
      </c>
      <c r="P14" s="25">
        <f t="shared" si="13"/>
        <v>2.3098158893180244E-3</v>
      </c>
      <c r="Q14" s="7">
        <f t="shared" si="14"/>
        <v>0.9338610777995735</v>
      </c>
      <c r="R14">
        <f t="shared" si="23"/>
        <v>2429.4314404708489</v>
      </c>
      <c r="S14" s="25">
        <f t="shared" si="16"/>
        <v>9.4933098779496233E-4</v>
      </c>
      <c r="T14" s="25">
        <f t="shared" si="17"/>
        <v>4.526175030825827E-2</v>
      </c>
      <c r="U14" s="10">
        <f ca="1">RANK(C14,$C$3:OFFSET($C$3,Control!$I$5-1,0),1)</f>
        <v>40</v>
      </c>
      <c r="V14" s="10">
        <f t="shared" ca="1" si="18"/>
        <v>40</v>
      </c>
      <c r="W14" s="10">
        <f t="shared" ca="1" si="18"/>
        <v>40</v>
      </c>
      <c r="X14" s="7">
        <f t="shared" si="19"/>
        <v>4.3379336465103426</v>
      </c>
      <c r="Y14" s="13">
        <f t="shared" ca="1" si="3"/>
        <v>99.817885349776361</v>
      </c>
      <c r="Z14" s="10">
        <v>1</v>
      </c>
      <c r="AA14" s="10">
        <v>2</v>
      </c>
      <c r="AB14" s="11">
        <f t="shared" si="20"/>
        <v>23.484936814905016</v>
      </c>
      <c r="AC14" s="11"/>
      <c r="AD14" s="7">
        <f t="shared" si="4"/>
        <v>4.6254090508160504</v>
      </c>
      <c r="AE14">
        <f t="shared" si="21"/>
        <v>70.496530050949033</v>
      </c>
      <c r="AF14" s="25">
        <f t="shared" si="22"/>
        <v>3.3004019008739103E-3</v>
      </c>
      <c r="AG14" s="7"/>
      <c r="AL14" s="33"/>
      <c r="AN14" s="21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 10 C3</v>
      </c>
      <c r="B15" s="27">
        <f t="shared" si="5"/>
        <v>2.5949924615895523</v>
      </c>
      <c r="C15" s="20">
        <v>55.373616662391569</v>
      </c>
      <c r="D15" s="9">
        <f t="shared" si="6"/>
        <v>6.0632736209598193E-7</v>
      </c>
      <c r="E15">
        <f>Control!C17/100*(1-Control!D17/100)</f>
        <v>0.33932381659655464</v>
      </c>
      <c r="F15">
        <f t="shared" si="7"/>
        <v>4.2938597099626207E-5</v>
      </c>
      <c r="G15">
        <f t="shared" si="0"/>
        <v>98.008729867505735</v>
      </c>
      <c r="H15" s="21">
        <f t="shared" si="1"/>
        <v>4.5517688215433493E-14</v>
      </c>
      <c r="I15" s="7">
        <f t="shared" si="8"/>
        <v>4.6384382110446838</v>
      </c>
      <c r="J15">
        <f t="shared" si="9"/>
        <v>4.6384382110446838</v>
      </c>
      <c r="K15">
        <f>Control!F17/100</f>
        <v>2.3558193079259309E-2</v>
      </c>
      <c r="L15" s="25">
        <f t="shared" si="10"/>
        <v>2.3477268618377269E-2</v>
      </c>
      <c r="M15" s="10">
        <f t="shared" si="2"/>
        <v>8.2098202182656674</v>
      </c>
      <c r="N15">
        <f t="shared" si="11"/>
        <v>4.8778246305175365E-4</v>
      </c>
      <c r="O15">
        <f t="shared" si="12"/>
        <v>1.7175438839850479E-3</v>
      </c>
      <c r="P15" s="25">
        <f t="shared" si="13"/>
        <v>2.4040770021246096E-3</v>
      </c>
      <c r="Q15" s="7">
        <f t="shared" si="14"/>
        <v>2.4175553299440047</v>
      </c>
      <c r="R15">
        <f t="shared" si="23"/>
        <v>2393.1393096890938</v>
      </c>
      <c r="S15" s="25">
        <f t="shared" si="16"/>
        <v>9.8807216874585995E-4</v>
      </c>
      <c r="T15" s="25">
        <f t="shared" si="17"/>
        <v>2.5924284217601505E-2</v>
      </c>
      <c r="U15" s="10">
        <f ca="1">RANK(C15,$C$3:OFFSET($C$3,Control!$I$5-1,0),1)</f>
        <v>8</v>
      </c>
      <c r="V15" s="10">
        <f t="shared" ca="1" si="18"/>
        <v>8</v>
      </c>
      <c r="W15" s="10">
        <f t="shared" ca="1" si="18"/>
        <v>8</v>
      </c>
      <c r="X15" s="7">
        <f t="shared" si="19"/>
        <v>2.3965051081429021</v>
      </c>
      <c r="Y15" s="7">
        <f t="shared" ca="1" si="3"/>
        <v>47.373616662391569</v>
      </c>
      <c r="Z15">
        <v>1</v>
      </c>
      <c r="AA15">
        <v>2</v>
      </c>
      <c r="AB15" s="11">
        <f t="shared" si="20"/>
        <v>55.747449915631236</v>
      </c>
      <c r="AC15" s="11"/>
      <c r="AD15" s="7">
        <f t="shared" si="4"/>
        <v>2.6937996784641385</v>
      </c>
      <c r="AE15">
        <f t="shared" si="21"/>
        <v>107.10452387701426</v>
      </c>
      <c r="AF15" s="25">
        <f t="shared" si="22"/>
        <v>3.4350877679700954E-3</v>
      </c>
      <c r="AG15" s="7"/>
      <c r="AL15" s="33"/>
      <c r="AN15" s="21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 10 C4</v>
      </c>
      <c r="B16" s="27">
        <f t="shared" si="5"/>
        <v>3.1148941299705988</v>
      </c>
      <c r="C16" s="20">
        <v>75.484763153255173</v>
      </c>
      <c r="D16" s="9">
        <f t="shared" si="6"/>
        <v>2.7450713790955206E-7</v>
      </c>
      <c r="E16">
        <f>Control!C18/100*(1-Control!D18/100)</f>
        <v>0.32600156145167292</v>
      </c>
      <c r="F16">
        <f t="shared" si="7"/>
        <v>4.2054246165792395E-5</v>
      </c>
      <c r="G16">
        <f t="shared" si="0"/>
        <v>133.60452516775362</v>
      </c>
      <c r="H16" s="21">
        <f t="shared" si="1"/>
        <v>3.9563880043005862E-14</v>
      </c>
      <c r="I16" s="7">
        <f t="shared" si="8"/>
        <v>4.8239042550742592</v>
      </c>
      <c r="J16">
        <f t="shared" si="9"/>
        <v>4.8239042550742592</v>
      </c>
      <c r="K16">
        <f>Control!F18/100</f>
        <v>2.8819137575378625E-2</v>
      </c>
      <c r="L16" s="25">
        <f t="shared" si="10"/>
        <v>2.8722180206908161E-2</v>
      </c>
      <c r="M16" s="10">
        <f t="shared" si="2"/>
        <v>8.5380865029065127</v>
      </c>
      <c r="N16">
        <f t="shared" si="11"/>
        <v>4.7773623644340157E-4</v>
      </c>
      <c r="O16">
        <f t="shared" si="12"/>
        <v>1.6821698466316956E-3</v>
      </c>
      <c r="P16" s="25">
        <f t="shared" si="13"/>
        <v>2.3545633271225032E-3</v>
      </c>
      <c r="Q16" s="7">
        <f t="shared" si="14"/>
        <v>1.7487968166338896</v>
      </c>
      <c r="R16">
        <f t="shared" si="23"/>
        <v>2409.4909496754822</v>
      </c>
      <c r="S16" s="25">
        <f t="shared" si="16"/>
        <v>9.6772211997509547E-4</v>
      </c>
      <c r="T16" s="25">
        <f t="shared" si="17"/>
        <v>3.1118797780196456E-2</v>
      </c>
      <c r="U16" s="10">
        <f ca="1">RANK(C16,$C$3:OFFSET($C$3,Control!$I$5-1,0),1)</f>
        <v>23</v>
      </c>
      <c r="V16" s="10">
        <f t="shared" ca="1" si="18"/>
        <v>23</v>
      </c>
      <c r="W16" s="10">
        <f t="shared" ca="1" si="18"/>
        <v>23</v>
      </c>
      <c r="X16" s="7">
        <f t="shared" si="19"/>
        <v>2.9199916443351563</v>
      </c>
      <c r="Y16" s="7">
        <f t="shared" ca="1" si="3"/>
        <v>52.484763153255173</v>
      </c>
      <c r="Z16">
        <v>1</v>
      </c>
      <c r="AA16">
        <v>2</v>
      </c>
      <c r="AB16" s="11">
        <f t="shared" si="20"/>
        <v>45.313451066386072</v>
      </c>
      <c r="AC16" s="11"/>
      <c r="AD16" s="7">
        <f t="shared" si="4"/>
        <v>3.2116663419681082</v>
      </c>
      <c r="AE16">
        <f t="shared" si="21"/>
        <v>98.703700360096448</v>
      </c>
      <c r="AF16" s="25">
        <f t="shared" si="22"/>
        <v>3.3643396932633912E-3</v>
      </c>
      <c r="AG16" s="7"/>
      <c r="AL16" s="33"/>
      <c r="AN16" s="21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 t="str">
        <f>Control!B19</f>
        <v>AME 10 D1</v>
      </c>
      <c r="B17" s="27">
        <f t="shared" si="5"/>
        <v>3.8071777329575074</v>
      </c>
      <c r="C17" s="20">
        <v>105.36409440824752</v>
      </c>
      <c r="D17" s="9">
        <f t="shared" si="6"/>
        <v>6.1320806654663329E-7</v>
      </c>
      <c r="E17">
        <f>Control!C19/100*(1-Control!D19/100)</f>
        <v>0.40628308396842722</v>
      </c>
      <c r="F17">
        <f t="shared" si="7"/>
        <v>4.7984478823766478E-5</v>
      </c>
      <c r="G17">
        <f t="shared" si="0"/>
        <v>186.48955385292513</v>
      </c>
      <c r="H17" s="21">
        <f t="shared" si="1"/>
        <v>8.549300590923384E-14</v>
      </c>
      <c r="I17" s="7">
        <f t="shared" si="8"/>
        <v>3.8904611361407335</v>
      </c>
      <c r="J17">
        <f t="shared" si="9"/>
        <v>3.8904611361407335</v>
      </c>
      <c r="K17">
        <f>Control!F19/100</f>
        <v>3.5431176862735711E-2</v>
      </c>
      <c r="L17" s="25">
        <f t="shared" si="10"/>
        <v>3.5295165138266027E-2</v>
      </c>
      <c r="M17" s="10">
        <f t="shared" si="2"/>
        <v>6.8859355327429039</v>
      </c>
      <c r="N17">
        <f t="shared" si="11"/>
        <v>5.4510367943798712E-4</v>
      </c>
      <c r="O17">
        <f t="shared" si="12"/>
        <v>1.9193791529506588E-3</v>
      </c>
      <c r="P17" s="25">
        <f t="shared" si="13"/>
        <v>2.68658945078009E-3</v>
      </c>
      <c r="Q17" s="7">
        <f t="shared" si="14"/>
        <v>1.4343136802765479</v>
      </c>
      <c r="R17">
        <f t="shared" si="23"/>
        <v>2417.5341600164238</v>
      </c>
      <c r="S17" s="25">
        <f t="shared" si="16"/>
        <v>1.1041843762974611E-3</v>
      </c>
      <c r="T17" s="25">
        <f t="shared" si="17"/>
        <v>3.8029739067869883E-2</v>
      </c>
      <c r="U17" s="10">
        <f ca="1">RANK(C17,$C$3:OFFSET($C$3,Control!$I$5-1,0),1)</f>
        <v>37</v>
      </c>
      <c r="V17" s="10">
        <f t="shared" ca="1" si="18"/>
        <v>37</v>
      </c>
      <c r="W17" s="10">
        <f t="shared" ca="1" si="18"/>
        <v>37</v>
      </c>
      <c r="X17" s="7">
        <f t="shared" si="19"/>
        <v>3.5840268817704017</v>
      </c>
      <c r="Y17" s="7">
        <f t="shared" ca="1" si="3"/>
        <v>68.364094408247524</v>
      </c>
      <c r="Z17">
        <v>1</v>
      </c>
      <c r="AA17">
        <v>2</v>
      </c>
      <c r="AB17" s="11">
        <f t="shared" si="20"/>
        <v>33.444416817396267</v>
      </c>
      <c r="AC17" s="11"/>
      <c r="AD17" s="7">
        <f t="shared" si="4"/>
        <v>3.9175961705872533</v>
      </c>
      <c r="AE17">
        <f t="shared" si="21"/>
        <v>74.108797409051292</v>
      </c>
      <c r="AF17" s="25">
        <f t="shared" si="22"/>
        <v>3.8387583059013176E-3</v>
      </c>
      <c r="AG17" s="7"/>
      <c r="AL17" s="33"/>
      <c r="AN17" s="21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 t="str">
        <f>Control!B20</f>
        <v>AME 10 D2</v>
      </c>
      <c r="B18" s="27">
        <f t="shared" si="5"/>
        <v>3.3141404981298934</v>
      </c>
      <c r="C18" s="20">
        <v>83.743385789159049</v>
      </c>
      <c r="D18" s="9">
        <f t="shared" si="6"/>
        <v>4.8982083233894969E-7</v>
      </c>
      <c r="E18">
        <f>Control!C20/100*(1-Control!D20/100)</f>
        <v>0.28347823854777904</v>
      </c>
      <c r="F18">
        <f t="shared" si="7"/>
        <v>3.9451490848369937E-5</v>
      </c>
      <c r="G18">
        <f t="shared" si="0"/>
        <v>148.22190369180638</v>
      </c>
      <c r="H18" s="21">
        <f t="shared" si="1"/>
        <v>2.425766728172691E-14</v>
      </c>
      <c r="I18" s="7">
        <f t="shared" si="8"/>
        <v>5.5325162162673305</v>
      </c>
      <c r="J18">
        <f t="shared" si="9"/>
        <v>5.5325162162673305</v>
      </c>
      <c r="K18">
        <f>Control!F20/100</f>
        <v>3.0960744156620663E-2</v>
      </c>
      <c r="L18" s="25">
        <f t="shared" si="10"/>
        <v>3.0863028355440369E-2</v>
      </c>
      <c r="M18" s="10">
        <f t="shared" si="2"/>
        <v>9.7922967653296293</v>
      </c>
      <c r="N18">
        <f t="shared" si="11"/>
        <v>4.4816893603748242E-4</v>
      </c>
      <c r="O18">
        <f t="shared" si="12"/>
        <v>1.5780596339347972E-3</v>
      </c>
      <c r="P18" s="25">
        <f t="shared" si="13"/>
        <v>2.2088383937658111E-3</v>
      </c>
      <c r="Q18" s="7">
        <f t="shared" si="14"/>
        <v>1.4826899183420086</v>
      </c>
      <c r="R18">
        <f t="shared" si="23"/>
        <v>2415.8717682234337</v>
      </c>
      <c r="S18" s="25">
        <f t="shared" si="16"/>
        <v>9.0782938325541305E-4</v>
      </c>
      <c r="T18" s="25">
        <f t="shared" si="17"/>
        <v>3.3111318240054546E-2</v>
      </c>
      <c r="U18" s="10">
        <f ca="1">RANK(C18,$C$3:OFFSET($C$3,Control!$I$5-1,0),1)</f>
        <v>29</v>
      </c>
      <c r="V18" s="10">
        <f t="shared" ca="1" si="18"/>
        <v>29</v>
      </c>
      <c r="W18" s="10">
        <f t="shared" ca="1" si="18"/>
        <v>29</v>
      </c>
      <c r="X18" s="7">
        <f t="shared" si="19"/>
        <v>3.1311197291477857</v>
      </c>
      <c r="Y18" s="7">
        <f t="shared" ca="1" si="3"/>
        <v>54.743385789159049</v>
      </c>
      <c r="Z18">
        <v>1</v>
      </c>
      <c r="AA18">
        <v>2</v>
      </c>
      <c r="AB18" s="11">
        <f t="shared" si="20"/>
        <v>41.653223028726806</v>
      </c>
      <c r="AC18" s="11"/>
      <c r="AD18" s="7">
        <f t="shared" si="4"/>
        <v>3.4049234364554346</v>
      </c>
      <c r="AE18">
        <f t="shared" si="21"/>
        <v>100.75741603963532</v>
      </c>
      <c r="AF18" s="25">
        <f t="shared" si="22"/>
        <v>3.1561192678695943E-3</v>
      </c>
      <c r="AG18" s="7"/>
      <c r="AL18" s="33"/>
      <c r="AN18" s="21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 t="str">
        <f>Control!B21</f>
        <v>AME 10 D3</v>
      </c>
      <c r="B19" s="27">
        <f t="shared" si="5"/>
        <v>2.8139492454948418</v>
      </c>
      <c r="C19" s="20">
        <v>63.578552838246679</v>
      </c>
      <c r="D19" s="9">
        <f t="shared" si="6"/>
        <v>3.3255479259253207E-7</v>
      </c>
      <c r="E19">
        <f>Control!C21/100*(1-Control!D21/100)</f>
        <v>0.25621065264481319</v>
      </c>
      <c r="F19">
        <f t="shared" si="7"/>
        <v>3.7939107939979597E-5</v>
      </c>
      <c r="G19">
        <f t="shared" si="0"/>
        <v>112.53108585054328</v>
      </c>
      <c r="H19" s="21">
        <f t="shared" si="1"/>
        <v>1.7026294274328288E-14</v>
      </c>
      <c r="I19" s="7">
        <f t="shared" si="8"/>
        <v>6.1106794593859854</v>
      </c>
      <c r="J19">
        <f t="shared" si="9"/>
        <v>6.1106794593859854</v>
      </c>
      <c r="K19">
        <f>Control!F21/100</f>
        <v>2.6031834749273858E-2</v>
      </c>
      <c r="L19" s="25">
        <f t="shared" si="10"/>
        <v>2.5952824782199586E-2</v>
      </c>
      <c r="M19" s="10">
        <f t="shared" si="2"/>
        <v>10.815618854974224</v>
      </c>
      <c r="N19">
        <f t="shared" si="11"/>
        <v>4.3098826619816815E-4</v>
      </c>
      <c r="O19">
        <f t="shared" si="12"/>
        <v>1.5175643175991836E-3</v>
      </c>
      <c r="P19" s="25">
        <f t="shared" si="13"/>
        <v>2.1241620136774825E-3</v>
      </c>
      <c r="Q19" s="7">
        <f t="shared" si="14"/>
        <v>1.8706187990315979</v>
      </c>
      <c r="R19">
        <f t="shared" si="23"/>
        <v>2406.2748670704</v>
      </c>
      <c r="S19" s="25">
        <f t="shared" si="16"/>
        <v>8.7302751358090465E-4</v>
      </c>
      <c r="T19" s="25">
        <f t="shared" si="17"/>
        <v>2.8114925903817048E-2</v>
      </c>
      <c r="U19" s="10">
        <f ca="1">RANK(C19,$C$3:OFFSET($C$3,Control!$I$5-1,0),1)</f>
        <v>12</v>
      </c>
      <c r="V19" s="10">
        <f t="shared" ca="1" si="18"/>
        <v>12</v>
      </c>
      <c r="W19" s="10">
        <f t="shared" ca="1" si="18"/>
        <v>12</v>
      </c>
      <c r="X19" s="7">
        <f t="shared" si="19"/>
        <v>2.6383813048397755</v>
      </c>
      <c r="Y19" s="7">
        <f t="shared" ca="1" si="3"/>
        <v>51.578552838246679</v>
      </c>
      <c r="Z19">
        <v>1</v>
      </c>
      <c r="AA19">
        <v>2</v>
      </c>
      <c r="AB19" s="11">
        <f t="shared" si="20"/>
        <v>51.205719634597195</v>
      </c>
      <c r="AC19" s="11"/>
      <c r="AD19" s="7">
        <f t="shared" si="4"/>
        <v>2.9012519968529324</v>
      </c>
      <c r="AE19">
        <f t="shared" si="21"/>
        <v>116.10752355172313</v>
      </c>
      <c r="AF19" s="25">
        <f t="shared" si="22"/>
        <v>3.0351286351983668E-3</v>
      </c>
      <c r="AG19" s="7"/>
      <c r="AL19" s="33"/>
      <c r="AN19" s="21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 t="str">
        <f>Control!B22</f>
        <v>AME 10 D4</v>
      </c>
      <c r="B20" s="27">
        <f t="shared" si="5"/>
        <v>2.8382295034391039</v>
      </c>
      <c r="C20" s="20">
        <v>64.51273280349163</v>
      </c>
      <c r="D20" s="9">
        <f t="shared" si="6"/>
        <v>4.180216039983975E-7</v>
      </c>
      <c r="E20">
        <f>Control!C22/100*(1-Control!D22/100)</f>
        <v>0.2660152741742467</v>
      </c>
      <c r="F20">
        <f t="shared" si="7"/>
        <v>3.8469978037742503E-5</v>
      </c>
      <c r="G20">
        <f t="shared" si="0"/>
        <v>114.18454100445798</v>
      </c>
      <c r="H20" s="21">
        <f t="shared" si="1"/>
        <v>1.9417933262381878E-14</v>
      </c>
      <c r="I20" s="7">
        <f t="shared" si="8"/>
        <v>5.8891416919021351</v>
      </c>
      <c r="J20">
        <f t="shared" si="9"/>
        <v>5.8891416919021351</v>
      </c>
      <c r="K20">
        <f>Control!F22/100</f>
        <v>2.624558844075324E-2</v>
      </c>
      <c r="L20" s="25">
        <f t="shared" si="10"/>
        <v>2.6164815063880967E-2</v>
      </c>
      <c r="M20" s="10">
        <f t="shared" si="2"/>
        <v>10.423507295038467</v>
      </c>
      <c r="N20">
        <f t="shared" si="11"/>
        <v>4.3701895050875483E-4</v>
      </c>
      <c r="O20">
        <f t="shared" si="12"/>
        <v>1.5387991215097001E-3</v>
      </c>
      <c r="P20" s="25">
        <f t="shared" si="13"/>
        <v>2.1538847498485387E-3</v>
      </c>
      <c r="Q20" s="7">
        <f t="shared" si="14"/>
        <v>1.8693737377596871</v>
      </c>
      <c r="R20">
        <f t="shared" si="23"/>
        <v>2406.3348792470065</v>
      </c>
      <c r="S20" s="25">
        <f t="shared" si="16"/>
        <v>8.8524351513311875E-4</v>
      </c>
      <c r="T20" s="25">
        <f t="shared" si="17"/>
        <v>2.835716979176725E-2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9"/>
        <v>2.6601834014389723</v>
      </c>
      <c r="Y20" s="7">
        <f t="shared" ca="1" si="3"/>
        <v>51.51273280349163</v>
      </c>
      <c r="Z20">
        <v>1</v>
      </c>
      <c r="AA20">
        <v>2</v>
      </c>
      <c r="AB20" s="11">
        <f t="shared" si="20"/>
        <v>50.714750923759816</v>
      </c>
      <c r="AC20" s="11"/>
      <c r="AD20" s="7">
        <f t="shared" si="4"/>
        <v>2.9267538549524157</v>
      </c>
      <c r="AE20">
        <f t="shared" si="21"/>
        <v>113.98029373348199</v>
      </c>
      <c r="AF20" s="25">
        <f t="shared" si="22"/>
        <v>3.0775982430194001E-3</v>
      </c>
      <c r="AG20" s="7"/>
      <c r="AL20" s="33"/>
      <c r="AN20" s="21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 t="str">
        <f>Control!B23</f>
        <v>AME 10 E1</v>
      </c>
      <c r="B21" s="27">
        <f t="shared" si="5"/>
        <v>3.0728208313034471</v>
      </c>
      <c r="C21" s="20">
        <v>73.778258819485174</v>
      </c>
      <c r="D21" s="9">
        <f t="shared" si="6"/>
        <v>5.3846608505381255E-7</v>
      </c>
      <c r="E21">
        <f>Control!C23/100*(1-Control!D23/100)</f>
        <v>0.25247979692821471</v>
      </c>
      <c r="F21">
        <f t="shared" si="7"/>
        <v>3.774075896145638E-5</v>
      </c>
      <c r="G21">
        <f t="shared" si="0"/>
        <v>130.58409174932774</v>
      </c>
      <c r="H21" s="21">
        <f t="shared" si="1"/>
        <v>1.6174214875471213E-14</v>
      </c>
      <c r="I21" s="7">
        <f t="shared" si="8"/>
        <v>6.1994983485783592</v>
      </c>
      <c r="J21">
        <f t="shared" si="9"/>
        <v>6.1994983485783592</v>
      </c>
      <c r="K21">
        <f>Control!F23/100</f>
        <v>2.8637187661522442E-2</v>
      </c>
      <c r="L21" s="25">
        <f t="shared" si="10"/>
        <v>2.8550724525773039E-2</v>
      </c>
      <c r="M21" s="10">
        <f t="shared" si="2"/>
        <v>10.972824163976544</v>
      </c>
      <c r="N21">
        <f t="shared" si="11"/>
        <v>4.2873502180214447E-4</v>
      </c>
      <c r="O21">
        <f t="shared" si="12"/>
        <v>1.5096303584582551E-3</v>
      </c>
      <c r="P21" s="25">
        <f t="shared" si="13"/>
        <v>2.1130567086635301E-3</v>
      </c>
      <c r="Q21" s="7">
        <f t="shared" si="14"/>
        <v>1.6078679299148801</v>
      </c>
      <c r="R21">
        <f t="shared" si="23"/>
        <v>2412.7068554498937</v>
      </c>
      <c r="S21" s="25">
        <f t="shared" si="16"/>
        <v>8.6846324929152339E-4</v>
      </c>
      <c r="T21" s="25">
        <f t="shared" si="17"/>
        <v>3.0701521993398026E-2</v>
      </c>
      <c r="U21" s="10">
        <f ca="1">RANK(C21,$C$3:OFFSET($C$3,Control!$I$5-1,0),1)</f>
        <v>19</v>
      </c>
      <c r="V21" s="10">
        <f t="shared" ca="1" si="24"/>
        <v>19</v>
      </c>
      <c r="W21" s="10">
        <f t="shared" ca="1" si="24"/>
        <v>19</v>
      </c>
      <c r="X21" s="7">
        <f t="shared" si="19"/>
        <v>2.8979459547575184</v>
      </c>
      <c r="Y21" s="7">
        <f t="shared" ca="1" si="3"/>
        <v>54.778258819485174</v>
      </c>
      <c r="Z21">
        <v>1</v>
      </c>
      <c r="AA21">
        <v>2</v>
      </c>
      <c r="AB21" s="11">
        <f t="shared" si="20"/>
        <v>46.111335857805251</v>
      </c>
      <c r="AC21" s="11"/>
      <c r="AD21" s="7">
        <f t="shared" si="4"/>
        <v>3.1596671562325995</v>
      </c>
      <c r="AE21">
        <f t="shared" si="21"/>
        <v>110.80279823979427</v>
      </c>
      <c r="AF21" s="25">
        <f t="shared" si="22"/>
        <v>3.0192607169165098E-3</v>
      </c>
      <c r="AG21" s="7"/>
      <c r="AL21" s="33"/>
      <c r="AN21" s="21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 t="str">
        <f>Control!B24</f>
        <v>AME 10 E2</v>
      </c>
      <c r="B22" s="27">
        <f t="shared" si="5"/>
        <v>5.6913162003761837</v>
      </c>
      <c r="C22" s="20">
        <v>200.86401262283712</v>
      </c>
      <c r="D22" s="9">
        <f t="shared" si="6"/>
        <v>7.9162108690411515E-7</v>
      </c>
      <c r="E22">
        <f>Control!C24/100*(1-Control!D24/100)</f>
        <v>0.49518668866144133</v>
      </c>
      <c r="F22">
        <f t="shared" si="7"/>
        <v>5.6752540979582076E-5</v>
      </c>
      <c r="G22">
        <f t="shared" si="0"/>
        <v>355.51997394863054</v>
      </c>
      <c r="H22" s="21">
        <f t="shared" si="1"/>
        <v>1.7089185406660419E-13</v>
      </c>
      <c r="I22" s="7">
        <f t="shared" si="8"/>
        <v>3.2099388870015542</v>
      </c>
      <c r="J22">
        <f t="shared" si="9"/>
        <v>3.2099388870015542</v>
      </c>
      <c r="K22">
        <f>Control!F24/100</f>
        <v>5.3849067494274892E-2</v>
      </c>
      <c r="L22" s="25">
        <f t="shared" si="10"/>
        <v>5.3604581781500404E-2</v>
      </c>
      <c r="M22" s="10">
        <f t="shared" si="2"/>
        <v>5.6814427561313234</v>
      </c>
      <c r="N22">
        <f t="shared" si="11"/>
        <v>6.4470886552805235E-4</v>
      </c>
      <c r="O22">
        <f t="shared" si="12"/>
        <v>2.2701016391832828E-3</v>
      </c>
      <c r="P22" s="25">
        <f t="shared" si="13"/>
        <v>3.1775020097788774E-3</v>
      </c>
      <c r="Q22" s="7">
        <f t="shared" si="14"/>
        <v>0.89490541293296011</v>
      </c>
      <c r="R22">
        <f t="shared" si="23"/>
        <v>2431.2563848740665</v>
      </c>
      <c r="S22" s="25">
        <f t="shared" si="16"/>
        <v>1.3059487276081061E-3</v>
      </c>
      <c r="T22" s="25">
        <f t="shared" si="17"/>
        <v>5.6838836332258863E-2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9"/>
        <v>5.4249290647028454</v>
      </c>
      <c r="Y22" s="7">
        <f t="shared" ca="1" si="3"/>
        <v>155.86401262283712</v>
      </c>
      <c r="Z22">
        <v>1</v>
      </c>
      <c r="AA22">
        <v>2</v>
      </c>
      <c r="AB22" s="11">
        <f t="shared" si="20"/>
        <v>11.777640227939791</v>
      </c>
      <c r="AC22" s="11"/>
      <c r="AD22" s="7">
        <f t="shared" si="4"/>
        <v>5.8219110731369943</v>
      </c>
      <c r="AE22">
        <f t="shared" si="21"/>
        <v>33.199276472560243</v>
      </c>
      <c r="AF22" s="25">
        <f t="shared" si="22"/>
        <v>4.5402032783665655E-3</v>
      </c>
      <c r="AG22" s="7"/>
      <c r="AL22" s="33"/>
      <c r="AN22" s="21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 t="str">
        <f>Control!B25</f>
        <v>AME 10 E3</v>
      </c>
      <c r="B23" s="27">
        <f t="shared" si="5"/>
        <v>2.6917910727345311</v>
      </c>
      <c r="C23" s="20">
        <v>58.951599339572013</v>
      </c>
      <c r="D23" s="9">
        <f t="shared" si="6"/>
        <v>6.7824729876875267E-7</v>
      </c>
      <c r="E23">
        <f>Control!C25/100*(1-Control!D25/100)</f>
        <v>0.24862567090583759</v>
      </c>
      <c r="F23">
        <f t="shared" si="7"/>
        <v>3.7537924835610888E-5</v>
      </c>
      <c r="G23">
        <f t="shared" si="0"/>
        <v>104.34159303980712</v>
      </c>
      <c r="H23" s="21">
        <f t="shared" si="1"/>
        <v>1.5326425689857678E-14</v>
      </c>
      <c r="I23" s="7">
        <f t="shared" si="8"/>
        <v>6.2940510649159771</v>
      </c>
      <c r="J23">
        <f t="shared" si="9"/>
        <v>6.2940510649159771</v>
      </c>
      <c r="K23">
        <f>Control!F25/100</f>
        <v>2.4829986231469245E-2</v>
      </c>
      <c r="L23" s="25">
        <f t="shared" si="10"/>
        <v>2.4755420938923155E-2</v>
      </c>
      <c r="M23" s="10">
        <f t="shared" si="2"/>
        <v>11.140178080739332</v>
      </c>
      <c r="N23">
        <f t="shared" si="11"/>
        <v>4.2643082613253965E-4</v>
      </c>
      <c r="O23">
        <f t="shared" si="12"/>
        <v>1.5015169934244352E-3</v>
      </c>
      <c r="P23" s="25">
        <f t="shared" si="13"/>
        <v>2.1017002860011921E-3</v>
      </c>
      <c r="Q23" s="7">
        <f t="shared" si="14"/>
        <v>1.993585716643016</v>
      </c>
      <c r="R23">
        <f t="shared" si="23"/>
        <v>2403.2372890376055</v>
      </c>
      <c r="S23" s="25">
        <f t="shared" si="16"/>
        <v>8.6379577601206742E-4</v>
      </c>
      <c r="T23" s="25">
        <f t="shared" si="17"/>
        <v>2.6894659149759959E-2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19"/>
        <v>2.5181851765055696</v>
      </c>
      <c r="Y23" s="7">
        <f t="shared" ca="1" si="3"/>
        <v>48.951599339572013</v>
      </c>
      <c r="Z23">
        <v>1</v>
      </c>
      <c r="AA23">
        <v>2</v>
      </c>
      <c r="AB23" s="11">
        <f t="shared" si="20"/>
        <v>53.714957652439246</v>
      </c>
      <c r="AC23" s="11"/>
      <c r="AD23" s="7">
        <f t="shared" si="4"/>
        <v>2.778170650335738</v>
      </c>
      <c r="AE23">
        <f t="shared" si="21"/>
        <v>120.12718441703659</v>
      </c>
      <c r="AF23" s="25">
        <f t="shared" si="22"/>
        <v>3.0030339868488704E-3</v>
      </c>
      <c r="AG23" s="7"/>
      <c r="AL23" s="33"/>
      <c r="AN23" s="21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 t="str">
        <f>Control!B26</f>
        <v>AME 10 E4</v>
      </c>
      <c r="B24" s="27">
        <f t="shared" si="5"/>
        <v>3.139819383019844</v>
      </c>
      <c r="C24" s="20">
        <v>76.50193960499719</v>
      </c>
      <c r="D24" s="9">
        <f t="shared" si="6"/>
        <v>4.1375849457736535E-7</v>
      </c>
      <c r="E24">
        <f>Control!C26/100*(1-Control!D26/100)</f>
        <v>0.33319434888715654</v>
      </c>
      <c r="F24">
        <f t="shared" si="7"/>
        <v>4.2527324976419494E-5</v>
      </c>
      <c r="G24">
        <f t="shared" si="0"/>
        <v>135.40488024830015</v>
      </c>
      <c r="H24" s="21">
        <f t="shared" si="1"/>
        <v>4.2704308133293806E-14</v>
      </c>
      <c r="I24" s="7">
        <f t="shared" si="8"/>
        <v>4.7219276371382106</v>
      </c>
      <c r="J24">
        <f t="shared" si="9"/>
        <v>4.7219276371382106</v>
      </c>
      <c r="K24">
        <f>Control!F26/100</f>
        <v>2.9042698231130436E-2</v>
      </c>
      <c r="L24" s="25">
        <f t="shared" si="10"/>
        <v>2.8943889569861048E-2</v>
      </c>
      <c r="M24" s="10">
        <f t="shared" si="2"/>
        <v>8.3575926250904331</v>
      </c>
      <c r="N24">
        <f t="shared" si="11"/>
        <v>4.8311041173212542E-4</v>
      </c>
      <c r="O24">
        <f t="shared" si="12"/>
        <v>1.7010929990567795E-3</v>
      </c>
      <c r="P24" s="25">
        <f t="shared" si="13"/>
        <v>2.3810504032182188E-3</v>
      </c>
      <c r="Q24" s="7">
        <f t="shared" si="14"/>
        <v>1.7450414593812036</v>
      </c>
      <c r="R24">
        <f t="shared" si="23"/>
        <v>2409.6093555435186</v>
      </c>
      <c r="S24" s="25">
        <f t="shared" si="16"/>
        <v>9.7860826991892072E-4</v>
      </c>
      <c r="T24" s="25">
        <f t="shared" si="17"/>
        <v>3.1367467298055687E-2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9"/>
        <v>2.9426999981593172</v>
      </c>
      <c r="Y24" s="7">
        <f t="shared" ca="1" si="3"/>
        <v>52.50193960499719</v>
      </c>
      <c r="Z24">
        <v>1</v>
      </c>
      <c r="AA24">
        <v>2</v>
      </c>
      <c r="AB24" s="11">
        <f t="shared" si="20"/>
        <v>44.844854048850891</v>
      </c>
      <c r="AC24" s="11"/>
      <c r="AD24" s="7">
        <f t="shared" si="4"/>
        <v>3.2376802100117361</v>
      </c>
      <c r="AE24">
        <f t="shared" si="21"/>
        <v>97.113220628732392</v>
      </c>
      <c r="AF24" s="25">
        <f t="shared" si="22"/>
        <v>3.4021859981135591E-3</v>
      </c>
      <c r="AG24" s="7"/>
      <c r="AL24" s="33"/>
      <c r="AN24" s="21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 t="str">
        <f>Control!B27</f>
        <v>AME 10 E5</v>
      </c>
      <c r="B25" s="27">
        <f t="shared" si="5"/>
        <v>6.1339263350218154</v>
      </c>
      <c r="C25" s="20">
        <v>225.74345117248745</v>
      </c>
      <c r="D25" s="9">
        <f t="shared" si="6"/>
        <v>4.8151339626656409E-7</v>
      </c>
      <c r="E25">
        <f>Control!C27/100*(1-Control!D27/100)</f>
        <v>0.24330742305662659</v>
      </c>
      <c r="F25">
        <f t="shared" si="7"/>
        <v>3.7261429922365552E-5</v>
      </c>
      <c r="G25">
        <f t="shared" si="0"/>
        <v>399.55542474706095</v>
      </c>
      <c r="H25" s="21">
        <f t="shared" si="1"/>
        <v>1.4209334962700859E-14</v>
      </c>
      <c r="I25" s="7">
        <f t="shared" si="8"/>
        <v>6.4294414881340405</v>
      </c>
      <c r="J25">
        <f t="shared" si="9"/>
        <v>6.4294414881340405</v>
      </c>
      <c r="K25">
        <f>Control!F27/100</f>
        <v>5.9340075590088359E-2</v>
      </c>
      <c r="L25" s="25">
        <f t="shared" si="10"/>
        <v>5.9163187904633326E-2</v>
      </c>
      <c r="M25" s="10">
        <f t="shared" si="2"/>
        <v>11.379812842122703</v>
      </c>
      <c r="N25">
        <f t="shared" si="11"/>
        <v>4.2328984391807261E-4</v>
      </c>
      <c r="O25">
        <f t="shared" si="12"/>
        <v>1.4904571968946219E-3</v>
      </c>
      <c r="P25" s="25">
        <f t="shared" si="13"/>
        <v>2.0862196902892436E-3</v>
      </c>
      <c r="Q25" s="7">
        <f t="shared" si="14"/>
        <v>0.52452159419892708</v>
      </c>
      <c r="R25">
        <f t="shared" si="23"/>
        <v>2439.2449754257177</v>
      </c>
      <c r="S25" s="25">
        <f t="shared" si="16"/>
        <v>8.5743327357763418E-4</v>
      </c>
      <c r="T25" s="25">
        <f t="shared" si="17"/>
        <v>6.1286669024844934E-2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9"/>
        <v>5.9586477748551401</v>
      </c>
      <c r="Y25" s="7">
        <f t="shared" ca="1" si="3"/>
        <v>179.74345117248745</v>
      </c>
      <c r="Z25">
        <v>1</v>
      </c>
      <c r="AA25">
        <v>2</v>
      </c>
      <c r="AB25" s="11">
        <f t="shared" si="20"/>
        <v>8.3908717485935664</v>
      </c>
      <c r="AC25" s="11"/>
      <c r="AD25" s="7">
        <f t="shared" si="4"/>
        <v>6.2196696623795784</v>
      </c>
      <c r="AE25">
        <f t="shared" si="21"/>
        <v>38.943308308106921</v>
      </c>
      <c r="AF25" s="25">
        <f t="shared" si="22"/>
        <v>2.9809143937892433E-3</v>
      </c>
      <c r="AG25" s="7"/>
      <c r="AL25" s="33"/>
      <c r="AN25" s="21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 t="str">
        <f>Control!B28</f>
        <v>AME 10 F1</v>
      </c>
      <c r="B26" s="27">
        <f t="shared" si="5"/>
        <v>0.99878566286440174</v>
      </c>
      <c r="C26" s="20">
        <v>10.044111641541289</v>
      </c>
      <c r="D26" s="9">
        <f t="shared" si="6"/>
        <v>6.9007807923515685E-7</v>
      </c>
      <c r="E26">
        <f>Control!C28/100*(1-Control!D28/100)</f>
        <v>8.3136762695933494E-2</v>
      </c>
      <c r="F26">
        <f t="shared" si="7"/>
        <v>1.6415361999523837E-5</v>
      </c>
      <c r="G26">
        <f t="shared" si="0"/>
        <v>17.777611143529981</v>
      </c>
      <c r="H26" s="21">
        <f t="shared" si="1"/>
        <v>3.3136442276585738E-16</v>
      </c>
      <c r="I26" s="7">
        <f t="shared" si="8"/>
        <v>10.044111641541289</v>
      </c>
      <c r="J26">
        <f t="shared" si="9"/>
        <v>18.623694753155611</v>
      </c>
      <c r="K26">
        <f>Control!F28/100</f>
        <v>9.0604918957457765E-3</v>
      </c>
      <c r="L26" s="25">
        <f t="shared" si="10"/>
        <v>9.0485933953967836E-3</v>
      </c>
      <c r="M26" s="10">
        <f t="shared" si="2"/>
        <v>17.777611143529981</v>
      </c>
      <c r="N26">
        <f t="shared" si="11"/>
        <v>1.8647851231459077E-4</v>
      </c>
      <c r="O26">
        <f t="shared" si="12"/>
        <v>6.5661447998095334E-4</v>
      </c>
      <c r="P26" s="25">
        <f t="shared" si="13"/>
        <v>9.1907507301744267E-4</v>
      </c>
      <c r="Q26" s="7">
        <f t="shared" si="14"/>
        <v>4.9595463725364848</v>
      </c>
      <c r="R26">
        <f t="shared" si="23"/>
        <v>2329.3728027414486</v>
      </c>
      <c r="S26" s="25">
        <f t="shared" si="16"/>
        <v>3.7773852494494029E-4</v>
      </c>
      <c r="T26" s="25">
        <f t="shared" si="17"/>
        <v>9.9840838304137512E-3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9"/>
        <v>0.92350719077113741</v>
      </c>
      <c r="Y26" s="7">
        <f t="shared" ca="1" si="3"/>
        <v>7.0441116415412885</v>
      </c>
      <c r="Z26">
        <v>1</v>
      </c>
      <c r="AA26">
        <v>2</v>
      </c>
      <c r="AB26" s="11">
        <f t="shared" si="20"/>
        <v>90.146914542521827</v>
      </c>
      <c r="AC26" s="11"/>
      <c r="AD26" s="7">
        <f t="shared" si="4"/>
        <v>1.0365595153588958</v>
      </c>
      <c r="AE26">
        <f t="shared" si="21"/>
        <v>360.07059731226627</v>
      </c>
      <c r="AF26" s="25">
        <f t="shared" si="22"/>
        <v>1.3132289599619067E-3</v>
      </c>
      <c r="AG26" s="7"/>
      <c r="AL26" s="33"/>
      <c r="AN26" s="21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 t="str">
        <f>Control!B29</f>
        <v>AME 10 GA</v>
      </c>
      <c r="B27" s="27">
        <f t="shared" si="5"/>
        <v>3.5417603145817891</v>
      </c>
      <c r="C27" s="20">
        <v>93.522484418037351</v>
      </c>
      <c r="D27" s="9">
        <f t="shared" si="6"/>
        <v>5.2335320255281204E-7</v>
      </c>
      <c r="E27">
        <f>Control!C29/100*(1-Control!D29/100)</f>
        <v>0.22352829477254058</v>
      </c>
      <c r="F27">
        <f t="shared" si="7"/>
        <v>3.6266353506764546E-5</v>
      </c>
      <c r="G27">
        <f t="shared" si="0"/>
        <v>165.53045411048217</v>
      </c>
      <c r="H27" s="21">
        <f t="shared" si="1"/>
        <v>1.0560725717016151E-14</v>
      </c>
      <c r="I27" s="7">
        <f t="shared" si="8"/>
        <v>6.9895084890146464</v>
      </c>
      <c r="J27">
        <f t="shared" si="9"/>
        <v>6.9895084890146464</v>
      </c>
      <c r="K27">
        <f>Control!F29/100</f>
        <v>3.341822950106961E-2</v>
      </c>
      <c r="L27" s="25">
        <f t="shared" si="10"/>
        <v>3.3321272915097136E-2</v>
      </c>
      <c r="M27" s="10">
        <f t="shared" si="2"/>
        <v>12.371105423419678</v>
      </c>
      <c r="N27">
        <f t="shared" si="11"/>
        <v>4.119857758368452E-4</v>
      </c>
      <c r="O27">
        <f t="shared" si="12"/>
        <v>1.4506541402705816E-3</v>
      </c>
      <c r="P27" s="25">
        <f t="shared" si="13"/>
        <v>2.030506637518738E-3</v>
      </c>
      <c r="Q27" s="7">
        <f t="shared" si="14"/>
        <v>1.2235849916908839</v>
      </c>
      <c r="R27">
        <f t="shared" si="23"/>
        <v>2422.0475734967472</v>
      </c>
      <c r="S27" s="25">
        <f t="shared" si="16"/>
        <v>8.3453528951566076E-4</v>
      </c>
      <c r="T27" s="25">
        <f t="shared" si="17"/>
        <v>3.5388045906122642E-2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9"/>
        <v>3.373325869093398</v>
      </c>
      <c r="Y27" s="7">
        <f t="shared" ca="1" si="3"/>
        <v>61.522484418037351</v>
      </c>
      <c r="Z27">
        <v>1</v>
      </c>
      <c r="AA27">
        <v>2</v>
      </c>
      <c r="AB27" s="11">
        <f t="shared" si="20"/>
        <v>37.713679185657867</v>
      </c>
      <c r="AC27" s="11"/>
      <c r="AD27" s="7">
        <f t="shared" si="4"/>
        <v>3.6252138435333552</v>
      </c>
      <c r="AE27">
        <f t="shared" si="21"/>
        <v>104.03300868027092</v>
      </c>
      <c r="AF27" s="25">
        <f t="shared" si="22"/>
        <v>2.9013082805411632E-3</v>
      </c>
      <c r="AG27" s="7"/>
      <c r="AL27" s="33"/>
      <c r="AN27" s="21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 t="str">
        <f>Control!B30</f>
        <v>AME 10 GB</v>
      </c>
      <c r="B28" s="27">
        <f t="shared" si="5"/>
        <v>5.5588054207568449</v>
      </c>
      <c r="C28" s="20">
        <v>193.57697243138571</v>
      </c>
      <c r="D28" s="9">
        <f t="shared" si="6"/>
        <v>2.4974640933095316E-7</v>
      </c>
      <c r="E28">
        <f>Control!C30/100*(1-Control!D30/100)</f>
        <v>0.22189760456842739</v>
      </c>
      <c r="F28">
        <f t="shared" si="7"/>
        <v>3.6186571773962773E-5</v>
      </c>
      <c r="G28">
        <f t="shared" si="0"/>
        <v>342.62225122966868</v>
      </c>
      <c r="H28" s="21">
        <f t="shared" si="1"/>
        <v>1.029352549482809E-14</v>
      </c>
      <c r="I28" s="7">
        <f t="shared" si="8"/>
        <v>7.0401383863128277</v>
      </c>
      <c r="J28">
        <f t="shared" si="9"/>
        <v>7.0401383863128277</v>
      </c>
      <c r="K28">
        <f>Control!F30/100</f>
        <v>5.36348085231503E-2</v>
      </c>
      <c r="L28" s="25">
        <f t="shared" si="10"/>
        <v>5.3479539735293839E-2</v>
      </c>
      <c r="M28" s="10">
        <f t="shared" si="2"/>
        <v>12.460717990317214</v>
      </c>
      <c r="N28">
        <f t="shared" si="11"/>
        <v>4.110794553522171E-4</v>
      </c>
      <c r="O28">
        <f t="shared" si="12"/>
        <v>1.4474628709585109E-3</v>
      </c>
      <c r="P28" s="25">
        <f t="shared" si="13"/>
        <v>2.0260397605834394E-3</v>
      </c>
      <c r="Q28" s="7">
        <f t="shared" si="14"/>
        <v>0.59360873665207559</v>
      </c>
      <c r="R28">
        <f t="shared" si="23"/>
        <v>2437.4904215690376</v>
      </c>
      <c r="S28" s="25">
        <f t="shared" si="16"/>
        <v>8.3269940955961919E-4</v>
      </c>
      <c r="T28" s="25">
        <f t="shared" si="17"/>
        <v>5.5541766067651238E-2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9"/>
        <v>5.3890619190646056</v>
      </c>
      <c r="Y28" s="7">
        <f t="shared" ca="1" si="3"/>
        <v>149.57697243138571</v>
      </c>
      <c r="Z28">
        <v>1</v>
      </c>
      <c r="AA28">
        <v>2</v>
      </c>
      <c r="AB28" s="11">
        <f t="shared" si="20"/>
        <v>12.89339974522092</v>
      </c>
      <c r="AC28" s="11"/>
      <c r="AD28" s="7">
        <f t="shared" si="4"/>
        <v>5.6420753617128065</v>
      </c>
      <c r="AE28">
        <f t="shared" si="21"/>
        <v>54.606350455866249</v>
      </c>
      <c r="AF28" s="25">
        <f t="shared" si="22"/>
        <v>2.8949257419170213E-3</v>
      </c>
      <c r="AG28" s="7"/>
      <c r="AL28" s="33"/>
      <c r="AN28" s="21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 t="str">
        <f>Control!B31</f>
        <v>AME 10 G1</v>
      </c>
      <c r="B29" s="27">
        <f t="shared" si="5"/>
        <v>2.2065533657651075</v>
      </c>
      <c r="C29" s="20">
        <v>41.850051260923138</v>
      </c>
      <c r="D29" s="9">
        <f t="shared" si="6"/>
        <v>8.5284696016429962E-7</v>
      </c>
      <c r="E29">
        <f>Control!C31/100*(1-Control!D31/100)</f>
        <v>0.25514975871323553</v>
      </c>
      <c r="F29">
        <f t="shared" si="7"/>
        <v>3.7882503896997046E-5</v>
      </c>
      <c r="G29">
        <f t="shared" si="0"/>
        <v>74.072647159397846</v>
      </c>
      <c r="H29" s="21">
        <f t="shared" si="1"/>
        <v>1.6780815502927015E-14</v>
      </c>
      <c r="I29" s="7">
        <f t="shared" si="8"/>
        <v>6.1356714194811461</v>
      </c>
      <c r="J29">
        <f t="shared" si="9"/>
        <v>6.1356714194811461</v>
      </c>
      <c r="K29">
        <f>Control!F31/100</f>
        <v>1.9947877294090165E-2</v>
      </c>
      <c r="L29" s="25">
        <f t="shared" si="10"/>
        <v>1.988742325094375E-2</v>
      </c>
      <c r="M29" s="10">
        <f t="shared" si="2"/>
        <v>10.859853463682555</v>
      </c>
      <c r="N29">
        <f t="shared" si="11"/>
        <v>4.3034524426988638E-4</v>
      </c>
      <c r="O29">
        <f t="shared" si="12"/>
        <v>1.5153001558798815E-3</v>
      </c>
      <c r="P29" s="25">
        <f t="shared" si="13"/>
        <v>2.1209928258801754E-3</v>
      </c>
      <c r="Q29" s="7">
        <f t="shared" si="14"/>
        <v>2.8104222115062729</v>
      </c>
      <c r="R29">
        <f t="shared" si="23"/>
        <v>2383.2264099465142</v>
      </c>
      <c r="S29" s="25">
        <f t="shared" si="16"/>
        <v>8.7172498198259034E-4</v>
      </c>
      <c r="T29" s="25">
        <f t="shared" si="17"/>
        <v>2.2046298580720922E-2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9"/>
        <v>2.0317768495213637</v>
      </c>
      <c r="Y29" s="7">
        <f t="shared" ca="1" si="3"/>
        <v>36.850051260923138</v>
      </c>
      <c r="Z29">
        <v>1</v>
      </c>
      <c r="AA29">
        <v>2</v>
      </c>
      <c r="AB29" s="11">
        <f t="shared" si="20"/>
        <v>64.229041742589033</v>
      </c>
      <c r="AC29" s="11"/>
      <c r="AD29" s="7">
        <f t="shared" si="4"/>
        <v>2.2937258639633664</v>
      </c>
      <c r="AE29">
        <f t="shared" si="21"/>
        <v>129.96767189947522</v>
      </c>
      <c r="AF29" s="25">
        <f t="shared" si="22"/>
        <v>3.0306003117597626E-3</v>
      </c>
      <c r="AG29" s="7"/>
      <c r="AL29" s="33"/>
      <c r="AN29" s="21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 t="str">
        <f>Control!B32</f>
        <v>AME 10 G2</v>
      </c>
      <c r="B30" s="27">
        <f t="shared" si="5"/>
        <v>3.0958756725684387</v>
      </c>
      <c r="C30" s="20">
        <v>74.711747472389362</v>
      </c>
      <c r="D30" s="9">
        <f t="shared" si="6"/>
        <v>5.2647035531094843E-7</v>
      </c>
      <c r="E30">
        <f>Control!C32/100*(1-Control!D32/100)</f>
        <v>0.22634302173240678</v>
      </c>
      <c r="F30">
        <f t="shared" si="7"/>
        <v>3.6404855677897162E-5</v>
      </c>
      <c r="G30">
        <f t="shared" si="0"/>
        <v>132.23632331250477</v>
      </c>
      <c r="H30" s="21">
        <f t="shared" si="1"/>
        <v>1.1033540131983939E-14</v>
      </c>
      <c r="I30" s="7">
        <f t="shared" si="8"/>
        <v>6.9038328482644404</v>
      </c>
      <c r="J30">
        <f t="shared" si="9"/>
        <v>6.9038328482644404</v>
      </c>
      <c r="K30">
        <f>Control!F32/100</f>
        <v>2.8942447479320482E-2</v>
      </c>
      <c r="L30" s="25">
        <f t="shared" si="10"/>
        <v>2.8858155829444503E-2</v>
      </c>
      <c r="M30" s="10">
        <f t="shared" si="2"/>
        <v>12.219463518183328</v>
      </c>
      <c r="N30">
        <f t="shared" si="11"/>
        <v>4.1355916050091169E-4</v>
      </c>
      <c r="O30">
        <f t="shared" si="12"/>
        <v>1.4561942271158861E-3</v>
      </c>
      <c r="P30" s="25">
        <f t="shared" si="13"/>
        <v>2.0382611965135667E-3</v>
      </c>
      <c r="Q30" s="7">
        <f t="shared" si="14"/>
        <v>1.5326989680502678</v>
      </c>
      <c r="R30">
        <f t="shared" si="23"/>
        <v>2414.4756600455667</v>
      </c>
      <c r="S30" s="25">
        <f t="shared" si="16"/>
        <v>8.3772240204030822E-4</v>
      </c>
      <c r="T30" s="25">
        <f t="shared" si="17"/>
        <v>3.0932821881635965E-2</v>
      </c>
      <c r="U30" s="10">
        <f ca="1">RANK(C30,$C$3:OFFSET($C$3,Control!$I$5-1,0),1)</f>
        <v>21</v>
      </c>
      <c r="V30" s="10">
        <f t="shared" ca="1" si="24"/>
        <v>21</v>
      </c>
      <c r="W30" s="10">
        <f t="shared" ca="1" si="24"/>
        <v>21</v>
      </c>
      <c r="X30" s="7">
        <f t="shared" si="19"/>
        <v>2.9271714989945417</v>
      </c>
      <c r="Y30" s="7">
        <f t="shared" ca="1" si="3"/>
        <v>53.711747472389362</v>
      </c>
      <c r="Z30">
        <v>1</v>
      </c>
      <c r="AA30">
        <v>2</v>
      </c>
      <c r="AB30" s="11">
        <f t="shared" si="20"/>
        <v>45.673044940962775</v>
      </c>
      <c r="AC30" s="11"/>
      <c r="AD30" s="7">
        <f t="shared" si="4"/>
        <v>3.1796479127724693</v>
      </c>
      <c r="AE30">
        <f t="shared" si="21"/>
        <v>114.27512871793948</v>
      </c>
      <c r="AF30" s="25">
        <f t="shared" si="22"/>
        <v>2.9123884542317721E-3</v>
      </c>
      <c r="AG30" s="7"/>
      <c r="AL30" s="33"/>
      <c r="AN30" s="21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 t="str">
        <f>Control!B33</f>
        <v>AME 10 G3</v>
      </c>
      <c r="B31" s="27">
        <f t="shared" ref="B31:B94" si="25">100*T31/(1-S31)</f>
        <v>2.2652652643763558</v>
      </c>
      <c r="C31" s="20">
        <v>43.80485185634592</v>
      </c>
      <c r="D31" s="9">
        <f t="shared" ref="D31:D94" si="26">ABS(B31-((354.94*SQRT(C31)+9.623*C31-1.5223*POWER(C31,1.5))/($AA$1+273)+0.0012439*POWER(C31,1.5)))</f>
        <v>3.7062578250868228E-7</v>
      </c>
      <c r="E31">
        <f>Control!C33/100*(1-Control!D33/100)</f>
        <v>0.20409677023607084</v>
      </c>
      <c r="F31">
        <f t="shared" ref="F31:F94" si="27">$F$2*N31</f>
        <v>3.5336926348058715E-5</v>
      </c>
      <c r="G31">
        <f t="shared" ref="G31:G94" si="28">0.018*C31*1000000/8.3144/($AA$1+273.15)</f>
        <v>77.532553429738172</v>
      </c>
      <c r="H31" s="21">
        <f t="shared" ref="H31:H94" si="29">2*0.0000000000000000001*(E31*100)^3.5</f>
        <v>7.6816843656358982E-15</v>
      </c>
      <c r="I31" s="7">
        <f t="shared" ref="I31:I94" si="30">MIN(J31*$J$2,C31)</f>
        <v>7.6454406758885307</v>
      </c>
      <c r="J31">
        <f t="shared" ref="J31:J94" si="31">$I$2+(0.821*SQRT(H31)+1.54)/E31</f>
        <v>7.6454406758885307</v>
      </c>
      <c r="K31">
        <f>Control!F33/100</f>
        <v>2.0678884814594962E-2</v>
      </c>
      <c r="L31" s="25">
        <f t="shared" ref="L31:L94" si="32">K31*(1-F31-P31-S31)</f>
        <v>2.0620426556222694E-2</v>
      </c>
      <c r="M31" s="10">
        <f t="shared" ref="M31:M94" si="33">0.018*I31*1000000/8.3144/($AA$1+273.15)</f>
        <v>13.532074931817116</v>
      </c>
      <c r="N31">
        <f t="shared" ref="N31:N94" si="34">1/((1+$P$2)*(1+(1-E31)/E31*$AA$2/M31)-$O$2)</f>
        <v>4.0142748331394696E-4</v>
      </c>
      <c r="O31">
        <f t="shared" ref="O31:O94" si="35">$O$2*N31</f>
        <v>1.4134770539223484E-3</v>
      </c>
      <c r="P31" s="25">
        <f t="shared" ref="P31:P94" si="36">S31*($P$2-$F$2)</f>
        <v>1.9784692024760789E-3</v>
      </c>
      <c r="Q31" s="7">
        <f t="shared" ref="Q31:Q94" si="37">100/(1+G31/$AA$2*(1/S31-1))</f>
        <v>2.5121229927607311</v>
      </c>
      <c r="R31">
        <f t="shared" ref="R31:R94" si="38">Q31/100*G31+(100-Q31)/100*2450</f>
        <v>2390.4006997789447</v>
      </c>
      <c r="S31" s="25">
        <f t="shared" ref="S31:S94" si="39">($O$2/(1+$P$2-$F$2)+1)*N31</f>
        <v>8.1314797902055924E-4</v>
      </c>
      <c r="T31" s="25">
        <f t="shared" ref="T31:T94" si="40">L31+F31+P31</f>
        <v>2.2634232685046829E-2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9"/>
        <v>2.1021854039536643</v>
      </c>
      <c r="Y31" s="7">
        <f t="shared" ca="1" si="3"/>
        <v>37.80485185634592</v>
      </c>
      <c r="Z31">
        <v>1</v>
      </c>
      <c r="AA31">
        <v>2</v>
      </c>
      <c r="AB31" s="11">
        <f t="shared" si="20"/>
        <v>62.919677516499505</v>
      </c>
      <c r="AC31" s="11"/>
      <c r="AD31" s="7">
        <f t="shared" ref="AD31:AD94" si="41">B31+S31*100</f>
        <v>2.3465800622784116</v>
      </c>
      <c r="AE31">
        <f t="shared" ref="AE31:AE94" si="42">($AE$1/100-K31)/(1-K31)/N31-1-$P$2</f>
        <v>137.83119530671379</v>
      </c>
      <c r="AF31" s="25">
        <f t="shared" ref="AF31:AF94" si="43">S31+P31+F31</f>
        <v>2.8269541078446967E-3</v>
      </c>
      <c r="AM31" s="1"/>
      <c r="AN31" s="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 t="str">
        <f>Control!B34</f>
        <v>AME_10-Aa</v>
      </c>
      <c r="B32" s="27">
        <f t="shared" si="25"/>
        <v>2.904544512447691</v>
      </c>
      <c r="C32" s="20">
        <v>67.088263213578415</v>
      </c>
      <c r="D32" s="9">
        <f t="shared" si="26"/>
        <v>4.8269693753155707E-7</v>
      </c>
      <c r="E32">
        <f>Control!C34/100*(1-Control!D34/100)</f>
        <v>0.43263911492479162</v>
      </c>
      <c r="F32">
        <f t="shared" si="27"/>
        <v>5.0297265922943011E-5</v>
      </c>
      <c r="G32">
        <f t="shared" si="28"/>
        <v>118.74311021922959</v>
      </c>
      <c r="H32" s="21">
        <f t="shared" si="29"/>
        <v>1.0652958392493792E-13</v>
      </c>
      <c r="I32" s="7">
        <f t="shared" si="30"/>
        <v>3.6595493214542825</v>
      </c>
      <c r="J32">
        <f t="shared" si="31"/>
        <v>3.6595493214542825</v>
      </c>
      <c r="K32">
        <f>Control!F34/100</f>
        <v>2.6251079695098604E-2</v>
      </c>
      <c r="L32" s="25">
        <f t="shared" si="32"/>
        <v>2.6145451092203502E-2</v>
      </c>
      <c r="M32" s="10">
        <f t="shared" si="33"/>
        <v>6.4772323446018527</v>
      </c>
      <c r="N32">
        <f t="shared" si="34"/>
        <v>5.7137694088463253E-4</v>
      </c>
      <c r="O32">
        <f t="shared" si="35"/>
        <v>2.0118906369177201E-3</v>
      </c>
      <c r="P32" s="25">
        <f t="shared" si="36"/>
        <v>2.8160794353513183E-3</v>
      </c>
      <c r="Q32" s="7">
        <f t="shared" si="37"/>
        <v>2.3396426241569901</v>
      </c>
      <c r="R32">
        <f t="shared" si="38"/>
        <v>2395.4569201280929</v>
      </c>
      <c r="S32" s="25">
        <f t="shared" si="39"/>
        <v>1.1574045725611787E-3</v>
      </c>
      <c r="T32" s="25">
        <f t="shared" si="40"/>
        <v>2.9011827793477767E-2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9"/>
        <v>2.6716828033088134</v>
      </c>
      <c r="Y32" s="7">
        <f t="shared" ca="1" si="3"/>
        <v>52.088263213578415</v>
      </c>
      <c r="Z32">
        <v>1</v>
      </c>
      <c r="AA32">
        <v>2</v>
      </c>
      <c r="AB32" s="11">
        <f t="shared" si="20"/>
        <v>49.387387897730854</v>
      </c>
      <c r="AC32" s="11"/>
      <c r="AD32" s="7">
        <f t="shared" si="41"/>
        <v>3.020284969703809</v>
      </c>
      <c r="AE32">
        <f t="shared" si="42"/>
        <v>86.340738641025254</v>
      </c>
      <c r="AF32" s="25">
        <f t="shared" si="43"/>
        <v>4.0237812738354401E-3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 t="str">
        <f>Control!B35</f>
        <v>AME_10-Ac</v>
      </c>
      <c r="B33" s="27">
        <f t="shared" si="25"/>
        <v>2.853018364109432</v>
      </c>
      <c r="C33" s="20">
        <v>65.084096419577648</v>
      </c>
      <c r="D33" s="9">
        <f t="shared" si="26"/>
        <v>5.4199049692726931E-7</v>
      </c>
      <c r="E33">
        <f>Control!C35/100*(1-Control!D35/100)</f>
        <v>0.43263911492479162</v>
      </c>
      <c r="F33">
        <f t="shared" si="27"/>
        <v>5.0297265922943011E-5</v>
      </c>
      <c r="G33">
        <f t="shared" si="28"/>
        <v>115.1958280700386</v>
      </c>
      <c r="H33" s="21">
        <f t="shared" si="29"/>
        <v>1.0652958392493792E-13</v>
      </c>
      <c r="I33" s="7">
        <f t="shared" si="30"/>
        <v>3.6595493214542825</v>
      </c>
      <c r="J33">
        <f t="shared" si="31"/>
        <v>3.6595493214542825</v>
      </c>
      <c r="K33">
        <f>Control!F35/100</f>
        <v>2.5734335311338209E-2</v>
      </c>
      <c r="L33" s="25">
        <f t="shared" si="32"/>
        <v>2.5630785974817844E-2</v>
      </c>
      <c r="M33" s="10">
        <f t="shared" si="33"/>
        <v>6.4772323446018527</v>
      </c>
      <c r="N33">
        <f t="shared" si="34"/>
        <v>5.7137694088463253E-4</v>
      </c>
      <c r="O33">
        <f t="shared" si="35"/>
        <v>2.0118906369177201E-3</v>
      </c>
      <c r="P33" s="25">
        <f t="shared" si="36"/>
        <v>2.8160794353513183E-3</v>
      </c>
      <c r="Q33" s="7">
        <f t="shared" si="37"/>
        <v>2.4099521288258723</v>
      </c>
      <c r="R33">
        <f t="shared" si="38"/>
        <v>2393.7323371546586</v>
      </c>
      <c r="S33" s="25">
        <f t="shared" si="39"/>
        <v>1.1574045725611787E-3</v>
      </c>
      <c r="T33" s="25">
        <f t="shared" si="40"/>
        <v>2.8497162676092105E-2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9"/>
        <v>2.6202162915702476</v>
      </c>
      <c r="Y33" s="7">
        <f t="shared" ca="1" si="3"/>
        <v>51.084096419577648</v>
      </c>
      <c r="Z33">
        <v>1</v>
      </c>
      <c r="AA33">
        <v>2</v>
      </c>
      <c r="AB33" s="11">
        <f t="shared" si="20"/>
        <v>50.41698898756384</v>
      </c>
      <c r="AC33" s="11"/>
      <c r="AD33" s="7">
        <f t="shared" si="41"/>
        <v>2.96875882136555</v>
      </c>
      <c r="AE33">
        <f t="shared" si="42"/>
        <v>87.221349343697838</v>
      </c>
      <c r="AF33" s="25">
        <f t="shared" si="43"/>
        <v>4.0237812738354401E-3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 t="str">
        <f>Control!B36</f>
        <v>AME_10-Ab</v>
      </c>
      <c r="B34" s="27">
        <f t="shared" si="25"/>
        <v>3.0374909183121614</v>
      </c>
      <c r="C34" s="20">
        <v>72.355607664832149</v>
      </c>
      <c r="D34" s="9">
        <f t="shared" si="26"/>
        <v>8.4484888329683372E-7</v>
      </c>
      <c r="E34">
        <f>Control!C36/100*(1-Control!D36/100)</f>
        <v>0.29350550121782842</v>
      </c>
      <c r="F34">
        <f t="shared" si="27"/>
        <v>4.0037006675975131E-5</v>
      </c>
      <c r="G34">
        <f t="shared" si="28"/>
        <v>128.06606527541709</v>
      </c>
      <c r="H34" s="21">
        <f t="shared" si="29"/>
        <v>2.7395980955665452E-14</v>
      </c>
      <c r="I34" s="7">
        <f t="shared" si="30"/>
        <v>5.3469208566785449</v>
      </c>
      <c r="J34">
        <f t="shared" si="31"/>
        <v>5.3469208566785449</v>
      </c>
      <c r="K34">
        <f>Control!F36/100</f>
        <v>2.8155447799782164E-2</v>
      </c>
      <c r="L34" s="25">
        <f t="shared" si="32"/>
        <v>2.8065267011660171E-2</v>
      </c>
      <c r="M34" s="10">
        <f t="shared" si="33"/>
        <v>9.4638015981545713</v>
      </c>
      <c r="N34">
        <f t="shared" si="34"/>
        <v>4.5482039583907743E-4</v>
      </c>
      <c r="O34">
        <f t="shared" si="35"/>
        <v>1.601480267039005E-3</v>
      </c>
      <c r="P34" s="25">
        <f t="shared" si="36"/>
        <v>2.2416206742921084E-3</v>
      </c>
      <c r="Q34" s="7">
        <f t="shared" si="37"/>
        <v>1.7370406694848246</v>
      </c>
      <c r="R34">
        <f t="shared" si="38"/>
        <v>2409.6670632352648</v>
      </c>
      <c r="S34" s="25">
        <f t="shared" si="39"/>
        <v>9.2130285310992605E-4</v>
      </c>
      <c r="T34" s="25">
        <f t="shared" si="40"/>
        <v>3.0346924692628254E-2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19"/>
        <v>2.8520087407499251</v>
      </c>
      <c r="Y34" s="7">
        <f t="shared" ca="1" si="3"/>
        <v>55.355607664832149</v>
      </c>
      <c r="Z34">
        <v>1</v>
      </c>
      <c r="AA34">
        <v>2</v>
      </c>
      <c r="AB34" s="11">
        <f t="shared" si="20"/>
        <v>46.787960713898329</v>
      </c>
      <c r="AC34" s="11"/>
      <c r="AD34" s="7">
        <f t="shared" si="41"/>
        <v>3.1296212036231541</v>
      </c>
      <c r="AE34">
        <f t="shared" si="42"/>
        <v>105.28241624249893</v>
      </c>
      <c r="AF34" s="25">
        <f t="shared" si="43"/>
        <v>3.2029605340780096E-3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 t="str">
        <f>Control!B37</f>
        <v>AME_10-Db</v>
      </c>
      <c r="B35" s="27">
        <f t="shared" si="25"/>
        <v>3.5552510711786613</v>
      </c>
      <c r="C35" s="20">
        <v>94.11321843880674</v>
      </c>
      <c r="D35" s="9">
        <f t="shared" si="26"/>
        <v>1.6222026744117102E-7</v>
      </c>
      <c r="E35">
        <f>Control!C37/100*(1-Control!D37/100)</f>
        <v>0.29350550121782842</v>
      </c>
      <c r="F35">
        <f t="shared" si="27"/>
        <v>4.0037006675975131E-5</v>
      </c>
      <c r="G35">
        <f t="shared" si="28"/>
        <v>166.57602589276479</v>
      </c>
      <c r="H35" s="21">
        <f t="shared" si="29"/>
        <v>2.7395980955665452E-14</v>
      </c>
      <c r="I35" s="7">
        <f t="shared" si="30"/>
        <v>5.3469208566785449</v>
      </c>
      <c r="J35">
        <f t="shared" si="31"/>
        <v>5.3469208566785449</v>
      </c>
      <c r="K35">
        <f>Control!F37/100</f>
        <v>3.3344900802547851E-2</v>
      </c>
      <c r="L35" s="25">
        <f t="shared" si="32"/>
        <v>3.3238098401264543E-2</v>
      </c>
      <c r="M35" s="10">
        <f t="shared" si="33"/>
        <v>9.4638015981545713</v>
      </c>
      <c r="N35">
        <f t="shared" si="34"/>
        <v>4.5482039583907743E-4</v>
      </c>
      <c r="O35">
        <f t="shared" si="35"/>
        <v>1.601480267039005E-3</v>
      </c>
      <c r="P35" s="25">
        <f t="shared" si="36"/>
        <v>2.2416206742921084E-3</v>
      </c>
      <c r="Q35" s="7">
        <f t="shared" si="37"/>
        <v>1.340846619600587</v>
      </c>
      <c r="R35">
        <f t="shared" si="38"/>
        <v>2419.3827868320336</v>
      </c>
      <c r="S35" s="25">
        <f t="shared" si="39"/>
        <v>9.2130285310992605E-4</v>
      </c>
      <c r="T35" s="25">
        <f t="shared" si="40"/>
        <v>3.5519756082232623E-2</v>
      </c>
      <c r="U35" s="10">
        <f ca="1">RANK(C35,$C$3:OFFSET($C$3,Control!$I$5-1,0),1)</f>
        <v>33</v>
      </c>
      <c r="V35" s="10">
        <f t="shared" ca="1" si="24"/>
        <v>33</v>
      </c>
      <c r="W35" s="10">
        <f t="shared" ca="1" si="24"/>
        <v>33</v>
      </c>
      <c r="X35" s="7">
        <f t="shared" si="19"/>
        <v>3.3692918797103619</v>
      </c>
      <c r="Y35" s="7">
        <f t="shared" ca="1" si="3"/>
        <v>61.11321843880674</v>
      </c>
      <c r="Z35">
        <v>1</v>
      </c>
      <c r="AA35">
        <v>2</v>
      </c>
      <c r="AB35" s="11">
        <f t="shared" si="20"/>
        <v>37.488293406497853</v>
      </c>
      <c r="AC35" s="11"/>
      <c r="AD35" s="7">
        <f t="shared" si="41"/>
        <v>3.647381356489654</v>
      </c>
      <c r="AE35">
        <f t="shared" si="42"/>
        <v>94.063043139059673</v>
      </c>
      <c r="AF35" s="25">
        <f t="shared" si="43"/>
        <v>3.2029605340780096E-3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 t="str">
        <f>Control!B38</f>
        <v>AME_10-Bc</v>
      </c>
      <c r="B36" s="27">
        <f t="shared" si="25"/>
        <v>3.0716821683987559</v>
      </c>
      <c r="C36" s="20">
        <v>73.732286907817524</v>
      </c>
      <c r="D36" s="9">
        <f t="shared" si="26"/>
        <v>1.1654851350684226E-7</v>
      </c>
      <c r="E36">
        <f>Control!C38/100*(1-Control!D38/100)</f>
        <v>0.34865224141082379</v>
      </c>
      <c r="F36">
        <f t="shared" si="27"/>
        <v>4.3579365636421379E-5</v>
      </c>
      <c r="G36">
        <f t="shared" si="28"/>
        <v>130.50272360067319</v>
      </c>
      <c r="H36" s="21">
        <f t="shared" si="29"/>
        <v>5.0049945745981004E-14</v>
      </c>
      <c r="I36" s="7">
        <f t="shared" si="30"/>
        <v>4.5170092738862868</v>
      </c>
      <c r="J36">
        <f t="shared" si="31"/>
        <v>4.5170092738862868</v>
      </c>
      <c r="K36">
        <f>Control!F38/100</f>
        <v>2.8301153860659404E-2</v>
      </c>
      <c r="L36" s="25">
        <f t="shared" si="32"/>
        <v>2.8202486154097303E-2</v>
      </c>
      <c r="M36" s="10">
        <f t="shared" si="33"/>
        <v>7.9948966388177931</v>
      </c>
      <c r="N36">
        <f t="shared" si="34"/>
        <v>4.9506159362974679E-4</v>
      </c>
      <c r="O36">
        <f t="shared" si="35"/>
        <v>1.7431746254568548E-3</v>
      </c>
      <c r="P36" s="25">
        <f t="shared" si="36"/>
        <v>2.4399528110016469E-3</v>
      </c>
      <c r="Q36" s="7">
        <f t="shared" si="37"/>
        <v>1.8533810588541642</v>
      </c>
      <c r="R36">
        <f t="shared" si="38"/>
        <v>2407.0108768185769</v>
      </c>
      <c r="S36" s="25">
        <f t="shared" si="39"/>
        <v>1.0028170742756408E-3</v>
      </c>
      <c r="T36" s="25">
        <f t="shared" si="40"/>
        <v>3.0686018330735372E-2</v>
      </c>
      <c r="U36" s="10">
        <f ca="1">RANK(C36,$C$3:OFFSET($C$3,Control!$I$5-1,0),1)</f>
        <v>18</v>
      </c>
      <c r="V36" s="10">
        <f t="shared" ref="V36:W55" ca="1" si="44">IF(U36=U35,U35+1,U36)</f>
        <v>18</v>
      </c>
      <c r="W36" s="10">
        <f t="shared" ca="1" si="44"/>
        <v>18</v>
      </c>
      <c r="X36" s="7">
        <f t="shared" si="19"/>
        <v>2.869754774772705</v>
      </c>
      <c r="Y36" s="7">
        <f t="shared" ca="1" si="3"/>
        <v>55.732286907817524</v>
      </c>
      <c r="Z36">
        <v>1</v>
      </c>
      <c r="AA36">
        <v>2</v>
      </c>
      <c r="AB36" s="11">
        <f t="shared" si="20"/>
        <v>46.13303996085277</v>
      </c>
      <c r="AC36" s="11"/>
      <c r="AD36" s="7">
        <f t="shared" si="41"/>
        <v>3.1719638758263198</v>
      </c>
      <c r="AE36">
        <f t="shared" si="42"/>
        <v>96.150392391202317</v>
      </c>
      <c r="AF36" s="25">
        <f t="shared" si="43"/>
        <v>3.4863492509137092E-3</v>
      </c>
      <c r="BL36" s="32"/>
    </row>
    <row r="37" spans="1:65" ht="14.25" x14ac:dyDescent="0.2">
      <c r="A37" s="37" t="str">
        <f>Control!B39</f>
        <v>AME_10-Bb</v>
      </c>
      <c r="B37" s="27">
        <f t="shared" si="25"/>
        <v>3.1944567576837493</v>
      </c>
      <c r="C37" s="20">
        <v>78.747837742953266</v>
      </c>
      <c r="D37" s="9">
        <f t="shared" si="26"/>
        <v>5.0448818278425733E-7</v>
      </c>
      <c r="E37">
        <f>Control!C39/100*(1-Control!D39/100)</f>
        <v>0.34865224141082379</v>
      </c>
      <c r="F37">
        <f t="shared" si="27"/>
        <v>4.3579365636421379E-5</v>
      </c>
      <c r="G37">
        <f t="shared" si="28"/>
        <v>139.38001564996463</v>
      </c>
      <c r="H37" s="21">
        <f t="shared" si="29"/>
        <v>5.0049945745981004E-14</v>
      </c>
      <c r="I37" s="7">
        <f t="shared" si="30"/>
        <v>4.5170092738862868</v>
      </c>
      <c r="J37">
        <f t="shared" si="31"/>
        <v>4.5170092738862868</v>
      </c>
      <c r="K37">
        <f>Control!F39/100</f>
        <v>2.9531959567519247E-2</v>
      </c>
      <c r="L37" s="25">
        <f t="shared" si="32"/>
        <v>2.9429000842403016E-2</v>
      </c>
      <c r="M37" s="10">
        <f t="shared" si="33"/>
        <v>7.9948966388177931</v>
      </c>
      <c r="N37">
        <f t="shared" si="34"/>
        <v>4.9506159362974679E-4</v>
      </c>
      <c r="O37">
        <f t="shared" si="35"/>
        <v>1.7431746254568548E-3</v>
      </c>
      <c r="P37" s="25">
        <f t="shared" si="36"/>
        <v>2.4399528110016469E-3</v>
      </c>
      <c r="Q37" s="7">
        <f t="shared" si="37"/>
        <v>1.7373877267095748</v>
      </c>
      <c r="R37">
        <f t="shared" si="38"/>
        <v>2409.8555719810038</v>
      </c>
      <c r="S37" s="25">
        <f t="shared" si="39"/>
        <v>1.0028170742756408E-3</v>
      </c>
      <c r="T37" s="25">
        <f t="shared" si="40"/>
        <v>3.1912533019041088E-2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19"/>
        <v>2.9924062436032761</v>
      </c>
      <c r="Y37" s="7">
        <f t="shared" ca="1" si="3"/>
        <v>52.747837742953266</v>
      </c>
      <c r="Z37">
        <v>1</v>
      </c>
      <c r="AA37">
        <v>2</v>
      </c>
      <c r="AB37" s="11">
        <f t="shared" si="20"/>
        <v>43.828308911579285</v>
      </c>
      <c r="AC37" s="11"/>
      <c r="AD37" s="7">
        <f t="shared" si="41"/>
        <v>3.2947384651113132</v>
      </c>
      <c r="AE37">
        <f t="shared" si="42"/>
        <v>93.714979327847516</v>
      </c>
      <c r="AF37" s="25">
        <f t="shared" si="43"/>
        <v>3.4863492509137092E-3</v>
      </c>
    </row>
    <row r="38" spans="1:65" ht="14.25" x14ac:dyDescent="0.2">
      <c r="A38" s="37" t="str">
        <f>Control!B40</f>
        <v>AME_10-Ca</v>
      </c>
      <c r="B38" s="27">
        <f t="shared" si="25"/>
        <v>3.3007505618304949</v>
      </c>
      <c r="C38" s="20">
        <v>83.179366385692205</v>
      </c>
      <c r="D38" s="9">
        <f t="shared" si="26"/>
        <v>9.4000546901895632E-8</v>
      </c>
      <c r="E38">
        <f>Control!C40/100*(1-Control!D40/100)</f>
        <v>0.34865224141082379</v>
      </c>
      <c r="F38">
        <f t="shared" si="27"/>
        <v>4.3579365636421379E-5</v>
      </c>
      <c r="G38">
        <f t="shared" si="28"/>
        <v>147.22361554148665</v>
      </c>
      <c r="H38" s="21">
        <f t="shared" si="29"/>
        <v>5.0049945745981004E-14</v>
      </c>
      <c r="I38" s="7">
        <f t="shared" si="30"/>
        <v>4.5170092738862868</v>
      </c>
      <c r="J38">
        <f t="shared" si="31"/>
        <v>4.5170092738862868</v>
      </c>
      <c r="K38">
        <f>Control!F40/100</f>
        <v>3.0597546685420099E-2</v>
      </c>
      <c r="L38" s="25">
        <f t="shared" si="32"/>
        <v>3.0490872951453588E-2</v>
      </c>
      <c r="M38" s="10">
        <f t="shared" si="33"/>
        <v>7.9948966388177931</v>
      </c>
      <c r="N38">
        <f t="shared" si="34"/>
        <v>4.9506159362974679E-4</v>
      </c>
      <c r="O38">
        <f t="shared" si="35"/>
        <v>1.7431746254568548E-3</v>
      </c>
      <c r="P38" s="25">
        <f t="shared" si="36"/>
        <v>2.4399528110016469E-3</v>
      </c>
      <c r="Q38" s="7">
        <f t="shared" si="37"/>
        <v>1.6463492070493797</v>
      </c>
      <c r="R38">
        <f t="shared" si="38"/>
        <v>2412.0882592543467</v>
      </c>
      <c r="S38" s="25">
        <f t="shared" si="39"/>
        <v>1.0028170742756408E-3</v>
      </c>
      <c r="T38" s="25">
        <f t="shared" si="40"/>
        <v>3.2974405128091661E-2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9"/>
        <v>3.0985934545083338</v>
      </c>
      <c r="Y38" s="7">
        <f t="shared" ca="1" si="3"/>
        <v>55.179366385692205</v>
      </c>
      <c r="Z38">
        <v>1</v>
      </c>
      <c r="AA38">
        <v>2</v>
      </c>
      <c r="AB38" s="11">
        <f t="shared" si="20"/>
        <v>41.893031689018358</v>
      </c>
      <c r="AC38" s="11"/>
      <c r="AD38" s="7">
        <f t="shared" si="41"/>
        <v>3.4010322692580588</v>
      </c>
      <c r="AE38">
        <f t="shared" si="42"/>
        <v>91.601491922739555</v>
      </c>
      <c r="AF38" s="25">
        <f t="shared" si="43"/>
        <v>3.4863492509137092E-3</v>
      </c>
    </row>
    <row r="39" spans="1:65" ht="14.25" x14ac:dyDescent="0.2">
      <c r="A39" s="37" t="str">
        <f>Control!B41</f>
        <v>AME_10-Cb</v>
      </c>
      <c r="B39" s="27">
        <f t="shared" si="25"/>
        <v>2.5425936168629382</v>
      </c>
      <c r="C39" s="20">
        <v>53.470328191967639</v>
      </c>
      <c r="D39" s="9">
        <f t="shared" si="26"/>
        <v>1.6605357755494765E-7</v>
      </c>
      <c r="E39">
        <f>Control!C41/100*(1-Control!D41/100)</f>
        <v>0.35954231064859132</v>
      </c>
      <c r="F39">
        <f t="shared" si="27"/>
        <v>4.4351018042589405E-5</v>
      </c>
      <c r="G39">
        <f t="shared" si="28"/>
        <v>94.639997666121289</v>
      </c>
      <c r="H39" s="21">
        <f t="shared" si="29"/>
        <v>5.5738466196940327E-14</v>
      </c>
      <c r="I39" s="7">
        <f t="shared" si="30"/>
        <v>4.3832238326882589</v>
      </c>
      <c r="J39">
        <f t="shared" si="31"/>
        <v>4.3832238326882589</v>
      </c>
      <c r="K39">
        <f>Control!F41/100</f>
        <v>2.2953921850910421E-2</v>
      </c>
      <c r="L39" s="25">
        <f t="shared" si="32"/>
        <v>2.2872479466737788E-2</v>
      </c>
      <c r="M39" s="10">
        <f t="shared" si="33"/>
        <v>7.7581026210723714</v>
      </c>
      <c r="N39">
        <f t="shared" si="34"/>
        <v>5.0382756496381562E-4</v>
      </c>
      <c r="O39">
        <f t="shared" si="35"/>
        <v>1.774040721703576E-3</v>
      </c>
      <c r="P39" s="25">
        <f t="shared" si="36"/>
        <v>2.4831566399250386E-3</v>
      </c>
      <c r="Q39" s="7">
        <f t="shared" si="37"/>
        <v>2.5816965955756261</v>
      </c>
      <c r="R39">
        <f t="shared" si="38"/>
        <v>2389.1917510061967</v>
      </c>
      <c r="S39" s="25">
        <f t="shared" si="39"/>
        <v>1.0205737854395238E-3</v>
      </c>
      <c r="T39" s="25">
        <f t="shared" si="40"/>
        <v>2.5399987124705418E-2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19"/>
        <v>2.3376307031701606</v>
      </c>
      <c r="Y39" s="7">
        <f t="shared" ca="1" si="3"/>
        <v>46.470328191967639</v>
      </c>
      <c r="Z39">
        <v>1</v>
      </c>
      <c r="AA39">
        <v>2</v>
      </c>
      <c r="AB39" s="11">
        <f t="shared" si="20"/>
        <v>56.862877118283905</v>
      </c>
      <c r="AC39" s="11"/>
      <c r="AD39" s="7">
        <f t="shared" si="41"/>
        <v>2.6446509954068906</v>
      </c>
      <c r="AE39">
        <f t="shared" si="42"/>
        <v>104.74279196991291</v>
      </c>
      <c r="AF39" s="25">
        <f t="shared" si="43"/>
        <v>3.5480814434071515E-3</v>
      </c>
    </row>
    <row r="40" spans="1:65" ht="14.25" x14ac:dyDescent="0.2">
      <c r="A40" s="37" t="str">
        <f>Control!B42</f>
        <v>AME_10-Da</v>
      </c>
      <c r="B40" s="27">
        <f t="shared" si="25"/>
        <v>3.149054214433928</v>
      </c>
      <c r="C40" s="20">
        <v>76.880016659331474</v>
      </c>
      <c r="D40" s="9">
        <f t="shared" si="26"/>
        <v>2.9421581482225179E-7</v>
      </c>
      <c r="E40">
        <f>Control!C42/100*(1-Control!D42/100)</f>
        <v>0.35954231064859132</v>
      </c>
      <c r="F40">
        <f t="shared" si="27"/>
        <v>4.4351018042589405E-5</v>
      </c>
      <c r="G40">
        <f t="shared" si="28"/>
        <v>136.07405907606702</v>
      </c>
      <c r="H40" s="21">
        <f t="shared" si="29"/>
        <v>5.5738466196940327E-14</v>
      </c>
      <c r="I40" s="7">
        <f t="shared" si="30"/>
        <v>4.3832238326882589</v>
      </c>
      <c r="J40">
        <f t="shared" si="31"/>
        <v>4.3832238326882589</v>
      </c>
      <c r="K40">
        <f>Control!F42/100</f>
        <v>2.9033910744512004E-2</v>
      </c>
      <c r="L40" s="25">
        <f t="shared" si="32"/>
        <v>2.8930896064569861E-2</v>
      </c>
      <c r="M40" s="10">
        <f t="shared" si="33"/>
        <v>7.7581026210723714</v>
      </c>
      <c r="N40">
        <f t="shared" si="34"/>
        <v>5.0382756496381562E-4</v>
      </c>
      <c r="O40">
        <f t="shared" si="35"/>
        <v>1.774040721703576E-3</v>
      </c>
      <c r="P40" s="25">
        <f t="shared" si="36"/>
        <v>2.4831566399250386E-3</v>
      </c>
      <c r="Q40" s="7">
        <f t="shared" si="37"/>
        <v>1.8098064730971075</v>
      </c>
      <c r="R40">
        <f t="shared" si="38"/>
        <v>2408.1224185384854</v>
      </c>
      <c r="S40" s="25">
        <f t="shared" si="39"/>
        <v>1.0205737854395238E-3</v>
      </c>
      <c r="T40" s="25">
        <f t="shared" si="40"/>
        <v>3.1458403722537491E-2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19"/>
        <v>2.9434723629533677</v>
      </c>
      <c r="Y40" s="7">
        <f t="shared" ca="1" si="3"/>
        <v>51.880016659331474</v>
      </c>
      <c r="Z40">
        <v>1</v>
      </c>
      <c r="AA40">
        <v>2</v>
      </c>
      <c r="AB40" s="11">
        <f t="shared" si="20"/>
        <v>44.671998547029943</v>
      </c>
      <c r="AC40" s="11"/>
      <c r="AD40" s="7">
        <f t="shared" si="41"/>
        <v>3.2511115929778804</v>
      </c>
      <c r="AE40">
        <f t="shared" si="42"/>
        <v>92.992273127241276</v>
      </c>
      <c r="AF40" s="25">
        <f t="shared" si="43"/>
        <v>3.5480814434071515E-3</v>
      </c>
    </row>
    <row r="41" spans="1:65" ht="14.25" x14ac:dyDescent="0.2">
      <c r="A41" s="37" t="str">
        <f>Control!B43</f>
        <v>AME_10-Ea</v>
      </c>
      <c r="B41" s="27">
        <f t="shared" si="25"/>
        <v>3.5825822951679989</v>
      </c>
      <c r="C41" s="20">
        <v>95.313714927276237</v>
      </c>
      <c r="D41" s="9">
        <f t="shared" si="26"/>
        <v>1.8107205779216429E-7</v>
      </c>
      <c r="E41">
        <f>Control!C43/100*(1-Control!D43/100)</f>
        <v>0.5055621015472439</v>
      </c>
      <c r="F41">
        <f t="shared" si="27"/>
        <v>5.7981273410652706E-5</v>
      </c>
      <c r="G41">
        <f t="shared" si="28"/>
        <v>168.70084892469086</v>
      </c>
      <c r="H41" s="21">
        <f t="shared" si="29"/>
        <v>1.8375568425690358E-13</v>
      </c>
      <c r="I41" s="7">
        <f t="shared" si="30"/>
        <v>3.146115100840825</v>
      </c>
      <c r="J41">
        <f t="shared" si="31"/>
        <v>3.146115100840825</v>
      </c>
      <c r="K41">
        <f>Control!F43/100</f>
        <v>3.2625076340076879E-2</v>
      </c>
      <c r="L41" s="25">
        <f t="shared" si="32"/>
        <v>3.2473744862371492E-2</v>
      </c>
      <c r="M41" s="10">
        <f t="shared" si="33"/>
        <v>5.5684776186889504</v>
      </c>
      <c r="N41">
        <f t="shared" si="34"/>
        <v>6.5866726594501464E-4</v>
      </c>
      <c r="O41">
        <f t="shared" si="35"/>
        <v>2.3192509364261078E-3</v>
      </c>
      <c r="P41" s="25">
        <f t="shared" si="36"/>
        <v>3.246297163296533E-3</v>
      </c>
      <c r="Q41" s="7">
        <f t="shared" si="37"/>
        <v>1.9071290075312504</v>
      </c>
      <c r="R41">
        <f t="shared" si="38"/>
        <v>2406.4926821412787</v>
      </c>
      <c r="S41" s="25">
        <f t="shared" si="39"/>
        <v>1.3342234361450296E-3</v>
      </c>
      <c r="T41" s="25">
        <f t="shared" si="40"/>
        <v>3.5778023299078678E-2</v>
      </c>
      <c r="U41" s="10">
        <f ca="1">RANK(C41,$C$3:OFFSET($C$3,Control!$I$5-1,0),1)</f>
        <v>34</v>
      </c>
      <c r="V41" s="10">
        <f t="shared" ca="1" si="44"/>
        <v>34</v>
      </c>
      <c r="W41" s="10">
        <f t="shared" ca="1" si="44"/>
        <v>34</v>
      </c>
      <c r="X41" s="7">
        <f t="shared" si="19"/>
        <v>3.3132412128316511</v>
      </c>
      <c r="Y41" s="7">
        <f t="shared" ca="1" si="3"/>
        <v>61.313714927276237</v>
      </c>
      <c r="Z41">
        <v>1</v>
      </c>
      <c r="AA41">
        <v>2</v>
      </c>
      <c r="AB41" s="11">
        <f t="shared" si="20"/>
        <v>37.034454643548941</v>
      </c>
      <c r="AC41" s="11"/>
      <c r="AD41" s="7">
        <f t="shared" si="41"/>
        <v>3.7160046387825019</v>
      </c>
      <c r="AE41">
        <f t="shared" si="42"/>
        <v>64.94188680237832</v>
      </c>
      <c r="AF41" s="25">
        <f t="shared" si="43"/>
        <v>4.6385018728522156E-3</v>
      </c>
    </row>
    <row r="42" spans="1:65" ht="14.25" x14ac:dyDescent="0.2">
      <c r="A42" s="37" t="str">
        <f>Control!B44</f>
        <v>AME_10-Eb</v>
      </c>
      <c r="B42" s="27">
        <f t="shared" si="25"/>
        <v>2.9064673778914574</v>
      </c>
      <c r="C42" s="20">
        <v>67.163480973263177</v>
      </c>
      <c r="D42" s="9">
        <f t="shared" si="26"/>
        <v>5.7803308362025518E-8</v>
      </c>
      <c r="E42">
        <f>Control!C44/100*(1-Control!D44/100)</f>
        <v>0.5055621015472439</v>
      </c>
      <c r="F42">
        <f t="shared" si="27"/>
        <v>5.7981273410652706E-5</v>
      </c>
      <c r="G42">
        <f t="shared" si="28"/>
        <v>118.87624216065812</v>
      </c>
      <c r="H42" s="21">
        <f t="shared" si="29"/>
        <v>1.8375568425690358E-13</v>
      </c>
      <c r="I42" s="7">
        <f t="shared" si="30"/>
        <v>3.146115100840825</v>
      </c>
      <c r="J42">
        <f t="shared" si="31"/>
        <v>3.146115100840825</v>
      </c>
      <c r="K42">
        <f>Control!F44/100</f>
        <v>2.5841482337507451E-2</v>
      </c>
      <c r="L42" s="25">
        <f t="shared" si="32"/>
        <v>2.5721616573287649E-2</v>
      </c>
      <c r="M42" s="10">
        <f t="shared" si="33"/>
        <v>5.5684776186889504</v>
      </c>
      <c r="N42">
        <f t="shared" si="34"/>
        <v>6.5866726594501464E-4</v>
      </c>
      <c r="O42">
        <f t="shared" si="35"/>
        <v>2.3192509364261078E-3</v>
      </c>
      <c r="P42" s="25">
        <f t="shared" si="36"/>
        <v>3.246297163296533E-3</v>
      </c>
      <c r="Q42" s="7">
        <f t="shared" si="37"/>
        <v>2.6850019440119643</v>
      </c>
      <c r="R42">
        <f t="shared" si="38"/>
        <v>2387.409281784689</v>
      </c>
      <c r="S42" s="25">
        <f t="shared" si="39"/>
        <v>1.3342234361450296E-3</v>
      </c>
      <c r="T42" s="25">
        <f t="shared" si="40"/>
        <v>2.9025895009994834E-2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19"/>
        <v>2.6380283839232663</v>
      </c>
      <c r="Y42" s="7">
        <f t="shared" ca="1" si="3"/>
        <v>51.163480973263177</v>
      </c>
      <c r="Z42">
        <v>1</v>
      </c>
      <c r="AA42">
        <v>2</v>
      </c>
      <c r="AB42" s="11">
        <f t="shared" si="20"/>
        <v>49.349194149256135</v>
      </c>
      <c r="AC42" s="11"/>
      <c r="AD42" s="7">
        <f t="shared" si="41"/>
        <v>3.0398897215059604</v>
      </c>
      <c r="AE42">
        <f t="shared" si="42"/>
        <v>75.037311635152463</v>
      </c>
      <c r="AF42" s="25">
        <f t="shared" si="43"/>
        <v>4.6385018728522156E-3</v>
      </c>
    </row>
    <row r="43" spans="1:65" ht="14.25" x14ac:dyDescent="0.2">
      <c r="A43" s="37" t="str">
        <f>Control!B45</f>
        <v>AME_10-Ec</v>
      </c>
      <c r="B43" s="27">
        <f t="shared" si="25"/>
        <v>3.4240100159717031</v>
      </c>
      <c r="C43" s="20">
        <v>88.418952792271853</v>
      </c>
      <c r="D43" s="9">
        <f t="shared" si="26"/>
        <v>1.5112362650171463E-7</v>
      </c>
      <c r="E43">
        <f>Control!C45/100*(1-Control!D45/100)</f>
        <v>0.5055621015472439</v>
      </c>
      <c r="F43">
        <f t="shared" si="27"/>
        <v>5.7981273410652706E-5</v>
      </c>
      <c r="G43">
        <f t="shared" si="28"/>
        <v>156.49744014772176</v>
      </c>
      <c r="H43" s="21">
        <f t="shared" si="29"/>
        <v>1.8375568425690358E-13</v>
      </c>
      <c r="I43" s="7">
        <f t="shared" si="30"/>
        <v>3.146115100840825</v>
      </c>
      <c r="J43">
        <f t="shared" si="31"/>
        <v>3.146115100840825</v>
      </c>
      <c r="K43">
        <f>Control!F45/100</f>
        <v>3.1034089461007944E-2</v>
      </c>
      <c r="L43" s="25">
        <f t="shared" si="32"/>
        <v>3.0890137778920801E-2</v>
      </c>
      <c r="M43" s="10">
        <f t="shared" si="33"/>
        <v>5.5684776186889504</v>
      </c>
      <c r="N43">
        <f t="shared" si="34"/>
        <v>6.5866726594501464E-4</v>
      </c>
      <c r="O43">
        <f t="shared" si="35"/>
        <v>2.3192509364261078E-3</v>
      </c>
      <c r="P43" s="25">
        <f t="shared" si="36"/>
        <v>3.246297163296533E-3</v>
      </c>
      <c r="Q43" s="7">
        <f t="shared" si="37"/>
        <v>2.0527909369849393</v>
      </c>
      <c r="R43">
        <f t="shared" si="38"/>
        <v>2402.9191873118352</v>
      </c>
      <c r="S43" s="25">
        <f t="shared" si="39"/>
        <v>1.3342234361450296E-3</v>
      </c>
      <c r="T43" s="25">
        <f t="shared" si="40"/>
        <v>3.4194416215627986E-2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9"/>
        <v>3.1548805044865817</v>
      </c>
      <c r="Y43" s="7">
        <f t="shared" ca="1" si="3"/>
        <v>57.418952792271853</v>
      </c>
      <c r="Z43">
        <v>1</v>
      </c>
      <c r="AA43">
        <v>2</v>
      </c>
      <c r="AB43" s="11">
        <f t="shared" si="20"/>
        <v>39.71934948484224</v>
      </c>
      <c r="AC43" s="11"/>
      <c r="AD43" s="7">
        <f t="shared" si="41"/>
        <v>3.5574323595862061</v>
      </c>
      <c r="AE43">
        <f t="shared" si="42"/>
        <v>67.322300736940463</v>
      </c>
      <c r="AF43" s="25">
        <f t="shared" si="43"/>
        <v>4.6385018728522156E-3</v>
      </c>
    </row>
    <row r="44" spans="1:65" ht="14.25" x14ac:dyDescent="0.2">
      <c r="A44" s="37" t="str">
        <f>Control!B46</f>
        <v>AME_10-Ed</v>
      </c>
      <c r="B44" s="27">
        <f t="shared" si="25"/>
        <v>3.4202574082521475</v>
      </c>
      <c r="C44" s="20">
        <v>88.257829932996231</v>
      </c>
      <c r="D44" s="9">
        <f t="shared" si="26"/>
        <v>7.390875542689912E-7</v>
      </c>
      <c r="E44">
        <f>Control!C46/100*(1-Control!D46/100)</f>
        <v>0.5055621015472439</v>
      </c>
      <c r="F44">
        <f t="shared" si="27"/>
        <v>5.7981273410652706E-5</v>
      </c>
      <c r="G44">
        <f t="shared" si="28"/>
        <v>156.21226016956533</v>
      </c>
      <c r="H44" s="21">
        <f t="shared" si="29"/>
        <v>1.8375568425690358E-13</v>
      </c>
      <c r="I44" s="7">
        <f t="shared" si="30"/>
        <v>3.146115100840825</v>
      </c>
      <c r="J44">
        <f t="shared" si="31"/>
        <v>3.146115100840825</v>
      </c>
      <c r="K44">
        <f>Control!F46/100</f>
        <v>3.0996438809365895E-2</v>
      </c>
      <c r="L44" s="25">
        <f t="shared" si="32"/>
        <v>3.0852661769896907E-2</v>
      </c>
      <c r="M44" s="10">
        <f t="shared" si="33"/>
        <v>5.5684776186889504</v>
      </c>
      <c r="N44">
        <f t="shared" si="34"/>
        <v>6.5866726594501464E-4</v>
      </c>
      <c r="O44">
        <f t="shared" si="35"/>
        <v>2.3192509364261078E-3</v>
      </c>
      <c r="P44" s="25">
        <f t="shared" si="36"/>
        <v>3.246297163296533E-3</v>
      </c>
      <c r="Q44" s="7">
        <f t="shared" si="37"/>
        <v>2.0564614302153967</v>
      </c>
      <c r="R44">
        <f t="shared" si="38"/>
        <v>2402.8291398393776</v>
      </c>
      <c r="S44" s="25">
        <f t="shared" si="39"/>
        <v>1.3342234361450296E-3</v>
      </c>
      <c r="T44" s="25">
        <f t="shared" si="40"/>
        <v>3.4156940206604092E-2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9"/>
        <v>3.1511329035841924</v>
      </c>
      <c r="Y44" s="7">
        <f t="shared" ca="1" si="3"/>
        <v>58.257829932996231</v>
      </c>
      <c r="Z44">
        <v>1</v>
      </c>
      <c r="AA44">
        <v>2</v>
      </c>
      <c r="AB44" s="11">
        <f t="shared" si="20"/>
        <v>39.784417024757374</v>
      </c>
      <c r="AC44" s="11"/>
      <c r="AD44" s="7">
        <f t="shared" si="41"/>
        <v>3.5536797518666505</v>
      </c>
      <c r="AE44">
        <f t="shared" si="42"/>
        <v>67.378538473801299</v>
      </c>
      <c r="AF44" s="25">
        <f t="shared" si="43"/>
        <v>4.6385018728522156E-3</v>
      </c>
    </row>
    <row r="45" spans="1:65" ht="14.25" x14ac:dyDescent="0.2">
      <c r="A45" s="37" t="str">
        <f>Control!B47</f>
        <v>AME_10-Dc</v>
      </c>
      <c r="B45" s="27">
        <f t="shared" si="25"/>
        <v>4.4622876301110121</v>
      </c>
      <c r="C45" s="20">
        <v>136.44239153791682</v>
      </c>
      <c r="D45" s="9">
        <f t="shared" si="26"/>
        <v>1.0610127887389353E-7</v>
      </c>
      <c r="E45">
        <f>Control!C47/100*(1-Control!D47/100)</f>
        <v>0.39237170623093925</v>
      </c>
      <c r="F45">
        <f t="shared" si="27"/>
        <v>4.6844630178146544E-5</v>
      </c>
      <c r="G45">
        <f t="shared" si="28"/>
        <v>241.49669645469356</v>
      </c>
      <c r="H45" s="21">
        <f t="shared" si="29"/>
        <v>7.5678390360969357E-14</v>
      </c>
      <c r="I45" s="7">
        <f t="shared" si="30"/>
        <v>4.0248503431801508</v>
      </c>
      <c r="J45">
        <f t="shared" si="31"/>
        <v>4.0248503431801508</v>
      </c>
      <c r="K45">
        <f>Control!F47/100</f>
        <v>4.2062792709457647E-2</v>
      </c>
      <c r="L45" s="25">
        <f t="shared" si="32"/>
        <v>4.1905159431958883E-2</v>
      </c>
      <c r="M45" s="10">
        <f t="shared" si="33"/>
        <v>7.12379818798789</v>
      </c>
      <c r="N45">
        <f t="shared" si="34"/>
        <v>5.321549988237447E-4</v>
      </c>
      <c r="O45">
        <f t="shared" si="35"/>
        <v>1.8737852071258616E-3</v>
      </c>
      <c r="P45" s="25">
        <f t="shared" si="36"/>
        <v>2.6227707864562473E-3</v>
      </c>
      <c r="Q45" s="7">
        <f t="shared" si="37"/>
        <v>1.0851031826664905</v>
      </c>
      <c r="R45">
        <f t="shared" si="38"/>
        <v>2426.0354603639353</v>
      </c>
      <c r="S45" s="25">
        <f t="shared" si="39"/>
        <v>1.0779549976173289E-3</v>
      </c>
      <c r="T45" s="25">
        <f t="shared" si="40"/>
        <v>4.4574774848593277E-2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19"/>
        <v>4.2437314430782624</v>
      </c>
      <c r="Y45" s="7">
        <f t="shared" ca="1" si="3"/>
        <v>97.442391537916819</v>
      </c>
      <c r="Z45">
        <v>1</v>
      </c>
      <c r="AA45">
        <v>2</v>
      </c>
      <c r="AB45" s="11">
        <f t="shared" si="20"/>
        <v>24.325924744171402</v>
      </c>
      <c r="AC45" s="11"/>
      <c r="AD45" s="7">
        <f t="shared" si="41"/>
        <v>4.5700831298727449</v>
      </c>
      <c r="AE45">
        <f t="shared" si="42"/>
        <v>63.539216392477982</v>
      </c>
      <c r="AF45" s="25">
        <f t="shared" si="43"/>
        <v>3.7475704142517227E-3</v>
      </c>
    </row>
    <row r="46" spans="1:65" ht="14.25" x14ac:dyDescent="0.2">
      <c r="A46" s="37" t="str">
        <f>Control!B48</f>
        <v>AME_10-Dd</v>
      </c>
      <c r="B46" s="27">
        <f t="shared" si="25"/>
        <v>4.059957260703059</v>
      </c>
      <c r="C46" s="20">
        <v>117.05584995209189</v>
      </c>
      <c r="D46" s="9">
        <f t="shared" si="26"/>
        <v>4.5050210406571978E-7</v>
      </c>
      <c r="E46">
        <f>Control!C48/100*(1-Control!D48/100)</f>
        <v>0.39237170623093925</v>
      </c>
      <c r="F46">
        <f t="shared" si="27"/>
        <v>4.6844630178146544E-5</v>
      </c>
      <c r="G46">
        <f t="shared" si="28"/>
        <v>207.18341818474178</v>
      </c>
      <c r="H46" s="21">
        <f t="shared" si="29"/>
        <v>7.5678390360969357E-14</v>
      </c>
      <c r="I46" s="7">
        <f t="shared" si="30"/>
        <v>4.0248503431801508</v>
      </c>
      <c r="J46">
        <f t="shared" si="31"/>
        <v>4.0248503431801508</v>
      </c>
      <c r="K46">
        <f>Control!F48/100</f>
        <v>3.8028707938967621E-2</v>
      </c>
      <c r="L46" s="25">
        <f t="shared" si="32"/>
        <v>3.7886192678203326E-2</v>
      </c>
      <c r="M46" s="10">
        <f t="shared" si="33"/>
        <v>7.12379818798789</v>
      </c>
      <c r="N46">
        <f t="shared" si="34"/>
        <v>5.321549988237447E-4</v>
      </c>
      <c r="O46">
        <f t="shared" si="35"/>
        <v>1.8737852071258616E-3</v>
      </c>
      <c r="P46" s="25">
        <f t="shared" si="36"/>
        <v>2.6227707864562473E-3</v>
      </c>
      <c r="Q46" s="7">
        <f t="shared" si="37"/>
        <v>1.2625467160939061</v>
      </c>
      <c r="R46">
        <f t="shared" si="38"/>
        <v>2421.6833928982819</v>
      </c>
      <c r="S46" s="25">
        <f t="shared" si="39"/>
        <v>1.0779549976173289E-3</v>
      </c>
      <c r="T46" s="25">
        <f t="shared" si="40"/>
        <v>4.055580809483772E-2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9"/>
        <v>3.8418347677027072</v>
      </c>
      <c r="Y46" s="7">
        <f t="shared" ca="1" si="3"/>
        <v>79.05584995209189</v>
      </c>
      <c r="Z46">
        <v>1</v>
      </c>
      <c r="AA46">
        <v>2</v>
      </c>
      <c r="AB46" s="11">
        <f t="shared" si="20"/>
        <v>29.694477379952016</v>
      </c>
      <c r="AC46" s="11"/>
      <c r="AD46" s="7">
        <f t="shared" si="41"/>
        <v>4.1677527604647917</v>
      </c>
      <c r="AE46">
        <f t="shared" si="42"/>
        <v>71.138331280636834</v>
      </c>
      <c r="AF46" s="25">
        <f t="shared" si="43"/>
        <v>3.7475704142517227E-3</v>
      </c>
    </row>
    <row r="47" spans="1:65" ht="14.25" x14ac:dyDescent="0.2">
      <c r="A47" s="37" t="str">
        <f>Control!B49</f>
        <v>AME_10-Fa</v>
      </c>
      <c r="B47" s="27">
        <f t="shared" si="25"/>
        <v>0.10026722549580355</v>
      </c>
      <c r="C47" s="20">
        <v>0.11717755141835806</v>
      </c>
      <c r="D47" s="9">
        <f t="shared" si="26"/>
        <v>8.0739045020539191E-7</v>
      </c>
      <c r="E47">
        <f>Control!C49/100*(1-Control!D49/100)</f>
        <v>0.22587725833538647</v>
      </c>
      <c r="F47">
        <f t="shared" si="27"/>
        <v>6.1625078233405201E-7</v>
      </c>
      <c r="G47">
        <f t="shared" si="28"/>
        <v>0.20739882412805383</v>
      </c>
      <c r="H47" s="21">
        <f t="shared" si="29"/>
        <v>1.095427835932171E-14</v>
      </c>
      <c r="I47" s="7">
        <f t="shared" si="30"/>
        <v>0.11717755141835806</v>
      </c>
      <c r="J47">
        <f t="shared" si="31"/>
        <v>6.9178624854807138</v>
      </c>
      <c r="K47">
        <f>Control!F49/100</f>
        <v>9.6758639639275628E-4</v>
      </c>
      <c r="L47" s="25">
        <f t="shared" si="32"/>
        <v>9.6753869432285615E-4</v>
      </c>
      <c r="M47" s="10">
        <f t="shared" si="33"/>
        <v>0.20739882412805383</v>
      </c>
      <c r="N47">
        <f t="shared" si="34"/>
        <v>7.0006088873148304E-6</v>
      </c>
      <c r="O47">
        <f t="shared" si="35"/>
        <v>2.4650031293362076E-5</v>
      </c>
      <c r="P47" s="25">
        <f t="shared" si="36"/>
        <v>3.4503091237778005E-5</v>
      </c>
      <c r="Q47" s="7">
        <f t="shared" si="37"/>
        <v>14.373367481075102</v>
      </c>
      <c r="R47">
        <f t="shared" si="38"/>
        <v>2097.8823069088035</v>
      </c>
      <c r="S47" s="25">
        <f t="shared" si="39"/>
        <v>1.4180720566612091E-5</v>
      </c>
      <c r="T47" s="25">
        <f t="shared" si="40"/>
        <v>1.0026580363429682E-3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9"/>
        <v>9.7453930321017096E-2</v>
      </c>
      <c r="Y47" s="7">
        <f t="shared" ca="1" si="3"/>
        <v>0.88282244858164194</v>
      </c>
      <c r="Z47">
        <v>1</v>
      </c>
      <c r="AA47">
        <v>2</v>
      </c>
      <c r="AB47" s="11">
        <f t="shared" si="20"/>
        <v>99.887839511562589</v>
      </c>
      <c r="AC47" s="11"/>
      <c r="AD47" s="7">
        <f t="shared" si="41"/>
        <v>0.10168529755246476</v>
      </c>
      <c r="AE47">
        <f t="shared" si="42"/>
        <v>10760.334089214752</v>
      </c>
      <c r="AF47" s="25">
        <f t="shared" si="43"/>
        <v>4.9300062586724146E-5</v>
      </c>
    </row>
    <row r="48" spans="1:65" ht="14.25" x14ac:dyDescent="0.2">
      <c r="A48" s="37" t="str">
        <f>Control!B50</f>
        <v>AME_10-Fb</v>
      </c>
      <c r="B48" s="27">
        <f t="shared" si="25"/>
        <v>0.21660672934150069</v>
      </c>
      <c r="C48" s="20">
        <v>0.5355795550681155</v>
      </c>
      <c r="D48" s="9">
        <f t="shared" si="26"/>
        <v>2.1650268061668143E-7</v>
      </c>
      <c r="E48">
        <f>Control!C50/100*(1-Control!D50/100)</f>
        <v>0.22587725833538647</v>
      </c>
      <c r="F48">
        <f t="shared" si="27"/>
        <v>2.8166770496378617E-6</v>
      </c>
      <c r="G48">
        <f t="shared" si="28"/>
        <v>0.94795093943865139</v>
      </c>
      <c r="H48" s="21">
        <f t="shared" si="29"/>
        <v>1.095427835932171E-14</v>
      </c>
      <c r="I48" s="7">
        <f t="shared" si="30"/>
        <v>0.5355795550681155</v>
      </c>
      <c r="J48">
        <f t="shared" si="31"/>
        <v>6.9178624854807138</v>
      </c>
      <c r="K48">
        <f>Control!F50/100</f>
        <v>2.0058600738735314E-3</v>
      </c>
      <c r="L48" s="25">
        <f t="shared" si="32"/>
        <v>2.0054080850707423E-3</v>
      </c>
      <c r="M48" s="10">
        <f t="shared" si="33"/>
        <v>0.94795093943865139</v>
      </c>
      <c r="N48">
        <f t="shared" si="34"/>
        <v>3.1997451283886107E-5</v>
      </c>
      <c r="O48">
        <f t="shared" si="35"/>
        <v>1.1266708198551446E-4</v>
      </c>
      <c r="P48" s="25">
        <f t="shared" si="36"/>
        <v>1.5770213688480123E-4</v>
      </c>
      <c r="Q48" s="7">
        <f t="shared" si="37"/>
        <v>14.373990699119286</v>
      </c>
      <c r="R48">
        <f t="shared" si="38"/>
        <v>2097.9734862514447</v>
      </c>
      <c r="S48" s="25">
        <f t="shared" si="39"/>
        <v>6.4815350036589797E-5</v>
      </c>
      <c r="T48" s="25">
        <f t="shared" si="40"/>
        <v>2.1659268990051814E-3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9"/>
        <v>0.20374055363546287</v>
      </c>
      <c r="Y48" s="7">
        <f t="shared" ca="1" si="3"/>
        <v>1.4644204449318845</v>
      </c>
      <c r="Z48">
        <v>1</v>
      </c>
      <c r="AA48">
        <v>2</v>
      </c>
      <c r="AB48" s="11">
        <f t="shared" si="20"/>
        <v>99.481419678572763</v>
      </c>
      <c r="AC48" s="11"/>
      <c r="AD48" s="7">
        <f t="shared" si="41"/>
        <v>0.22308826434515966</v>
      </c>
      <c r="AE48">
        <f t="shared" si="42"/>
        <v>2321.4007608716397</v>
      </c>
      <c r="AF48" s="25">
        <f t="shared" si="43"/>
        <v>2.2533416397102889E-4</v>
      </c>
    </row>
    <row r="49" spans="1:32" ht="14.25" x14ac:dyDescent="0.2">
      <c r="A49" s="37" t="str">
        <f>Control!B51</f>
        <v>AME_10-Ga</v>
      </c>
      <c r="B49" s="27">
        <f t="shared" si="25"/>
        <v>3.2151220394946023</v>
      </c>
      <c r="C49" s="20">
        <v>79.602988057909698</v>
      </c>
      <c r="D49" s="9">
        <f t="shared" si="26"/>
        <v>3.4784900027062804E-7</v>
      </c>
      <c r="E49">
        <f>Control!C51/100*(1-Control!D51/100)</f>
        <v>0.31079338711699089</v>
      </c>
      <c r="F49">
        <f t="shared" si="27"/>
        <v>4.1086496155811144E-5</v>
      </c>
      <c r="G49">
        <f t="shared" si="28"/>
        <v>140.89359199311147</v>
      </c>
      <c r="H49" s="21">
        <f t="shared" si="29"/>
        <v>3.3471963488556814E-14</v>
      </c>
      <c r="I49" s="7">
        <f t="shared" si="30"/>
        <v>5.0550608669324175</v>
      </c>
      <c r="J49">
        <f t="shared" si="31"/>
        <v>5.0550608669324175</v>
      </c>
      <c r="K49">
        <f>Control!F51/100</f>
        <v>2.9877561332510044E-2</v>
      </c>
      <c r="L49" s="25">
        <f t="shared" si="32"/>
        <v>2.9779356187803391E-2</v>
      </c>
      <c r="M49" s="10">
        <f t="shared" si="33"/>
        <v>8.9472229706727777</v>
      </c>
      <c r="N49">
        <f t="shared" si="34"/>
        <v>4.6674259633001458E-4</v>
      </c>
      <c r="O49">
        <f t="shared" si="35"/>
        <v>1.6434598462324456E-3</v>
      </c>
      <c r="P49" s="25">
        <f t="shared" si="36"/>
        <v>2.3003802447687941E-3</v>
      </c>
      <c r="Q49" s="7">
        <f t="shared" si="37"/>
        <v>1.6222135432646372</v>
      </c>
      <c r="R49">
        <f t="shared" si="38"/>
        <v>2412.5413631209203</v>
      </c>
      <c r="S49" s="25">
        <f t="shared" si="39"/>
        <v>9.4545295154028586E-4</v>
      </c>
      <c r="T49" s="25">
        <f t="shared" si="40"/>
        <v>3.2120822928727998E-2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19"/>
        <v>3.0246098784133406</v>
      </c>
      <c r="Y49" s="7">
        <f t="shared" ca="1" si="3"/>
        <v>52.602988057909698</v>
      </c>
      <c r="Z49">
        <v>1</v>
      </c>
      <c r="AA49">
        <v>2</v>
      </c>
      <c r="AB49" s="11">
        <f t="shared" si="20"/>
        <v>43.44767021604828</v>
      </c>
      <c r="AC49" s="11"/>
      <c r="AD49" s="7">
        <f t="shared" si="41"/>
        <v>3.3096673346486307</v>
      </c>
      <c r="AE49">
        <f t="shared" si="42"/>
        <v>98.888135645232992</v>
      </c>
      <c r="AF49" s="25">
        <f t="shared" si="43"/>
        <v>3.2869196924648911E-3</v>
      </c>
    </row>
    <row r="50" spans="1:32" ht="14.25" x14ac:dyDescent="0.2">
      <c r="A50" s="37" t="str">
        <f>Control!B52</f>
        <v>AME_10-Ba</v>
      </c>
      <c r="B50" s="27">
        <f t="shared" si="25"/>
        <v>1.9992611615009839</v>
      </c>
      <c r="C50" s="20">
        <v>35.218583380355639</v>
      </c>
      <c r="D50" s="9">
        <f t="shared" si="26"/>
        <v>8.708324266137879E-7</v>
      </c>
      <c r="E50">
        <f>Control!C52/100*(1-Control!D52/100)</f>
        <v>0.36156764985673795</v>
      </c>
      <c r="F50">
        <f t="shared" si="27"/>
        <v>4.4497433484973764E-5</v>
      </c>
      <c r="G50">
        <f t="shared" si="28"/>
        <v>62.335256985044175</v>
      </c>
      <c r="H50" s="21">
        <f t="shared" si="29"/>
        <v>5.6845158012719031E-14</v>
      </c>
      <c r="I50" s="7">
        <f t="shared" si="30"/>
        <v>4.3592311462456168</v>
      </c>
      <c r="J50">
        <f t="shared" si="31"/>
        <v>4.3592311462456168</v>
      </c>
      <c r="K50">
        <f>Control!F52/100</f>
        <v>1.7498579986049104E-2</v>
      </c>
      <c r="L50" s="25">
        <f t="shared" si="32"/>
        <v>1.7436288634128248E-2</v>
      </c>
      <c r="M50" s="10">
        <f t="shared" si="33"/>
        <v>7.7156366803213894</v>
      </c>
      <c r="N50">
        <f t="shared" si="34"/>
        <v>5.054908443893019E-4</v>
      </c>
      <c r="O50">
        <f t="shared" si="35"/>
        <v>1.7798973393989503E-3</v>
      </c>
      <c r="P50" s="25">
        <f t="shared" si="36"/>
        <v>2.491354252832033E-3</v>
      </c>
      <c r="Q50" s="7">
        <f t="shared" si="37"/>
        <v>3.8801758524821501</v>
      </c>
      <c r="R50">
        <f t="shared" si="38"/>
        <v>2357.3544092033039</v>
      </c>
      <c r="S50" s="25">
        <f t="shared" si="39"/>
        <v>1.0239429924808936E-3</v>
      </c>
      <c r="T50" s="25">
        <f t="shared" si="40"/>
        <v>1.9972140320445256E-2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9"/>
        <v>1.794177947851755</v>
      </c>
      <c r="Y50" s="7">
        <f t="shared" ca="1" si="3"/>
        <v>31.218583380355639</v>
      </c>
      <c r="Z50">
        <v>1</v>
      </c>
      <c r="AA50">
        <v>2</v>
      </c>
      <c r="AB50" s="11">
        <f t="shared" si="20"/>
        <v>68.898590857051275</v>
      </c>
      <c r="AC50" s="11"/>
      <c r="AD50" s="7">
        <f t="shared" si="41"/>
        <v>2.1016554607490732</v>
      </c>
      <c r="AE50">
        <f t="shared" si="42"/>
        <v>114.77177853970238</v>
      </c>
      <c r="AF50" s="25">
        <f t="shared" si="43"/>
        <v>3.5597946787979005E-3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Control!C53/100*(1-Control!D53/100)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Control!C54/100*(1-Control!D54/100)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Control!C55/100*(1-Control!D55/100)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Control!C56/100*(1-Control!D56/100)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Control!C57/100*(1-Control!D57/100)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Control!C58/100*(1-Control!D58/100)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Control!C59/100*(1-Control!D59/100)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Control!C60/100*(1-Control!D60/100)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Control!C61/100*(1-Control!D61/100)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Control!C62/100*(1-Control!D62/100)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Control!C63/100*(1-Control!D63/100)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Control!C64/100*(1-Control!D64/100)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Control!C65/100*(1-Control!D65/100)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Control!C66/100*(1-Control!D66/100)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Control!C67/100*(1-Control!D67/100)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Control!C68/100*(1-Control!D68/100)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Control!C69/100*(1-Control!D69/100)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Control!C70/100*(1-Control!D70/100)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Control!C71/100*(1-Control!D71/100)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Control!C72/100*(1-Control!D72/100)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Control!C73/100*(1-Control!D73/100)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Control!C74/100*(1-Control!D74/100)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Control!C75/100*(1-Control!D75/100)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Control!C76/100*(1-Control!D76/100)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Control!C77/100*(1-Control!D77/100)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Control!C78/100*(1-Control!D78/100)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Control!C79/100*(1-Control!D79/100)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Control!C80/100*(1-Control!D80/100)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Control!C81/100*(1-Control!D81/100)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Control!C82/100*(1-Control!D82/100)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Control!C83/100*(1-Control!D83/100)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Control!C84/100*(1-Control!D84/100)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Control!C85/100*(1-Control!D85/100)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Control!C86/100*(1-Control!D86/100)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Control!C87/100*(1-Control!D87/100)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Control!C88/100*(1-Control!D88/100)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Control!C89/100*(1-Control!D89/100)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Control!C90/100*(1-Control!D90/100)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Control!C91/100*(1-Control!D91/100)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Control!C92/100*(1-Control!D92/100)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Control!C93/100*(1-Control!D93/100)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Control!C94/100*(1-Control!D94/100)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Control!C95/100*(1-Control!D95/100)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Control!C96/100*(1-Control!D96/100)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Control!C97/100*(1-Control!D97/100)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Control!C98/100*(1-Control!D98/100)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Control!C99/100*(1-Control!D99/100)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Control!C100/100*(1-Control!D100/100)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Control!C101/100*(1-Control!D101/100)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Control!C102/100*(1-Control!D102/100)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BX530"/>
  <sheetViews>
    <sheetView workbookViewId="0">
      <selection activeCell="D2" sqref="D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85546875" style="1" bestFit="1" customWidth="1"/>
    <col min="5" max="5" width="10.140625" style="1" customWidth="1"/>
    <col min="6" max="6" width="7.570312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5" customWidth="1"/>
    <col min="18" max="18" width="10.5703125" style="16" customWidth="1"/>
    <col min="19" max="19" width="12.5703125" style="1" customWidth="1"/>
    <col min="20" max="20" width="12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55" width="11.42578125" customWidth="1"/>
    <col min="56" max="56" width="11.42578125" style="33" customWidth="1"/>
    <col min="57" max="59" width="11.42578125" customWidth="1"/>
    <col min="60" max="60" width="11.42578125" style="33" customWidth="1"/>
    <col min="61" max="63" width="11.42578125" customWidth="1"/>
    <col min="64" max="65" width="9.140625" customWidth="1"/>
    <col min="66" max="74" width="11.42578125" customWidth="1"/>
    <col min="75" max="75" width="9.140625" customWidth="1"/>
  </cols>
  <sheetData>
    <row r="1" spans="1:76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5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5085.3910885700216</v>
      </c>
      <c r="AH1" s="31" t="s">
        <v>96</v>
      </c>
      <c r="AI1">
        <f ca="1">MAX(AD3:OFFSET(AD3,Control!$I$5-1,0))</f>
        <v>6.98009013426661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0"/>
      <c r="BA1" s="10"/>
      <c r="BD1"/>
      <c r="BE1" s="33"/>
      <c r="BH1"/>
      <c r="BI1" s="33"/>
    </row>
    <row r="2" spans="1:76" x14ac:dyDescent="0.2">
      <c r="C2" s="2" t="s">
        <v>9</v>
      </c>
      <c r="D2" s="96">
        <f ca="1">SUM(D3:OFFSET(D3,Control!$I$5-1,0))</f>
        <v>2.8079942560585436E-5</v>
      </c>
      <c r="E2" s="18" t="s">
        <v>29</v>
      </c>
      <c r="F2" s="3">
        <f>Control!Q17</f>
        <v>8.8028169014084515E-2</v>
      </c>
      <c r="H2" s="3" t="s">
        <v>33</v>
      </c>
      <c r="I2" s="4">
        <v>0.1</v>
      </c>
      <c r="J2" s="4">
        <f>Control!S17</f>
        <v>1</v>
      </c>
      <c r="K2" s="4" t="s">
        <v>49</v>
      </c>
      <c r="N2" s="4" t="s">
        <v>34</v>
      </c>
      <c r="O2" s="4">
        <f>Control!R17</f>
        <v>3.52112676056338</v>
      </c>
      <c r="P2" s="18">
        <f>Control!P17</f>
        <v>2.52112676056338</v>
      </c>
      <c r="Q2" s="34" t="s">
        <v>35</v>
      </c>
      <c r="R2" s="14" t="s">
        <v>38</v>
      </c>
      <c r="S2" s="8">
        <f ca="1">100*MAX(S3:OFFSET(S3,Control!$I$5-1,0))</f>
        <v>0.18448079039484327</v>
      </c>
      <c r="T2" s="8">
        <f ca="1">S2*(1+AG3/100)</f>
        <v>0.64135771308601242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  <c r="AM2" s="10"/>
      <c r="AN2" s="31"/>
      <c r="AO2" s="1"/>
      <c r="AP2" s="1"/>
      <c r="AQ2" s="3"/>
      <c r="AR2" s="1"/>
      <c r="AT2" s="1"/>
      <c r="AV2" s="1"/>
      <c r="AW2" s="35"/>
      <c r="BD2"/>
      <c r="BE2" s="33"/>
      <c r="BH2"/>
      <c r="BI2" s="33"/>
    </row>
    <row r="3" spans="1:76" ht="14.25" x14ac:dyDescent="0.2">
      <c r="A3" s="37" t="str">
        <f>Control!B5</f>
        <v>AME 10 A1</v>
      </c>
      <c r="B3" s="27">
        <f>100*T3/(1-S3)</f>
        <v>3.1274485356736634</v>
      </c>
      <c r="C3" s="20">
        <v>75.996533189272185</v>
      </c>
      <c r="D3" s="9">
        <f>ABS(B3-((354.94*SQRT(C3)+9.623*C3-1.5223*POWER(C3,1.5))/($AA$1+273)+0.0012439*POWER(C3,1.5)))</f>
        <v>2.9049823879745418E-7</v>
      </c>
      <c r="E3">
        <f>Control!C5/100*(1+Control!D5/100)</f>
        <v>0.41759203526681238</v>
      </c>
      <c r="F3">
        <f>$F$2*N3</f>
        <v>4.8951219661183549E-5</v>
      </c>
      <c r="G3">
        <f t="shared" ref="G3:G30" si="0">0.018*C3*1000000/8.3144/($AA$1+273.15)</f>
        <v>134.51033436421781</v>
      </c>
      <c r="H3" s="21">
        <f t="shared" ref="H3:H30" si="1">2*0.0000000000000000001*(E3*100)^3.5</f>
        <v>9.4115839269742989E-14</v>
      </c>
      <c r="I3" s="7">
        <f>MIN(J3*$J$2,C3)</f>
        <v>3.787810403004765</v>
      </c>
      <c r="J3">
        <f>$I$2+(0.821*SQRT(H3)+1.54)/E3</f>
        <v>3.787810403004765</v>
      </c>
      <c r="K3">
        <f>Control!F5/100</f>
        <v>2.8561438959384348E-2</v>
      </c>
      <c r="L3" s="25">
        <f>K3*(1-F3-P3-S3)</f>
        <v>2.844958957759712E-2</v>
      </c>
      <c r="M3" s="10">
        <f t="shared" ref="M3:M30" si="2">0.018*I3*1000000/8.3144/($AA$1+273.15)</f>
        <v>6.7042485023297811</v>
      </c>
      <c r="N3">
        <f>1/((1+$P$2)*(1+(1-E3)/E3*$AA$2/M3)-$O$2)</f>
        <v>5.5608585535104509E-4</v>
      </c>
      <c r="O3">
        <f>$O$2*N3</f>
        <v>1.9580487864473417E-3</v>
      </c>
      <c r="P3" s="25">
        <f>S3*($P$2-$F$2)</f>
        <v>2.7407160308557418E-3</v>
      </c>
      <c r="Q3" s="7">
        <f>100/(1+G3/$AA$2*(1/S3-1))</f>
        <v>2.0167019060052196</v>
      </c>
      <c r="R3">
        <f>Q3/100*G3+(100-Q3)/100*$AA$2</f>
        <v>2408.2026406844689</v>
      </c>
      <c r="S3" s="25">
        <f>($O$2/(1+$P$2-$F$2)+1)*N3</f>
        <v>1.126430322377758E-3</v>
      </c>
      <c r="T3" s="25">
        <f>L3+F3+P3</f>
        <v>3.1239256828114046E-2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2.9005675432948164</v>
      </c>
      <c r="Y3" s="7">
        <f t="shared" ref="Y3:Y66" ca="1" si="3">ABS(C3-V3)</f>
        <v>53.996533189272185</v>
      </c>
      <c r="Z3">
        <v>1</v>
      </c>
      <c r="AA3">
        <v>2</v>
      </c>
      <c r="AB3" s="11">
        <f>100*8.3144*$AA$2*($AA$1+273)*($AE$1/100-B3/100)/(0.018*1000000*C3+8.3144*$AA$2*($AA$1+273)*($AE$1/100-B3/100))</f>
        <v>45.077042227451642</v>
      </c>
      <c r="AC3" s="11"/>
      <c r="AD3" s="7">
        <f t="shared" ref="AD3:AD30" si="4">B3+S3*100</f>
        <v>3.2400915679114393</v>
      </c>
      <c r="AE3">
        <f>($AE$1/100-K3)/(1-K3)/N3-1-$P$2</f>
        <v>84.75449444099921</v>
      </c>
      <c r="AF3" s="25">
        <f>S3+P3+F3</f>
        <v>3.9160975728946834E-3</v>
      </c>
      <c r="AG3">
        <f>100*((O2+P2)*(1+P2-F2)-O2)/(1+O2+P2-F2)</f>
        <v>247.65555357461221</v>
      </c>
      <c r="AL3" s="33"/>
      <c r="AN3" s="38"/>
      <c r="AO3" s="9"/>
      <c r="AP3" s="9"/>
      <c r="AQ3" s="9"/>
      <c r="AR3" s="9"/>
      <c r="AS3" s="28"/>
      <c r="AT3" s="9"/>
      <c r="AU3" s="33"/>
      <c r="AV3" s="9"/>
      <c r="AW3" s="19"/>
      <c r="AX3" s="7"/>
      <c r="AY3" s="7"/>
      <c r="AZ3" s="23"/>
      <c r="BA3" s="23"/>
      <c r="BB3" s="25"/>
      <c r="BC3" s="25"/>
      <c r="BD3"/>
      <c r="BE3" s="33"/>
      <c r="BF3" s="7"/>
      <c r="BG3" s="17"/>
      <c r="BH3" s="17"/>
      <c r="BI3" s="36"/>
      <c r="BJ3" s="7"/>
      <c r="BK3" s="17"/>
      <c r="BL3" s="24"/>
      <c r="BM3" s="32"/>
    </row>
    <row r="4" spans="1:76" ht="14.25" x14ac:dyDescent="0.2">
      <c r="A4" s="37" t="str">
        <f>Control!B6</f>
        <v>AME 10 A2</v>
      </c>
      <c r="B4" s="27">
        <f t="shared" ref="B4:B30" si="5">100*T4/(1-S4)</f>
        <v>3.7141161021214755</v>
      </c>
      <c r="C4" s="20">
        <v>101.16009742830171</v>
      </c>
      <c r="D4" s="9">
        <f t="shared" ref="D4:D30" si="6">ABS(B4-((354.94*SQRT(C4)+9.623*C4-1.5223*POWER(C4,1.5))/($AA$1+273)+0.0012439*POWER(C4,1.5)))</f>
        <v>4.7020109317230663E-7</v>
      </c>
      <c r="E4">
        <f>Control!C6/100*(1+Control!D6/100)</f>
        <v>0.37767868085065887</v>
      </c>
      <c r="F4">
        <f t="shared" ref="F4:F30" si="7">$F$2*N4</f>
        <v>4.5696071962962435E-5</v>
      </c>
      <c r="G4">
        <f t="shared" si="0"/>
        <v>179.04867443767176</v>
      </c>
      <c r="H4" s="21">
        <f t="shared" si="1"/>
        <v>6.6215344440912649E-14</v>
      </c>
      <c r="I4" s="7">
        <f t="shared" ref="I4:I30" si="8">MIN(J4*$J$2,C4)</f>
        <v>4.177540749173172</v>
      </c>
      <c r="J4">
        <f t="shared" ref="J4:J30" si="9">$I$2+(0.821*SQRT(H4)+1.54)/E4</f>
        <v>4.177540749173172</v>
      </c>
      <c r="K4">
        <f>Control!F6/100</f>
        <v>3.4624521969769839E-2</v>
      </c>
      <c r="L4" s="25">
        <f t="shared" ref="L4:L30" si="10">K4*(1-F4-P4-S4)</f>
        <v>3.4497945597960739E-2</v>
      </c>
      <c r="M4" s="10">
        <f t="shared" si="2"/>
        <v>7.3940531154485649</v>
      </c>
      <c r="N4">
        <f t="shared" ref="N4:N30" si="11">1/((1+$P$2)*(1+(1-E4)/E4*$AA$2/M4)-$O$2)</f>
        <v>5.191073774992532E-4</v>
      </c>
      <c r="O4">
        <f t="shared" ref="O4:O30" si="12">$O$2*N4</f>
        <v>1.827842878518497E-3</v>
      </c>
      <c r="P4" s="25">
        <f t="shared" ref="P4:P30" si="13">S4*($P$2-$F$2)</f>
        <v>2.5584644844986212E-3</v>
      </c>
      <c r="Q4" s="7">
        <f t="shared" ref="Q4:Q30" si="14">100/(1+G4/$AA$2*(1/S4-1))</f>
        <v>1.4227664305071577</v>
      </c>
      <c r="R4">
        <f t="shared" ref="R4:R9" si="15">Q4/100*G4+(100-Q4)/100*$AA$2</f>
        <v>2422.6185285652168</v>
      </c>
      <c r="S4" s="25">
        <f t="shared" ref="S4:S30" si="16">($O$2/(1+$P$2-$F$2)+1)*N4</f>
        <v>1.0515252005754102E-3</v>
      </c>
      <c r="T4" s="25">
        <f t="shared" ref="T4:T30" si="17">L4+F4+P4</f>
        <v>3.7102106154422318E-2</v>
      </c>
      <c r="U4" s="10">
        <f ca="1">RANK(C4,$C$3:OFFSET($C$3,Control!$I$5-1,0),1)</f>
        <v>36</v>
      </c>
      <c r="V4" s="10">
        <f t="shared" ref="V4:W19" ca="1" si="18">IF(U4=U3,U3+1,U4)</f>
        <v>36</v>
      </c>
      <c r="W4" s="10">
        <f t="shared" ca="1" si="18"/>
        <v>36</v>
      </c>
      <c r="X4" s="7">
        <f t="shared" ref="X4:X67" si="19">(N4+L4)*100</f>
        <v>3.5017052975459992</v>
      </c>
      <c r="Y4" s="7">
        <f t="shared" ca="1" si="3"/>
        <v>65.160097428301711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34.901977267439655</v>
      </c>
      <c r="AC4" s="11"/>
      <c r="AD4" s="7">
        <f t="shared" si="4"/>
        <v>3.8192686221790164</v>
      </c>
      <c r="AE4">
        <f t="shared" ref="AE4:AE30" si="21">($AE$1/100-K4)/(1-K4)/N4-1-$P$2</f>
        <v>79.537960561331047</v>
      </c>
      <c r="AF4" s="25">
        <f t="shared" ref="AF4:AF30" si="22">S4+P4+F4</f>
        <v>3.655685757036994E-3</v>
      </c>
      <c r="AG4" s="7"/>
      <c r="AL4" s="33"/>
      <c r="AN4" s="38"/>
      <c r="AO4" s="9"/>
      <c r="AP4" s="9"/>
      <c r="AQ4" s="9"/>
      <c r="AR4" s="9"/>
      <c r="AS4" s="28"/>
      <c r="AT4" s="9"/>
      <c r="AU4" s="33"/>
      <c r="AV4" s="9"/>
      <c r="AW4" s="19"/>
      <c r="AX4" s="7"/>
      <c r="AY4" s="7"/>
      <c r="AZ4" s="23"/>
      <c r="BA4" s="23"/>
      <c r="BB4" s="25"/>
      <c r="BC4" s="25"/>
      <c r="BD4"/>
      <c r="BE4" s="33"/>
      <c r="BF4" s="7"/>
      <c r="BG4" s="17"/>
      <c r="BH4" s="17"/>
      <c r="BI4" s="36"/>
      <c r="BJ4" s="7"/>
      <c r="BK4" s="17"/>
      <c r="BL4" s="24"/>
      <c r="BM4" s="32"/>
    </row>
    <row r="5" spans="1:76" ht="14.25" x14ac:dyDescent="0.2">
      <c r="A5" s="37" t="str">
        <f>Control!B7</f>
        <v>AME 10 A3</v>
      </c>
      <c r="B5" s="27">
        <f t="shared" si="5"/>
        <v>4.74053005829089</v>
      </c>
      <c r="C5" s="20">
        <v>150.37222331836674</v>
      </c>
      <c r="D5" s="9">
        <f t="shared" si="6"/>
        <v>3.6587112717256787E-7</v>
      </c>
      <c r="E5">
        <f>Control!C7/100*(1+Control!D7/100)</f>
        <v>0.49099678914494277</v>
      </c>
      <c r="F5">
        <f t="shared" si="7"/>
        <v>5.6270541278738819E-5</v>
      </c>
      <c r="G5">
        <f t="shared" si="0"/>
        <v>266.15185178604389</v>
      </c>
      <c r="H5" s="21">
        <f t="shared" si="1"/>
        <v>1.6588429750278392E-13</v>
      </c>
      <c r="I5" s="7">
        <f t="shared" si="8"/>
        <v>3.2364774035816088</v>
      </c>
      <c r="J5">
        <f t="shared" si="9"/>
        <v>3.2364774035816088</v>
      </c>
      <c r="K5">
        <f>Control!F7/100</f>
        <v>4.4336719574517083E-2</v>
      </c>
      <c r="L5" s="25">
        <f t="shared" si="10"/>
        <v>4.4137131477798547E-2</v>
      </c>
      <c r="M5" s="10">
        <f t="shared" si="2"/>
        <v>5.728414697993764</v>
      </c>
      <c r="N5">
        <f t="shared" si="11"/>
        <v>6.392333489264729E-4</v>
      </c>
      <c r="O5">
        <f t="shared" si="12"/>
        <v>2.2508216511495523E-3</v>
      </c>
      <c r="P5" s="25">
        <f t="shared" si="13"/>
        <v>3.1505154644769977E-3</v>
      </c>
      <c r="Q5" s="7">
        <f t="shared" si="14"/>
        <v>1.1817988696177304</v>
      </c>
      <c r="R5">
        <f t="shared" si="15"/>
        <v>2429.1322173267586</v>
      </c>
      <c r="S5" s="25">
        <f t="shared" si="16"/>
        <v>1.2948572965433682E-3</v>
      </c>
      <c r="T5" s="25">
        <f t="shared" si="17"/>
        <v>4.7343917483554286E-2</v>
      </c>
      <c r="U5" s="10">
        <f ca="1">RANK(C5,$C$3:OFFSET($C$3,Control!$I$5-1,0),1)</f>
        <v>41</v>
      </c>
      <c r="V5" s="10">
        <f t="shared" ca="1" si="18"/>
        <v>41</v>
      </c>
      <c r="W5" s="10">
        <f t="shared" ca="1" si="18"/>
        <v>41</v>
      </c>
      <c r="X5" s="7">
        <f t="shared" si="19"/>
        <v>4.4776364826725024</v>
      </c>
      <c r="Y5" s="7">
        <f t="shared" ca="1" si="3"/>
        <v>109.37222331836674</v>
      </c>
      <c r="Z5">
        <v>1</v>
      </c>
      <c r="AA5">
        <v>2</v>
      </c>
      <c r="AB5" s="11">
        <f t="shared" si="20"/>
        <v>21.012061937988303</v>
      </c>
      <c r="AC5" s="11"/>
      <c r="AD5" s="7">
        <f t="shared" si="4"/>
        <v>4.8700157879452268</v>
      </c>
      <c r="AE5">
        <f t="shared" si="21"/>
        <v>48.716428565257473</v>
      </c>
      <c r="AF5" s="25">
        <f t="shared" si="22"/>
        <v>4.5016433022991046E-3</v>
      </c>
      <c r="AG5" s="7">
        <f>100*MAX(AF3:AF30)</f>
        <v>0.49156501934575075</v>
      </c>
      <c r="AL5" s="33"/>
      <c r="AN5" s="38"/>
      <c r="AO5" s="9"/>
      <c r="AP5" s="9"/>
      <c r="AQ5" s="9"/>
      <c r="AR5" s="9"/>
      <c r="AS5" s="28"/>
      <c r="AT5" s="9"/>
      <c r="AU5" s="33"/>
      <c r="AV5" s="9"/>
      <c r="AW5" s="19"/>
      <c r="AX5" s="7"/>
      <c r="AY5" s="7"/>
      <c r="AZ5" s="23"/>
      <c r="BA5" s="23"/>
      <c r="BB5" s="25"/>
      <c r="BC5" s="25"/>
      <c r="BD5"/>
      <c r="BE5" s="33"/>
      <c r="BF5" s="7"/>
      <c r="BG5" s="17"/>
      <c r="BH5" s="17"/>
      <c r="BI5" s="36"/>
      <c r="BJ5" s="7"/>
      <c r="BK5" s="17"/>
      <c r="BL5" s="24"/>
      <c r="BM5" s="32"/>
    </row>
    <row r="6" spans="1:76" ht="14.25" x14ac:dyDescent="0.2">
      <c r="A6" s="37" t="str">
        <f>Control!B8</f>
        <v>AME 10 A4</v>
      </c>
      <c r="B6" s="27">
        <f t="shared" si="5"/>
        <v>3.7079438228684527</v>
      </c>
      <c r="C6" s="20">
        <v>100.88319669332535</v>
      </c>
      <c r="D6" s="9">
        <f t="shared" si="6"/>
        <v>3.042185072743564E-7</v>
      </c>
      <c r="E6">
        <f>Control!C8/100*(1+Control!D8/100)</f>
        <v>0.44958096507364942</v>
      </c>
      <c r="F6">
        <f t="shared" si="7"/>
        <v>5.1900889629187071E-5</v>
      </c>
      <c r="G6">
        <f t="shared" si="0"/>
        <v>178.55857299640462</v>
      </c>
      <c r="H6" s="21">
        <f t="shared" si="1"/>
        <v>1.2185902500591574E-13</v>
      </c>
      <c r="I6" s="7">
        <f t="shared" si="8"/>
        <v>3.5254125646644368</v>
      </c>
      <c r="J6">
        <f t="shared" si="9"/>
        <v>3.5254125646644368</v>
      </c>
      <c r="K6">
        <f>Control!F8/100</f>
        <v>3.421947054952925E-2</v>
      </c>
      <c r="L6" s="25">
        <f t="shared" si="10"/>
        <v>3.4077388872396419E-2</v>
      </c>
      <c r="M6" s="10">
        <f t="shared" si="2"/>
        <v>6.2398165145744775</v>
      </c>
      <c r="N6">
        <f t="shared" si="11"/>
        <v>5.8959410618756507E-4</v>
      </c>
      <c r="O6">
        <f t="shared" si="12"/>
        <v>2.0760355851674826E-3</v>
      </c>
      <c r="P6" s="25">
        <f t="shared" si="13"/>
        <v>2.9058642707360948E-3</v>
      </c>
      <c r="Q6" s="7">
        <f t="shared" si="14"/>
        <v>1.6174229187022684</v>
      </c>
      <c r="R6">
        <f t="shared" si="15"/>
        <v>2418.1803146288107</v>
      </c>
      <c r="S6" s="25">
        <f t="shared" si="16"/>
        <v>1.1943060099696831E-3</v>
      </c>
      <c r="T6" s="25">
        <f t="shared" si="17"/>
        <v>3.7035154032761704E-2</v>
      </c>
      <c r="U6" s="10">
        <f ca="1">RANK(C6,$C$3:OFFSET($C$3,Control!$I$5-1,0),1)</f>
        <v>35</v>
      </c>
      <c r="V6" s="10">
        <f t="shared" ca="1" si="18"/>
        <v>35</v>
      </c>
      <c r="W6" s="10">
        <f t="shared" ca="1" si="18"/>
        <v>35</v>
      </c>
      <c r="X6" s="7">
        <f t="shared" si="19"/>
        <v>3.4666982978583984</v>
      </c>
      <c r="Y6" s="7">
        <f t="shared" ca="1" si="3"/>
        <v>65.883196693325345</v>
      </c>
      <c r="Z6">
        <v>1</v>
      </c>
      <c r="AA6">
        <v>2</v>
      </c>
      <c r="AB6" s="11">
        <f t="shared" si="20"/>
        <v>35.000149695034722</v>
      </c>
      <c r="AC6" s="11"/>
      <c r="AD6" s="7">
        <f t="shared" si="4"/>
        <v>3.8273744238654208</v>
      </c>
      <c r="AE6">
        <f t="shared" si="21"/>
        <v>70.288812115420484</v>
      </c>
      <c r="AF6" s="25">
        <f t="shared" si="22"/>
        <v>4.1520711703349651E-3</v>
      </c>
      <c r="AG6" s="7"/>
      <c r="AL6" s="33"/>
      <c r="AN6" s="21"/>
      <c r="AO6" s="9"/>
      <c r="AP6" s="9"/>
      <c r="AQ6" s="9"/>
      <c r="AR6" s="9"/>
      <c r="AS6" s="28"/>
      <c r="AT6" s="9"/>
      <c r="AU6" s="33"/>
      <c r="AV6" s="9"/>
      <c r="AW6" s="19"/>
      <c r="AX6" s="7"/>
      <c r="AY6" s="7"/>
      <c r="AZ6" s="23"/>
      <c r="BA6" s="23"/>
      <c r="BB6" s="25"/>
      <c r="BC6" s="25"/>
      <c r="BD6"/>
      <c r="BE6" s="33"/>
      <c r="BF6" s="7"/>
      <c r="BG6" s="17"/>
      <c r="BH6" s="17"/>
      <c r="BI6" s="36"/>
      <c r="BJ6" s="7"/>
      <c r="BK6" s="17"/>
      <c r="BL6" s="24"/>
      <c r="BM6" s="32"/>
    </row>
    <row r="7" spans="1:76" ht="14.25" x14ac:dyDescent="0.2">
      <c r="A7" s="37" t="str">
        <f>Control!B9</f>
        <v>AME 10 A5</v>
      </c>
      <c r="B7" s="27">
        <f t="shared" si="5"/>
        <v>3.0985520491189433</v>
      </c>
      <c r="C7" s="20">
        <v>74.82031105202276</v>
      </c>
      <c r="D7" s="9">
        <f t="shared" si="6"/>
        <v>8.7123132708200046E-7</v>
      </c>
      <c r="E7">
        <f>Control!C9/100*(1+Control!D9/100)</f>
        <v>0.39354475083218804</v>
      </c>
      <c r="F7">
        <f t="shared" si="7"/>
        <v>4.6938726409723887E-5</v>
      </c>
      <c r="G7">
        <f t="shared" si="0"/>
        <v>132.42847580661783</v>
      </c>
      <c r="H7" s="21">
        <f t="shared" si="1"/>
        <v>7.6473229305691357E-14</v>
      </c>
      <c r="I7" s="7">
        <f t="shared" si="8"/>
        <v>4.0131514872988818</v>
      </c>
      <c r="J7">
        <f t="shared" si="9"/>
        <v>4.0131514872988818</v>
      </c>
      <c r="K7">
        <f>Control!F9/100</f>
        <v>2.8383657982640181E-2</v>
      </c>
      <c r="L7" s="25">
        <f t="shared" si="10"/>
        <v>2.8277074562115836E-2</v>
      </c>
      <c r="M7" s="10">
        <f t="shared" si="2"/>
        <v>7.103091756388582</v>
      </c>
      <c r="N7">
        <f t="shared" si="11"/>
        <v>5.3322393201446331E-4</v>
      </c>
      <c r="O7">
        <f t="shared" si="12"/>
        <v>1.8775490563889552E-3</v>
      </c>
      <c r="P7" s="25">
        <f t="shared" si="13"/>
        <v>2.6280391138260683E-3</v>
      </c>
      <c r="Q7" s="7">
        <f t="shared" si="14"/>
        <v>1.9651338531056253</v>
      </c>
      <c r="R7">
        <f t="shared" si="15"/>
        <v>2409.3583607154847</v>
      </c>
      <c r="S7" s="25">
        <f t="shared" si="16"/>
        <v>1.0801202725421179E-3</v>
      </c>
      <c r="T7" s="25">
        <f t="shared" si="17"/>
        <v>3.0952052402351628E-2</v>
      </c>
      <c r="U7" s="10">
        <f ca="1">RANK(C7,$C$3:OFFSET($C$3,Control!$I$5-1,0),1)</f>
        <v>18</v>
      </c>
      <c r="V7" s="10">
        <f t="shared" ca="1" si="18"/>
        <v>18</v>
      </c>
      <c r="W7" s="10">
        <f t="shared" ca="1" si="18"/>
        <v>18</v>
      </c>
      <c r="X7" s="7">
        <f t="shared" si="19"/>
        <v>2.88102984941303</v>
      </c>
      <c r="Y7" s="7">
        <f t="shared" ca="1" si="3"/>
        <v>56.82031105202276</v>
      </c>
      <c r="Z7">
        <v>1</v>
      </c>
      <c r="AA7">
        <v>2</v>
      </c>
      <c r="AB7" s="11">
        <f t="shared" si="20"/>
        <v>45.62235276688412</v>
      </c>
      <c r="AC7" s="11"/>
      <c r="AD7" s="7">
        <f t="shared" si="4"/>
        <v>3.2065640763731551</v>
      </c>
      <c r="AE7">
        <f t="shared" si="21"/>
        <v>88.865605763788366</v>
      </c>
      <c r="AF7" s="25">
        <f t="shared" si="22"/>
        <v>3.7550981127779104E-3</v>
      </c>
      <c r="AG7" s="7"/>
      <c r="AL7" s="33"/>
      <c r="AN7" s="21"/>
      <c r="AO7" s="9"/>
      <c r="AP7" s="9"/>
      <c r="AQ7" s="9"/>
      <c r="AR7" s="9"/>
      <c r="AS7" s="28"/>
      <c r="AT7" s="9"/>
      <c r="AU7" s="33"/>
      <c r="AV7" s="9"/>
      <c r="AW7" s="19"/>
      <c r="AX7" s="7"/>
      <c r="AY7" s="7"/>
      <c r="AZ7" s="23"/>
      <c r="BA7" s="23"/>
      <c r="BB7" s="25"/>
      <c r="BC7" s="25"/>
      <c r="BD7"/>
      <c r="BE7" s="33"/>
      <c r="BF7" s="7"/>
      <c r="BG7" s="17"/>
      <c r="BH7" s="17"/>
      <c r="BI7" s="36"/>
      <c r="BJ7" s="7"/>
      <c r="BK7" s="17"/>
      <c r="BL7" s="24"/>
      <c r="BM7" s="32"/>
    </row>
    <row r="8" spans="1:76" ht="14.25" x14ac:dyDescent="0.2">
      <c r="A8" s="37" t="str">
        <f>Control!B10</f>
        <v>AME 10 A6</v>
      </c>
      <c r="B8" s="27">
        <f t="shared" si="5"/>
        <v>2.70134626859002</v>
      </c>
      <c r="C8" s="20">
        <v>59.309036520282035</v>
      </c>
      <c r="D8" s="9">
        <f t="shared" si="6"/>
        <v>2.9926359523813062E-7</v>
      </c>
      <c r="E8">
        <f>Control!C10/100*(1+Control!D10/100)</f>
        <v>0.38353071813734074</v>
      </c>
      <c r="F8">
        <f t="shared" si="7"/>
        <v>4.6146966957571327E-5</v>
      </c>
      <c r="G8">
        <f t="shared" si="0"/>
        <v>104.97424024980241</v>
      </c>
      <c r="H8" s="21">
        <f t="shared" si="1"/>
        <v>6.987640179647865E-14</v>
      </c>
      <c r="I8" s="7">
        <f t="shared" si="8"/>
        <v>4.1153243122311318</v>
      </c>
      <c r="J8">
        <f t="shared" si="9"/>
        <v>4.1153243122311318</v>
      </c>
      <c r="K8">
        <f>Control!F10/100</f>
        <v>2.4445166204340042E-2</v>
      </c>
      <c r="L8" s="25">
        <f t="shared" si="10"/>
        <v>2.4354920582171723E-2</v>
      </c>
      <c r="M8" s="10">
        <f t="shared" si="2"/>
        <v>7.2839329114758202</v>
      </c>
      <c r="N8">
        <f t="shared" si="11"/>
        <v>5.2422954463801023E-4</v>
      </c>
      <c r="O8">
        <f t="shared" si="12"/>
        <v>1.8458786783028527E-3</v>
      </c>
      <c r="P8" s="25">
        <f t="shared" si="13"/>
        <v>2.5837095171762671E-3</v>
      </c>
      <c r="Q8" s="7">
        <f t="shared" si="14"/>
        <v>2.425768194461059</v>
      </c>
      <c r="R8">
        <f t="shared" si="15"/>
        <v>2397.9938225583378</v>
      </c>
      <c r="S8" s="25">
        <f t="shared" si="16"/>
        <v>1.0619008724718668E-3</v>
      </c>
      <c r="T8" s="25">
        <f t="shared" si="17"/>
        <v>2.698477706630556E-2</v>
      </c>
      <c r="U8" s="10">
        <f ca="1">RANK(C8,$C$3:OFFSET($C$3,Control!$I$5-1,0),1)</f>
        <v>9</v>
      </c>
      <c r="V8" s="10">
        <f t="shared" ca="1" si="18"/>
        <v>9</v>
      </c>
      <c r="W8" s="10">
        <f t="shared" ca="1" si="18"/>
        <v>9</v>
      </c>
      <c r="X8" s="7">
        <f t="shared" si="19"/>
        <v>2.4879150126809733</v>
      </c>
      <c r="Y8" s="7">
        <f t="shared" ca="1" si="3"/>
        <v>50.309036520282035</v>
      </c>
      <c r="Z8">
        <v>1</v>
      </c>
      <c r="AA8">
        <v>2</v>
      </c>
      <c r="AB8" s="11">
        <f t="shared" si="20"/>
        <v>53.51640702437571</v>
      </c>
      <c r="AC8" s="11"/>
      <c r="AD8" s="7">
        <f t="shared" si="4"/>
        <v>2.8075363558372066</v>
      </c>
      <c r="AE8">
        <f t="shared" si="21"/>
        <v>97.772506435122992</v>
      </c>
      <c r="AF8" s="25">
        <f t="shared" si="22"/>
        <v>3.691757356605705E-3</v>
      </c>
      <c r="AG8" s="7"/>
      <c r="AL8" s="33"/>
      <c r="AN8" s="21"/>
      <c r="AO8" s="9"/>
      <c r="AP8" s="9"/>
      <c r="AQ8" s="9"/>
      <c r="AR8" s="9"/>
      <c r="AS8" s="28"/>
      <c r="AT8" s="9"/>
      <c r="AU8" s="33"/>
      <c r="AV8" s="9"/>
      <c r="AW8" s="19"/>
      <c r="AX8" s="7"/>
      <c r="AY8" s="7"/>
      <c r="AZ8" s="23"/>
      <c r="BA8" s="23"/>
      <c r="BB8" s="25"/>
      <c r="BC8" s="25"/>
      <c r="BD8"/>
      <c r="BE8" s="33"/>
      <c r="BF8" s="7"/>
      <c r="BG8" s="17"/>
      <c r="BH8" s="17"/>
      <c r="BI8" s="36"/>
      <c r="BJ8" s="7"/>
      <c r="BK8" s="17"/>
      <c r="BL8" s="24"/>
      <c r="BM8" s="32"/>
    </row>
    <row r="9" spans="1:76" ht="14.25" x14ac:dyDescent="0.2">
      <c r="A9" s="37" t="str">
        <f>Control!B11</f>
        <v>AME 10 B1</v>
      </c>
      <c r="B9" s="27">
        <f t="shared" si="5"/>
        <v>4.9096402453462353</v>
      </c>
      <c r="C9" s="20">
        <v>159.03526020781683</v>
      </c>
      <c r="D9" s="9">
        <f t="shared" si="6"/>
        <v>4.9885689801243416E-7</v>
      </c>
      <c r="E9">
        <f>Control!C11/100*(1+Control!D11/100)</f>
        <v>0.35730093619752712</v>
      </c>
      <c r="F9">
        <f t="shared" si="7"/>
        <v>4.4190060716708796E-5</v>
      </c>
      <c r="G9">
        <f t="shared" si="0"/>
        <v>281.4850247573338</v>
      </c>
      <c r="H9" s="21">
        <f t="shared" si="1"/>
        <v>5.453176257212264E-14</v>
      </c>
      <c r="I9" s="7">
        <f t="shared" si="8"/>
        <v>4.4100927977106172</v>
      </c>
      <c r="J9">
        <f t="shared" si="9"/>
        <v>4.4100927977106172</v>
      </c>
      <c r="K9">
        <f>Control!F11/100</f>
        <v>4.6693212964058421E-2</v>
      </c>
      <c r="L9" s="25">
        <f t="shared" si="10"/>
        <v>4.6528142890783226E-2</v>
      </c>
      <c r="M9" s="10">
        <f t="shared" si="2"/>
        <v>7.8056594413312199</v>
      </c>
      <c r="N9">
        <f t="shared" si="11"/>
        <v>5.019990897418119E-4</v>
      </c>
      <c r="O9">
        <f t="shared" si="12"/>
        <v>1.7676024286683515E-3</v>
      </c>
      <c r="P9" s="25">
        <f t="shared" si="13"/>
        <v>2.4741448456045293E-3</v>
      </c>
      <c r="Q9" s="7">
        <f t="shared" si="14"/>
        <v>0.87996401408853886</v>
      </c>
      <c r="R9">
        <f t="shared" si="15"/>
        <v>2435.8738503770392</v>
      </c>
      <c r="S9" s="25">
        <f t="shared" si="16"/>
        <v>1.0168699510154651E-3</v>
      </c>
      <c r="T9" s="25">
        <f t="shared" si="17"/>
        <v>4.9046477797104464E-2</v>
      </c>
      <c r="U9" s="10">
        <f ca="1">RANK(C9,$C$3:OFFSET($C$3,Control!$I$5-1,0),1)</f>
        <v>42</v>
      </c>
      <c r="V9" s="10">
        <f t="shared" ca="1" si="18"/>
        <v>42</v>
      </c>
      <c r="W9" s="10">
        <f t="shared" ca="1" si="18"/>
        <v>42</v>
      </c>
      <c r="X9" s="7">
        <f t="shared" si="19"/>
        <v>4.7030141980525038</v>
      </c>
      <c r="Y9" s="7">
        <f t="shared" ca="1" si="3"/>
        <v>117.03526020781683</v>
      </c>
      <c r="Z9">
        <v>1</v>
      </c>
      <c r="AA9">
        <v>2</v>
      </c>
      <c r="AB9" s="11">
        <f t="shared" si="20"/>
        <v>19.14476081521849</v>
      </c>
      <c r="AC9" s="11"/>
      <c r="AD9" s="7">
        <f t="shared" si="4"/>
        <v>5.0113272404477822</v>
      </c>
      <c r="AE9">
        <f t="shared" si="21"/>
        <v>58.237181521519403</v>
      </c>
      <c r="AF9" s="25">
        <f t="shared" si="22"/>
        <v>3.5352048573367035E-3</v>
      </c>
      <c r="AG9" s="7"/>
      <c r="AL9" s="33"/>
      <c r="AN9" s="21"/>
      <c r="AO9" s="9"/>
      <c r="AP9" s="9"/>
      <c r="AQ9" s="9"/>
      <c r="AR9" s="9"/>
      <c r="AS9" s="28"/>
      <c r="AT9" s="9"/>
      <c r="AU9" s="33"/>
      <c r="AV9" s="9"/>
      <c r="AW9" s="19"/>
      <c r="AX9" s="7"/>
      <c r="AY9" s="7"/>
      <c r="AZ9" s="23"/>
      <c r="BA9" s="23"/>
      <c r="BB9" s="25"/>
      <c r="BC9" s="25"/>
      <c r="BD9"/>
      <c r="BE9" s="33"/>
      <c r="BF9" s="7"/>
      <c r="BG9" s="17"/>
      <c r="BH9" s="17"/>
      <c r="BI9" s="36"/>
      <c r="BJ9" s="7"/>
      <c r="BK9" s="17"/>
      <c r="BL9" s="24"/>
      <c r="BM9" s="32"/>
    </row>
    <row r="10" spans="1:76" s="10" customFormat="1" ht="14.25" x14ac:dyDescent="0.2">
      <c r="A10" s="37" t="str">
        <f>Control!B12</f>
        <v>AME 10 B2</v>
      </c>
      <c r="B10" s="27">
        <f t="shared" si="5"/>
        <v>2.8113784751799398</v>
      </c>
      <c r="C10" s="20">
        <v>63.479959059209435</v>
      </c>
      <c r="D10" s="9">
        <f t="shared" si="6"/>
        <v>6.5415329908447006E-7</v>
      </c>
      <c r="E10">
        <f>Control!C12/100*(1+Control!D12/100)</f>
        <v>0.37692276762323018</v>
      </c>
      <c r="F10">
        <f t="shared" si="7"/>
        <v>4.5638447109724792E-5</v>
      </c>
      <c r="G10">
        <f t="shared" si="0"/>
        <v>112.3565794404745</v>
      </c>
      <c r="H10" s="21">
        <f t="shared" si="1"/>
        <v>6.5752655249386769E-14</v>
      </c>
      <c r="I10" s="7">
        <f t="shared" si="8"/>
        <v>4.1857181969503596</v>
      </c>
      <c r="J10">
        <f t="shared" si="9"/>
        <v>4.1857181969503596</v>
      </c>
      <c r="K10">
        <f>Control!F12/100</f>
        <v>2.557676579803474E-2</v>
      </c>
      <c r="L10" s="25">
        <f t="shared" si="10"/>
        <v>2.5483383088185825E-2</v>
      </c>
      <c r="M10" s="10">
        <f t="shared" si="2"/>
        <v>7.4085268182425583</v>
      </c>
      <c r="N10">
        <f t="shared" si="11"/>
        <v>5.1845275916647358E-4</v>
      </c>
      <c r="O10">
        <f t="shared" si="12"/>
        <v>1.8255378843889914E-3</v>
      </c>
      <c r="P10" s="25">
        <f t="shared" si="13"/>
        <v>2.5552381428438626E-3</v>
      </c>
      <c r="Q10" s="7">
        <f t="shared" si="14"/>
        <v>2.2455237370745129</v>
      </c>
      <c r="R10">
        <f t="shared" ref="R10:R30" si="23">Q10/100*G10+(100-Q10)/100*2450</f>
        <v>2397.5076621031758</v>
      </c>
      <c r="S10" s="25">
        <f t="shared" si="16"/>
        <v>1.0501991788243951E-3</v>
      </c>
      <c r="T10" s="25">
        <f t="shared" si="17"/>
        <v>2.8084259678139413E-2</v>
      </c>
      <c r="U10" s="10">
        <f ca="1">RANK(C10,$C$3:OFFSET($C$3,Control!$I$5-1,0),1)</f>
        <v>11</v>
      </c>
      <c r="V10" s="10">
        <f t="shared" ca="1" si="18"/>
        <v>11</v>
      </c>
      <c r="W10" s="10">
        <f t="shared" ca="1" si="18"/>
        <v>11</v>
      </c>
      <c r="X10" s="7">
        <f t="shared" si="19"/>
        <v>2.6001835847352299</v>
      </c>
      <c r="Y10" s="7">
        <f t="shared" ca="1" si="3"/>
        <v>52.479959059209435</v>
      </c>
      <c r="Z10">
        <v>1</v>
      </c>
      <c r="AA10">
        <v>2</v>
      </c>
      <c r="AB10" s="11">
        <f t="shared" si="20"/>
        <v>51.257842158776306</v>
      </c>
      <c r="AC10" s="11"/>
      <c r="AD10" s="7">
        <f t="shared" si="4"/>
        <v>2.9163983930623791</v>
      </c>
      <c r="AE10">
        <f t="shared" si="21"/>
        <v>96.780161586743986</v>
      </c>
      <c r="AF10" s="25">
        <f t="shared" si="22"/>
        <v>3.6510757687779824E-3</v>
      </c>
      <c r="AG10" s="7"/>
      <c r="AH10"/>
      <c r="AI10"/>
      <c r="AJ10"/>
      <c r="AK10"/>
      <c r="AL10" s="33"/>
      <c r="AN10" s="21"/>
      <c r="AO10" s="9"/>
      <c r="AP10" s="9"/>
      <c r="AQ10" s="9"/>
      <c r="AR10" s="9"/>
      <c r="AS10" s="28"/>
      <c r="AT10" s="9"/>
      <c r="AU10" s="33"/>
      <c r="AV10" s="9"/>
      <c r="AW10" s="19"/>
      <c r="AX10" s="7"/>
      <c r="AY10" s="7"/>
      <c r="AZ10" s="23"/>
      <c r="BA10" s="23"/>
      <c r="BB10" s="25"/>
      <c r="BC10" s="25"/>
      <c r="BD10"/>
      <c r="BE10" s="33"/>
      <c r="BF10" s="7"/>
      <c r="BG10" s="17"/>
      <c r="BH10" s="17"/>
      <c r="BI10" s="36"/>
      <c r="BJ10" s="7"/>
      <c r="BK10" s="17"/>
      <c r="BL10" s="24"/>
      <c r="BM10" s="32"/>
      <c r="BN10"/>
      <c r="BO10"/>
      <c r="BP10"/>
      <c r="BQ10"/>
      <c r="BR10"/>
      <c r="BS10"/>
      <c r="BT10"/>
      <c r="BU10"/>
      <c r="BV10"/>
      <c r="BW10"/>
      <c r="BX10"/>
    </row>
    <row r="11" spans="1:76" ht="14.25" x14ac:dyDescent="0.2">
      <c r="A11" s="37" t="str">
        <f>Control!B13</f>
        <v>AME 10 B4</v>
      </c>
      <c r="B11" s="27">
        <f t="shared" si="5"/>
        <v>6.8727150318916586</v>
      </c>
      <c r="C11" s="20">
        <v>268.98790812240247</v>
      </c>
      <c r="D11" s="9">
        <f t="shared" si="6"/>
        <v>8.8388744323708579E-7</v>
      </c>
      <c r="E11">
        <f>Control!C13/100*(1+Control!D13/100)</f>
        <v>0.39008118268848219</v>
      </c>
      <c r="F11">
        <f t="shared" si="7"/>
        <v>4.6661938320367829E-5</v>
      </c>
      <c r="G11">
        <f t="shared" si="0"/>
        <v>476.09610521790648</v>
      </c>
      <c r="H11" s="21">
        <f t="shared" si="1"/>
        <v>7.4143400070548595E-14</v>
      </c>
      <c r="I11" s="7">
        <f t="shared" si="8"/>
        <v>4.0478967248268312</v>
      </c>
      <c r="J11">
        <f t="shared" si="9"/>
        <v>4.0478967248268312</v>
      </c>
      <c r="K11">
        <f>Control!F13/100</f>
        <v>6.6241426698370548E-2</v>
      </c>
      <c r="L11" s="25">
        <f t="shared" si="10"/>
        <v>6.5994150429022347E-2</v>
      </c>
      <c r="M11" s="10">
        <f t="shared" si="2"/>
        <v>7.164589213197682</v>
      </c>
      <c r="N11">
        <f t="shared" si="11"/>
        <v>5.3007961931937847E-4</v>
      </c>
      <c r="O11">
        <f t="shared" si="12"/>
        <v>1.8664775328147128E-3</v>
      </c>
      <c r="P11" s="25">
        <f t="shared" si="13"/>
        <v>2.6125421035595475E-3</v>
      </c>
      <c r="Q11" s="7">
        <f t="shared" si="14"/>
        <v>0.55122192661900449</v>
      </c>
      <c r="R11">
        <f t="shared" si="23"/>
        <v>2439.1194089215742</v>
      </c>
      <c r="S11" s="25">
        <f t="shared" si="16"/>
        <v>1.0737510237495101E-3</v>
      </c>
      <c r="T11" s="25">
        <f t="shared" si="17"/>
        <v>6.8653354470902261E-2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6.6524230048341719</v>
      </c>
      <c r="Y11" s="7">
        <f t="shared" ca="1" si="3"/>
        <v>220.98790812240247</v>
      </c>
      <c r="Z11">
        <v>1</v>
      </c>
      <c r="AA11">
        <v>2</v>
      </c>
      <c r="AB11" s="11">
        <f t="shared" si="20"/>
        <v>3.7330200605475636</v>
      </c>
      <c r="AC11" s="11"/>
      <c r="AD11" s="7">
        <f t="shared" si="4"/>
        <v>6.98009013426661</v>
      </c>
      <c r="AE11">
        <f t="shared" si="21"/>
        <v>16.695981602727549</v>
      </c>
      <c r="AF11" s="25">
        <f t="shared" si="22"/>
        <v>3.7329550656294255E-3</v>
      </c>
      <c r="AG11" s="7"/>
      <c r="AL11" s="33"/>
      <c r="AN11" s="21"/>
      <c r="AO11" s="9"/>
      <c r="AP11" s="9"/>
      <c r="AQ11" s="9"/>
      <c r="AR11" s="9"/>
      <c r="AS11" s="28"/>
      <c r="AT11" s="9"/>
      <c r="AU11" s="33"/>
      <c r="AV11" s="9"/>
      <c r="AW11" s="19"/>
      <c r="AX11" s="7"/>
      <c r="AY11" s="7"/>
      <c r="AZ11" s="23"/>
      <c r="BA11" s="23"/>
      <c r="BB11" s="25"/>
      <c r="BC11" s="25"/>
      <c r="BD11"/>
      <c r="BE11" s="33"/>
      <c r="BF11" s="7"/>
      <c r="BG11" s="17"/>
      <c r="BH11" s="23"/>
      <c r="BI11" s="36"/>
      <c r="BJ11" s="7"/>
      <c r="BK11" s="17"/>
      <c r="BL11" s="24"/>
      <c r="BM11" s="32"/>
      <c r="BP11" s="10"/>
      <c r="BQ11" s="10"/>
      <c r="BR11" s="10"/>
      <c r="BS11" s="10"/>
      <c r="BT11" s="10"/>
      <c r="BU11" s="10"/>
      <c r="BV11" s="10"/>
    </row>
    <row r="12" spans="1:76" ht="14.25" x14ac:dyDescent="0.2">
      <c r="A12" s="37" t="str">
        <f>Control!B14</f>
        <v>AME 10 B5</v>
      </c>
      <c r="B12" s="27">
        <f t="shared" si="5"/>
        <v>6.714056263147862</v>
      </c>
      <c r="C12" s="20">
        <v>259.52981886260511</v>
      </c>
      <c r="D12" s="9">
        <f t="shared" si="6"/>
        <v>9.5149349021994567E-7</v>
      </c>
      <c r="E12">
        <f>Control!C14/100*(1+Control!D14/100)</f>
        <v>0.32143652016843899</v>
      </c>
      <c r="F12">
        <f t="shared" si="7"/>
        <v>4.1759200141473786E-5</v>
      </c>
      <c r="G12">
        <f t="shared" si="0"/>
        <v>459.35572647439892</v>
      </c>
      <c r="H12" s="21">
        <f t="shared" si="1"/>
        <v>3.765852086670584E-14</v>
      </c>
      <c r="I12" s="7">
        <f t="shared" si="8"/>
        <v>4.8909931283310817</v>
      </c>
      <c r="J12">
        <f t="shared" si="9"/>
        <v>4.8909931283310817</v>
      </c>
      <c r="K12">
        <f>Control!F14/100</f>
        <v>6.491309931702284E-2</v>
      </c>
      <c r="L12" s="25">
        <f t="shared" si="10"/>
        <v>6.4696241788528203E-2</v>
      </c>
      <c r="M12" s="10">
        <f t="shared" si="2"/>
        <v>8.6568306928739531</v>
      </c>
      <c r="N12">
        <f t="shared" si="11"/>
        <v>4.7438451360714217E-4</v>
      </c>
      <c r="O12">
        <f t="shared" si="12"/>
        <v>1.6703680056589512E-3</v>
      </c>
      <c r="P12" s="25">
        <f t="shared" si="13"/>
        <v>2.338044078485038E-3</v>
      </c>
      <c r="Q12" s="7">
        <f t="shared" si="14"/>
        <v>0.51142984315375484</v>
      </c>
      <c r="R12">
        <f t="shared" si="23"/>
        <v>2439.8192511141588</v>
      </c>
      <c r="S12" s="25">
        <f t="shared" si="16"/>
        <v>9.6093273269139048E-4</v>
      </c>
      <c r="T12" s="25">
        <f t="shared" si="17"/>
        <v>6.7076045067154713E-2</v>
      </c>
      <c r="U12" s="10">
        <f ca="1">RANK(C12,$C$3:OFFSET($C$3,Control!$I$5-1,0),1)</f>
        <v>47</v>
      </c>
      <c r="V12" s="10">
        <f t="shared" ca="1" si="18"/>
        <v>47</v>
      </c>
      <c r="W12" s="10">
        <f t="shared" ca="1" si="18"/>
        <v>47</v>
      </c>
      <c r="X12" s="7">
        <f t="shared" si="19"/>
        <v>6.5170626302135339</v>
      </c>
      <c r="Y12" s="7">
        <f t="shared" ca="1" si="3"/>
        <v>212.52981886260511</v>
      </c>
      <c r="Z12">
        <v>1</v>
      </c>
      <c r="AA12">
        <v>2</v>
      </c>
      <c r="AB12" s="11">
        <f t="shared" si="20"/>
        <v>4.6410581215580828</v>
      </c>
      <c r="AC12" s="11"/>
      <c r="AD12" s="7">
        <f t="shared" si="4"/>
        <v>6.8101495364170006</v>
      </c>
      <c r="AE12">
        <f t="shared" si="21"/>
        <v>22.031968393894964</v>
      </c>
      <c r="AF12" s="25">
        <f t="shared" si="22"/>
        <v>3.3407360113179023E-3</v>
      </c>
      <c r="AG12" s="7"/>
      <c r="AL12" s="33"/>
      <c r="AN12" s="21"/>
      <c r="AO12" s="9"/>
      <c r="AP12" s="9"/>
      <c r="AQ12" s="9"/>
      <c r="AR12" s="9"/>
      <c r="AS12" s="28"/>
      <c r="AT12" s="9"/>
      <c r="AU12" s="33"/>
      <c r="AV12" s="9"/>
      <c r="AW12" s="19"/>
      <c r="AX12" s="7"/>
      <c r="AY12" s="7"/>
      <c r="AZ12" s="23"/>
      <c r="BA12" s="23"/>
      <c r="BB12" s="25"/>
      <c r="BC12" s="25"/>
      <c r="BD12"/>
      <c r="BE12" s="33"/>
      <c r="BF12" s="7"/>
      <c r="BG12" s="17"/>
      <c r="BH12" s="17"/>
      <c r="BI12" s="36"/>
      <c r="BJ12" s="7"/>
      <c r="BK12" s="17"/>
      <c r="BL12" s="24"/>
      <c r="BM12" s="32"/>
    </row>
    <row r="13" spans="1:76" ht="14.25" x14ac:dyDescent="0.2">
      <c r="A13" s="37" t="str">
        <f>Control!B15</f>
        <v>AME 10 C1</v>
      </c>
      <c r="B13" s="27">
        <f t="shared" si="5"/>
        <v>4.9186932048663161</v>
      </c>
      <c r="C13" s="20">
        <v>159.50312291222821</v>
      </c>
      <c r="D13" s="9">
        <f t="shared" si="6"/>
        <v>1.5015367171855587E-7</v>
      </c>
      <c r="E13">
        <f>Control!C15/100*(1+Control!D15/100)</f>
        <v>0.39615929395850213</v>
      </c>
      <c r="F13">
        <f t="shared" si="7"/>
        <v>4.7149768518698751E-5</v>
      </c>
      <c r="G13">
        <f t="shared" si="0"/>
        <v>282.31312001597132</v>
      </c>
      <c r="H13" s="21">
        <f t="shared" si="1"/>
        <v>7.8266239430790648E-14</v>
      </c>
      <c r="I13" s="7">
        <f t="shared" si="8"/>
        <v>3.987325763068251</v>
      </c>
      <c r="J13">
        <f t="shared" si="9"/>
        <v>3.987325763068251</v>
      </c>
      <c r="K13">
        <f>Control!F15/100</f>
        <v>4.6622419420497864E-2</v>
      </c>
      <c r="L13" s="25">
        <f t="shared" si="10"/>
        <v>4.6446560517821207E-2</v>
      </c>
      <c r="M13" s="10">
        <f t="shared" si="2"/>
        <v>7.0573814238815915</v>
      </c>
      <c r="N13">
        <f t="shared" si="11"/>
        <v>5.3562137037241775E-4</v>
      </c>
      <c r="O13">
        <f t="shared" si="12"/>
        <v>1.8859907407479497E-3</v>
      </c>
      <c r="P13" s="25">
        <f t="shared" si="13"/>
        <v>2.6398550909407644E-3</v>
      </c>
      <c r="Q13" s="7">
        <f t="shared" si="14"/>
        <v>0.93568466704047015</v>
      </c>
      <c r="R13">
        <f t="shared" si="23"/>
        <v>2429.717286234541</v>
      </c>
      <c r="S13" s="25">
        <f t="shared" si="16"/>
        <v>1.0849766220364359E-3</v>
      </c>
      <c r="T13" s="25">
        <f t="shared" si="17"/>
        <v>4.9133565377280669E-2</v>
      </c>
      <c r="U13" s="10">
        <f ca="1">RANK(C13,$C$3:OFFSET($C$3,Control!$I$5-1,0),1)</f>
        <v>43</v>
      </c>
      <c r="V13" s="10">
        <f t="shared" ca="1" si="18"/>
        <v>43</v>
      </c>
      <c r="W13" s="10">
        <f t="shared" ca="1" si="18"/>
        <v>43</v>
      </c>
      <c r="X13" s="7">
        <f t="shared" si="19"/>
        <v>4.6982181888193626</v>
      </c>
      <c r="Y13" s="7">
        <f t="shared" ca="1" si="3"/>
        <v>116.50312291222821</v>
      </c>
      <c r="Z13">
        <v>1</v>
      </c>
      <c r="AA13">
        <v>2</v>
      </c>
      <c r="AB13" s="11">
        <f t="shared" si="20"/>
        <v>19.047778736047746</v>
      </c>
      <c r="AC13" s="11"/>
      <c r="AD13" s="7">
        <f t="shared" si="4"/>
        <v>5.0271908670699599</v>
      </c>
      <c r="AE13">
        <f t="shared" si="21"/>
        <v>54.494795793488123</v>
      </c>
      <c r="AF13" s="25">
        <f t="shared" si="22"/>
        <v>3.7719814814958989E-3</v>
      </c>
      <c r="AG13" s="7"/>
      <c r="AL13" s="33"/>
      <c r="AN13" s="21"/>
      <c r="AO13" s="9"/>
      <c r="AP13" s="9"/>
      <c r="AQ13" s="9"/>
      <c r="AR13" s="9"/>
      <c r="AS13" s="28"/>
      <c r="AT13" s="9"/>
      <c r="AU13" s="33"/>
      <c r="AV13" s="9"/>
      <c r="AW13" s="19"/>
      <c r="AX13" s="7"/>
      <c r="AY13" s="7"/>
      <c r="AZ13" s="23"/>
      <c r="BA13" s="23"/>
      <c r="BB13" s="25"/>
      <c r="BC13" s="25"/>
      <c r="BD13"/>
      <c r="BE13" s="33"/>
      <c r="BF13" s="7"/>
      <c r="BG13" s="17"/>
      <c r="BH13" s="17"/>
      <c r="BI13" s="36"/>
      <c r="BJ13" s="7"/>
      <c r="BK13" s="17"/>
      <c r="BL13" s="24"/>
      <c r="BM13" s="32"/>
    </row>
    <row r="14" spans="1:76" ht="14.25" x14ac:dyDescent="0.2">
      <c r="A14" s="37" t="str">
        <f>Control!B16</f>
        <v>AME 10 C2</v>
      </c>
      <c r="B14" s="27">
        <f t="shared" si="5"/>
        <v>4.5417120718440245</v>
      </c>
      <c r="C14" s="20">
        <v>140.37656845155698</v>
      </c>
      <c r="D14" s="9">
        <f t="shared" si="6"/>
        <v>4.8163635568698737E-7</v>
      </c>
      <c r="E14">
        <f>Control!C16/100*(1+Control!D16/100)</f>
        <v>0.34478279244807342</v>
      </c>
      <c r="F14">
        <f t="shared" si="7"/>
        <v>4.3311359126209754E-5</v>
      </c>
      <c r="G14" s="10">
        <f t="shared" si="0"/>
        <v>248.46000688339126</v>
      </c>
      <c r="H14" s="21">
        <f t="shared" si="1"/>
        <v>4.8132623665173435E-14</v>
      </c>
      <c r="I14" s="7">
        <f t="shared" si="8"/>
        <v>4.5665807396763958</v>
      </c>
      <c r="J14">
        <f t="shared" si="9"/>
        <v>4.5665807396763958</v>
      </c>
      <c r="K14">
        <f>Control!F16/100</f>
        <v>4.3052770841903835E-2</v>
      </c>
      <c r="L14" s="25">
        <f t="shared" si="10"/>
        <v>4.2903596920358868E-2</v>
      </c>
      <c r="M14" s="10">
        <f t="shared" si="2"/>
        <v>8.0826358311010171</v>
      </c>
      <c r="N14">
        <f t="shared" si="11"/>
        <v>4.9201703967374278E-4</v>
      </c>
      <c r="O14">
        <f t="shared" si="12"/>
        <v>1.73245436504839E-3</v>
      </c>
      <c r="P14" s="25">
        <f t="shared" si="13"/>
        <v>2.4249474700929886E-3</v>
      </c>
      <c r="Q14" s="7">
        <f t="shared" si="14"/>
        <v>0.97613650261702489</v>
      </c>
      <c r="R14">
        <f t="shared" si="23"/>
        <v>2428.5099645074765</v>
      </c>
      <c r="S14" s="25">
        <f t="shared" si="16"/>
        <v>9.9664990087758158E-4</v>
      </c>
      <c r="T14" s="25">
        <f t="shared" si="17"/>
        <v>4.5371855749578069E-2</v>
      </c>
      <c r="U14" s="10">
        <f ca="1">RANK(C14,$C$3:OFFSET($C$3,Control!$I$5-1,0),1)</f>
        <v>39</v>
      </c>
      <c r="V14" s="10">
        <f t="shared" ca="1" si="18"/>
        <v>39</v>
      </c>
      <c r="W14" s="10">
        <f t="shared" ca="1" si="18"/>
        <v>39</v>
      </c>
      <c r="X14" s="7">
        <f t="shared" si="19"/>
        <v>4.3395613960032611</v>
      </c>
      <c r="Y14" s="13">
        <f t="shared" ca="1" si="3"/>
        <v>101.37656845155698</v>
      </c>
      <c r="Z14" s="10">
        <v>1</v>
      </c>
      <c r="AA14" s="10">
        <v>2</v>
      </c>
      <c r="AB14" s="11">
        <f t="shared" si="20"/>
        <v>23.348185362315274</v>
      </c>
      <c r="AC14" s="11"/>
      <c r="AD14" s="7">
        <f t="shared" si="4"/>
        <v>4.6413770619317827</v>
      </c>
      <c r="AE14">
        <f t="shared" si="21"/>
        <v>66.982322036520813</v>
      </c>
      <c r="AF14" s="25">
        <f t="shared" si="22"/>
        <v>3.46490873009678E-3</v>
      </c>
      <c r="AG14" s="7"/>
      <c r="AL14" s="33"/>
      <c r="AN14" s="21"/>
      <c r="AO14" s="9"/>
      <c r="AP14" s="9"/>
      <c r="AQ14" s="9"/>
      <c r="AR14" s="9"/>
      <c r="AS14" s="28"/>
      <c r="AT14" s="9"/>
      <c r="AU14" s="33"/>
      <c r="AV14" s="9"/>
      <c r="AW14" s="19"/>
      <c r="AX14" s="7"/>
      <c r="AY14" s="7"/>
      <c r="AZ14" s="23"/>
      <c r="BA14" s="23"/>
      <c r="BB14" s="25"/>
      <c r="BC14" s="25"/>
      <c r="BD14"/>
      <c r="BE14" s="33"/>
      <c r="BF14" s="7"/>
      <c r="BG14" s="17"/>
      <c r="BH14" s="17"/>
      <c r="BI14" s="36"/>
      <c r="BJ14" s="7"/>
      <c r="BK14" s="17"/>
      <c r="BL14" s="24"/>
      <c r="BM14" s="32"/>
    </row>
    <row r="15" spans="1:76" ht="14.25" x14ac:dyDescent="0.2">
      <c r="A15" s="37" t="str">
        <f>Control!B17</f>
        <v>AME 10 C3</v>
      </c>
      <c r="B15" s="27">
        <f t="shared" si="5"/>
        <v>2.6041087781401355</v>
      </c>
      <c r="C15" s="20">
        <v>55.707201948286254</v>
      </c>
      <c r="D15" s="9">
        <f t="shared" si="6"/>
        <v>9.6173443431268879E-8</v>
      </c>
      <c r="E15">
        <f>Control!C17/100*(1+Control!D17/100)</f>
        <v>0.36261570524735742</v>
      </c>
      <c r="F15">
        <f t="shared" si="7"/>
        <v>4.4573564643091352E-5</v>
      </c>
      <c r="G15">
        <f t="shared" si="0"/>
        <v>98.599160331391843</v>
      </c>
      <c r="H15" s="21">
        <f t="shared" si="1"/>
        <v>5.7423958918355607E-14</v>
      </c>
      <c r="I15" s="7">
        <f t="shared" si="8"/>
        <v>4.3469208433433915</v>
      </c>
      <c r="J15">
        <f t="shared" si="9"/>
        <v>4.3469208433433915</v>
      </c>
      <c r="K15">
        <f>Control!F17/100</f>
        <v>2.3558193079259309E-2</v>
      </c>
      <c r="L15" s="25">
        <f t="shared" si="10"/>
        <v>2.3474187267891886E-2</v>
      </c>
      <c r="M15" s="10">
        <f t="shared" si="2"/>
        <v>7.6938480158914064</v>
      </c>
      <c r="N15">
        <f t="shared" si="11"/>
        <v>5.0635569434551771E-4</v>
      </c>
      <c r="O15">
        <f t="shared" si="12"/>
        <v>1.7829425857236539E-3</v>
      </c>
      <c r="P15" s="25">
        <f t="shared" si="13"/>
        <v>2.4956167387709879E-3</v>
      </c>
      <c r="Q15" s="7">
        <f t="shared" si="14"/>
        <v>2.4927518357486731</v>
      </c>
      <c r="R15">
        <f t="shared" si="23"/>
        <v>2391.385412403351</v>
      </c>
      <c r="S15" s="25">
        <f t="shared" si="16"/>
        <v>1.0256948680332282E-3</v>
      </c>
      <c r="T15" s="25">
        <f t="shared" si="17"/>
        <v>2.6014377571305966E-2</v>
      </c>
      <c r="U15" s="10">
        <f ca="1">RANK(C15,$C$3:OFFSET($C$3,Control!$I$5-1,0),1)</f>
        <v>7</v>
      </c>
      <c r="V15" s="10">
        <f t="shared" ca="1" si="18"/>
        <v>7</v>
      </c>
      <c r="W15" s="10">
        <f t="shared" ca="1" si="18"/>
        <v>7</v>
      </c>
      <c r="X15" s="7">
        <f t="shared" si="19"/>
        <v>2.3980542962237403</v>
      </c>
      <c r="Y15" s="7">
        <f t="shared" ca="1" si="3"/>
        <v>48.707201948286254</v>
      </c>
      <c r="Z15">
        <v>1</v>
      </c>
      <c r="AA15">
        <v>2</v>
      </c>
      <c r="AB15" s="11">
        <f t="shared" si="20"/>
        <v>55.554440294314027</v>
      </c>
      <c r="AC15" s="11"/>
      <c r="AD15" s="7">
        <f t="shared" si="4"/>
        <v>2.7066782649434584</v>
      </c>
      <c r="AE15">
        <f t="shared" si="21"/>
        <v>103.04675219742329</v>
      </c>
      <c r="AF15" s="25">
        <f t="shared" si="22"/>
        <v>3.5658851714473077E-3</v>
      </c>
      <c r="AG15" s="7"/>
      <c r="AL15" s="33"/>
      <c r="AN15" s="21"/>
      <c r="AO15" s="9"/>
      <c r="AP15" s="9"/>
      <c r="AQ15" s="9"/>
      <c r="AR15" s="9"/>
      <c r="AS15" s="28"/>
      <c r="AT15" s="9"/>
      <c r="AU15" s="33"/>
      <c r="AV15" s="9"/>
      <c r="AW15" s="19"/>
      <c r="AX15" s="7"/>
      <c r="AY15" s="7"/>
      <c r="AZ15" s="23"/>
      <c r="BA15" s="23"/>
      <c r="BB15" s="25"/>
      <c r="BC15" s="25"/>
      <c r="BD15"/>
      <c r="BE15" s="33"/>
      <c r="BF15" s="7"/>
      <c r="BG15" s="17"/>
      <c r="BH15" s="17"/>
      <c r="BI15" s="36"/>
      <c r="BJ15" s="7"/>
      <c r="BK15" s="17"/>
      <c r="BL15" s="24"/>
      <c r="BM15" s="32"/>
    </row>
    <row r="16" spans="1:76" ht="14.25" x14ac:dyDescent="0.2">
      <c r="A16" s="37" t="str">
        <f>Control!B18</f>
        <v>AME 10 C4</v>
      </c>
      <c r="B16" s="27">
        <f t="shared" si="5"/>
        <v>3.1332703539749946</v>
      </c>
      <c r="C16" s="20">
        <v>76.234229674340938</v>
      </c>
      <c r="D16" s="9">
        <f t="shared" si="6"/>
        <v>2.8557232267800714E-7</v>
      </c>
      <c r="E16">
        <f>Control!C18/100*(1+Control!D18/100)</f>
        <v>0.37334766858568447</v>
      </c>
      <c r="F16">
        <f t="shared" si="7"/>
        <v>4.5367793400645138E-5</v>
      </c>
      <c r="G16">
        <f t="shared" si="0"/>
        <v>134.93104610384634</v>
      </c>
      <c r="H16" s="21">
        <f t="shared" si="1"/>
        <v>6.3595596987217619E-14</v>
      </c>
      <c r="I16" s="7">
        <f t="shared" si="8"/>
        <v>4.2248421688957727</v>
      </c>
      <c r="J16">
        <f t="shared" si="9"/>
        <v>4.2248421688957727</v>
      </c>
      <c r="K16">
        <f>Control!F18/100</f>
        <v>2.8819137575378625E-2</v>
      </c>
      <c r="L16" s="25">
        <f t="shared" si="10"/>
        <v>2.8714540721018259E-2</v>
      </c>
      <c r="M16" s="10">
        <f t="shared" si="2"/>
        <v>7.4777744316162797</v>
      </c>
      <c r="N16">
        <f t="shared" si="11"/>
        <v>5.1537813303132872E-4</v>
      </c>
      <c r="O16">
        <f t="shared" si="12"/>
        <v>1.8147117360258053E-3</v>
      </c>
      <c r="P16" s="25">
        <f t="shared" si="13"/>
        <v>2.5400845886644277E-3</v>
      </c>
      <c r="Q16" s="7">
        <f t="shared" si="14"/>
        <v>1.8659560265662596</v>
      </c>
      <c r="R16">
        <f t="shared" si="23"/>
        <v>2406.8018313356101</v>
      </c>
      <c r="S16" s="25">
        <f t="shared" si="16"/>
        <v>1.0439710899865376E-3</v>
      </c>
      <c r="T16" s="25">
        <f t="shared" si="17"/>
        <v>3.1299993103083332E-2</v>
      </c>
      <c r="U16" s="10">
        <f ca="1">RANK(C16,$C$3:OFFSET($C$3,Control!$I$5-1,0),1)</f>
        <v>23</v>
      </c>
      <c r="V16" s="10">
        <f t="shared" ca="1" si="18"/>
        <v>23</v>
      </c>
      <c r="W16" s="10">
        <f t="shared" ca="1" si="18"/>
        <v>23</v>
      </c>
      <c r="X16" s="7">
        <f t="shared" si="19"/>
        <v>2.9229918854049588</v>
      </c>
      <c r="Y16" s="7">
        <f t="shared" ca="1" si="3"/>
        <v>53.234229674340938</v>
      </c>
      <c r="Z16">
        <v>1</v>
      </c>
      <c r="AA16">
        <v>2</v>
      </c>
      <c r="AB16" s="11">
        <f t="shared" si="20"/>
        <v>44.967682497343723</v>
      </c>
      <c r="AC16" s="11"/>
      <c r="AD16" s="7">
        <f t="shared" si="4"/>
        <v>3.2376674629736484</v>
      </c>
      <c r="AE16">
        <f t="shared" si="21"/>
        <v>91.237461254137514</v>
      </c>
      <c r="AF16" s="25">
        <f t="shared" si="22"/>
        <v>3.6294234720516106E-3</v>
      </c>
      <c r="AG16" s="7"/>
      <c r="AL16" s="33"/>
      <c r="AN16" s="21"/>
      <c r="AO16" s="9"/>
      <c r="AP16" s="9"/>
      <c r="AQ16" s="9"/>
      <c r="AR16" s="9"/>
      <c r="AS16" s="28"/>
      <c r="AT16" s="9"/>
      <c r="AU16" s="33"/>
      <c r="AV16" s="9"/>
      <c r="AW16" s="19"/>
      <c r="AX16" s="7"/>
      <c r="AY16" s="7"/>
      <c r="AZ16" s="23"/>
      <c r="BA16" s="23"/>
      <c r="BB16" s="25"/>
      <c r="BC16" s="25"/>
      <c r="BD16"/>
      <c r="BE16" s="33"/>
      <c r="BF16" s="7"/>
      <c r="BG16" s="17"/>
      <c r="BH16" s="17"/>
      <c r="BI16" s="36"/>
      <c r="BJ16" s="7"/>
      <c r="BK16" s="17"/>
      <c r="BL16" s="24"/>
      <c r="BM16" s="32"/>
    </row>
    <row r="17" spans="1:74" ht="14.25" x14ac:dyDescent="0.2">
      <c r="A17" s="37" t="str">
        <f>Control!B19</f>
        <v>AME 10 D1</v>
      </c>
      <c r="B17" s="27">
        <f t="shared" si="5"/>
        <v>3.8235107656625194</v>
      </c>
      <c r="C17" s="20">
        <v>106.10752820016204</v>
      </c>
      <c r="D17" s="9">
        <f t="shared" si="6"/>
        <v>9.6330138488198713E-7</v>
      </c>
      <c r="E17">
        <f>Control!C19/100*(1+Control!D19/100)</f>
        <v>0.43964881951187046</v>
      </c>
      <c r="F17">
        <f t="shared" si="7"/>
        <v>5.0949006107596609E-5</v>
      </c>
      <c r="G17">
        <f t="shared" si="0"/>
        <v>187.80539713855271</v>
      </c>
      <c r="H17" s="21">
        <f t="shared" si="1"/>
        <v>1.1269397180575176E-13</v>
      </c>
      <c r="I17" s="7">
        <f t="shared" si="8"/>
        <v>3.6027963394030822</v>
      </c>
      <c r="J17">
        <f t="shared" si="9"/>
        <v>3.6027963394030822</v>
      </c>
      <c r="K17">
        <f>Control!F19/100</f>
        <v>3.5431176862735711E-2</v>
      </c>
      <c r="L17" s="25">
        <f t="shared" si="10"/>
        <v>3.5286762203025401E-2</v>
      </c>
      <c r="M17" s="10">
        <f t="shared" si="2"/>
        <v>6.3767822020557308</v>
      </c>
      <c r="N17">
        <f t="shared" si="11"/>
        <v>5.7878070938229746E-4</v>
      </c>
      <c r="O17">
        <f t="shared" si="12"/>
        <v>2.0379602443038641E-3</v>
      </c>
      <c r="P17" s="25">
        <f t="shared" si="13"/>
        <v>2.8525695327257343E-3</v>
      </c>
      <c r="Q17" s="7">
        <f t="shared" si="14"/>
        <v>1.5111805587103053</v>
      </c>
      <c r="R17">
        <f t="shared" si="23"/>
        <v>2415.8141549613638</v>
      </c>
      <c r="S17" s="25">
        <f t="shared" si="16"/>
        <v>1.1724019497743974E-3</v>
      </c>
      <c r="T17" s="25">
        <f t="shared" si="17"/>
        <v>3.8190280741858734E-2</v>
      </c>
      <c r="U17" s="10">
        <f ca="1">RANK(C17,$C$3:OFFSET($C$3,Control!$I$5-1,0),1)</f>
        <v>37</v>
      </c>
      <c r="V17" s="10">
        <f t="shared" ca="1" si="18"/>
        <v>37</v>
      </c>
      <c r="W17" s="10">
        <f t="shared" ca="1" si="18"/>
        <v>37</v>
      </c>
      <c r="X17" s="7">
        <f t="shared" si="19"/>
        <v>3.5865542912407697</v>
      </c>
      <c r="Y17" s="7">
        <f t="shared" ca="1" si="3"/>
        <v>69.107528200162037</v>
      </c>
      <c r="Z17">
        <v>1</v>
      </c>
      <c r="AA17">
        <v>2</v>
      </c>
      <c r="AB17" s="11">
        <f t="shared" si="20"/>
        <v>33.192949474936732</v>
      </c>
      <c r="AC17" s="11"/>
      <c r="AD17" s="7">
        <f t="shared" si="4"/>
        <v>3.9407509606399591</v>
      </c>
      <c r="AE17">
        <f t="shared" si="21"/>
        <v>69.591809820393053</v>
      </c>
      <c r="AF17" s="25">
        <f t="shared" si="22"/>
        <v>4.0759204886077283E-3</v>
      </c>
      <c r="AG17" s="7"/>
      <c r="AL17" s="33"/>
      <c r="AN17" s="21"/>
      <c r="AO17" s="9"/>
      <c r="AP17" s="9"/>
      <c r="AQ17" s="9"/>
      <c r="AR17" s="9"/>
      <c r="AS17" s="28"/>
      <c r="AT17" s="9"/>
      <c r="AU17" s="33"/>
      <c r="AV17" s="9"/>
      <c r="AW17" s="19"/>
      <c r="AX17" s="7"/>
      <c r="AY17" s="7"/>
      <c r="AZ17" s="23"/>
      <c r="BA17" s="23"/>
      <c r="BB17" s="25"/>
      <c r="BC17" s="25"/>
      <c r="BD17"/>
      <c r="BE17" s="33"/>
      <c r="BF17" s="7"/>
      <c r="BG17" s="17"/>
      <c r="BH17" s="17"/>
      <c r="BI17" s="36"/>
      <c r="BJ17" s="7"/>
      <c r="BK17" s="17"/>
      <c r="BL17" s="24"/>
      <c r="BM17" s="32"/>
    </row>
    <row r="18" spans="1:74" ht="14.25" x14ac:dyDescent="0.2">
      <c r="A18" s="37" t="str">
        <f>Control!B20</f>
        <v>AME 10 D2</v>
      </c>
      <c r="B18" s="27">
        <f t="shared" si="5"/>
        <v>3.3388155225359193</v>
      </c>
      <c r="C18" s="20">
        <v>84.786085453169349</v>
      </c>
      <c r="D18" s="9">
        <f t="shared" si="6"/>
        <v>9.6107439295778363E-7</v>
      </c>
      <c r="E18">
        <f>Control!C20/100*(1+Control!D20/100)</f>
        <v>0.35337851901468537</v>
      </c>
      <c r="F18">
        <f t="shared" si="7"/>
        <v>4.3911069565522566E-5</v>
      </c>
      <c r="G18">
        <f t="shared" si="0"/>
        <v>150.06743367273558</v>
      </c>
      <c r="H18" s="21">
        <f t="shared" si="1"/>
        <v>5.2465100335395663E-14</v>
      </c>
      <c r="I18" s="7">
        <f t="shared" si="8"/>
        <v>4.457933788239683</v>
      </c>
      <c r="J18">
        <f t="shared" si="9"/>
        <v>4.457933788239683</v>
      </c>
      <c r="K18">
        <f>Control!F20/100</f>
        <v>3.0960744156620663E-2</v>
      </c>
      <c r="L18" s="25">
        <f t="shared" si="10"/>
        <v>3.0851982605383726E-2</v>
      </c>
      <c r="M18" s="10">
        <f t="shared" si="2"/>
        <v>7.8903357727679868</v>
      </c>
      <c r="N18">
        <f t="shared" si="11"/>
        <v>4.9882975026433634E-4</v>
      </c>
      <c r="O18">
        <f t="shared" si="12"/>
        <v>1.7564427826209025E-3</v>
      </c>
      <c r="P18" s="25">
        <f t="shared" si="13"/>
        <v>2.4585244887305752E-3</v>
      </c>
      <c r="Q18" s="7">
        <f t="shared" si="14"/>
        <v>1.6277641122663691</v>
      </c>
      <c r="R18">
        <f t="shared" si="23"/>
        <v>2412.5625230789979</v>
      </c>
      <c r="S18" s="25">
        <f t="shared" si="16"/>
        <v>1.0104500069457068E-3</v>
      </c>
      <c r="T18" s="25">
        <f t="shared" si="17"/>
        <v>3.3354418163679823E-2</v>
      </c>
      <c r="U18" s="10">
        <f ca="1">RANK(C18,$C$3:OFFSET($C$3,Control!$I$5-1,0),1)</f>
        <v>27</v>
      </c>
      <c r="V18" s="10">
        <f t="shared" ca="1" si="18"/>
        <v>27</v>
      </c>
      <c r="W18" s="10">
        <f t="shared" ca="1" si="18"/>
        <v>27</v>
      </c>
      <c r="X18" s="7">
        <f t="shared" si="19"/>
        <v>3.1350812355648063</v>
      </c>
      <c r="Y18" s="7">
        <f t="shared" ca="1" si="3"/>
        <v>57.786085453169349</v>
      </c>
      <c r="Z18">
        <v>1</v>
      </c>
      <c r="AA18">
        <v>2</v>
      </c>
      <c r="AB18" s="11">
        <f t="shared" si="20"/>
        <v>41.213648678759917</v>
      </c>
      <c r="AC18" s="11"/>
      <c r="AD18" s="7">
        <f t="shared" si="4"/>
        <v>3.43986052323049</v>
      </c>
      <c r="AE18">
        <f t="shared" si="21"/>
        <v>90.166957307275311</v>
      </c>
      <c r="AF18" s="25">
        <f t="shared" si="22"/>
        <v>3.5128855652418042E-3</v>
      </c>
      <c r="AG18" s="7"/>
      <c r="AL18" s="33"/>
      <c r="AN18" s="21"/>
      <c r="AO18" s="9"/>
      <c r="AP18" s="9"/>
      <c r="AQ18" s="9"/>
      <c r="AR18" s="9"/>
      <c r="AS18" s="28"/>
      <c r="AT18" s="9"/>
      <c r="AU18" s="33"/>
      <c r="AV18" s="9"/>
      <c r="AW18" s="19"/>
      <c r="AX18" s="7"/>
      <c r="AY18" s="7"/>
      <c r="AZ18" s="23"/>
      <c r="BA18" s="23"/>
      <c r="BB18" s="25"/>
      <c r="BC18" s="25"/>
      <c r="BD18"/>
      <c r="BE18" s="33"/>
      <c r="BF18" s="7"/>
      <c r="BG18" s="17"/>
      <c r="BH18" s="17"/>
      <c r="BI18" s="36"/>
      <c r="BJ18" s="7"/>
      <c r="BK18" s="17"/>
      <c r="BL18" s="24"/>
      <c r="BM18" s="32"/>
    </row>
    <row r="19" spans="1:74" ht="14.25" x14ac:dyDescent="0.2">
      <c r="A19" s="37" t="str">
        <f>Control!B21</f>
        <v>AME 10 D3</v>
      </c>
      <c r="B19" s="27">
        <f t="shared" si="5"/>
        <v>2.8584314891073941</v>
      </c>
      <c r="C19" s="20">
        <v>65.293622648697863</v>
      </c>
      <c r="D19" s="9">
        <f t="shared" si="6"/>
        <v>3.1212148154935448E-7</v>
      </c>
      <c r="E19">
        <f>Control!C21/100*(1+Control!D21/100)</f>
        <v>0.38082864978761882</v>
      </c>
      <c r="F19">
        <f t="shared" si="7"/>
        <v>4.5937715502409875E-5</v>
      </c>
      <c r="G19">
        <f t="shared" si="0"/>
        <v>115.56667976490263</v>
      </c>
      <c r="H19" s="21">
        <f t="shared" si="1"/>
        <v>6.8168484821932829E-14</v>
      </c>
      <c r="I19" s="7">
        <f t="shared" si="8"/>
        <v>4.1438139704418271</v>
      </c>
      <c r="J19">
        <f t="shared" si="9"/>
        <v>4.1438139704418271</v>
      </c>
      <c r="K19">
        <f>Control!F21/100</f>
        <v>2.6031834749273858E-2</v>
      </c>
      <c r="L19" s="25">
        <f t="shared" si="10"/>
        <v>2.5936167307776425E-2</v>
      </c>
      <c r="M19" s="10">
        <f t="shared" si="2"/>
        <v>7.3343582834108627</v>
      </c>
      <c r="N19">
        <f t="shared" si="11"/>
        <v>5.2185244810737613E-4</v>
      </c>
      <c r="O19">
        <f t="shared" si="12"/>
        <v>1.8375086200963947E-3</v>
      </c>
      <c r="P19" s="25">
        <f t="shared" si="13"/>
        <v>2.571993796472874E-3</v>
      </c>
      <c r="Q19" s="7">
        <f t="shared" si="14"/>
        <v>2.198536858982064</v>
      </c>
      <c r="R19">
        <f t="shared" si="23"/>
        <v>2398.6766230062722</v>
      </c>
      <c r="S19" s="25">
        <f t="shared" si="16"/>
        <v>1.0570857282175055E-3</v>
      </c>
      <c r="T19" s="25">
        <f t="shared" si="17"/>
        <v>2.8554098819751711E-2</v>
      </c>
      <c r="U19" s="10">
        <f ca="1">RANK(C19,$C$3:OFFSET($C$3,Control!$I$5-1,0),1)</f>
        <v>12</v>
      </c>
      <c r="V19" s="10">
        <f t="shared" ca="1" si="18"/>
        <v>12</v>
      </c>
      <c r="W19" s="10">
        <f t="shared" ca="1" si="18"/>
        <v>12</v>
      </c>
      <c r="X19" s="7">
        <f t="shared" si="19"/>
        <v>2.6458019755883804</v>
      </c>
      <c r="Y19" s="7">
        <f t="shared" ca="1" si="3"/>
        <v>53.293622648697863</v>
      </c>
      <c r="Z19">
        <v>1</v>
      </c>
      <c r="AA19">
        <v>2</v>
      </c>
      <c r="AB19" s="11">
        <f t="shared" si="20"/>
        <v>50.308265085875064</v>
      </c>
      <c r="AC19" s="11"/>
      <c r="AD19" s="7">
        <f t="shared" si="4"/>
        <v>2.9641400619291445</v>
      </c>
      <c r="AE19">
        <f t="shared" si="21"/>
        <v>95.277958637442936</v>
      </c>
      <c r="AF19" s="25">
        <f t="shared" si="22"/>
        <v>3.6750172401927893E-3</v>
      </c>
      <c r="AG19" s="7"/>
      <c r="AL19" s="33"/>
      <c r="AN19" s="21"/>
      <c r="AO19" s="9"/>
      <c r="AP19" s="9"/>
      <c r="AQ19" s="9"/>
      <c r="AR19" s="9"/>
      <c r="AS19" s="28"/>
      <c r="AT19" s="9"/>
      <c r="AU19" s="33"/>
      <c r="AV19" s="9"/>
      <c r="AW19" s="19"/>
      <c r="AX19" s="7"/>
      <c r="AY19" s="7"/>
      <c r="AZ19" s="23"/>
      <c r="BA19" s="23"/>
      <c r="BB19" s="25"/>
      <c r="BC19" s="25"/>
      <c r="BD19"/>
      <c r="BE19" s="33"/>
      <c r="BF19" s="7"/>
      <c r="BG19" s="17"/>
      <c r="BH19" s="17"/>
      <c r="BI19" s="36"/>
      <c r="BJ19" s="7"/>
      <c r="BK19" s="17"/>
      <c r="BL19" s="24"/>
      <c r="BM19" s="32"/>
    </row>
    <row r="20" spans="1:74" ht="14.25" x14ac:dyDescent="0.2">
      <c r="A20" s="37" t="str">
        <f>Control!B22</f>
        <v>AME 10 D4</v>
      </c>
      <c r="B20" s="27">
        <f t="shared" si="5"/>
        <v>2.8626916062339158</v>
      </c>
      <c r="C20" s="20">
        <v>65.458735759469221</v>
      </c>
      <c r="D20" s="9">
        <f t="shared" si="6"/>
        <v>3.4947701843535128E-7</v>
      </c>
      <c r="E20">
        <f>Control!C22/100*(1+Control!D22/100)</f>
        <v>0.33830741167170014</v>
      </c>
      <c r="F20">
        <f t="shared" si="7"/>
        <v>4.2869871858067383E-5</v>
      </c>
      <c r="G20">
        <f t="shared" si="0"/>
        <v>115.85892230289393</v>
      </c>
      <c r="H20" s="21">
        <f t="shared" si="1"/>
        <v>4.5042272041871062E-14</v>
      </c>
      <c r="I20" s="7">
        <f t="shared" si="8"/>
        <v>4.6520734134451276</v>
      </c>
      <c r="J20">
        <f t="shared" si="9"/>
        <v>4.6520734134451276</v>
      </c>
      <c r="K20">
        <f>Control!F22/100</f>
        <v>2.624558844075324E-2</v>
      </c>
      <c r="L20" s="25">
        <f t="shared" si="10"/>
        <v>2.6155576839689668E-2</v>
      </c>
      <c r="M20" s="10">
        <f t="shared" si="2"/>
        <v>8.233953893277393</v>
      </c>
      <c r="N20">
        <f t="shared" si="11"/>
        <v>4.8700174430764539E-4</v>
      </c>
      <c r="O20">
        <f t="shared" si="12"/>
        <v>1.7147948743226949E-3</v>
      </c>
      <c r="P20" s="25">
        <f t="shared" si="13"/>
        <v>2.400229163959015E-3</v>
      </c>
      <c r="Q20" s="7">
        <f t="shared" si="14"/>
        <v>2.0495110315927469</v>
      </c>
      <c r="R20">
        <f t="shared" si="23"/>
        <v>2402.1615211196599</v>
      </c>
      <c r="S20" s="25">
        <f t="shared" si="16"/>
        <v>9.8649071282830725E-4</v>
      </c>
      <c r="T20" s="25">
        <f t="shared" si="17"/>
        <v>2.8598675875506747E-2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9"/>
        <v>2.6642578583997314</v>
      </c>
      <c r="Y20" s="7">
        <f t="shared" ca="1" si="3"/>
        <v>52.458735759469221</v>
      </c>
      <c r="Z20">
        <v>1</v>
      </c>
      <c r="AA20">
        <v>2</v>
      </c>
      <c r="AB20" s="11">
        <f t="shared" si="20"/>
        <v>50.222773294365716</v>
      </c>
      <c r="AC20" s="11"/>
      <c r="AD20" s="7">
        <f t="shared" si="4"/>
        <v>2.9613406775167466</v>
      </c>
      <c r="AE20">
        <f t="shared" si="21"/>
        <v>101.92068749946299</v>
      </c>
      <c r="AF20" s="25">
        <f t="shared" si="22"/>
        <v>3.4295897486453899E-3</v>
      </c>
      <c r="AG20" s="7"/>
      <c r="AL20" s="33"/>
      <c r="AN20" s="21"/>
      <c r="AO20" s="9"/>
      <c r="AP20" s="9"/>
      <c r="AQ20" s="9"/>
      <c r="AR20" s="9"/>
      <c r="AS20" s="28"/>
      <c r="AT20" s="9"/>
      <c r="AU20" s="33"/>
      <c r="AV20" s="9"/>
      <c r="AW20" s="19"/>
      <c r="AX20" s="7"/>
      <c r="AY20" s="7"/>
      <c r="AZ20" s="23"/>
      <c r="BA20" s="23"/>
      <c r="BB20" s="25"/>
      <c r="BC20" s="25"/>
      <c r="BD20"/>
      <c r="BE20" s="33"/>
      <c r="BF20" s="7"/>
      <c r="BG20" s="17"/>
      <c r="BH20" s="17"/>
      <c r="BI20" s="36"/>
      <c r="BJ20" s="7"/>
      <c r="BK20" s="17"/>
      <c r="BL20" s="24"/>
      <c r="BM20" s="32"/>
    </row>
    <row r="21" spans="1:74" ht="14.25" x14ac:dyDescent="0.2">
      <c r="A21" s="37" t="str">
        <f>Control!B23</f>
        <v>AME 10 E1</v>
      </c>
      <c r="B21" s="27">
        <f t="shared" si="5"/>
        <v>3.0820565532652093</v>
      </c>
      <c r="C21" s="20">
        <v>74.151775099576312</v>
      </c>
      <c r="D21" s="9">
        <f t="shared" si="6"/>
        <v>9.6203195054656021E-7</v>
      </c>
      <c r="E21">
        <f>Control!C23/100*(1+Control!D23/100)</f>
        <v>0.28269072979589011</v>
      </c>
      <c r="F21">
        <f t="shared" si="7"/>
        <v>3.9406199632940985E-5</v>
      </c>
      <c r="G21">
        <f t="shared" si="0"/>
        <v>131.24519821849273</v>
      </c>
      <c r="H21" s="21">
        <f t="shared" si="1"/>
        <v>2.4022626014421007E-14</v>
      </c>
      <c r="I21" s="7">
        <f t="shared" si="8"/>
        <v>5.5476499047585746</v>
      </c>
      <c r="J21">
        <f t="shared" si="9"/>
        <v>5.5476499047585746</v>
      </c>
      <c r="K21">
        <f>Control!F23/100</f>
        <v>2.8637187661522442E-2</v>
      </c>
      <c r="L21" s="25">
        <f t="shared" si="10"/>
        <v>2.8546909042809168E-2</v>
      </c>
      <c r="M21" s="10">
        <f t="shared" si="2"/>
        <v>9.819082691130367</v>
      </c>
      <c r="N21">
        <f t="shared" si="11"/>
        <v>4.4765442783020954E-4</v>
      </c>
      <c r="O21">
        <f t="shared" si="12"/>
        <v>1.5762479853176391E-3</v>
      </c>
      <c r="P21" s="25">
        <f t="shared" si="13"/>
        <v>2.2063025966796049E-3</v>
      </c>
      <c r="Q21" s="7">
        <f t="shared" si="14"/>
        <v>1.6693837980096975</v>
      </c>
      <c r="R21">
        <f t="shared" si="23"/>
        <v>2411.2910830234873</v>
      </c>
      <c r="S21" s="25">
        <f t="shared" si="16"/>
        <v>9.0678717432273208E-4</v>
      </c>
      <c r="T21" s="25">
        <f t="shared" si="17"/>
        <v>3.0792617839121714E-2</v>
      </c>
      <c r="U21" s="10">
        <f ca="1">RANK(C21,$C$3:OFFSET($C$3,Control!$I$5-1,0),1)</f>
        <v>17</v>
      </c>
      <c r="V21" s="10">
        <f t="shared" ca="1" si="24"/>
        <v>17</v>
      </c>
      <c r="W21" s="10">
        <f t="shared" ca="1" si="24"/>
        <v>17</v>
      </c>
      <c r="X21" s="7">
        <f t="shared" si="19"/>
        <v>2.8994563470639378</v>
      </c>
      <c r="Y21" s="7">
        <f t="shared" ca="1" si="3"/>
        <v>57.151775099576312</v>
      </c>
      <c r="Z21">
        <v>1</v>
      </c>
      <c r="AA21">
        <v>2</v>
      </c>
      <c r="AB21" s="11">
        <f t="shared" si="20"/>
        <v>45.93543295200643</v>
      </c>
      <c r="AC21" s="11"/>
      <c r="AD21" s="7">
        <f t="shared" si="4"/>
        <v>3.1727352706974825</v>
      </c>
      <c r="AE21">
        <f t="shared" si="21"/>
        <v>105.97107845476356</v>
      </c>
      <c r="AF21" s="25">
        <f t="shared" si="22"/>
        <v>3.1524959706352778E-3</v>
      </c>
      <c r="AG21" s="7"/>
      <c r="AL21" s="33"/>
      <c r="AN21" s="21"/>
      <c r="AO21" s="9"/>
      <c r="AP21" s="9"/>
      <c r="AQ21" s="9"/>
      <c r="AR21" s="9"/>
      <c r="AS21" s="28"/>
      <c r="AT21" s="9"/>
      <c r="AU21" s="33"/>
      <c r="AV21" s="9"/>
      <c r="AW21" s="19"/>
      <c r="AX21" s="7"/>
      <c r="AY21" s="7"/>
      <c r="AZ21" s="23"/>
      <c r="BA21" s="23"/>
      <c r="BB21" s="25"/>
      <c r="BC21" s="25"/>
      <c r="BD21"/>
      <c r="BE21" s="33"/>
      <c r="BF21" s="7"/>
      <c r="BG21" s="17"/>
      <c r="BH21" s="17"/>
      <c r="BI21" s="36"/>
      <c r="BJ21" s="7"/>
      <c r="BK21" s="17"/>
      <c r="BL21" s="24"/>
      <c r="BM21" s="32"/>
    </row>
    <row r="22" spans="1:74" ht="14.25" x14ac:dyDescent="0.2">
      <c r="A22" s="37" t="str">
        <f>Control!B24</f>
        <v>AME 10 E2</v>
      </c>
      <c r="B22" s="27">
        <f t="shared" si="5"/>
        <v>5.71669025678196</v>
      </c>
      <c r="C22" s="20">
        <v>202.26816665922823</v>
      </c>
      <c r="D22" s="9">
        <f t="shared" si="6"/>
        <v>5.9432290644423347E-7</v>
      </c>
      <c r="E22">
        <f>Control!C24/100*(1+Control!D24/100)</f>
        <v>0.53264448605413295</v>
      </c>
      <c r="F22">
        <f t="shared" si="7"/>
        <v>6.1445627418218839E-5</v>
      </c>
      <c r="G22">
        <f t="shared" si="0"/>
        <v>358.00526138224865</v>
      </c>
      <c r="H22" s="21">
        <f t="shared" si="1"/>
        <v>2.2057740346833034E-13</v>
      </c>
      <c r="I22" s="7">
        <f t="shared" si="8"/>
        <v>2.991235009295917</v>
      </c>
      <c r="J22">
        <f t="shared" si="9"/>
        <v>2.991235009295917</v>
      </c>
      <c r="K22">
        <f>Control!F24/100</f>
        <v>5.3849067494274892E-2</v>
      </c>
      <c r="L22" s="25">
        <f t="shared" si="10"/>
        <v>5.3584364315229158E-2</v>
      </c>
      <c r="M22" s="10">
        <f t="shared" si="2"/>
        <v>5.2943470494933669</v>
      </c>
      <c r="N22">
        <f t="shared" si="11"/>
        <v>6.98022327470966E-4</v>
      </c>
      <c r="O22">
        <f t="shared" si="12"/>
        <v>2.4578250967287533E-3</v>
      </c>
      <c r="P22" s="25">
        <f t="shared" si="13"/>
        <v>3.4402619027006647E-3</v>
      </c>
      <c r="Q22" s="7">
        <f t="shared" si="14"/>
        <v>0.96163848334214919</v>
      </c>
      <c r="R22">
        <f t="shared" si="23"/>
        <v>2429.8825735239589</v>
      </c>
      <c r="S22" s="25">
        <f t="shared" si="16"/>
        <v>1.4139426633386235E-3</v>
      </c>
      <c r="T22" s="25">
        <f t="shared" si="17"/>
        <v>5.7086071845348044E-2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9"/>
        <v>5.4282386642700127</v>
      </c>
      <c r="Y22" s="7">
        <f t="shared" ca="1" si="3"/>
        <v>157.26816665922823</v>
      </c>
      <c r="Z22">
        <v>1</v>
      </c>
      <c r="AA22">
        <v>2</v>
      </c>
      <c r="AB22" s="11">
        <f t="shared" si="20"/>
        <v>11.569607802736449</v>
      </c>
      <c r="AC22" s="11"/>
      <c r="AD22" s="7">
        <f t="shared" si="4"/>
        <v>5.8580845231158225</v>
      </c>
      <c r="AE22">
        <f t="shared" si="21"/>
        <v>30.394650111408485</v>
      </c>
      <c r="AF22" s="25">
        <f t="shared" si="22"/>
        <v>4.9156501934575075E-3</v>
      </c>
      <c r="AG22" s="7"/>
      <c r="AL22" s="33"/>
      <c r="AN22" s="21"/>
      <c r="AO22" s="9"/>
      <c r="AP22" s="9"/>
      <c r="AQ22" s="9"/>
      <c r="AR22" s="9"/>
      <c r="AS22" s="28"/>
      <c r="AT22" s="9"/>
      <c r="AU22" s="33"/>
      <c r="AV22" s="9"/>
      <c r="AW22" s="19"/>
      <c r="AX22" s="7"/>
      <c r="AY22" s="7"/>
      <c r="AZ22" s="23"/>
      <c r="BA22" s="23"/>
      <c r="BB22" s="25"/>
      <c r="BC22" s="25"/>
      <c r="BD22"/>
      <c r="BE22" s="33"/>
      <c r="BF22" s="7"/>
      <c r="BG22" s="17"/>
      <c r="BH22" s="17"/>
      <c r="BI22" s="36"/>
      <c r="BJ22" s="7"/>
      <c r="BK22" s="17"/>
      <c r="BL22" s="24"/>
      <c r="BM22" s="32"/>
    </row>
    <row r="23" spans="1:74" ht="14.25" x14ac:dyDescent="0.2">
      <c r="A23" s="37" t="str">
        <f>Control!B25</f>
        <v>AME 10 E3</v>
      </c>
      <c r="B23" s="27">
        <f t="shared" si="5"/>
        <v>2.7076684967333859</v>
      </c>
      <c r="C23" s="20">
        <v>59.546014969887246</v>
      </c>
      <c r="D23" s="9">
        <f t="shared" si="6"/>
        <v>6.4994479664903793E-7</v>
      </c>
      <c r="E23">
        <f>Control!C25/100*(1+Control!D25/100)</f>
        <v>0.29941303548140891</v>
      </c>
      <c r="F23">
        <f t="shared" si="7"/>
        <v>4.0389807696327866E-5</v>
      </c>
      <c r="G23">
        <f t="shared" si="0"/>
        <v>105.39368110000702</v>
      </c>
      <c r="H23" s="21">
        <f t="shared" si="1"/>
        <v>2.937497193688936E-14</v>
      </c>
      <c r="I23" s="7">
        <f t="shared" si="8"/>
        <v>5.2433971077316865</v>
      </c>
      <c r="J23">
        <f t="shared" si="9"/>
        <v>5.2433971077316865</v>
      </c>
      <c r="K23">
        <f>Control!F25/100</f>
        <v>2.4829986231469245E-2</v>
      </c>
      <c r="L23" s="25">
        <f t="shared" si="10"/>
        <v>2.4749755961949924E-2</v>
      </c>
      <c r="M23" s="10">
        <f t="shared" si="2"/>
        <v>9.2805693703001957</v>
      </c>
      <c r="N23">
        <f t="shared" si="11"/>
        <v>4.5882821543028455E-4</v>
      </c>
      <c r="O23">
        <f t="shared" si="12"/>
        <v>1.6155923078531144E-3</v>
      </c>
      <c r="P23" s="25">
        <f t="shared" si="13"/>
        <v>2.2613735511126578E-3</v>
      </c>
      <c r="Q23" s="7">
        <f t="shared" si="14"/>
        <v>2.1210105614868087</v>
      </c>
      <c r="R23">
        <f t="shared" si="23"/>
        <v>2400.2706523508441</v>
      </c>
      <c r="S23" s="25">
        <f t="shared" si="16"/>
        <v>9.29421256897243E-4</v>
      </c>
      <c r="T23" s="25">
        <f t="shared" si="17"/>
        <v>2.7051519320758909E-2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19"/>
        <v>2.5208584177380211</v>
      </c>
      <c r="Y23" s="7">
        <f t="shared" ca="1" si="3"/>
        <v>49.546014969887246</v>
      </c>
      <c r="Z23">
        <v>1</v>
      </c>
      <c r="AA23">
        <v>2</v>
      </c>
      <c r="AB23" s="11">
        <f t="shared" si="20"/>
        <v>53.385219534843557</v>
      </c>
      <c r="AC23" s="11"/>
      <c r="AD23" s="7">
        <f t="shared" si="4"/>
        <v>2.8006106224231102</v>
      </c>
      <c r="AE23">
        <f t="shared" si="21"/>
        <v>111.39650409156286</v>
      </c>
      <c r="AF23" s="25">
        <f t="shared" si="22"/>
        <v>3.2311846157062284E-3</v>
      </c>
      <c r="AG23" s="7"/>
      <c r="AL23" s="33"/>
      <c r="AN23" s="21"/>
      <c r="AO23" s="9"/>
      <c r="AP23" s="9"/>
      <c r="AQ23" s="9"/>
      <c r="AR23" s="9"/>
      <c r="AS23" s="28"/>
      <c r="AT23" s="9"/>
      <c r="AU23" s="33"/>
      <c r="AV23" s="9"/>
      <c r="AW23" s="19"/>
      <c r="AX23" s="7"/>
      <c r="AY23" s="7"/>
      <c r="AZ23" s="23"/>
      <c r="BA23" s="23"/>
      <c r="BB23" s="25"/>
      <c r="BC23" s="25"/>
      <c r="BD23"/>
      <c r="BE23" s="33"/>
      <c r="BF23" s="7"/>
      <c r="BG23" s="17"/>
      <c r="BH23" s="23"/>
      <c r="BI23" s="36"/>
      <c r="BJ23" s="7"/>
      <c r="BK23" s="17"/>
      <c r="BL23" s="24"/>
      <c r="BM23" s="32"/>
      <c r="BP23" s="10"/>
      <c r="BQ23" s="10"/>
      <c r="BR23" s="10"/>
      <c r="BS23" s="10"/>
      <c r="BT23" s="10"/>
      <c r="BU23" s="10"/>
      <c r="BV23" s="10"/>
    </row>
    <row r="24" spans="1:74" ht="14.25" x14ac:dyDescent="0.2">
      <c r="A24" s="37" t="str">
        <f>Control!B26</f>
        <v>AME 10 E4</v>
      </c>
      <c r="B24" s="27">
        <f t="shared" si="5"/>
        <v>3.1710745654812951</v>
      </c>
      <c r="C24" s="20">
        <v>77.783990395203531</v>
      </c>
      <c r="D24" s="9">
        <f t="shared" si="6"/>
        <v>2.8993217382478065E-7</v>
      </c>
      <c r="E24">
        <f>Control!C26/100*(1+Control!D26/100)</f>
        <v>0.40841670490813631</v>
      </c>
      <c r="F24">
        <f t="shared" si="7"/>
        <v>4.8164041635735233E-5</v>
      </c>
      <c r="G24">
        <f t="shared" si="0"/>
        <v>137.67405060680946</v>
      </c>
      <c r="H24" s="21">
        <f t="shared" si="1"/>
        <v>8.7074749876993643E-14</v>
      </c>
      <c r="I24" s="7">
        <f t="shared" si="8"/>
        <v>3.8706592892927949</v>
      </c>
      <c r="J24">
        <f t="shared" si="9"/>
        <v>3.8706592892927949</v>
      </c>
      <c r="K24">
        <f>Control!F26/100</f>
        <v>2.9042698231130436E-2</v>
      </c>
      <c r="L24" s="25">
        <f t="shared" si="10"/>
        <v>2.8930793132984974E-2</v>
      </c>
      <c r="M24" s="10">
        <f t="shared" si="2"/>
        <v>6.8508871834463427</v>
      </c>
      <c r="N24">
        <f t="shared" si="11"/>
        <v>5.4714351298195221E-4</v>
      </c>
      <c r="O24">
        <f t="shared" si="12"/>
        <v>1.9265616654294091E-3</v>
      </c>
      <c r="P24" s="25">
        <f t="shared" si="13"/>
        <v>2.6966429424134871E-3</v>
      </c>
      <c r="Q24" s="7">
        <f t="shared" si="14"/>
        <v>1.9401529089641525</v>
      </c>
      <c r="R24">
        <f t="shared" si="23"/>
        <v>2405.1373408281152</v>
      </c>
      <c r="S24" s="25">
        <f t="shared" si="16"/>
        <v>1.1083163468095954E-3</v>
      </c>
      <c r="T24" s="25">
        <f t="shared" si="17"/>
        <v>3.16756001170342E-2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9"/>
        <v>2.9477936645966927</v>
      </c>
      <c r="Y24" s="7">
        <f t="shared" ca="1" si="3"/>
        <v>53.783990395203531</v>
      </c>
      <c r="Z24">
        <v>1</v>
      </c>
      <c r="AA24">
        <v>2</v>
      </c>
      <c r="AB24" s="11">
        <f t="shared" si="20"/>
        <v>44.261547559338467</v>
      </c>
      <c r="AC24" s="11"/>
      <c r="AD24" s="7">
        <f t="shared" si="4"/>
        <v>3.2819062001622545</v>
      </c>
      <c r="AE24">
        <f t="shared" si="21"/>
        <v>85.33581816905712</v>
      </c>
      <c r="AF24" s="25">
        <f t="shared" si="22"/>
        <v>3.8531233308588173E-3</v>
      </c>
      <c r="AG24" s="7"/>
      <c r="AL24" s="33"/>
      <c r="AN24" s="21"/>
      <c r="AO24" s="9"/>
      <c r="AP24" s="9"/>
      <c r="AQ24" s="9"/>
      <c r="AR24" s="9"/>
      <c r="AS24" s="28"/>
      <c r="AT24" s="9"/>
      <c r="AU24" s="33"/>
      <c r="AV24" s="9"/>
      <c r="AW24" s="19"/>
      <c r="AX24" s="7"/>
      <c r="AY24" s="7"/>
      <c r="AZ24" s="23"/>
      <c r="BA24" s="23"/>
      <c r="BB24" s="25"/>
      <c r="BC24" s="25"/>
      <c r="BD24"/>
      <c r="BE24" s="33"/>
      <c r="BF24" s="7"/>
      <c r="BG24" s="17"/>
      <c r="BH24" s="17"/>
      <c r="BI24" s="36"/>
      <c r="BJ24" s="7"/>
      <c r="BK24" s="17"/>
      <c r="BL24" s="24"/>
      <c r="BM24" s="32"/>
    </row>
    <row r="25" spans="1:74" ht="14.25" x14ac:dyDescent="0.2">
      <c r="A25" s="37" t="str">
        <f>Control!B27</f>
        <v>AME 10 E5</v>
      </c>
      <c r="B25" s="27">
        <f t="shared" si="5"/>
        <v>6.1538530745627931</v>
      </c>
      <c r="C25" s="20">
        <v>226.88241227410012</v>
      </c>
      <c r="D25" s="9">
        <f t="shared" si="6"/>
        <v>3.6027526206794391E-7</v>
      </c>
      <c r="E25">
        <f>Control!C27/100*(1+Control!D27/100)</f>
        <v>0.30894743735797181</v>
      </c>
      <c r="F25">
        <f t="shared" si="7"/>
        <v>4.0971930674417433E-5</v>
      </c>
      <c r="G25">
        <f t="shared" si="0"/>
        <v>401.57133300203623</v>
      </c>
      <c r="H25" s="21">
        <f t="shared" si="1"/>
        <v>3.2781293476975066E-14</v>
      </c>
      <c r="I25" s="7">
        <f t="shared" si="8"/>
        <v>5.0846671712723976</v>
      </c>
      <c r="J25">
        <f t="shared" si="9"/>
        <v>5.0846671712723976</v>
      </c>
      <c r="K25">
        <f>Control!F27/100</f>
        <v>5.9340075590088359E-2</v>
      </c>
      <c r="L25" s="25">
        <f t="shared" si="10"/>
        <v>5.9145573393025015E-2</v>
      </c>
      <c r="M25" s="10">
        <f t="shared" si="2"/>
        <v>8.9996247543981109</v>
      </c>
      <c r="N25">
        <f t="shared" si="11"/>
        <v>4.6544113246138201E-4</v>
      </c>
      <c r="O25">
        <f t="shared" si="12"/>
        <v>1.6388772269766972E-3</v>
      </c>
      <c r="P25" s="25">
        <f t="shared" si="13"/>
        <v>2.2939658703443823E-3</v>
      </c>
      <c r="Q25" s="7">
        <f t="shared" si="14"/>
        <v>0.57362398523352054</v>
      </c>
      <c r="R25">
        <f t="shared" si="23"/>
        <v>2438.2497218457002</v>
      </c>
      <c r="S25" s="25">
        <f t="shared" si="16"/>
        <v>9.4281665293459427E-4</v>
      </c>
      <c r="T25" s="25">
        <f t="shared" si="17"/>
        <v>6.1480511194043817E-2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9"/>
        <v>5.9611014525486397</v>
      </c>
      <c r="Y25" s="7">
        <f t="shared" ca="1" si="3"/>
        <v>180.88241227410012</v>
      </c>
      <c r="Z25">
        <v>1</v>
      </c>
      <c r="AA25">
        <v>2</v>
      </c>
      <c r="AB25" s="11">
        <f t="shared" si="20"/>
        <v>8.2498436776336117</v>
      </c>
      <c r="AC25" s="11"/>
      <c r="AD25" s="7">
        <f t="shared" si="4"/>
        <v>6.2481347398562521</v>
      </c>
      <c r="AE25">
        <f t="shared" si="21"/>
        <v>35.097643345187777</v>
      </c>
      <c r="AF25" s="25">
        <f t="shared" si="22"/>
        <v>3.2777544539533943E-3</v>
      </c>
      <c r="AG25" s="7"/>
      <c r="AL25" s="33"/>
      <c r="AN25" s="21"/>
      <c r="AO25" s="9"/>
      <c r="AP25" s="9"/>
      <c r="AQ25" s="9"/>
      <c r="AR25" s="9"/>
      <c r="AS25" s="28"/>
      <c r="AT25" s="9"/>
      <c r="AU25" s="33"/>
      <c r="AV25" s="9"/>
      <c r="AW25" s="19"/>
      <c r="AX25" s="7"/>
      <c r="AY25" s="7"/>
      <c r="AZ25" s="23"/>
      <c r="BA25" s="23"/>
      <c r="BB25" s="25"/>
      <c r="BC25" s="25"/>
      <c r="BD25"/>
      <c r="BE25" s="33"/>
      <c r="BF25" s="7"/>
      <c r="BG25" s="17"/>
      <c r="BH25" s="17"/>
      <c r="BI25" s="36"/>
      <c r="BJ25" s="7"/>
      <c r="BK25" s="17"/>
      <c r="BL25" s="24"/>
      <c r="BM25" s="32"/>
    </row>
    <row r="26" spans="1:74" ht="14.25" x14ac:dyDescent="0.2">
      <c r="A26" s="37" t="str">
        <f>Control!B28</f>
        <v>AME 10 F1</v>
      </c>
      <c r="B26" s="27">
        <f t="shared" si="5"/>
        <v>1.0885093405169801</v>
      </c>
      <c r="C26" s="20">
        <v>11.775180247629818</v>
      </c>
      <c r="D26" s="9">
        <f t="shared" si="6"/>
        <v>6.5628418677299294E-7</v>
      </c>
      <c r="E26">
        <f>Control!C28/100*(1+Control!D28/100)</f>
        <v>0.13285362035458209</v>
      </c>
      <c r="F26">
        <f t="shared" si="7"/>
        <v>3.2285627160740116E-5</v>
      </c>
      <c r="G26">
        <f t="shared" si="0"/>
        <v>20.841522183161949</v>
      </c>
      <c r="H26" s="21">
        <f t="shared" si="1"/>
        <v>1.709373133291167E-15</v>
      </c>
      <c r="I26" s="7">
        <f t="shared" si="8"/>
        <v>11.691705441174109</v>
      </c>
      <c r="J26">
        <f t="shared" si="9"/>
        <v>11.691705441174109</v>
      </c>
      <c r="K26">
        <f>Control!F28/100</f>
        <v>9.0604918957457765E-3</v>
      </c>
      <c r="L26" s="25">
        <f t="shared" si="10"/>
        <v>9.037090002686661E-3</v>
      </c>
      <c r="M26" s="10">
        <f t="shared" si="2"/>
        <v>20.69377565241717</v>
      </c>
      <c r="N26">
        <f t="shared" si="11"/>
        <v>3.6676472454600766E-4</v>
      </c>
      <c r="O26">
        <f t="shared" si="12"/>
        <v>1.2914250864296043E-3</v>
      </c>
      <c r="P26" s="25">
        <f t="shared" si="13"/>
        <v>1.8076308729001454E-3</v>
      </c>
      <c r="Q26" s="7">
        <f t="shared" si="14"/>
        <v>8.0525693576500483</v>
      </c>
      <c r="R26">
        <f t="shared" si="23"/>
        <v>2254.390328766563</v>
      </c>
      <c r="S26" s="25">
        <f t="shared" si="16"/>
        <v>7.4293367279832322E-4</v>
      </c>
      <c r="T26" s="25">
        <f t="shared" si="17"/>
        <v>1.0877006502747547E-2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9"/>
        <v>0.94038547272326678</v>
      </c>
      <c r="Y26" s="7">
        <f t="shared" ca="1" si="3"/>
        <v>8.7751802476298177</v>
      </c>
      <c r="Z26">
        <v>1</v>
      </c>
      <c r="AA26">
        <v>2</v>
      </c>
      <c r="AB26" s="11">
        <f t="shared" si="20"/>
        <v>88.503659009730853</v>
      </c>
      <c r="AC26" s="11"/>
      <c r="AD26" s="7">
        <f t="shared" si="4"/>
        <v>1.1628027077968124</v>
      </c>
      <c r="AE26">
        <f t="shared" si="21"/>
        <v>181.34409952019701</v>
      </c>
      <c r="AF26" s="25">
        <f t="shared" si="22"/>
        <v>2.5828501728592085E-3</v>
      </c>
      <c r="AG26" s="7"/>
      <c r="AL26" s="33"/>
      <c r="AN26" s="21"/>
      <c r="AO26" s="9"/>
      <c r="AP26" s="9"/>
      <c r="AQ26" s="9"/>
      <c r="AR26" s="9"/>
      <c r="AS26" s="28"/>
      <c r="AT26" s="9"/>
      <c r="AU26" s="33"/>
      <c r="AV26" s="9"/>
      <c r="AW26" s="19"/>
      <c r="AX26" s="7"/>
      <c r="AY26" s="7"/>
      <c r="AZ26" s="23"/>
      <c r="BA26" s="23"/>
      <c r="BB26" s="25"/>
      <c r="BC26" s="25"/>
      <c r="BD26"/>
      <c r="BL26" s="36"/>
      <c r="BM26" s="32"/>
    </row>
    <row r="27" spans="1:74" ht="14.25" x14ac:dyDescent="0.2">
      <c r="A27" s="37" t="str">
        <f>Control!B29</f>
        <v>AME 10 GA</v>
      </c>
      <c r="B27" s="27">
        <f t="shared" si="5"/>
        <v>3.5559379543690621</v>
      </c>
      <c r="C27" s="20">
        <v>94.143378260998674</v>
      </c>
      <c r="D27" s="9">
        <f t="shared" si="6"/>
        <v>9.9436274769715283E-7</v>
      </c>
      <c r="E27">
        <f>Control!C29/100*(1+Control!D29/100)</f>
        <v>0.27262106445095485</v>
      </c>
      <c r="F27">
        <f t="shared" si="7"/>
        <v>3.8835717185382788E-5</v>
      </c>
      <c r="G27">
        <f t="shared" si="0"/>
        <v>166.62940737738197</v>
      </c>
      <c r="H27" s="21">
        <f t="shared" si="1"/>
        <v>2.1158648689721476E-14</v>
      </c>
      <c r="I27" s="7">
        <f t="shared" si="8"/>
        <v>5.7488669447617609</v>
      </c>
      <c r="J27">
        <f t="shared" si="9"/>
        <v>5.7488669447617609</v>
      </c>
      <c r="K27">
        <f>Control!F29/100</f>
        <v>3.341822950106961E-2</v>
      </c>
      <c r="L27" s="25">
        <f t="shared" si="10"/>
        <v>3.3314403828290429E-2</v>
      </c>
      <c r="M27" s="10">
        <f t="shared" si="2"/>
        <v>10.175227507147149</v>
      </c>
      <c r="N27">
        <f t="shared" si="11"/>
        <v>4.4117374722594843E-4</v>
      </c>
      <c r="O27">
        <f t="shared" si="12"/>
        <v>1.5534286874153112E-3</v>
      </c>
      <c r="P27" s="25">
        <f t="shared" si="13"/>
        <v>2.174362015828575E-3</v>
      </c>
      <c r="Q27" s="7">
        <f t="shared" si="14"/>
        <v>1.3006917509473346</v>
      </c>
      <c r="R27">
        <f t="shared" si="23"/>
        <v>2420.3003870582002</v>
      </c>
      <c r="S27" s="25">
        <f t="shared" si="16"/>
        <v>8.9365964181666469E-4</v>
      </c>
      <c r="T27" s="25">
        <f t="shared" si="17"/>
        <v>3.5527601561304384E-2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9"/>
        <v>3.375557757551638</v>
      </c>
      <c r="Y27" s="7">
        <f t="shared" ca="1" si="3"/>
        <v>62.143378260998674</v>
      </c>
      <c r="Z27">
        <v>1</v>
      </c>
      <c r="AA27">
        <v>2</v>
      </c>
      <c r="AB27" s="11">
        <f t="shared" si="20"/>
        <v>37.476829651496004</v>
      </c>
      <c r="AC27" s="11"/>
      <c r="AD27" s="7">
        <f t="shared" si="4"/>
        <v>3.6453039185507286</v>
      </c>
      <c r="AE27">
        <f t="shared" si="21"/>
        <v>96.917247491473333</v>
      </c>
      <c r="AF27" s="25">
        <f t="shared" si="22"/>
        <v>3.1068573748306225E-3</v>
      </c>
      <c r="AG27" s="7"/>
      <c r="AL27" s="33"/>
      <c r="AN27" s="21"/>
      <c r="AO27" s="9"/>
      <c r="AP27" s="9"/>
      <c r="AQ27" s="9"/>
      <c r="AR27" s="9"/>
      <c r="AS27" s="28"/>
      <c r="AT27" s="9"/>
      <c r="AU27" s="33"/>
      <c r="AV27" s="9"/>
      <c r="AW27" s="19"/>
      <c r="AX27" s="7"/>
      <c r="AY27" s="7"/>
      <c r="AZ27" s="23"/>
      <c r="BA27" s="23"/>
      <c r="BB27" s="25"/>
      <c r="BC27" s="25"/>
      <c r="BD27"/>
      <c r="BE27" s="33"/>
      <c r="BF27" s="7"/>
      <c r="BG27" s="17"/>
      <c r="BH27" s="17"/>
      <c r="BI27" s="36"/>
      <c r="BJ27" s="7"/>
      <c r="BK27" s="17"/>
      <c r="BL27" s="24"/>
      <c r="BM27" s="32"/>
    </row>
    <row r="28" spans="1:74" ht="14.25" x14ac:dyDescent="0.2">
      <c r="A28" s="37" t="str">
        <f>Control!B30</f>
        <v>AME 10 GB</v>
      </c>
      <c r="B28" s="27">
        <f t="shared" si="5"/>
        <v>5.5699142259876639</v>
      </c>
      <c r="C28" s="20">
        <v>194.18493407758754</v>
      </c>
      <c r="D28" s="9">
        <f t="shared" si="6"/>
        <v>4.9814204583498167E-7</v>
      </c>
      <c r="E28">
        <f>Control!C30/100*(1+Control!D30/100)</f>
        <v>0.26185172105842214</v>
      </c>
      <c r="F28">
        <f t="shared" si="7"/>
        <v>3.8242820118054852E-5</v>
      </c>
      <c r="G28">
        <f t="shared" si="0"/>
        <v>343.6983151088927</v>
      </c>
      <c r="H28" s="21">
        <f t="shared" si="1"/>
        <v>1.837485878643077E-14</v>
      </c>
      <c r="I28" s="7">
        <f t="shared" si="8"/>
        <v>5.9811914814421137</v>
      </c>
      <c r="J28">
        <f t="shared" si="9"/>
        <v>5.9811914814421137</v>
      </c>
      <c r="K28">
        <f>Control!F30/100</f>
        <v>5.36348085231503E-2</v>
      </c>
      <c r="L28" s="25">
        <f t="shared" si="10"/>
        <v>5.3470716816396931E-2</v>
      </c>
      <c r="M28" s="10">
        <f t="shared" si="2"/>
        <v>10.586431147608707</v>
      </c>
      <c r="N28">
        <f t="shared" si="11"/>
        <v>4.3443843654110306E-4</v>
      </c>
      <c r="O28">
        <f t="shared" si="12"/>
        <v>1.5297128047221937E-3</v>
      </c>
      <c r="P28" s="25">
        <f t="shared" si="13"/>
        <v>2.1411664691533289E-3</v>
      </c>
      <c r="Q28" s="7">
        <f t="shared" si="14"/>
        <v>0.62520639819977475</v>
      </c>
      <c r="R28">
        <f t="shared" si="23"/>
        <v>2436.8312671006711</v>
      </c>
      <c r="S28" s="25">
        <f t="shared" si="16"/>
        <v>8.8001632017300363E-4</v>
      </c>
      <c r="T28" s="25">
        <f t="shared" si="17"/>
        <v>5.5650126105668316E-2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9"/>
        <v>5.3905155252938037</v>
      </c>
      <c r="Y28" s="7">
        <f t="shared" ca="1" si="3"/>
        <v>150.18493407758754</v>
      </c>
      <c r="Z28">
        <v>1</v>
      </c>
      <c r="AA28">
        <v>2</v>
      </c>
      <c r="AB28" s="11">
        <f t="shared" si="20"/>
        <v>12.797933635879994</v>
      </c>
      <c r="AC28" s="11"/>
      <c r="AD28" s="7">
        <f t="shared" si="4"/>
        <v>5.657915858004964</v>
      </c>
      <c r="AE28">
        <f t="shared" si="21"/>
        <v>51.480939505429973</v>
      </c>
      <c r="AF28" s="25">
        <f t="shared" si="22"/>
        <v>3.0594256094443875E-3</v>
      </c>
      <c r="AG28" s="7"/>
      <c r="AL28" s="33"/>
      <c r="AN28" s="21"/>
      <c r="AO28" s="9"/>
      <c r="AP28" s="9"/>
      <c r="AQ28" s="9"/>
      <c r="AR28" s="9"/>
      <c r="AS28" s="28"/>
      <c r="AT28" s="9"/>
      <c r="AU28" s="33"/>
      <c r="AV28" s="9"/>
      <c r="AW28" s="19"/>
      <c r="AX28" s="7"/>
      <c r="AY28" s="7"/>
      <c r="AZ28" s="23"/>
      <c r="BA28" s="23"/>
      <c r="BB28" s="25"/>
      <c r="BC28" s="25"/>
      <c r="BD28"/>
      <c r="BE28" s="33"/>
      <c r="BF28" s="7"/>
      <c r="BG28" s="17"/>
      <c r="BH28" s="17"/>
      <c r="BI28" s="36"/>
      <c r="BJ28" s="7"/>
      <c r="BK28" s="17"/>
      <c r="BL28" s="24"/>
      <c r="BM28" s="32"/>
    </row>
    <row r="29" spans="1:74" ht="14.25" x14ac:dyDescent="0.2">
      <c r="A29" s="37" t="str">
        <f>Control!B31</f>
        <v>AME 10 G1</v>
      </c>
      <c r="B29" s="27">
        <f t="shared" si="5"/>
        <v>2.2143404518247669</v>
      </c>
      <c r="C29" s="20">
        <v>42.107448767894162</v>
      </c>
      <c r="D29" s="9">
        <f t="shared" si="6"/>
        <v>1.4759134536745933E-7</v>
      </c>
      <c r="E29">
        <f>Control!C31/100*(1+Control!D31/100)</f>
        <v>0.28038684090301302</v>
      </c>
      <c r="F29">
        <f t="shared" si="7"/>
        <v>3.927426755416865E-5</v>
      </c>
      <c r="G29">
        <f t="shared" si="0"/>
        <v>74.528228792851579</v>
      </c>
      <c r="H29" s="21">
        <f t="shared" si="1"/>
        <v>2.3344344944410539E-14</v>
      </c>
      <c r="I29" s="7">
        <f t="shared" si="8"/>
        <v>5.5924122704178636</v>
      </c>
      <c r="J29">
        <f t="shared" si="9"/>
        <v>5.5924122704178636</v>
      </c>
      <c r="K29">
        <f>Control!F31/100</f>
        <v>1.9947877294090165E-2</v>
      </c>
      <c r="L29" s="25">
        <f t="shared" si="10"/>
        <v>1.9885202232491302E-2</v>
      </c>
      <c r="M29" s="10">
        <f t="shared" si="2"/>
        <v>9.8983099995230894</v>
      </c>
      <c r="N29">
        <f t="shared" si="11"/>
        <v>4.4615567941535579E-4</v>
      </c>
      <c r="O29">
        <f t="shared" si="12"/>
        <v>1.5709707021667456E-3</v>
      </c>
      <c r="P29" s="25">
        <f t="shared" si="13"/>
        <v>2.1989158887328326E-3</v>
      </c>
      <c r="Q29" s="7">
        <f t="shared" si="14"/>
        <v>2.8934811894827961</v>
      </c>
      <c r="R29">
        <f t="shared" si="23"/>
        <v>2381.2661711386472</v>
      </c>
      <c r="S29" s="25">
        <f t="shared" si="16"/>
        <v>9.0375124804648987E-4</v>
      </c>
      <c r="T29" s="25">
        <f t="shared" si="17"/>
        <v>2.2123392388778303E-2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9"/>
        <v>2.033135791190666</v>
      </c>
      <c r="Y29" s="7">
        <f t="shared" ca="1" si="3"/>
        <v>37.107448767894162</v>
      </c>
      <c r="Z29">
        <v>1</v>
      </c>
      <c r="AA29">
        <v>2</v>
      </c>
      <c r="AB29" s="11">
        <f t="shared" si="20"/>
        <v>64.054934944396194</v>
      </c>
      <c r="AC29" s="11"/>
      <c r="AD29" s="7">
        <f t="shared" si="4"/>
        <v>2.3047155766294161</v>
      </c>
      <c r="AE29">
        <f t="shared" si="21"/>
        <v>125.23722445425433</v>
      </c>
      <c r="AF29" s="25">
        <f t="shared" si="22"/>
        <v>3.1419414043334913E-3</v>
      </c>
      <c r="AG29" s="7"/>
      <c r="AL29" s="33"/>
      <c r="AN29" s="21"/>
      <c r="AO29" s="9"/>
      <c r="AP29" s="9"/>
      <c r="AQ29" s="9"/>
      <c r="AR29" s="9"/>
      <c r="AS29" s="28"/>
      <c r="AT29" s="9"/>
      <c r="AU29" s="33"/>
      <c r="AV29" s="9"/>
      <c r="AW29" s="19"/>
      <c r="AX29" s="7"/>
      <c r="AY29" s="7"/>
      <c r="AZ29" s="23"/>
      <c r="BA29" s="23"/>
      <c r="BB29" s="25"/>
      <c r="BC29" s="25"/>
      <c r="BD29"/>
      <c r="BE29" s="33"/>
      <c r="BF29" s="7"/>
      <c r="BG29" s="17"/>
      <c r="BH29" s="17"/>
      <c r="BI29" s="36"/>
      <c r="BJ29" s="7"/>
      <c r="BK29" s="17"/>
      <c r="BL29" s="24"/>
      <c r="BM29" s="32"/>
    </row>
    <row r="30" spans="1:74" ht="14.25" x14ac:dyDescent="0.2">
      <c r="A30" s="37" t="str">
        <f>Control!B32</f>
        <v>AME 10 G2</v>
      </c>
      <c r="B30" s="27">
        <f t="shared" si="5"/>
        <v>3.1041041961623201</v>
      </c>
      <c r="C30" s="20">
        <v>75.045877953878673</v>
      </c>
      <c r="D30" s="9">
        <f t="shared" si="6"/>
        <v>6.683715851885097E-7</v>
      </c>
      <c r="E30">
        <f>Control!C32/100*(1+Control!D32/100)</f>
        <v>0.25527609823692166</v>
      </c>
      <c r="F30">
        <f t="shared" si="7"/>
        <v>3.7889236288811443E-5</v>
      </c>
      <c r="G30">
        <f t="shared" si="0"/>
        <v>132.82771874727376</v>
      </c>
      <c r="H30" s="21">
        <f t="shared" si="1"/>
        <v>1.6809915568604951E-14</v>
      </c>
      <c r="I30" s="7">
        <f t="shared" si="8"/>
        <v>6.1326842860779207</v>
      </c>
      <c r="J30">
        <f t="shared" si="9"/>
        <v>6.1326842860779207</v>
      </c>
      <c r="K30">
        <f>Control!F32/100</f>
        <v>2.8942447479320482E-2</v>
      </c>
      <c r="L30" s="25">
        <f t="shared" si="10"/>
        <v>2.8854718900814848E-2</v>
      </c>
      <c r="M30" s="10">
        <f t="shared" si="2"/>
        <v>10.854566376285323</v>
      </c>
      <c r="N30">
        <f t="shared" si="11"/>
        <v>4.3042172424089794E-4</v>
      </c>
      <c r="O30">
        <f t="shared" si="12"/>
        <v>1.5155694515524573E-3</v>
      </c>
      <c r="P30" s="25">
        <f t="shared" si="13"/>
        <v>2.1213697638665921E-3</v>
      </c>
      <c r="Q30" s="7">
        <f t="shared" si="14"/>
        <v>1.5872654643104926</v>
      </c>
      <c r="R30">
        <f t="shared" si="23"/>
        <v>2413.2203246311001</v>
      </c>
      <c r="S30" s="25">
        <f t="shared" si="16"/>
        <v>8.7187990294951116E-4</v>
      </c>
      <c r="T30" s="25">
        <f t="shared" si="17"/>
        <v>3.1013977900970251E-2</v>
      </c>
      <c r="U30" s="10">
        <f ca="1">RANK(C30,$C$3:OFFSET($C$3,Control!$I$5-1,0),1)</f>
        <v>19</v>
      </c>
      <c r="V30" s="10">
        <f t="shared" ca="1" si="24"/>
        <v>19</v>
      </c>
      <c r="W30" s="10">
        <f t="shared" ca="1" si="24"/>
        <v>19</v>
      </c>
      <c r="X30" s="7">
        <f t="shared" si="19"/>
        <v>2.9285140625055743</v>
      </c>
      <c r="Y30" s="7">
        <f t="shared" ca="1" si="3"/>
        <v>56.045877953878673</v>
      </c>
      <c r="Z30">
        <v>1</v>
      </c>
      <c r="AA30">
        <v>2</v>
      </c>
      <c r="AB30" s="11">
        <f t="shared" si="20"/>
        <v>45.517243293670994</v>
      </c>
      <c r="AC30" s="11"/>
      <c r="AD30" s="7">
        <f t="shared" si="4"/>
        <v>3.1912921864572712</v>
      </c>
      <c r="AE30">
        <f t="shared" si="21"/>
        <v>109.6602434682669</v>
      </c>
      <c r="AF30" s="25">
        <f t="shared" si="22"/>
        <v>3.0311389031049147E-3</v>
      </c>
      <c r="AG30" s="7"/>
      <c r="AL30" s="33"/>
      <c r="AN30" s="21"/>
      <c r="AO30" s="9"/>
      <c r="AP30" s="9"/>
      <c r="AQ30" s="9"/>
      <c r="AR30" s="9"/>
      <c r="AS30" s="28"/>
      <c r="AT30" s="9"/>
      <c r="AU30" s="33"/>
      <c r="AV30" s="9"/>
      <c r="AW30" s="19"/>
      <c r="AX30" s="7"/>
      <c r="AY30" s="7"/>
      <c r="AZ30" s="23"/>
      <c r="BA30" s="23"/>
      <c r="BB30" s="25"/>
      <c r="BC30" s="25"/>
      <c r="BD30"/>
      <c r="BE30" s="33"/>
      <c r="BF30" s="7"/>
      <c r="BG30" s="17"/>
      <c r="BH30" s="17"/>
      <c r="BI30" s="36"/>
      <c r="BJ30" s="7"/>
      <c r="BK30" s="17"/>
      <c r="BL30" s="24"/>
      <c r="BM30" s="32"/>
    </row>
    <row r="31" spans="1:74" ht="14.25" x14ac:dyDescent="0.2">
      <c r="A31" s="37" t="str">
        <f>Control!B33</f>
        <v>AME 10 G3</v>
      </c>
      <c r="B31" s="27">
        <f t="shared" ref="B31:B94" si="25">100*T31/(1-S31)</f>
        <v>2.2757611435985559</v>
      </c>
      <c r="C31" s="20">
        <v>44.157728652979003</v>
      </c>
      <c r="D31" s="9">
        <f t="shared" ref="D31:D94" si="26">ABS(B31-((354.94*SQRT(C31)+9.623*C31-1.5223*POWER(C31,1.5))/($AA$1+273)+0.0012439*POWER(C31,1.5)))</f>
        <v>5.8250082757282939E-7</v>
      </c>
      <c r="E31">
        <f>Control!C33/100*(1+Control!D33/100)</f>
        <v>0.24239579503321038</v>
      </c>
      <c r="F31">
        <f t="shared" ref="F31:F94" si="27">$F$2*N31</f>
        <v>3.7214424255862713E-5</v>
      </c>
      <c r="G31">
        <f t="shared" ref="G31:G94" si="28">0.018*C31*1000000/8.3144/($AA$1+273.15)</f>
        <v>78.15712897170765</v>
      </c>
      <c r="H31" s="21">
        <f t="shared" ref="H31:H94" si="29">2*0.0000000000000000001*(E31*100)^3.5</f>
        <v>1.4023866903931938E-14</v>
      </c>
      <c r="I31" s="7">
        <f t="shared" ref="I31:I94" si="30">MIN(J31*$J$2,C31)</f>
        <v>6.4532459257958816</v>
      </c>
      <c r="J31">
        <f t="shared" ref="J31:J94" si="31">$I$2+(0.821*SQRT(H31)+1.54)/E31</f>
        <v>6.4532459257958816</v>
      </c>
      <c r="K31">
        <f>Control!F33/100</f>
        <v>2.0678884814594962E-2</v>
      </c>
      <c r="L31" s="25">
        <f t="shared" ref="L31:L94" si="32">K31*(1-F31-P31-S31)</f>
        <v>2.0617320591184686E-2</v>
      </c>
      <c r="M31" s="10">
        <f t="shared" ref="M31:M94" si="33">0.018*I31*1000000/8.3144/($AA$1+273.15)</f>
        <v>11.421945591274195</v>
      </c>
      <c r="N31">
        <f t="shared" ref="N31:N94" si="34">1/((1+$P$2)*(1+(1-E31)/E31*$AA$2/M31)-$O$2)</f>
        <v>4.2275585954660037E-4</v>
      </c>
      <c r="O31">
        <f t="shared" ref="O31:O94" si="35">$O$2*N31</f>
        <v>1.4885769702345083E-3</v>
      </c>
      <c r="P31" s="25">
        <f t="shared" ref="P31:P94" si="36">S31*($P$2-$F$2)</f>
        <v>2.0835879032854248E-3</v>
      </c>
      <c r="Q31" s="7">
        <f t="shared" ref="Q31:Q94" si="37">100/(1+G31/$AA$2*(1/S31-1))</f>
        <v>2.6216193577540787</v>
      </c>
      <c r="R31">
        <f t="shared" ref="R31:R94" si="38">Q31/100*G31+(100-Q31)/100*2450</f>
        <v>2387.8193081576119</v>
      </c>
      <c r="S31" s="25">
        <f t="shared" ref="S31:S94" si="39">($O$2/(1+$P$2-$F$2)+1)*N31</f>
        <v>8.5635161292772896E-4</v>
      </c>
      <c r="T31" s="25">
        <f t="shared" ref="T31:T94" si="40">L31+F31+P31</f>
        <v>2.2738122918725973E-2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9"/>
        <v>2.1040076450731289</v>
      </c>
      <c r="Y31" s="7">
        <f t="shared" ca="1" si="3"/>
        <v>38.157728652979003</v>
      </c>
      <c r="Z31">
        <v>1</v>
      </c>
      <c r="AA31">
        <v>2</v>
      </c>
      <c r="AB31" s="11">
        <f t="shared" si="20"/>
        <v>62.686451879510351</v>
      </c>
      <c r="AC31" s="11"/>
      <c r="AD31" s="7">
        <f t="shared" ref="AD31:AD94" si="41">B31+S31*100</f>
        <v>2.3613963048913287</v>
      </c>
      <c r="AE31">
        <f t="shared" ref="AE31:AE94" si="42">($AE$1/100-K31)/(1-K31)/N31-1-$P$2</f>
        <v>130.69985593357433</v>
      </c>
      <c r="AF31" s="25">
        <f t="shared" ref="AF31:AF94" si="43">S31+P31+F31</f>
        <v>2.9771539404690166E-3</v>
      </c>
      <c r="AN31" s="21"/>
      <c r="AO31" s="29"/>
      <c r="AP31" s="29"/>
      <c r="AQ31" s="29"/>
      <c r="AR31" s="29"/>
      <c r="AS31" s="29"/>
      <c r="AT31" s="29"/>
      <c r="AU31" s="29"/>
      <c r="AV31" s="29"/>
      <c r="AW31" s="29"/>
      <c r="AZ31" s="23"/>
      <c r="BA31" s="23"/>
      <c r="BD31" s="26"/>
      <c r="BE31" s="33"/>
      <c r="BF31" s="7"/>
      <c r="BG31" s="17"/>
      <c r="BH31" s="17"/>
      <c r="BI31" s="36"/>
      <c r="BJ31" s="7"/>
      <c r="BK31" s="17"/>
      <c r="BL31" s="24"/>
      <c r="BM31" s="32"/>
    </row>
    <row r="32" spans="1:74" ht="14.25" x14ac:dyDescent="0.2">
      <c r="A32" s="37" t="str">
        <f>Control!B34</f>
        <v>AME_10-Aa</v>
      </c>
      <c r="B32" s="27">
        <f t="shared" si="25"/>
        <v>2.9320348300783143</v>
      </c>
      <c r="C32" s="20">
        <v>68.16613463371047</v>
      </c>
      <c r="D32" s="9">
        <f t="shared" si="26"/>
        <v>8.0866997009820807E-7</v>
      </c>
      <c r="E32">
        <f>Control!C34/100*(1+Control!D34/100)</f>
        <v>0.48179288507520834</v>
      </c>
      <c r="F32">
        <f t="shared" si="27"/>
        <v>5.5239104366506998E-5</v>
      </c>
      <c r="G32">
        <f t="shared" si="28"/>
        <v>120.65089257507081</v>
      </c>
      <c r="H32" s="21">
        <f t="shared" si="29"/>
        <v>1.5525347635097141E-13</v>
      </c>
      <c r="I32" s="7">
        <f t="shared" si="30"/>
        <v>3.2963949057732811</v>
      </c>
      <c r="J32">
        <f t="shared" si="31"/>
        <v>3.2963949057732811</v>
      </c>
      <c r="K32">
        <f>Control!F34/100</f>
        <v>2.6251079695098604E-2</v>
      </c>
      <c r="L32" s="25">
        <f t="shared" si="32"/>
        <v>2.6135072804617718E-2</v>
      </c>
      <c r="M32" s="10">
        <f t="shared" si="33"/>
        <v>5.8344658942239667</v>
      </c>
      <c r="N32">
        <f t="shared" si="34"/>
        <v>6.2751622560351943E-4</v>
      </c>
      <c r="O32">
        <f t="shared" si="35"/>
        <v>2.2095641746602795E-3</v>
      </c>
      <c r="P32" s="25">
        <f t="shared" si="36"/>
        <v>3.0927666341161535E-3</v>
      </c>
      <c r="Q32" s="7">
        <f t="shared" si="37"/>
        <v>2.5243917258270669</v>
      </c>
      <c r="R32">
        <f t="shared" si="38"/>
        <v>2391.1981038665385</v>
      </c>
      <c r="S32" s="25">
        <f t="shared" si="39"/>
        <v>1.2711226108378982E-3</v>
      </c>
      <c r="T32" s="25">
        <f t="shared" si="40"/>
        <v>2.9283078543100378E-2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9"/>
        <v>2.676258903022124</v>
      </c>
      <c r="Y32" s="7">
        <f t="shared" ca="1" si="3"/>
        <v>53.16613463371047</v>
      </c>
      <c r="Z32">
        <v>1</v>
      </c>
      <c r="AA32">
        <v>2</v>
      </c>
      <c r="AB32" s="11">
        <f t="shared" si="20"/>
        <v>48.843072003357619</v>
      </c>
      <c r="AC32" s="11"/>
      <c r="AD32" s="7">
        <f t="shared" si="41"/>
        <v>3.0591470911621039</v>
      </c>
      <c r="AE32">
        <f t="shared" si="42"/>
        <v>78.301455127203411</v>
      </c>
      <c r="AF32" s="25">
        <f t="shared" si="43"/>
        <v>4.4191283493205591E-3</v>
      </c>
      <c r="BD32" s="26"/>
      <c r="BE32" s="33"/>
      <c r="BF32" s="7"/>
      <c r="BG32" s="17"/>
      <c r="BH32" s="17"/>
      <c r="BI32" s="36"/>
      <c r="BJ32" s="7"/>
      <c r="BK32" s="17"/>
      <c r="BL32" s="24"/>
      <c r="BM32" s="32"/>
    </row>
    <row r="33" spans="1:65" ht="14.25" x14ac:dyDescent="0.2">
      <c r="A33" s="37" t="str">
        <f>Control!B35</f>
        <v>AME_10-Ac</v>
      </c>
      <c r="B33" s="27">
        <f t="shared" si="25"/>
        <v>2.8805232701693182</v>
      </c>
      <c r="C33" s="20">
        <v>66.151303259452547</v>
      </c>
      <c r="D33" s="9">
        <f t="shared" si="26"/>
        <v>1.2455430464797246E-8</v>
      </c>
      <c r="E33">
        <f>Control!C35/100*(1+Control!D35/100)</f>
        <v>0.48179288507520834</v>
      </c>
      <c r="F33">
        <f t="shared" si="27"/>
        <v>5.5239104366506998E-5</v>
      </c>
      <c r="G33">
        <f t="shared" si="28"/>
        <v>117.08473461410206</v>
      </c>
      <c r="H33" s="21">
        <f t="shared" si="29"/>
        <v>1.5525347635097141E-13</v>
      </c>
      <c r="I33" s="7">
        <f t="shared" si="30"/>
        <v>3.2963949057732811</v>
      </c>
      <c r="J33">
        <f t="shared" si="31"/>
        <v>3.2963949057732811</v>
      </c>
      <c r="K33">
        <f>Control!F35/100</f>
        <v>2.5734335311338209E-2</v>
      </c>
      <c r="L33" s="25">
        <f t="shared" si="32"/>
        <v>2.562061198061295E-2</v>
      </c>
      <c r="M33" s="10">
        <f t="shared" si="33"/>
        <v>5.8344658942239667</v>
      </c>
      <c r="N33">
        <f t="shared" si="34"/>
        <v>6.2751622560351943E-4</v>
      </c>
      <c r="O33">
        <f t="shared" si="35"/>
        <v>2.2095641746602795E-3</v>
      </c>
      <c r="P33" s="25">
        <f t="shared" si="36"/>
        <v>3.0927666341161535E-3</v>
      </c>
      <c r="Q33" s="7">
        <f t="shared" si="37"/>
        <v>2.5992809292842551</v>
      </c>
      <c r="R33">
        <f t="shared" si="38"/>
        <v>2389.3609784104633</v>
      </c>
      <c r="S33" s="25">
        <f t="shared" si="39"/>
        <v>1.2711226108378982E-3</v>
      </c>
      <c r="T33" s="25">
        <f t="shared" si="40"/>
        <v>2.8768617719095609E-2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9"/>
        <v>2.624812820621647</v>
      </c>
      <c r="Y33" s="7">
        <f t="shared" ca="1" si="3"/>
        <v>52.151303259452547</v>
      </c>
      <c r="Z33">
        <v>1</v>
      </c>
      <c r="AA33">
        <v>2</v>
      </c>
      <c r="AB33" s="11">
        <f t="shared" si="20"/>
        <v>49.865871673877031</v>
      </c>
      <c r="AC33" s="11"/>
      <c r="AD33" s="7">
        <f t="shared" si="41"/>
        <v>3.0076355312531078</v>
      </c>
      <c r="AE33">
        <f t="shared" si="42"/>
        <v>79.103284034367391</v>
      </c>
      <c r="AF33" s="25">
        <f t="shared" si="43"/>
        <v>4.4191283493205591E-3</v>
      </c>
      <c r="BD33" s="26"/>
      <c r="BE33" s="33"/>
      <c r="BF33" s="7"/>
      <c r="BG33" s="17"/>
      <c r="BH33" s="17"/>
      <c r="BI33" s="36"/>
      <c r="BJ33" s="7"/>
      <c r="BK33" s="17"/>
      <c r="BL33" s="24"/>
      <c r="BM33" s="32"/>
    </row>
    <row r="34" spans="1:65" ht="14.25" x14ac:dyDescent="0.2">
      <c r="A34" s="37" t="str">
        <f>Control!B36</f>
        <v>AME_10-Ab</v>
      </c>
      <c r="B34" s="27">
        <f t="shared" si="25"/>
        <v>3.1183714977983894</v>
      </c>
      <c r="C34" s="20">
        <v>75.626357026720271</v>
      </c>
      <c r="D34" s="9">
        <f t="shared" si="26"/>
        <v>7.1244560873040541E-7</v>
      </c>
      <c r="E34">
        <f>Control!C36/100*(1+Control!D36/100)</f>
        <v>0.4760024987821716</v>
      </c>
      <c r="F34">
        <f t="shared" si="27"/>
        <v>5.4608772261458283E-5</v>
      </c>
      <c r="G34">
        <f t="shared" si="28"/>
        <v>133.85513974797774</v>
      </c>
      <c r="H34" s="21">
        <f t="shared" si="29"/>
        <v>1.4882034590206615E-13</v>
      </c>
      <c r="I34" s="7">
        <f t="shared" si="30"/>
        <v>3.3352777992954974</v>
      </c>
      <c r="J34">
        <f t="shared" si="31"/>
        <v>3.3352777992954974</v>
      </c>
      <c r="K34">
        <f>Control!F36/100</f>
        <v>2.8155447799782164E-2</v>
      </c>
      <c r="L34" s="25">
        <f t="shared" si="32"/>
        <v>2.8032445044836752E-2</v>
      </c>
      <c r="M34" s="10">
        <f t="shared" si="33"/>
        <v>5.9032868099846327</v>
      </c>
      <c r="N34">
        <f t="shared" si="34"/>
        <v>6.2035565289016604E-4</v>
      </c>
      <c r="O34">
        <f t="shared" si="35"/>
        <v>2.184350890458331E-3</v>
      </c>
      <c r="P34" s="25">
        <f t="shared" si="36"/>
        <v>3.0574751476725595E-3</v>
      </c>
      <c r="Q34" s="7">
        <f t="shared" si="37"/>
        <v>2.25557744726619</v>
      </c>
      <c r="R34">
        <f t="shared" si="38"/>
        <v>2397.75755888614</v>
      </c>
      <c r="S34" s="25">
        <f t="shared" si="39"/>
        <v>1.2566178609826439E-3</v>
      </c>
      <c r="T34" s="25">
        <f t="shared" si="40"/>
        <v>3.1144528964770768E-2</v>
      </c>
      <c r="U34" s="10">
        <f ca="1">RANK(C34,$C$3:OFFSET($C$3,Control!$I$5-1,0),1)</f>
        <v>20</v>
      </c>
      <c r="V34" s="10">
        <f t="shared" ca="1" si="24"/>
        <v>20</v>
      </c>
      <c r="W34" s="10">
        <f t="shared" ca="1" si="24"/>
        <v>20</v>
      </c>
      <c r="X34" s="7">
        <f t="shared" si="19"/>
        <v>2.8652800697726919</v>
      </c>
      <c r="Y34" s="7">
        <f t="shared" ca="1" si="3"/>
        <v>55.626357026720271</v>
      </c>
      <c r="Z34">
        <v>1</v>
      </c>
      <c r="AA34">
        <v>2</v>
      </c>
      <c r="AB34" s="11">
        <f t="shared" si="20"/>
        <v>45.247905710424163</v>
      </c>
      <c r="AC34" s="11"/>
      <c r="AD34" s="7">
        <f t="shared" si="41"/>
        <v>3.2440332838966537</v>
      </c>
      <c r="AE34">
        <f t="shared" si="42"/>
        <v>76.249356939870296</v>
      </c>
      <c r="AF34" s="25">
        <f t="shared" si="43"/>
        <v>4.3687017809166612E-3</v>
      </c>
      <c r="BD34" s="26"/>
      <c r="BE34" s="33"/>
      <c r="BF34" s="7"/>
      <c r="BG34" s="17"/>
      <c r="BH34" s="17"/>
      <c r="BI34" s="36"/>
      <c r="BJ34" s="7"/>
      <c r="BK34" s="17"/>
      <c r="BL34" s="24"/>
      <c r="BM34" s="32"/>
    </row>
    <row r="35" spans="1:65" ht="14.25" x14ac:dyDescent="0.2">
      <c r="A35" s="37" t="str">
        <f>Control!B37</f>
        <v>AME_10-Db</v>
      </c>
      <c r="B35" s="27">
        <f t="shared" si="25"/>
        <v>3.6356997647576939</v>
      </c>
      <c r="C35" s="20">
        <v>97.661008905485318</v>
      </c>
      <c r="D35" s="9">
        <f t="shared" si="26"/>
        <v>2.6938853059377266E-7</v>
      </c>
      <c r="E35">
        <f>Control!C37/100*(1+Control!D37/100)</f>
        <v>0.4760024987821716</v>
      </c>
      <c r="F35">
        <f t="shared" si="27"/>
        <v>5.4608772261458283E-5</v>
      </c>
      <c r="G35">
        <f t="shared" si="28"/>
        <v>172.85545025464458</v>
      </c>
      <c r="H35" s="21">
        <f t="shared" si="29"/>
        <v>1.4882034590206615E-13</v>
      </c>
      <c r="I35" s="7">
        <f t="shared" si="30"/>
        <v>3.3352777992954974</v>
      </c>
      <c r="J35">
        <f t="shared" si="31"/>
        <v>3.3352777992954974</v>
      </c>
      <c r="K35">
        <f>Control!F37/100</f>
        <v>3.3344900802547851E-2</v>
      </c>
      <c r="L35" s="25">
        <f t="shared" si="32"/>
        <v>3.3199226875027271E-2</v>
      </c>
      <c r="M35" s="10">
        <f t="shared" si="33"/>
        <v>5.9032868099846327</v>
      </c>
      <c r="N35">
        <f t="shared" si="34"/>
        <v>6.2035565289016604E-4</v>
      </c>
      <c r="O35">
        <f t="shared" si="35"/>
        <v>2.184350890458331E-3</v>
      </c>
      <c r="P35" s="25">
        <f t="shared" si="36"/>
        <v>3.0574751476725595E-3</v>
      </c>
      <c r="Q35" s="7">
        <f t="shared" si="37"/>
        <v>1.7555998606418826</v>
      </c>
      <c r="R35">
        <f t="shared" si="38"/>
        <v>2410.0224534580561</v>
      </c>
      <c r="S35" s="25">
        <f t="shared" si="39"/>
        <v>1.2566178609826439E-3</v>
      </c>
      <c r="T35" s="25">
        <f t="shared" si="40"/>
        <v>3.6311310794961291E-2</v>
      </c>
      <c r="U35" s="10">
        <f ca="1">RANK(C35,$C$3:OFFSET($C$3,Control!$I$5-1,0),1)</f>
        <v>33</v>
      </c>
      <c r="V35" s="10">
        <f t="shared" ca="1" si="24"/>
        <v>33</v>
      </c>
      <c r="W35" s="10">
        <f t="shared" ca="1" si="24"/>
        <v>33</v>
      </c>
      <c r="X35" s="7">
        <f t="shared" si="19"/>
        <v>3.381958252791744</v>
      </c>
      <c r="Y35" s="7">
        <f t="shared" ca="1" si="3"/>
        <v>64.661008905485318</v>
      </c>
      <c r="Z35">
        <v>1</v>
      </c>
      <c r="AA35">
        <v>2</v>
      </c>
      <c r="AB35" s="11">
        <f t="shared" si="20"/>
        <v>36.163025131811004</v>
      </c>
      <c r="AC35" s="11"/>
      <c r="AD35" s="7">
        <f t="shared" si="41"/>
        <v>3.7613615508559581</v>
      </c>
      <c r="AE35">
        <f t="shared" si="42"/>
        <v>68.023753300733333</v>
      </c>
      <c r="AF35" s="25">
        <f t="shared" si="43"/>
        <v>4.3687017809166612E-3</v>
      </c>
      <c r="BD35" s="26"/>
      <c r="BE35" s="33"/>
      <c r="BF35" s="7"/>
      <c r="BG35" s="17"/>
      <c r="BH35" s="17"/>
      <c r="BI35" s="36"/>
      <c r="BJ35" s="7"/>
      <c r="BK35" s="17"/>
      <c r="BL35" s="24"/>
      <c r="BM35" s="32"/>
    </row>
    <row r="36" spans="1:65" ht="14.25" x14ac:dyDescent="0.2">
      <c r="A36" s="37" t="str">
        <f>Control!B38</f>
        <v>AME_10-Bc</v>
      </c>
      <c r="B36" s="27">
        <f t="shared" si="25"/>
        <v>3.1223477557582924</v>
      </c>
      <c r="C36" s="20">
        <v>75.788425932083769</v>
      </c>
      <c r="D36" s="9">
        <f t="shared" si="26"/>
        <v>6.0723850525690182E-7</v>
      </c>
      <c r="E36">
        <f>Control!C38/100*(1+Control!D38/100)</f>
        <v>0.45773575858917614</v>
      </c>
      <c r="F36">
        <f t="shared" si="27"/>
        <v>5.2708502122790305E-5</v>
      </c>
      <c r="G36">
        <f t="shared" si="28"/>
        <v>134.14199418377407</v>
      </c>
      <c r="H36" s="21">
        <f t="shared" si="29"/>
        <v>1.2977228136655418E-13</v>
      </c>
      <c r="I36" s="7">
        <f t="shared" si="30"/>
        <v>3.4643871313505001</v>
      </c>
      <c r="J36">
        <f t="shared" si="31"/>
        <v>3.4643871313505001</v>
      </c>
      <c r="K36">
        <f>Control!F38/100</f>
        <v>2.8301153860659404E-2</v>
      </c>
      <c r="L36" s="25">
        <f t="shared" si="32"/>
        <v>2.8181816946392046E-2</v>
      </c>
      <c r="M36" s="10">
        <f t="shared" si="33"/>
        <v>6.1318043317116739</v>
      </c>
      <c r="N36">
        <f t="shared" si="34"/>
        <v>5.9876858411489779E-4</v>
      </c>
      <c r="O36">
        <f t="shared" si="35"/>
        <v>2.1083400849116118E-3</v>
      </c>
      <c r="P36" s="25">
        <f t="shared" si="36"/>
        <v>2.9510814588523068E-3</v>
      </c>
      <c r="Q36" s="7">
        <f t="shared" si="37"/>
        <v>2.1741471880020633</v>
      </c>
      <c r="R36">
        <f t="shared" si="38"/>
        <v>2399.6498382884261</v>
      </c>
      <c r="S36" s="25">
        <f t="shared" si="39"/>
        <v>1.2128902088481262E-3</v>
      </c>
      <c r="T36" s="25">
        <f t="shared" si="40"/>
        <v>3.1185606907367144E-2</v>
      </c>
      <c r="U36" s="10">
        <f ca="1">RANK(C36,$C$3:OFFSET($C$3,Control!$I$5-1,0),1)</f>
        <v>21</v>
      </c>
      <c r="V36" s="10">
        <f t="shared" ref="V36:W55" ca="1" si="44">IF(U36=U35,U35+1,U36)</f>
        <v>21</v>
      </c>
      <c r="W36" s="10">
        <f t="shared" ca="1" si="44"/>
        <v>21</v>
      </c>
      <c r="X36" s="7">
        <f t="shared" si="19"/>
        <v>2.8780585530506944</v>
      </c>
      <c r="Y36" s="7">
        <f t="shared" ca="1" si="3"/>
        <v>54.788425932083769</v>
      </c>
      <c r="Z36">
        <v>1</v>
      </c>
      <c r="AA36">
        <v>2</v>
      </c>
      <c r="AB36" s="11">
        <f t="shared" si="20"/>
        <v>45.173012646213557</v>
      </c>
      <c r="AC36" s="11"/>
      <c r="AD36" s="7">
        <f t="shared" si="41"/>
        <v>3.2436367766431049</v>
      </c>
      <c r="AE36">
        <f t="shared" si="42"/>
        <v>78.88724004396893</v>
      </c>
      <c r="AF36" s="25">
        <f t="shared" si="43"/>
        <v>4.2166801698232236E-3</v>
      </c>
      <c r="BL36" s="32"/>
    </row>
    <row r="37" spans="1:65" ht="14.25" x14ac:dyDescent="0.2">
      <c r="A37" s="37" t="str">
        <f>Control!B39</f>
        <v>AME_10-Bb</v>
      </c>
      <c r="B37" s="27">
        <f t="shared" si="25"/>
        <v>3.2450581693016849</v>
      </c>
      <c r="C37" s="20">
        <v>80.847293467719879</v>
      </c>
      <c r="D37" s="9">
        <f t="shared" si="26"/>
        <v>2.562243288650734E-7</v>
      </c>
      <c r="E37">
        <f>Control!C39/100*(1+Control!D39/100)</f>
        <v>0.45773575858917614</v>
      </c>
      <c r="F37">
        <f t="shared" si="27"/>
        <v>5.2708502122790305E-5</v>
      </c>
      <c r="G37">
        <f t="shared" si="28"/>
        <v>143.09595478126559</v>
      </c>
      <c r="H37" s="21">
        <f t="shared" si="29"/>
        <v>1.2977228136655418E-13</v>
      </c>
      <c r="I37" s="7">
        <f t="shared" si="30"/>
        <v>3.4643871313505001</v>
      </c>
      <c r="J37">
        <f t="shared" si="31"/>
        <v>3.4643871313505001</v>
      </c>
      <c r="K37">
        <f>Control!F39/100</f>
        <v>2.9531959567519247E-2</v>
      </c>
      <c r="L37" s="25">
        <f t="shared" si="32"/>
        <v>2.9407432739234868E-2</v>
      </c>
      <c r="M37" s="10">
        <f t="shared" si="33"/>
        <v>6.1318043317116739</v>
      </c>
      <c r="N37">
        <f t="shared" si="34"/>
        <v>5.9876858411489779E-4</v>
      </c>
      <c r="O37">
        <f t="shared" si="35"/>
        <v>2.1083400849116118E-3</v>
      </c>
      <c r="P37" s="25">
        <f t="shared" si="36"/>
        <v>2.9510814588523068E-3</v>
      </c>
      <c r="Q37" s="7">
        <f t="shared" si="37"/>
        <v>2.040880490000172</v>
      </c>
      <c r="R37">
        <f t="shared" si="38"/>
        <v>2402.9188454181062</v>
      </c>
      <c r="S37" s="25">
        <f t="shared" si="39"/>
        <v>1.2128902088481262E-3</v>
      </c>
      <c r="T37" s="25">
        <f t="shared" si="40"/>
        <v>3.2411222700209963E-2</v>
      </c>
      <c r="U37" s="10">
        <f ca="1">RANK(C37,$C$3:OFFSET($C$3,Control!$I$5-1,0),1)</f>
        <v>25</v>
      </c>
      <c r="V37" s="10">
        <f t="shared" ca="1" si="44"/>
        <v>25</v>
      </c>
      <c r="W37" s="10">
        <f t="shared" ca="1" si="44"/>
        <v>25</v>
      </c>
      <c r="X37" s="7">
        <f t="shared" si="19"/>
        <v>3.0006201323349768</v>
      </c>
      <c r="Y37" s="7">
        <f t="shared" ca="1" si="3"/>
        <v>55.847293467719879</v>
      </c>
      <c r="Z37">
        <v>1</v>
      </c>
      <c r="AA37">
        <v>2</v>
      </c>
      <c r="AB37" s="11">
        <f t="shared" si="20"/>
        <v>42.900019430078977</v>
      </c>
      <c r="AC37" s="11"/>
      <c r="AD37" s="7">
        <f t="shared" si="41"/>
        <v>3.3663471901864974</v>
      </c>
      <c r="AE37">
        <f t="shared" si="42"/>
        <v>76.873641628358385</v>
      </c>
      <c r="AF37" s="25">
        <f t="shared" si="43"/>
        <v>4.2166801698232236E-3</v>
      </c>
    </row>
    <row r="38" spans="1:65" ht="14.25" x14ac:dyDescent="0.2">
      <c r="A38" s="37" t="str">
        <f>Control!B40</f>
        <v>AME_10-Ca</v>
      </c>
      <c r="B38" s="27">
        <f t="shared" si="25"/>
        <v>3.351296412409714</v>
      </c>
      <c r="C38" s="20">
        <v>85.315045329214456</v>
      </c>
      <c r="D38" s="9">
        <f t="shared" si="26"/>
        <v>8.6635348761632258E-7</v>
      </c>
      <c r="E38">
        <f>Control!C40/100*(1+Control!D40/100)</f>
        <v>0.45773575858917614</v>
      </c>
      <c r="F38">
        <f t="shared" si="27"/>
        <v>5.2708502122790305E-5</v>
      </c>
      <c r="G38">
        <f t="shared" si="28"/>
        <v>151.00366808773026</v>
      </c>
      <c r="H38" s="21">
        <f t="shared" si="29"/>
        <v>1.2977228136655418E-13</v>
      </c>
      <c r="I38" s="7">
        <f t="shared" si="30"/>
        <v>3.4643871313505001</v>
      </c>
      <c r="J38">
        <f t="shared" si="31"/>
        <v>3.4643871313505001</v>
      </c>
      <c r="K38">
        <f>Control!F40/100</f>
        <v>3.0597546685420099E-2</v>
      </c>
      <c r="L38" s="25">
        <f t="shared" si="32"/>
        <v>3.0468526617066449E-2</v>
      </c>
      <c r="M38" s="10">
        <f t="shared" si="33"/>
        <v>6.1318043317116739</v>
      </c>
      <c r="N38">
        <f t="shared" si="34"/>
        <v>5.9876858411489779E-4</v>
      </c>
      <c r="O38">
        <f t="shared" si="35"/>
        <v>2.1083400849116118E-3</v>
      </c>
      <c r="P38" s="25">
        <f t="shared" si="36"/>
        <v>2.9510814588523068E-3</v>
      </c>
      <c r="Q38" s="7">
        <f t="shared" si="37"/>
        <v>1.9360734945312488</v>
      </c>
      <c r="R38">
        <f t="shared" si="38"/>
        <v>2405.4897413776011</v>
      </c>
      <c r="S38" s="25">
        <f t="shared" si="39"/>
        <v>1.2128902088481262E-3</v>
      </c>
      <c r="T38" s="25">
        <f t="shared" si="40"/>
        <v>3.3472316578041547E-2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9"/>
        <v>3.1067295201181349</v>
      </c>
      <c r="Y38" s="7">
        <f t="shared" ca="1" si="3"/>
        <v>57.315045329214456</v>
      </c>
      <c r="Z38">
        <v>1</v>
      </c>
      <c r="AA38">
        <v>2</v>
      </c>
      <c r="AB38" s="11">
        <f t="shared" si="20"/>
        <v>40.992489568134026</v>
      </c>
      <c r="AC38" s="11"/>
      <c r="AD38" s="7">
        <f t="shared" si="41"/>
        <v>3.4725854332945265</v>
      </c>
      <c r="AE38">
        <f t="shared" si="42"/>
        <v>75.126211200898993</v>
      </c>
      <c r="AF38" s="25">
        <f t="shared" si="43"/>
        <v>4.2166801698232236E-3</v>
      </c>
    </row>
    <row r="39" spans="1:65" ht="14.25" x14ac:dyDescent="0.2">
      <c r="A39" s="37" t="str">
        <f>Control!B41</f>
        <v>AME_10-Cb</v>
      </c>
      <c r="B39" s="27">
        <f t="shared" si="25"/>
        <v>2.66417099882938</v>
      </c>
      <c r="C39" s="20">
        <v>57.92260482823734</v>
      </c>
      <c r="D39" s="9">
        <f t="shared" si="26"/>
        <v>8.9227106281342117E-7</v>
      </c>
      <c r="E39">
        <f>Control!C41/100*(1+Control!D41/100)</f>
        <v>0.5648736893514088</v>
      </c>
      <c r="F39">
        <f t="shared" si="27"/>
        <v>6.6130322712601357E-5</v>
      </c>
      <c r="G39">
        <f t="shared" si="28"/>
        <v>102.52032054262813</v>
      </c>
      <c r="H39" s="21">
        <f t="shared" si="29"/>
        <v>2.7093162947699826E-13</v>
      </c>
      <c r="I39" s="7">
        <f t="shared" si="30"/>
        <v>2.8262739553469234</v>
      </c>
      <c r="J39">
        <f t="shared" si="31"/>
        <v>2.8262739553469234</v>
      </c>
      <c r="K39">
        <f>Control!F41/100</f>
        <v>2.2953921850910421E-2</v>
      </c>
      <c r="L39" s="25">
        <f t="shared" si="32"/>
        <v>2.2832485830148779E-2</v>
      </c>
      <c r="M39" s="10">
        <f t="shared" si="33"/>
        <v>5.0023736450159486</v>
      </c>
      <c r="N39">
        <f t="shared" si="34"/>
        <v>7.5124046601515141E-4</v>
      </c>
      <c r="O39">
        <f t="shared" si="35"/>
        <v>2.6452129085040542E-3</v>
      </c>
      <c r="P39" s="25">
        <f t="shared" si="36"/>
        <v>3.7025519862135333E-3</v>
      </c>
      <c r="Q39" s="7">
        <f t="shared" si="37"/>
        <v>3.521087256570985</v>
      </c>
      <c r="R39">
        <f t="shared" si="38"/>
        <v>2367.3431921560332</v>
      </c>
      <c r="S39" s="25">
        <f t="shared" si="39"/>
        <v>1.5217435080819733E-3</v>
      </c>
      <c r="T39" s="25">
        <f t="shared" si="40"/>
        <v>2.6601168139074913E-2</v>
      </c>
      <c r="U39" s="10">
        <f ca="1">RANK(C39,$C$3:OFFSET($C$3,Control!$I$5-1,0),1)</f>
        <v>8</v>
      </c>
      <c r="V39" s="10">
        <f t="shared" ca="1" si="44"/>
        <v>8</v>
      </c>
      <c r="W39" s="10">
        <f t="shared" ca="1" si="44"/>
        <v>8</v>
      </c>
      <c r="X39" s="7">
        <f t="shared" si="19"/>
        <v>2.3583726296163929</v>
      </c>
      <c r="Y39" s="7">
        <f t="shared" ca="1" si="3"/>
        <v>49.92260482823734</v>
      </c>
      <c r="Z39">
        <v>1</v>
      </c>
      <c r="AA39">
        <v>2</v>
      </c>
      <c r="AB39" s="11">
        <f t="shared" si="20"/>
        <v>54.29104541962748</v>
      </c>
      <c r="AC39" s="11"/>
      <c r="AD39" s="7">
        <f t="shared" si="41"/>
        <v>2.8163453496375772</v>
      </c>
      <c r="AE39">
        <f t="shared" si="42"/>
        <v>69.087244346959181</v>
      </c>
      <c r="AF39" s="25">
        <f t="shared" si="43"/>
        <v>5.2904258170081084E-3</v>
      </c>
    </row>
    <row r="40" spans="1:65" ht="14.25" x14ac:dyDescent="0.2">
      <c r="A40" s="37" t="str">
        <f>Control!B42</f>
        <v>AME_10-Da</v>
      </c>
      <c r="B40" s="27">
        <f t="shared" si="25"/>
        <v>3.2698750413631004</v>
      </c>
      <c r="C40" s="20">
        <v>81.8836844398312</v>
      </c>
      <c r="D40" s="9">
        <f t="shared" si="26"/>
        <v>8.729687479558379E-7</v>
      </c>
      <c r="E40">
        <f>Control!C42/100*(1+Control!D42/100)</f>
        <v>0.5648736893514088</v>
      </c>
      <c r="F40">
        <f t="shared" si="27"/>
        <v>6.6130322712601357E-5</v>
      </c>
      <c r="G40">
        <f t="shared" si="28"/>
        <v>144.93031867051769</v>
      </c>
      <c r="H40" s="21">
        <f t="shared" si="29"/>
        <v>2.7093162947699826E-13</v>
      </c>
      <c r="I40" s="7">
        <f t="shared" si="30"/>
        <v>2.8262739553469234</v>
      </c>
      <c r="J40">
        <f t="shared" si="31"/>
        <v>2.8262739553469234</v>
      </c>
      <c r="K40">
        <f>Control!F42/100</f>
        <v>2.9033910744512004E-2</v>
      </c>
      <c r="L40" s="25">
        <f t="shared" si="32"/>
        <v>2.8880308993540528E-2</v>
      </c>
      <c r="M40" s="10">
        <f t="shared" si="33"/>
        <v>5.0023736450159486</v>
      </c>
      <c r="N40">
        <f t="shared" si="34"/>
        <v>7.5124046601515141E-4</v>
      </c>
      <c r="O40">
        <f t="shared" si="35"/>
        <v>2.6452129085040542E-3</v>
      </c>
      <c r="P40" s="25">
        <f t="shared" si="36"/>
        <v>3.7025519862135333E-3</v>
      </c>
      <c r="Q40" s="7">
        <f t="shared" si="37"/>
        <v>2.5166653631751945</v>
      </c>
      <c r="R40">
        <f t="shared" si="38"/>
        <v>2391.9891097329278</v>
      </c>
      <c r="S40" s="25">
        <f t="shared" si="39"/>
        <v>1.5217435080819733E-3</v>
      </c>
      <c r="T40" s="25">
        <f t="shared" si="40"/>
        <v>3.2648991302466665E-2</v>
      </c>
      <c r="U40" s="10">
        <f ca="1">RANK(C40,$C$3:OFFSET($C$3,Control!$I$5-1,0),1)</f>
        <v>26</v>
      </c>
      <c r="V40" s="10">
        <f t="shared" ca="1" si="44"/>
        <v>26</v>
      </c>
      <c r="W40" s="10">
        <f t="shared" ca="1" si="44"/>
        <v>26</v>
      </c>
      <c r="X40" s="7">
        <f t="shared" si="19"/>
        <v>2.9631549459555679</v>
      </c>
      <c r="Y40" s="7">
        <f t="shared" ca="1" si="3"/>
        <v>55.8836844398312</v>
      </c>
      <c r="Z40">
        <v>1</v>
      </c>
      <c r="AA40">
        <v>2</v>
      </c>
      <c r="AB40" s="11">
        <f t="shared" si="20"/>
        <v>42.449406445851182</v>
      </c>
      <c r="AC40" s="11"/>
      <c r="AD40" s="7">
        <f t="shared" si="41"/>
        <v>3.4220493921712976</v>
      </c>
      <c r="AE40">
        <f t="shared" si="42"/>
        <v>61.206631462821377</v>
      </c>
      <c r="AF40" s="25">
        <f t="shared" si="43"/>
        <v>5.2904258170081084E-3</v>
      </c>
    </row>
    <row r="41" spans="1:65" ht="14.25" x14ac:dyDescent="0.2">
      <c r="A41" s="37" t="str">
        <f>Control!B43</f>
        <v>AME_10-Ea</v>
      </c>
      <c r="B41" s="27">
        <f t="shared" si="25"/>
        <v>3.7052957712734407</v>
      </c>
      <c r="C41" s="20">
        <v>100.76447474265814</v>
      </c>
      <c r="D41" s="9">
        <f t="shared" si="26"/>
        <v>6.4807276034528627E-7</v>
      </c>
      <c r="E41">
        <f>Control!C43/100*(1+Control!D43/100)</f>
        <v>0.63939789845275607</v>
      </c>
      <c r="F41">
        <f t="shared" si="27"/>
        <v>8.0169714135751562E-5</v>
      </c>
      <c r="G41">
        <f t="shared" si="28"/>
        <v>178.34844065733006</v>
      </c>
      <c r="H41" s="21">
        <f t="shared" si="29"/>
        <v>4.1805094690881572E-13</v>
      </c>
      <c r="I41" s="7">
        <f t="shared" si="30"/>
        <v>2.5085167226219833</v>
      </c>
      <c r="J41">
        <f t="shared" si="31"/>
        <v>2.5085167226219833</v>
      </c>
      <c r="K41">
        <f>Control!F43/100</f>
        <v>3.2625076340076879E-2</v>
      </c>
      <c r="L41" s="25">
        <f t="shared" si="32"/>
        <v>3.2415832896569595E-2</v>
      </c>
      <c r="M41" s="10">
        <f t="shared" si="33"/>
        <v>4.4399581001643087</v>
      </c>
      <c r="N41">
        <f t="shared" si="34"/>
        <v>9.1072795258213769E-4</v>
      </c>
      <c r="O41">
        <f t="shared" si="35"/>
        <v>3.2067885654300621E-3</v>
      </c>
      <c r="P41" s="25">
        <f t="shared" si="36"/>
        <v>4.48859951277594E-3</v>
      </c>
      <c r="Q41" s="7">
        <f t="shared" si="37"/>
        <v>2.4809873835203637</v>
      </c>
      <c r="R41">
        <f t="shared" si="38"/>
        <v>2393.640611415165</v>
      </c>
      <c r="S41" s="25">
        <f t="shared" si="39"/>
        <v>1.8448079039484328E-3</v>
      </c>
      <c r="T41" s="25">
        <f t="shared" si="40"/>
        <v>3.6984602123481286E-2</v>
      </c>
      <c r="U41" s="10">
        <f ca="1">RANK(C41,$C$3:OFFSET($C$3,Control!$I$5-1,0),1)</f>
        <v>34</v>
      </c>
      <c r="V41" s="10">
        <f t="shared" ca="1" si="44"/>
        <v>34</v>
      </c>
      <c r="W41" s="10">
        <f t="shared" ca="1" si="44"/>
        <v>34</v>
      </c>
      <c r="X41" s="7">
        <f t="shared" si="19"/>
        <v>3.3326560849151732</v>
      </c>
      <c r="Y41" s="7">
        <f t="shared" ca="1" si="3"/>
        <v>66.764474742658138</v>
      </c>
      <c r="Z41">
        <v>1</v>
      </c>
      <c r="AA41">
        <v>2</v>
      </c>
      <c r="AB41" s="11">
        <f t="shared" si="20"/>
        <v>35.042325254435795</v>
      </c>
      <c r="AC41" s="11"/>
      <c r="AD41" s="7">
        <f t="shared" si="41"/>
        <v>3.8897765616682838</v>
      </c>
      <c r="AE41">
        <f t="shared" si="42"/>
        <v>45.993490457460624</v>
      </c>
      <c r="AF41" s="25">
        <f t="shared" si="43"/>
        <v>6.413577130860125E-3</v>
      </c>
    </row>
    <row r="42" spans="1:65" ht="14.25" x14ac:dyDescent="0.2">
      <c r="A42" s="37" t="str">
        <f>Control!B44</f>
        <v>AME_10-Eb</v>
      </c>
      <c r="B42" s="27">
        <f t="shared" si="25"/>
        <v>3.0300413666897379</v>
      </c>
      <c r="C42" s="20">
        <v>72.056858926133174</v>
      </c>
      <c r="D42" s="9">
        <f t="shared" si="26"/>
        <v>5.3904415997507726E-7</v>
      </c>
      <c r="E42">
        <f>Control!C44/100*(1+Control!D44/100)</f>
        <v>0.63939789845275607</v>
      </c>
      <c r="F42">
        <f t="shared" si="27"/>
        <v>8.0169714135751562E-5</v>
      </c>
      <c r="G42">
        <f t="shared" si="28"/>
        <v>127.53729388221146</v>
      </c>
      <c r="H42" s="21">
        <f t="shared" si="29"/>
        <v>4.1805094690881572E-13</v>
      </c>
      <c r="I42" s="7">
        <f t="shared" si="30"/>
        <v>2.5085167226219833</v>
      </c>
      <c r="J42">
        <f t="shared" si="31"/>
        <v>2.5085167226219833</v>
      </c>
      <c r="K42">
        <f>Control!F44/100</f>
        <v>2.5841482337507451E-2</v>
      </c>
      <c r="L42" s="25">
        <f t="shared" si="32"/>
        <v>2.5675745997360087E-2</v>
      </c>
      <c r="M42" s="10">
        <f t="shared" si="33"/>
        <v>4.4399581001643087</v>
      </c>
      <c r="N42">
        <f t="shared" si="34"/>
        <v>9.1072795258213769E-4</v>
      </c>
      <c r="O42">
        <f t="shared" si="35"/>
        <v>3.2067885654300621E-3</v>
      </c>
      <c r="P42" s="25">
        <f t="shared" si="36"/>
        <v>4.48859951277594E-3</v>
      </c>
      <c r="Q42" s="7">
        <f t="shared" si="37"/>
        <v>3.4354612135476543</v>
      </c>
      <c r="R42">
        <f t="shared" si="38"/>
        <v>2370.2126945322143</v>
      </c>
      <c r="S42" s="25">
        <f t="shared" si="39"/>
        <v>1.8448079039484328E-3</v>
      </c>
      <c r="T42" s="25">
        <f t="shared" si="40"/>
        <v>3.0244515224271778E-2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19"/>
        <v>2.6586473949942224</v>
      </c>
      <c r="Y42" s="7">
        <f t="shared" ca="1" si="3"/>
        <v>56.056858926133174</v>
      </c>
      <c r="Z42">
        <v>1</v>
      </c>
      <c r="AA42">
        <v>2</v>
      </c>
      <c r="AB42" s="11">
        <f t="shared" si="20"/>
        <v>46.93139423011791</v>
      </c>
      <c r="AC42" s="11"/>
      <c r="AD42" s="7">
        <f t="shared" si="41"/>
        <v>3.214522157084581</v>
      </c>
      <c r="AE42">
        <f t="shared" si="42"/>
        <v>53.294821062614133</v>
      </c>
      <c r="AF42" s="25">
        <f t="shared" si="43"/>
        <v>6.413577130860125E-3</v>
      </c>
    </row>
    <row r="43" spans="1:65" ht="14.25" x14ac:dyDescent="0.2">
      <c r="A43" s="37" t="str">
        <f>Control!B45</f>
        <v>AME_10-Ec</v>
      </c>
      <c r="B43" s="27">
        <f t="shared" si="25"/>
        <v>3.5469253119978332</v>
      </c>
      <c r="C43" s="20">
        <v>93.748489744404395</v>
      </c>
      <c r="D43" s="9">
        <f t="shared" si="26"/>
        <v>7.4166951202769837E-7</v>
      </c>
      <c r="E43">
        <f>Control!C45/100*(1+Control!D45/100)</f>
        <v>0.63939789845275607</v>
      </c>
      <c r="F43">
        <f t="shared" si="27"/>
        <v>8.0169714135751562E-5</v>
      </c>
      <c r="G43">
        <f t="shared" si="28"/>
        <v>165.93047304216176</v>
      </c>
      <c r="H43" s="21">
        <f t="shared" si="29"/>
        <v>4.1805094690881572E-13</v>
      </c>
      <c r="I43" s="7">
        <f t="shared" si="30"/>
        <v>2.5085167226219833</v>
      </c>
      <c r="J43">
        <f t="shared" si="31"/>
        <v>2.5085167226219833</v>
      </c>
      <c r="K43">
        <f>Control!F45/100</f>
        <v>3.1034089461007944E-2</v>
      </c>
      <c r="L43" s="25">
        <f t="shared" si="32"/>
        <v>3.0835049934563756E-2</v>
      </c>
      <c r="M43" s="10">
        <f t="shared" si="33"/>
        <v>4.4399581001643087</v>
      </c>
      <c r="N43">
        <f t="shared" si="34"/>
        <v>9.1072795258213769E-4</v>
      </c>
      <c r="O43">
        <f t="shared" si="35"/>
        <v>3.2067885654300621E-3</v>
      </c>
      <c r="P43" s="25">
        <f t="shared" si="36"/>
        <v>4.48859951277594E-3</v>
      </c>
      <c r="Q43" s="7">
        <f t="shared" si="37"/>
        <v>2.6617183631098471</v>
      </c>
      <c r="R43">
        <f t="shared" si="38"/>
        <v>2389.204501974767</v>
      </c>
      <c r="S43" s="25">
        <f t="shared" si="39"/>
        <v>1.8448079039484328E-3</v>
      </c>
      <c r="T43" s="25">
        <f t="shared" si="40"/>
        <v>3.5403819161475447E-2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9"/>
        <v>3.1745777887145894</v>
      </c>
      <c r="Y43" s="7">
        <f t="shared" ca="1" si="3"/>
        <v>62.748489744404395</v>
      </c>
      <c r="Z43">
        <v>1</v>
      </c>
      <c r="AA43">
        <v>2</v>
      </c>
      <c r="AB43" s="11">
        <f t="shared" si="20"/>
        <v>37.627286230397182</v>
      </c>
      <c r="AC43" s="11"/>
      <c r="AD43" s="7">
        <f t="shared" si="41"/>
        <v>3.7314061023926763</v>
      </c>
      <c r="AE43">
        <f t="shared" si="42"/>
        <v>47.715081118700439</v>
      </c>
      <c r="AF43" s="25">
        <f t="shared" si="43"/>
        <v>6.413577130860125E-3</v>
      </c>
    </row>
    <row r="44" spans="1:65" ht="14.25" x14ac:dyDescent="0.2">
      <c r="A44" s="37" t="str">
        <f>Control!B46</f>
        <v>AME_10-Ed</v>
      </c>
      <c r="B44" s="27">
        <f t="shared" si="25"/>
        <v>3.5431774803399967</v>
      </c>
      <c r="C44" s="20">
        <v>93.584536942444942</v>
      </c>
      <c r="D44" s="9">
        <f t="shared" si="26"/>
        <v>7.7188601776967403E-7</v>
      </c>
      <c r="E44">
        <f>Control!C46/100*(1+Control!D46/100)</f>
        <v>0.63939789845275607</v>
      </c>
      <c r="F44">
        <f t="shared" si="27"/>
        <v>8.0169714135751562E-5</v>
      </c>
      <c r="G44">
        <f t="shared" si="28"/>
        <v>165.64028419688125</v>
      </c>
      <c r="H44" s="21">
        <f t="shared" si="29"/>
        <v>4.1805094690881572E-13</v>
      </c>
      <c r="I44" s="7">
        <f t="shared" si="30"/>
        <v>2.5085167226219833</v>
      </c>
      <c r="J44">
        <f t="shared" si="31"/>
        <v>2.5085167226219833</v>
      </c>
      <c r="K44">
        <f>Control!F46/100</f>
        <v>3.0996438809365895E-2</v>
      </c>
      <c r="L44" s="25">
        <f t="shared" si="32"/>
        <v>3.0797640758280041E-2</v>
      </c>
      <c r="M44" s="10">
        <f t="shared" si="33"/>
        <v>4.4399581001643087</v>
      </c>
      <c r="N44">
        <f t="shared" si="34"/>
        <v>9.1072795258213769E-4</v>
      </c>
      <c r="O44">
        <f t="shared" si="35"/>
        <v>3.2067885654300621E-3</v>
      </c>
      <c r="P44" s="25">
        <f t="shared" si="36"/>
        <v>4.48859951277594E-3</v>
      </c>
      <c r="Q44" s="7">
        <f t="shared" si="37"/>
        <v>2.6662571550199785</v>
      </c>
      <c r="R44">
        <f t="shared" si="38"/>
        <v>2389.0930956310053</v>
      </c>
      <c r="S44" s="25">
        <f t="shared" si="39"/>
        <v>1.8448079039484328E-3</v>
      </c>
      <c r="T44" s="25">
        <f t="shared" si="40"/>
        <v>3.5366409985191735E-2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9"/>
        <v>3.1708368710862174</v>
      </c>
      <c r="Y44" s="7">
        <f t="shared" ca="1" si="3"/>
        <v>63.584536942444942</v>
      </c>
      <c r="Z44">
        <v>1</v>
      </c>
      <c r="AA44">
        <v>2</v>
      </c>
      <c r="AB44" s="11">
        <f t="shared" si="20"/>
        <v>37.689946708403696</v>
      </c>
      <c r="AC44" s="11"/>
      <c r="AD44" s="7">
        <f t="shared" si="41"/>
        <v>3.7276582707348398</v>
      </c>
      <c r="AE44">
        <f t="shared" si="42"/>
        <v>47.755754029064107</v>
      </c>
      <c r="AF44" s="25">
        <f t="shared" si="43"/>
        <v>6.413577130860125E-3</v>
      </c>
    </row>
    <row r="45" spans="1:65" ht="14.25" x14ac:dyDescent="0.2">
      <c r="A45" s="37" t="str">
        <f>Control!B47</f>
        <v>AME_10-Dc</v>
      </c>
      <c r="B45" s="27">
        <f t="shared" si="25"/>
        <v>4.5650032676465964</v>
      </c>
      <c r="C45" s="20">
        <v>141.53672331900157</v>
      </c>
      <c r="D45" s="9">
        <f t="shared" si="26"/>
        <v>6.1172012610910542E-7</v>
      </c>
      <c r="E45">
        <f>Control!C47/100*(1+Control!D47/100)</f>
        <v>0.56152329376906063</v>
      </c>
      <c r="F45">
        <f t="shared" si="27"/>
        <v>6.5611249385444267E-5</v>
      </c>
      <c r="G45">
        <f t="shared" si="28"/>
        <v>250.51342711962218</v>
      </c>
      <c r="H45" s="21">
        <f t="shared" si="29"/>
        <v>2.6534885304820167E-13</v>
      </c>
      <c r="I45" s="7">
        <f t="shared" si="30"/>
        <v>2.8425405855862338</v>
      </c>
      <c r="J45">
        <f t="shared" si="31"/>
        <v>2.8425405855862338</v>
      </c>
      <c r="K45">
        <f>Control!F47/100</f>
        <v>4.2062792709457647E-2</v>
      </c>
      <c r="L45" s="25">
        <f t="shared" si="32"/>
        <v>4.1842009318872976E-2</v>
      </c>
      <c r="M45" s="10">
        <f t="shared" si="33"/>
        <v>5.0311648250954315</v>
      </c>
      <c r="N45">
        <f t="shared" si="34"/>
        <v>7.4534379301864683E-4</v>
      </c>
      <c r="O45">
        <f t="shared" si="35"/>
        <v>2.6244499754177705E-3</v>
      </c>
      <c r="P45" s="25">
        <f t="shared" si="36"/>
        <v>3.6734897361046324E-3</v>
      </c>
      <c r="Q45" s="7">
        <f t="shared" si="37"/>
        <v>1.4601838875506663</v>
      </c>
      <c r="R45">
        <f t="shared" si="38"/>
        <v>2417.8834514539603</v>
      </c>
      <c r="S45" s="25">
        <f t="shared" si="39"/>
        <v>1.5097989653454641E-3</v>
      </c>
      <c r="T45" s="25">
        <f t="shared" si="40"/>
        <v>4.558111030436305E-2</v>
      </c>
      <c r="U45" s="10">
        <f ca="1">RANK(C45,$C$3:OFFSET($C$3,Control!$I$5-1,0),1)</f>
        <v>40</v>
      </c>
      <c r="V45" s="10">
        <f t="shared" ca="1" si="44"/>
        <v>40</v>
      </c>
      <c r="W45" s="10">
        <f t="shared" ca="1" si="44"/>
        <v>40</v>
      </c>
      <c r="X45" s="7">
        <f t="shared" si="19"/>
        <v>4.2587353111891622</v>
      </c>
      <c r="Y45" s="7">
        <f t="shared" ca="1" si="3"/>
        <v>101.53672331900157</v>
      </c>
      <c r="Z45">
        <v>1</v>
      </c>
      <c r="AA45">
        <v>2</v>
      </c>
      <c r="AB45" s="11">
        <f t="shared" si="20"/>
        <v>23.06636328445957</v>
      </c>
      <c r="AC45" s="11"/>
      <c r="AD45" s="7">
        <f t="shared" si="41"/>
        <v>4.7159831641811429</v>
      </c>
      <c r="AE45">
        <f t="shared" si="42"/>
        <v>44.358116571156216</v>
      </c>
      <c r="AF45" s="25">
        <f t="shared" si="43"/>
        <v>5.2488999508355401E-3</v>
      </c>
    </row>
    <row r="46" spans="1:65" ht="14.25" x14ac:dyDescent="0.2">
      <c r="A46" s="37" t="str">
        <f>Control!B48</f>
        <v>AME_10-Dd</v>
      </c>
      <c r="B46" s="27">
        <f t="shared" si="25"/>
        <v>4.1631054564333985</v>
      </c>
      <c r="C46" s="20">
        <v>121.93736771988307</v>
      </c>
      <c r="D46" s="9">
        <f t="shared" si="26"/>
        <v>8.7928877334775279E-7</v>
      </c>
      <c r="E46">
        <f>Control!C48/100*(1+Control!D48/100)</f>
        <v>0.56152329376906063</v>
      </c>
      <c r="F46">
        <f t="shared" si="27"/>
        <v>6.5611249385444267E-5</v>
      </c>
      <c r="G46">
        <f t="shared" si="28"/>
        <v>215.82347792950856</v>
      </c>
      <c r="H46" s="21">
        <f t="shared" si="29"/>
        <v>2.6534885304820167E-13</v>
      </c>
      <c r="I46" s="7">
        <f t="shared" si="30"/>
        <v>2.8425405855862338</v>
      </c>
      <c r="J46">
        <f t="shared" si="31"/>
        <v>2.8425405855862338</v>
      </c>
      <c r="K46">
        <f>Control!F48/100</f>
        <v>3.8028707938967621E-2</v>
      </c>
      <c r="L46" s="25">
        <f t="shared" si="32"/>
        <v>3.7829099055736441E-2</v>
      </c>
      <c r="M46" s="10">
        <f t="shared" si="33"/>
        <v>5.0311648250954315</v>
      </c>
      <c r="N46">
        <f t="shared" si="34"/>
        <v>7.4534379301864683E-4</v>
      </c>
      <c r="O46">
        <f t="shared" si="35"/>
        <v>2.6244499754177705E-3</v>
      </c>
      <c r="P46" s="25">
        <f t="shared" si="36"/>
        <v>3.6734897361046324E-3</v>
      </c>
      <c r="Q46" s="7">
        <f t="shared" si="37"/>
        <v>1.6909150121034415</v>
      </c>
      <c r="R46">
        <f t="shared" si="38"/>
        <v>2412.2219737914193</v>
      </c>
      <c r="S46" s="25">
        <f t="shared" si="39"/>
        <v>1.5097989653454641E-3</v>
      </c>
      <c r="T46" s="25">
        <f t="shared" si="40"/>
        <v>4.1568200041226515E-2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9"/>
        <v>3.8574442848755086</v>
      </c>
      <c r="Y46" s="7">
        <f t="shared" ca="1" si="3"/>
        <v>83.937367719883071</v>
      </c>
      <c r="Z46">
        <v>1</v>
      </c>
      <c r="AA46">
        <v>2</v>
      </c>
      <c r="AB46" s="11">
        <f t="shared" si="20"/>
        <v>28.24974104020685</v>
      </c>
      <c r="AC46" s="11"/>
      <c r="AD46" s="7">
        <f t="shared" si="41"/>
        <v>4.314085352967945</v>
      </c>
      <c r="AE46">
        <f t="shared" si="42"/>
        <v>49.783675906656725</v>
      </c>
      <c r="AF46" s="25">
        <f t="shared" si="43"/>
        <v>5.2488999508355401E-3</v>
      </c>
    </row>
    <row r="47" spans="1:65" ht="14.25" x14ac:dyDescent="0.2">
      <c r="A47" s="37" t="str">
        <f>Control!B49</f>
        <v>AME_10-Fa</v>
      </c>
      <c r="B47" s="27">
        <f t="shared" si="25"/>
        <v>0.10417997170652046</v>
      </c>
      <c r="C47" s="20">
        <v>0.12640759689340911</v>
      </c>
      <c r="D47" s="9">
        <f t="shared" si="26"/>
        <v>7.4352299385405107E-7</v>
      </c>
      <c r="E47">
        <f>Control!C49/100*(1+Control!D49/100)</f>
        <v>0.36391074166461351</v>
      </c>
      <c r="F47">
        <f t="shared" si="27"/>
        <v>1.3034679941603878E-6</v>
      </c>
      <c r="G47">
        <f t="shared" si="28"/>
        <v>0.22373557596321919</v>
      </c>
      <c r="H47" s="21">
        <f t="shared" si="29"/>
        <v>5.814495759008404E-14</v>
      </c>
      <c r="I47" s="7">
        <f t="shared" si="30"/>
        <v>0.12640759689340911</v>
      </c>
      <c r="J47">
        <f t="shared" si="31"/>
        <v>4.3318074781898064</v>
      </c>
      <c r="K47">
        <f>Control!F49/100</f>
        <v>9.6758639639275628E-4</v>
      </c>
      <c r="L47" s="25">
        <f t="shared" si="32"/>
        <v>9.6748549896081355E-4</v>
      </c>
      <c r="M47" s="10">
        <f t="shared" si="33"/>
        <v>0.22373557596321919</v>
      </c>
      <c r="N47">
        <f t="shared" si="34"/>
        <v>1.4807396413662005E-5</v>
      </c>
      <c r="O47">
        <f t="shared" si="35"/>
        <v>5.2138719766415504E-5</v>
      </c>
      <c r="P47" s="25">
        <f t="shared" si="36"/>
        <v>7.2979501880227068E-5</v>
      </c>
      <c r="Q47" s="7">
        <f t="shared" si="37"/>
        <v>24.762951812867183</v>
      </c>
      <c r="R47">
        <f t="shared" si="38"/>
        <v>1843.363084117618</v>
      </c>
      <c r="S47" s="25">
        <f t="shared" si="39"/>
        <v>2.9994469658443546E-5</v>
      </c>
      <c r="T47" s="25">
        <f t="shared" si="40"/>
        <v>1.0417684688352009E-3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9"/>
        <v>9.8229289537447556E-2</v>
      </c>
      <c r="Y47" s="7">
        <f t="shared" ca="1" si="3"/>
        <v>0.87359240310659092</v>
      </c>
      <c r="Z47">
        <v>1</v>
      </c>
      <c r="AA47">
        <v>2</v>
      </c>
      <c r="AB47" s="11">
        <f t="shared" si="20"/>
        <v>99.878952479456331</v>
      </c>
      <c r="AC47" s="11"/>
      <c r="AD47" s="7">
        <f t="shared" si="41"/>
        <v>0.10717941867236482</v>
      </c>
      <c r="AE47">
        <f t="shared" si="42"/>
        <v>5085.3910885700216</v>
      </c>
      <c r="AF47" s="25">
        <f t="shared" si="43"/>
        <v>1.0427743953283101E-4</v>
      </c>
    </row>
    <row r="48" spans="1:65" ht="14.25" x14ac:dyDescent="0.2">
      <c r="A48" s="37" t="str">
        <f>Control!B50</f>
        <v>AME_10-Fb</v>
      </c>
      <c r="B48" s="27">
        <f t="shared" si="25"/>
        <v>0.23853793003657708</v>
      </c>
      <c r="C48" s="20">
        <v>0.64702792597554226</v>
      </c>
      <c r="D48" s="9">
        <f t="shared" si="26"/>
        <v>6.0203846116713144E-7</v>
      </c>
      <c r="E48">
        <f>Control!C50/100*(1+Control!D50/100)</f>
        <v>0.36391074166461351</v>
      </c>
      <c r="F48">
        <f t="shared" si="27"/>
        <v>6.6719106569857584E-6</v>
      </c>
      <c r="G48">
        <f t="shared" si="28"/>
        <v>1.1452093801331735</v>
      </c>
      <c r="H48" s="21">
        <f t="shared" si="29"/>
        <v>5.814495759008404E-14</v>
      </c>
      <c r="I48" s="7">
        <f t="shared" si="30"/>
        <v>0.64702792597554226</v>
      </c>
      <c r="J48">
        <f t="shared" si="31"/>
        <v>4.3318074781898064</v>
      </c>
      <c r="K48">
        <f>Control!F50/100</f>
        <v>2.0058600738735314E-3</v>
      </c>
      <c r="L48" s="25">
        <f t="shared" si="32"/>
        <v>2.0047894403372674E-3</v>
      </c>
      <c r="M48" s="10">
        <f t="shared" si="33"/>
        <v>1.1452093801331735</v>
      </c>
      <c r="N48">
        <f t="shared" si="34"/>
        <v>7.5792905063358211E-5</v>
      </c>
      <c r="O48">
        <f t="shared" si="35"/>
        <v>2.668764262794303E-4</v>
      </c>
      <c r="P48" s="25">
        <f t="shared" si="36"/>
        <v>3.7355172395302103E-4</v>
      </c>
      <c r="Q48" s="7">
        <f t="shared" si="37"/>
        <v>24.765253661122575</v>
      </c>
      <c r="R48">
        <f t="shared" si="38"/>
        <v>1843.534899310438</v>
      </c>
      <c r="S48" s="25">
        <f t="shared" si="39"/>
        <v>1.535292179488538E-4</v>
      </c>
      <c r="T48" s="25">
        <f t="shared" si="40"/>
        <v>2.3850130749472741E-3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9"/>
        <v>0.20805823454006256</v>
      </c>
      <c r="Y48" s="7">
        <f t="shared" ca="1" si="3"/>
        <v>1.3529720740244577</v>
      </c>
      <c r="Z48">
        <v>1</v>
      </c>
      <c r="AA48">
        <v>2</v>
      </c>
      <c r="AB48" s="11">
        <f t="shared" si="20"/>
        <v>99.372337493583103</v>
      </c>
      <c r="AC48" s="11"/>
      <c r="AD48" s="7">
        <f t="shared" si="41"/>
        <v>0.25389085183146248</v>
      </c>
      <c r="AE48">
        <f t="shared" si="42"/>
        <v>977.9899365264971</v>
      </c>
      <c r="AF48" s="25">
        <f t="shared" si="43"/>
        <v>5.3375285255886061E-4</v>
      </c>
    </row>
    <row r="49" spans="1:32" ht="14.25" x14ac:dyDescent="0.2">
      <c r="A49" s="37" t="str">
        <f>Control!B51</f>
        <v>AME_10-Ga</v>
      </c>
      <c r="B49" s="27">
        <f t="shared" si="25"/>
        <v>3.3860231918932215</v>
      </c>
      <c r="C49" s="20">
        <v>86.79279559175653</v>
      </c>
      <c r="D49" s="9">
        <f t="shared" si="26"/>
        <v>8.7230703060825476E-7</v>
      </c>
      <c r="E49">
        <f>Control!C51/100*(1+Control!D51/100)</f>
        <v>0.59903661288300913</v>
      </c>
      <c r="F49">
        <f t="shared" si="27"/>
        <v>7.1918335301098029E-5</v>
      </c>
      <c r="G49">
        <f t="shared" si="28"/>
        <v>153.61921742372823</v>
      </c>
      <c r="H49" s="21">
        <f t="shared" si="29"/>
        <v>3.3274901652533279E-13</v>
      </c>
      <c r="I49" s="7">
        <f t="shared" si="30"/>
        <v>2.670795241007573</v>
      </c>
      <c r="J49">
        <f t="shared" si="31"/>
        <v>2.670795241007573</v>
      </c>
      <c r="K49">
        <f>Control!F51/100</f>
        <v>2.9877561332510044E-2</v>
      </c>
      <c r="L49" s="25">
        <f t="shared" si="32"/>
        <v>2.97056617745988E-2</v>
      </c>
      <c r="M49" s="10">
        <f t="shared" si="33"/>
        <v>4.7271835412750471</v>
      </c>
      <c r="N49">
        <f t="shared" si="34"/>
        <v>8.1699228902047357E-4</v>
      </c>
      <c r="O49">
        <f t="shared" si="35"/>
        <v>2.8767334120439209E-3</v>
      </c>
      <c r="P49" s="25">
        <f t="shared" si="36"/>
        <v>4.0266153905145017E-3</v>
      </c>
      <c r="Q49" s="7">
        <f t="shared" si="37"/>
        <v>2.5807763944138511</v>
      </c>
      <c r="R49">
        <f t="shared" si="38"/>
        <v>2390.7355468374158</v>
      </c>
      <c r="S49" s="25">
        <f t="shared" si="39"/>
        <v>1.6549330982722412E-3</v>
      </c>
      <c r="T49" s="25">
        <f t="shared" si="40"/>
        <v>3.38041955004144E-2</v>
      </c>
      <c r="U49" s="10">
        <f ca="1">RANK(C49,$C$3:OFFSET($C$3,Control!$I$5-1,0),1)</f>
        <v>29</v>
      </c>
      <c r="V49" s="10">
        <f t="shared" ca="1" si="44"/>
        <v>29</v>
      </c>
      <c r="W49" s="10">
        <f t="shared" ca="1" si="44"/>
        <v>29</v>
      </c>
      <c r="X49" s="7">
        <f t="shared" si="19"/>
        <v>3.0522654063619274</v>
      </c>
      <c r="Y49" s="7">
        <f t="shared" ca="1" si="3"/>
        <v>57.79279559175653</v>
      </c>
      <c r="Z49">
        <v>1</v>
      </c>
      <c r="AA49">
        <v>2</v>
      </c>
      <c r="AB49" s="11">
        <f t="shared" si="20"/>
        <v>40.381169840060096</v>
      </c>
      <c r="AC49" s="11"/>
      <c r="AD49" s="7">
        <f t="shared" si="41"/>
        <v>3.5515165017204455</v>
      </c>
      <c r="AE49">
        <f t="shared" si="42"/>
        <v>54.984645773509257</v>
      </c>
      <c r="AF49" s="25">
        <f t="shared" si="43"/>
        <v>5.753466824087841E-3</v>
      </c>
    </row>
    <row r="50" spans="1:32" ht="14.25" x14ac:dyDescent="0.2">
      <c r="A50" s="37" t="str">
        <f>Control!B52</f>
        <v>AME_10-Ba</v>
      </c>
      <c r="B50" s="27">
        <f t="shared" si="25"/>
        <v>2.059200763764252</v>
      </c>
      <c r="C50" s="20">
        <v>37.091877328053997</v>
      </c>
      <c r="D50" s="9">
        <f t="shared" si="26"/>
        <v>7.7943213439013448E-7</v>
      </c>
      <c r="E50">
        <f>Control!C52/100*(1+Control!D52/100)</f>
        <v>0.48123735014326208</v>
      </c>
      <c r="F50">
        <f t="shared" si="27"/>
        <v>5.5178019478877461E-5</v>
      </c>
      <c r="G50">
        <f t="shared" si="28"/>
        <v>65.650900274190178</v>
      </c>
      <c r="H50" s="21">
        <f t="shared" si="29"/>
        <v>1.5462782221523174E-13</v>
      </c>
      <c r="I50" s="7">
        <f t="shared" si="30"/>
        <v>3.3000847863975649</v>
      </c>
      <c r="J50">
        <f t="shared" si="31"/>
        <v>3.3000847863975649</v>
      </c>
      <c r="K50">
        <f>Control!F52/100</f>
        <v>1.7498579986049104E-2</v>
      </c>
      <c r="L50" s="25">
        <f t="shared" si="32"/>
        <v>1.742133702706327E-2</v>
      </c>
      <c r="M50" s="10">
        <f t="shared" si="33"/>
        <v>5.8409968115659501</v>
      </c>
      <c r="N50">
        <f t="shared" si="34"/>
        <v>6.2682230128004786E-4</v>
      </c>
      <c r="O50">
        <f t="shared" si="35"/>
        <v>2.207120779155098E-3</v>
      </c>
      <c r="P50" s="25">
        <f t="shared" si="36"/>
        <v>3.0893465695717342E-3</v>
      </c>
      <c r="Q50" s="7">
        <f t="shared" si="37"/>
        <v>4.5383546536834576</v>
      </c>
      <c r="R50">
        <f t="shared" si="38"/>
        <v>2341.789781672534</v>
      </c>
      <c r="S50" s="25">
        <f t="shared" si="39"/>
        <v>1.269716969259584E-3</v>
      </c>
      <c r="T50" s="25">
        <f t="shared" si="40"/>
        <v>2.056586161611388E-2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9"/>
        <v>1.8048159328343318</v>
      </c>
      <c r="Y50" s="7">
        <f t="shared" ca="1" si="3"/>
        <v>33.091877328053997</v>
      </c>
      <c r="Z50">
        <v>1</v>
      </c>
      <c r="AA50">
        <v>2</v>
      </c>
      <c r="AB50" s="11">
        <f t="shared" si="20"/>
        <v>67.542959204687236</v>
      </c>
      <c r="AC50" s="11"/>
      <c r="AD50" s="7">
        <f t="shared" si="41"/>
        <v>2.1861724606902104</v>
      </c>
      <c r="AE50">
        <f t="shared" si="42"/>
        <v>91.874299444573793</v>
      </c>
      <c r="AF50" s="25">
        <f t="shared" si="43"/>
        <v>4.4142415583101951E-3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Control!C53/100*(1+Control!D53/100)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9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Control!C54/100*(1+Control!D54/100)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9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Control!C55/100*(1+Control!D55/100)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9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Control!C56/100*(1+Control!D56/100)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9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Control!C57/100*(1+Control!D57/100)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9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Control!C58/100*(1+Control!D58/100)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9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Control!C59/100*(1+Control!D59/100)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9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Control!C60/100*(1+Control!D60/100)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9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Control!C61/100*(1+Control!D61/100)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9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Control!C62/100*(1+Control!D62/100)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9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Control!C63/100*(1+Control!D63/100)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9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Control!C64/100*(1+Control!D64/100)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9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Control!C65/100*(1+Control!D65/100)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9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Control!C66/100*(1+Control!D66/100)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9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Control!C67/100*(1+Control!D67/100)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9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Control!C68/100*(1+Control!D68/100)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9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Control!C69/100*(1+Control!D69/100)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9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Control!C70/100*(1+Control!D70/100)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Control!C71/100*(1+Control!D71/100)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Control!C72/100*(1+Control!D72/100)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Control!C73/100*(1+Control!D73/100)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Control!C74/100*(1+Control!D74/100)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Control!C75/100*(1+Control!D75/100)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Control!C76/100*(1+Control!D76/100)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Control!C77/100*(1+Control!D77/100)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Control!C78/100*(1+Control!D78/100)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Control!C79/100*(1+Control!D79/100)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Control!C80/100*(1+Control!D80/100)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Control!C81/100*(1+Control!D81/100)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Control!C82/100*(1+Control!D82/100)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Control!C83/100*(1+Control!D83/100)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Control!C84/100*(1+Control!D84/100)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Control!C85/100*(1+Control!D85/100)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Control!C86/100*(1+Control!D86/100)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Control!C87/100*(1+Control!D87/100)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Control!C88/100*(1+Control!D88/100)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Control!C89/100*(1+Control!D89/100)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Control!C90/100*(1+Control!D90/100)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Control!C91/100*(1+Control!D91/100)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Control!C92/100*(1+Control!D92/100)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Control!C93/100*(1+Control!D93/100)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Control!C94/100*(1+Control!D94/100)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Control!C95/100*(1+Control!D95/100)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Control!C96/100*(1+Control!D96/100)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Control!C97/100*(1+Control!D97/100)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Control!C98/100*(1+Control!D98/100)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Control!C99/100*(1+Control!D99/100)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Control!C100/100*(1+Control!D100/100)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Control!C101/100*(1+Control!D101/100)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Control!C102/100*(1+Control!D102/100)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H530"/>
  <sheetViews>
    <sheetView topLeftCell="A16" workbookViewId="0">
      <selection activeCell="O2" sqref="O2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140625" style="1" customWidth="1"/>
    <col min="8" max="9" width="12.140625" style="1" customWidth="1"/>
    <col min="10" max="10" width="16.140625" style="1" customWidth="1"/>
    <col min="11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5703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26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7623.6297804984479</v>
      </c>
      <c r="AH1" s="31" t="s">
        <v>96</v>
      </c>
      <c r="AI1">
        <f ca="1">MAX(AD3:OFFSET(AD3,Control!$I$5-1,0))</f>
        <v>6.9659138337303066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2.4399098682348352E-5</v>
      </c>
      <c r="E2" s="18" t="s">
        <v>29</v>
      </c>
      <c r="F2" s="3">
        <f>Control!Q22</f>
        <v>0.14444444444444443</v>
      </c>
      <c r="H2" s="3" t="s">
        <v>33</v>
      </c>
      <c r="I2" s="4">
        <v>0.1</v>
      </c>
      <c r="J2" s="4">
        <f>Control!S22</f>
        <v>1</v>
      </c>
      <c r="K2" s="4" t="s">
        <v>49</v>
      </c>
      <c r="N2" s="4" t="s">
        <v>34</v>
      </c>
      <c r="O2" s="4">
        <f>Control!R22</f>
        <v>3.7037037037037037</v>
      </c>
      <c r="P2" s="18">
        <f>Control!P22</f>
        <v>2.7037037037037037</v>
      </c>
      <c r="Q2" s="34" t="s">
        <v>35</v>
      </c>
      <c r="R2" s="14" t="s">
        <v>38</v>
      </c>
      <c r="S2" s="8">
        <f ca="1">100*MAX(S3:OFFSET(S3,Control!$I$5-1,0))</f>
        <v>0.14840358089844882</v>
      </c>
      <c r="T2" s="8">
        <f ca="1">S2*(1+AG3/100)</f>
        <v>0.53871169752170778</v>
      </c>
      <c r="U2" s="2"/>
      <c r="V2" t="s">
        <v>44</v>
      </c>
      <c r="W2">
        <f>O2/(1+P2-F2)</f>
        <v>1.0405827263267429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3.1189580546682003</v>
      </c>
      <c r="C3" s="20">
        <v>75.650273651907028</v>
      </c>
      <c r="D3" s="9">
        <f>ABS(B3-((354.94*SQRT(C3)+9.623*C3-1.5223*POWER(C3,1.5))/($AA$1+273)+0.0012439*POWER(C3,1.5)))</f>
        <v>2.9238474619219801E-7</v>
      </c>
      <c r="E3">
        <f>Control!C5/100</f>
        <v>0.38965236339525339</v>
      </c>
      <c r="F3">
        <f>$F$2*N3</f>
        <v>7.273950549194684E-5</v>
      </c>
      <c r="G3">
        <f t="shared" ref="G3:G30" si="0">0.018*C3*1000000/8.3144/($AA$1+273.15)</f>
        <v>133.89747106383817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2.8454898192920554E-2</v>
      </c>
      <c r="M3" s="10">
        <f t="shared" ref="M3:M30" si="3">0.018*I3*1000000/8.3144/($AA$1+273.15)</f>
        <v>7.1722791814357176</v>
      </c>
      <c r="N3">
        <f>1/((1+$P$2)*(1+(1-E3)/E3*$AA$2/M3)-$O$2)</f>
        <v>5.0358119186732434E-4</v>
      </c>
      <c r="O3">
        <f>$O$2*N3</f>
        <v>1.8651155254345345E-3</v>
      </c>
      <c r="P3" s="25">
        <f>S3*($P$2-$F$2)</f>
        <v>2.629892463949627E-3</v>
      </c>
      <c r="Q3" s="17">
        <f>100/(1+G3/$AA$2*(1/S3-1))</f>
        <v>1.8511204787339199</v>
      </c>
      <c r="R3">
        <f>Q3/100*G3+(100-Q3)/100*$AA$2</f>
        <v>2412.0335957544517</v>
      </c>
      <c r="S3" s="25">
        <f>($O$2/(1+$P$2-$F$2)+1)*N3</f>
        <v>1.0275990814274953E-3</v>
      </c>
      <c r="T3" s="25">
        <f>L3+F3+P3</f>
        <v>3.1157530162362126E-2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2.8958479384787879</v>
      </c>
      <c r="Y3" s="7">
        <f t="shared" ref="Y3:Y66" ca="1" si="4">ABS(C3-V3)</f>
        <v>53.650273651907028</v>
      </c>
      <c r="Z3">
        <v>1</v>
      </c>
      <c r="AA3">
        <v>2</v>
      </c>
      <c r="AB3" s="11">
        <f>100*8.3144*$AA$2*($AA$1+273)*($AE$1/100-B3/100)/(0.018*1000000*C3+8.3144*$AA$2*($AA$1+273)*($AE$1/100-B3/100))</f>
        <v>45.236847617549437</v>
      </c>
      <c r="AC3" s="11"/>
      <c r="AD3" s="7">
        <f t="shared" ref="AD3:AD15" si="5">B3+S3*100</f>
        <v>3.22171796281095</v>
      </c>
      <c r="AE3">
        <f t="shared" ref="AE3:AE15" si="6">($AE$1/100-K3)/(1-K3)/N3-1-$P$2</f>
        <v>93.775759618764724</v>
      </c>
      <c r="AF3" s="25">
        <f>S3+P3+F3</f>
        <v>3.7302310508690695E-3</v>
      </c>
      <c r="AG3">
        <f>100*((O2+P2)*(1+P2-F2)-O2)/(1+O2+P2-F2)</f>
        <v>263.00451394791014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7">100*T4/(1-S4)</f>
        <v>3.7069491452901016</v>
      </c>
      <c r="C4" s="20">
        <v>100.83858320543358</v>
      </c>
      <c r="D4" s="9">
        <f>ABS(B4-((354.94*SQRT(C4)+9.623*C4-1.5223*POWER(C4,1.5))/($AA$1+273)+0.0012439*POWER(C4,1.5)))</f>
        <v>7.2553255403562389E-7</v>
      </c>
      <c r="E4">
        <f>Control!C6/100</f>
        <v>0.34971299583991844</v>
      </c>
      <c r="F4">
        <f t="shared" ref="F4:F30" si="8">$F$2*N4</f>
        <v>6.8099292817451411E-5</v>
      </c>
      <c r="G4">
        <f t="shared" si="0"/>
        <v>178.47960919474633</v>
      </c>
      <c r="H4" s="21">
        <f t="shared" si="1"/>
        <v>5.0584935006422582E-14</v>
      </c>
      <c r="I4" s="7">
        <f t="shared" ref="I4:I30" si="9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10">K4*(1-F4-P4-S4)</f>
        <v>3.4503603741037343E-2</v>
      </c>
      <c r="M4" s="10">
        <f t="shared" si="3"/>
        <v>7.9711832744935887</v>
      </c>
      <c r="N4">
        <f t="shared" ref="N4:N30" si="11">1/((1+$P$2)*(1+(1-E4)/E4*$AA$2/M4)-$O$2)</f>
        <v>4.7145664258235596E-4</v>
      </c>
      <c r="O4">
        <f t="shared" ref="O4:O30" si="12">$O$2*N4</f>
        <v>1.746135713267985E-3</v>
      </c>
      <c r="P4" s="25">
        <f t="shared" ref="P4:P30" si="13">S4*($P$2-$F$2)</f>
        <v>2.462125852652962E-3</v>
      </c>
      <c r="Q4" s="17">
        <f t="shared" ref="Q4:Q30" si="14">100/(1+G4/$AA$2*(1/S4-1))</f>
        <v>1.3072603014378763</v>
      </c>
      <c r="R4">
        <f t="shared" ref="R4:R9" si="15">Q4/100*G4+(100-Q4)/100*$AA$2</f>
        <v>2425.2399526768645</v>
      </c>
      <c r="S4" s="25">
        <f t="shared" ref="S4:S30" si="16">($O$2/(1+$P$2-$F$2)+1)*N4</f>
        <v>9.6204628106555672E-4</v>
      </c>
      <c r="T4" s="25">
        <f t="shared" ref="T4:T30" si="17">L4+F4+P4</f>
        <v>3.7033828886507761E-2</v>
      </c>
      <c r="U4" s="10">
        <f ca="1">RANK(C4,$C$3:OFFSET($C$3,Control!$I$5-1,0),1)</f>
        <v>36</v>
      </c>
      <c r="V4" s="10">
        <f t="shared" ref="V4:W19" ca="1" si="18">IF(U4=U3,U3+1,U4)</f>
        <v>36</v>
      </c>
      <c r="W4" s="10">
        <f t="shared" ca="1" si="18"/>
        <v>36</v>
      </c>
      <c r="X4" s="7">
        <f t="shared" ref="X4:X67" si="19">(N4+L4)*100</f>
        <v>3.49750603836197</v>
      </c>
      <c r="Y4" s="7">
        <f t="shared" ca="1" si="4"/>
        <v>64.838583205433579</v>
      </c>
      <c r="Z4">
        <v>1</v>
      </c>
      <c r="AA4">
        <v>2</v>
      </c>
      <c r="AB4" s="11">
        <f t="shared" ref="AB4:AB67" si="20">100*8.3144*$AA$2*($AA$1+273)*($AE$1/100-B4/100)/(0.018*1000000*C4+8.3144*$AA$2*($AA$1+273)*($AE$1/100-B4/100))</f>
        <v>35.015990868363907</v>
      </c>
      <c r="AC4" s="11"/>
      <c r="AD4" s="7">
        <f t="shared" si="5"/>
        <v>3.8031537733966574</v>
      </c>
      <c r="AE4">
        <f t="shared" si="6"/>
        <v>87.750273402193798</v>
      </c>
      <c r="AF4" s="25">
        <f t="shared" ref="AF4:AF30" si="21">S4+P4+F4</f>
        <v>3.4922714265359701E-3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7"/>
        <v>4.7364372706404332</v>
      </c>
      <c r="C5" s="20">
        <v>150.16432513260699</v>
      </c>
      <c r="D5" s="9">
        <f>ABS(B5-((354.94*SQRT(C5)+9.623*C5-1.5223*POWER(C5,1.5))/($AA$1+273)+0.0012439*POWER(C5,1.5)))</f>
        <v>5.2802119654415947E-7</v>
      </c>
      <c r="E5">
        <f>Control!C7/100</f>
        <v>0.47585625936456422</v>
      </c>
      <c r="F5">
        <f t="shared" si="8"/>
        <v>8.5165131765161853E-5</v>
      </c>
      <c r="G5">
        <f t="shared" si="0"/>
        <v>265.78388165231939</v>
      </c>
      <c r="H5" s="21">
        <f t="shared" si="1"/>
        <v>1.4866038318152935E-13</v>
      </c>
      <c r="I5" s="7">
        <f t="shared" si="9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10"/>
        <v>4.4143081494281249E-2</v>
      </c>
      <c r="M5" s="10">
        <f t="shared" si="3"/>
        <v>5.9050466044802707</v>
      </c>
      <c r="N5">
        <f t="shared" si="11"/>
        <v>5.8960475837419751E-4</v>
      </c>
      <c r="O5">
        <f t="shared" si="12"/>
        <v>2.1837213273118426E-3</v>
      </c>
      <c r="P5" s="25">
        <f t="shared" si="13"/>
        <v>3.0791402375600829E-3</v>
      </c>
      <c r="Q5" s="17">
        <f t="shared" si="14"/>
        <v>1.1004120942355993</v>
      </c>
      <c r="R5">
        <f t="shared" si="15"/>
        <v>2430.9096010647472</v>
      </c>
      <c r="S5" s="25">
        <f t="shared" si="16"/>
        <v>1.2031372852984404E-3</v>
      </c>
      <c r="T5" s="25">
        <f t="shared" si="17"/>
        <v>4.7307386863606492E-2</v>
      </c>
      <c r="U5" s="10">
        <f ca="1">RANK(C5,$C$3:OFFSET($C$3,Control!$I$5-1,0),1)</f>
        <v>41</v>
      </c>
      <c r="V5" s="10">
        <f t="shared" ca="1" si="18"/>
        <v>41</v>
      </c>
      <c r="W5" s="10">
        <f t="shared" ca="1" si="18"/>
        <v>41</v>
      </c>
      <c r="X5" s="7">
        <f t="shared" si="19"/>
        <v>4.4732686252655443</v>
      </c>
      <c r="Y5" s="7">
        <f t="shared" ca="1" si="4"/>
        <v>109.16432513260699</v>
      </c>
      <c r="Z5">
        <v>1</v>
      </c>
      <c r="AA5">
        <v>2</v>
      </c>
      <c r="AB5" s="11">
        <f t="shared" si="20"/>
        <v>21.058596182293829</v>
      </c>
      <c r="AC5" s="11"/>
      <c r="AD5" s="7">
        <f t="shared" si="5"/>
        <v>4.8567509991702771</v>
      </c>
      <c r="AE5">
        <f t="shared" si="6"/>
        <v>52.930824692459403</v>
      </c>
      <c r="AF5" s="25">
        <f t="shared" si="21"/>
        <v>4.3674426546236851E-3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7"/>
        <v>3.6949468355933073</v>
      </c>
      <c r="C6" s="20">
        <v>100.30104265975108</v>
      </c>
      <c r="D6" s="9">
        <f>ABS(B6-((354.94*SQRT(C6)+9.623*C6-1.5223*POWER(C6,1.5))/($AA$1+273)+0.0012439*POWER(C6,1.5)))</f>
        <v>5.5375761309761629E-7</v>
      </c>
      <c r="E6">
        <f>Control!C8/100</f>
        <v>0.41488618091288926</v>
      </c>
      <c r="F6">
        <f t="shared" si="8"/>
        <v>7.5997755389570134E-5</v>
      </c>
      <c r="G6">
        <f t="shared" si="0"/>
        <v>177.52818739299124</v>
      </c>
      <c r="H6" s="21">
        <f t="shared" si="1"/>
        <v>9.1998636127769117E-14</v>
      </c>
      <c r="I6" s="7">
        <f t="shared" si="9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10"/>
        <v>3.4086106295560852E-2</v>
      </c>
      <c r="M6" s="10">
        <f t="shared" si="3"/>
        <v>6.7468187110166093</v>
      </c>
      <c r="N6">
        <f t="shared" si="11"/>
        <v>5.2613830654317788E-4</v>
      </c>
      <c r="O6">
        <f t="shared" si="12"/>
        <v>1.9486603946043625E-3</v>
      </c>
      <c r="P6" s="25">
        <f t="shared" si="13"/>
        <v>2.7476942938283412E-3</v>
      </c>
      <c r="Q6" s="17">
        <f t="shared" si="14"/>
        <v>1.4645271684298589</v>
      </c>
      <c r="R6">
        <f t="shared" si="15"/>
        <v>2421.6458065510387</v>
      </c>
      <c r="S6" s="25">
        <f t="shared" si="16"/>
        <v>1.0736287399908135E-3</v>
      </c>
      <c r="T6" s="25">
        <f t="shared" si="17"/>
        <v>3.6909798344778762E-2</v>
      </c>
      <c r="U6" s="10">
        <f ca="1">RANK(C6,$C$3:OFFSET($C$3,Control!$I$5-1,0),1)</f>
        <v>35</v>
      </c>
      <c r="V6" s="10">
        <f t="shared" ca="1" si="18"/>
        <v>35</v>
      </c>
      <c r="W6" s="10">
        <f t="shared" ca="1" si="18"/>
        <v>35</v>
      </c>
      <c r="X6" s="7">
        <f t="shared" si="19"/>
        <v>3.4612244602104028</v>
      </c>
      <c r="Y6" s="7">
        <f t="shared" ca="1" si="4"/>
        <v>65.301042659751076</v>
      </c>
      <c r="Z6">
        <v>1</v>
      </c>
      <c r="AA6">
        <v>2</v>
      </c>
      <c r="AB6" s="11">
        <f t="shared" si="20"/>
        <v>35.207456569431436</v>
      </c>
      <c r="AC6" s="11"/>
      <c r="AD6" s="7">
        <f t="shared" si="5"/>
        <v>3.8023097095923886</v>
      </c>
      <c r="AE6">
        <f t="shared" si="6"/>
        <v>79.008207590619037</v>
      </c>
      <c r="AF6" s="25">
        <f t="shared" si="21"/>
        <v>3.897320789208725E-3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7"/>
        <v>3.0951239524034881</v>
      </c>
      <c r="C7" s="20">
        <v>74.681209297899812</v>
      </c>
      <c r="D7" s="9">
        <f>ABS(B7-((354.94*SQRT(C7)+9.623*C7-1.5223*POWER(C7,1.5))/($AA$1+273)+0.0012439*POWER(C7,1.5)))</f>
        <v>4.448382138200202E-7</v>
      </c>
      <c r="E7">
        <f>Control!C9/100</f>
        <v>0.37570882029801977</v>
      </c>
      <c r="F7">
        <f t="shared" si="8"/>
        <v>7.1052067877289018E-5</v>
      </c>
      <c r="G7">
        <f t="shared" si="0"/>
        <v>132.18227216189203</v>
      </c>
      <c r="H7" s="21">
        <f t="shared" si="1"/>
        <v>6.5014445623695072E-14</v>
      </c>
      <c r="I7" s="7">
        <f t="shared" si="9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10"/>
        <v>2.8280236567584369E-2</v>
      </c>
      <c r="M7" s="10">
        <f t="shared" si="3"/>
        <v>7.4318925091820631</v>
      </c>
      <c r="N7">
        <f t="shared" si="11"/>
        <v>4.918989314581548E-4</v>
      </c>
      <c r="O7">
        <f t="shared" si="12"/>
        <v>1.8218478942894623E-3</v>
      </c>
      <c r="P7" s="25">
        <f t="shared" si="13"/>
        <v>2.5688832580695424E-3</v>
      </c>
      <c r="Q7" s="17">
        <f t="shared" si="14"/>
        <v>1.8319544033312987</v>
      </c>
      <c r="R7">
        <f t="shared" si="15"/>
        <v>2412.4470383535099</v>
      </c>
      <c r="S7" s="25">
        <f t="shared" si="16"/>
        <v>1.0037604626320933E-3</v>
      </c>
      <c r="T7" s="25">
        <f t="shared" si="17"/>
        <v>3.09201718935312E-2</v>
      </c>
      <c r="U7" s="10">
        <f ca="1">RANK(C7,$C$3:OFFSET($C$3,Control!$I$5-1,0),1)</f>
        <v>19</v>
      </c>
      <c r="V7" s="10">
        <f t="shared" ca="1" si="18"/>
        <v>19</v>
      </c>
      <c r="W7" s="10">
        <f t="shared" ca="1" si="18"/>
        <v>19</v>
      </c>
      <c r="X7" s="7">
        <f t="shared" si="19"/>
        <v>2.8772135499042522</v>
      </c>
      <c r="Y7" s="7">
        <f t="shared" ca="1" si="4"/>
        <v>55.681209297899812</v>
      </c>
      <c r="Z7">
        <v>1</v>
      </c>
      <c r="AA7">
        <v>2</v>
      </c>
      <c r="AB7" s="11">
        <f t="shared" si="20"/>
        <v>45.687307620402898</v>
      </c>
      <c r="AC7" s="11"/>
      <c r="AD7" s="7">
        <f t="shared" si="5"/>
        <v>3.1954999986666976</v>
      </c>
      <c r="AE7">
        <f t="shared" si="6"/>
        <v>96.444545524184818</v>
      </c>
      <c r="AF7" s="25">
        <f t="shared" si="21"/>
        <v>3.643695788578925E-3</v>
      </c>
      <c r="AG7" s="7"/>
      <c r="AS7" s="8"/>
      <c r="AX7" s="7"/>
      <c r="BH7" s="1"/>
    </row>
    <row r="8" spans="1:60" ht="14.25" x14ac:dyDescent="0.2">
      <c r="A8" s="37" t="str">
        <f>Control!B10</f>
        <v>AME 10 A6</v>
      </c>
      <c r="B8" s="27">
        <f t="shared" si="7"/>
        <v>2.7007079791138162</v>
      </c>
      <c r="C8" s="20">
        <v>59.285137395538086</v>
      </c>
      <c r="D8" s="9">
        <f t="shared" ref="D8:D30" si="22">ABS(B8-((354.94*SQRT(C8)+9.623*C8-1.5223*POWER(C8,1.5))/($AA$1+273)+0.0012439*POWER(C8,1.5)))</f>
        <v>1.9272826579097568E-7</v>
      </c>
      <c r="E8">
        <f>Control!C10/100</f>
        <v>0.37194525477625634</v>
      </c>
      <c r="F8">
        <f t="shared" si="8"/>
        <v>7.0609445030765631E-5</v>
      </c>
      <c r="G8">
        <f t="shared" si="0"/>
        <v>104.93193990891298</v>
      </c>
      <c r="H8" s="21">
        <f t="shared" si="1"/>
        <v>6.2763416198960356E-14</v>
      </c>
      <c r="I8" s="7">
        <f t="shared" si="9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10"/>
        <v>2.4356650326423465E-2</v>
      </c>
      <c r="M8" s="10">
        <f t="shared" si="3"/>
        <v>7.5053018993240377</v>
      </c>
      <c r="N8">
        <f t="shared" si="11"/>
        <v>4.8883461944376207E-4</v>
      </c>
      <c r="O8">
        <f t="shared" si="12"/>
        <v>1.8104985905324522E-3</v>
      </c>
      <c r="P8" s="25">
        <f t="shared" si="13"/>
        <v>2.5528802555666906E-3</v>
      </c>
      <c r="Q8" s="17">
        <f t="shared" si="14"/>
        <v>2.2827821989399633</v>
      </c>
      <c r="R8">
        <f t="shared" si="15"/>
        <v>2401.3530646612667</v>
      </c>
      <c r="S8" s="25">
        <f t="shared" si="16"/>
        <v>9.9750748046744785E-4</v>
      </c>
      <c r="T8" s="25">
        <f t="shared" si="17"/>
        <v>2.698014002702092E-2</v>
      </c>
      <c r="U8" s="10">
        <f ca="1">RANK(C8,$C$3:OFFSET($C$3,Control!$I$5-1,0),1)</f>
        <v>9</v>
      </c>
      <c r="V8" s="10">
        <f t="shared" ca="1" si="18"/>
        <v>9</v>
      </c>
      <c r="W8" s="10">
        <f t="shared" ca="1" si="18"/>
        <v>9</v>
      </c>
      <c r="X8" s="7">
        <f t="shared" si="19"/>
        <v>2.4845484945867224</v>
      </c>
      <c r="Y8" s="7">
        <f t="shared" ca="1" si="4"/>
        <v>50.285137395538086</v>
      </c>
      <c r="Z8">
        <v>1</v>
      </c>
      <c r="AA8">
        <v>2</v>
      </c>
      <c r="AB8" s="11">
        <f t="shared" si="20"/>
        <v>53.529657762920998</v>
      </c>
      <c r="AC8" s="11"/>
      <c r="AD8" s="7">
        <f t="shared" si="5"/>
        <v>2.800458727160561</v>
      </c>
      <c r="AE8">
        <f t="shared" si="6"/>
        <v>104.92427208354168</v>
      </c>
      <c r="AF8" s="25">
        <f t="shared" si="21"/>
        <v>3.6209971810649043E-3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7"/>
        <v>4.9021188482638385</v>
      </c>
      <c r="C9" s="20">
        <v>158.64695109493113</v>
      </c>
      <c r="D9" s="9">
        <f t="shared" si="22"/>
        <v>7.1048346850233202E-7</v>
      </c>
      <c r="E9">
        <f>Control!C11/100</f>
        <v>0.32658415960627202</v>
      </c>
      <c r="F9">
        <f t="shared" si="8"/>
        <v>6.566381368827393E-5</v>
      </c>
      <c r="G9">
        <f t="shared" si="0"/>
        <v>280.79773566112146</v>
      </c>
      <c r="H9" s="21">
        <f t="shared" si="1"/>
        <v>3.9811899806603815E-14</v>
      </c>
      <c r="I9" s="7">
        <f t="shared" si="9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10"/>
        <v>4.6535979403208229E-2</v>
      </c>
      <c r="M9" s="10">
        <f t="shared" si="3"/>
        <v>8.5231710355610577</v>
      </c>
      <c r="N9">
        <f t="shared" si="11"/>
        <v>4.5459563322651183E-4</v>
      </c>
      <c r="O9">
        <f t="shared" si="12"/>
        <v>1.6836875304685624E-3</v>
      </c>
      <c r="P9" s="25">
        <f t="shared" si="13"/>
        <v>2.3740712506232632E-3</v>
      </c>
      <c r="Q9" s="17">
        <f t="shared" si="14"/>
        <v>0.80524700277647188</v>
      </c>
      <c r="R9">
        <f t="shared" si="15"/>
        <v>2437.492301432113</v>
      </c>
      <c r="S9" s="25">
        <f t="shared" si="16"/>
        <v>9.2763999662558757E-4</v>
      </c>
      <c r="T9" s="25">
        <f t="shared" si="17"/>
        <v>4.8975714467519769E-2</v>
      </c>
      <c r="U9" s="10">
        <f ca="1">RANK(C9,$C$3:OFFSET($C$3,Control!$I$5-1,0),1)</f>
        <v>42</v>
      </c>
      <c r="V9" s="10">
        <f t="shared" ca="1" si="18"/>
        <v>42</v>
      </c>
      <c r="W9" s="10">
        <f t="shared" ca="1" si="18"/>
        <v>42</v>
      </c>
      <c r="X9" s="7">
        <f t="shared" si="19"/>
        <v>4.6990575036434743</v>
      </c>
      <c r="Y9" s="7">
        <f t="shared" ca="1" si="4"/>
        <v>116.64695109493113</v>
      </c>
      <c r="Z9">
        <v>1</v>
      </c>
      <c r="AA9">
        <v>2</v>
      </c>
      <c r="AB9" s="11">
        <f t="shared" si="20"/>
        <v>19.225553456039073</v>
      </c>
      <c r="AC9" s="11"/>
      <c r="AD9" s="7">
        <f t="shared" si="5"/>
        <v>4.9948828479263971</v>
      </c>
      <c r="AE9">
        <f t="shared" si="6"/>
        <v>64.494519674636692</v>
      </c>
      <c r="AF9" s="25">
        <f t="shared" si="21"/>
        <v>3.3673750609371248E-3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7"/>
        <v>2.8079258533327214</v>
      </c>
      <c r="C10" s="20">
        <v>63.347561082055549</v>
      </c>
      <c r="D10" s="9">
        <f t="shared" si="22"/>
        <v>2.1225820967529785E-7</v>
      </c>
      <c r="E10">
        <f>Control!C12/100</f>
        <v>0.35834599538701023</v>
      </c>
      <c r="F10">
        <f t="shared" si="8"/>
        <v>6.9053350808581543E-5</v>
      </c>
      <c r="G10">
        <f t="shared" si="0"/>
        <v>112.1222411696515</v>
      </c>
      <c r="H10" s="21">
        <f t="shared" si="1"/>
        <v>5.5092050870068707E-14</v>
      </c>
      <c r="I10" s="7">
        <f t="shared" si="9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10"/>
        <v>2.5486193419511635E-2</v>
      </c>
      <c r="M10" s="10">
        <f t="shared" si="3"/>
        <v>7.7834116588254298</v>
      </c>
      <c r="N10">
        <f t="shared" si="11"/>
        <v>4.7806165944402608E-4</v>
      </c>
      <c r="O10">
        <f t="shared" si="12"/>
        <v>1.7705987386815781E-3</v>
      </c>
      <c r="P10" s="25">
        <f t="shared" si="13"/>
        <v>2.4966197621739969E-3</v>
      </c>
      <c r="Q10" s="17">
        <f t="shared" si="14"/>
        <v>2.0933125427523556</v>
      </c>
      <c r="R10">
        <f t="shared" ref="R10:R30" si="23">Q10/100*G10+(100-Q10)/100*2450</f>
        <v>2401.0609116401865</v>
      </c>
      <c r="S10" s="25">
        <f t="shared" si="16"/>
        <v>9.7552436438057765E-4</v>
      </c>
      <c r="T10" s="25">
        <f t="shared" si="17"/>
        <v>2.8051866532494214E-2</v>
      </c>
      <c r="U10" s="10">
        <f ca="1">RANK(C10,$C$3:OFFSET($C$3,Control!$I$5-1,0),1)</f>
        <v>11</v>
      </c>
      <c r="V10" s="10">
        <f t="shared" ca="1" si="18"/>
        <v>11</v>
      </c>
      <c r="W10" s="10">
        <f t="shared" ca="1" si="18"/>
        <v>11</v>
      </c>
      <c r="X10" s="7">
        <f t="shared" si="19"/>
        <v>2.596425507895566</v>
      </c>
      <c r="Y10" s="7">
        <f t="shared" ca="1" si="4"/>
        <v>52.347561082055549</v>
      </c>
      <c r="Z10">
        <v>1</v>
      </c>
      <c r="AA10">
        <v>2</v>
      </c>
      <c r="AB10" s="11">
        <f t="shared" si="20"/>
        <v>51.327917113064728</v>
      </c>
      <c r="AC10" s="11"/>
      <c r="AD10" s="7">
        <f t="shared" si="5"/>
        <v>2.9054782897707789</v>
      </c>
      <c r="AE10">
        <f t="shared" si="6"/>
        <v>105.07197128368182</v>
      </c>
      <c r="AF10" s="25">
        <f t="shared" si="21"/>
        <v>3.5411974773631562E-3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7"/>
        <v>6.8670862451006238</v>
      </c>
      <c r="C11" s="20">
        <v>268.65078645509044</v>
      </c>
      <c r="D11" s="9">
        <f t="shared" si="22"/>
        <v>2.2791237075381332E-7</v>
      </c>
      <c r="E11">
        <f>Control!C13/100</f>
        <v>0.36630521808811933</v>
      </c>
      <c r="F11">
        <f t="shared" si="8"/>
        <v>6.9955978511566008E-5</v>
      </c>
      <c r="G11">
        <f t="shared" si="0"/>
        <v>475.49941552314596</v>
      </c>
      <c r="H11" s="21">
        <f t="shared" si="1"/>
        <v>5.9495054168490207E-14</v>
      </c>
      <c r="I11" s="7">
        <f t="shared" si="9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10"/>
        <v>6.6003786502335335E-2</v>
      </c>
      <c r="M11" s="10">
        <f t="shared" si="3"/>
        <v>7.6181365140675945</v>
      </c>
      <c r="N11">
        <f t="shared" si="11"/>
        <v>4.8431062046468777E-4</v>
      </c>
      <c r="O11">
        <f t="shared" si="12"/>
        <v>1.7937430387581028E-3</v>
      </c>
      <c r="P11" s="25">
        <f t="shared" si="13"/>
        <v>2.5292542127078104E-3</v>
      </c>
      <c r="Q11" s="17">
        <f t="shared" si="14"/>
        <v>0.50815547057036892</v>
      </c>
      <c r="R11">
        <f t="shared" si="23"/>
        <v>2439.9664672635372</v>
      </c>
      <c r="S11" s="25">
        <f t="shared" si="16"/>
        <v>9.8827588629682894E-4</v>
      </c>
      <c r="T11" s="25">
        <f t="shared" si="17"/>
        <v>6.8602996693554699E-2</v>
      </c>
      <c r="U11" s="10">
        <f ca="1">RANK(C11,$C$3:OFFSET($C$3,Control!$I$5-1,0),1)</f>
        <v>48</v>
      </c>
      <c r="V11" s="10">
        <f t="shared" ca="1" si="18"/>
        <v>48</v>
      </c>
      <c r="W11" s="10">
        <f t="shared" ca="1" si="18"/>
        <v>48</v>
      </c>
      <c r="X11" s="7">
        <f t="shared" si="19"/>
        <v>6.6488097122800021</v>
      </c>
      <c r="Y11" s="7">
        <f t="shared" ca="1" si="4"/>
        <v>220.65078645509044</v>
      </c>
      <c r="Z11">
        <v>1</v>
      </c>
      <c r="AA11">
        <v>2</v>
      </c>
      <c r="AB11" s="11">
        <f t="shared" si="20"/>
        <v>3.7644482240148522</v>
      </c>
      <c r="AC11" s="11"/>
      <c r="AD11" s="7">
        <f t="shared" si="5"/>
        <v>6.9659138337303066</v>
      </c>
      <c r="AE11">
        <f t="shared" si="6"/>
        <v>18.423990078170025</v>
      </c>
      <c r="AF11" s="25">
        <f t="shared" si="21"/>
        <v>3.5874860775162052E-3</v>
      </c>
      <c r="AG11" s="7"/>
      <c r="AR11" s="10"/>
      <c r="AS11" s="8"/>
      <c r="AX11" s="13"/>
      <c r="BH11" s="1"/>
    </row>
    <row r="12" spans="1:60" ht="14.25" x14ac:dyDescent="0.2">
      <c r="A12" s="37" t="str">
        <f>Control!B14</f>
        <v>AME 10 B5</v>
      </c>
      <c r="B12" s="27">
        <f t="shared" si="7"/>
        <v>6.7060191792395649</v>
      </c>
      <c r="C12" s="20">
        <v>259.05312403547424</v>
      </c>
      <c r="D12" s="9">
        <f t="shared" si="22"/>
        <v>9.6889947087674955E-7</v>
      </c>
      <c r="E12">
        <f>Control!C14/100</f>
        <v>0.28570778195564522</v>
      </c>
      <c r="F12">
        <f t="shared" si="8"/>
        <v>6.1745202459244423E-5</v>
      </c>
      <c r="G12">
        <f t="shared" si="0"/>
        <v>458.51199876872357</v>
      </c>
      <c r="H12" s="21">
        <f t="shared" si="1"/>
        <v>2.4932006953823673E-14</v>
      </c>
      <c r="I12" s="7">
        <f t="shared" si="9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10"/>
        <v>6.4707557139608143E-2</v>
      </c>
      <c r="M12" s="10">
        <f t="shared" si="3"/>
        <v>9.7172630067069061</v>
      </c>
      <c r="N12">
        <f t="shared" si="11"/>
        <v>4.2746678625630756E-4</v>
      </c>
      <c r="O12">
        <f t="shared" si="12"/>
        <v>1.5832103194678058E-3</v>
      </c>
      <c r="P12" s="25">
        <f t="shared" si="13"/>
        <v>2.2323940963633396E-3</v>
      </c>
      <c r="Q12" s="17">
        <f t="shared" si="14"/>
        <v>0.46527635298645498</v>
      </c>
      <c r="R12">
        <f t="shared" si="23"/>
        <v>2440.7340772577081</v>
      </c>
      <c r="S12" s="25">
        <f t="shared" si="16"/>
        <v>8.7228134011302708E-4</v>
      </c>
      <c r="T12" s="25">
        <f t="shared" si="17"/>
        <v>6.7001696438430736E-2</v>
      </c>
      <c r="U12" s="10">
        <f ca="1">RANK(C12,$C$3:OFFSET($C$3,Control!$I$5-1,0),1)</f>
        <v>47</v>
      </c>
      <c r="V12" s="10">
        <f t="shared" ca="1" si="18"/>
        <v>47</v>
      </c>
      <c r="W12" s="10">
        <f t="shared" ca="1" si="18"/>
        <v>47</v>
      </c>
      <c r="X12" s="7">
        <f t="shared" si="19"/>
        <v>6.5135023925864459</v>
      </c>
      <c r="Y12" s="7">
        <f t="shared" ca="1" si="4"/>
        <v>212.05312403547424</v>
      </c>
      <c r="Z12">
        <v>1</v>
      </c>
      <c r="AA12">
        <v>2</v>
      </c>
      <c r="AB12" s="11">
        <f t="shared" si="20"/>
        <v>4.6883048648185248</v>
      </c>
      <c r="AC12" s="11"/>
      <c r="AD12" s="7">
        <f t="shared" si="5"/>
        <v>6.7932473132508679</v>
      </c>
      <c r="AE12">
        <f t="shared" si="6"/>
        <v>24.654037776441239</v>
      </c>
      <c r="AF12" s="25">
        <f t="shared" si="21"/>
        <v>3.1664206389356111E-3</v>
      </c>
      <c r="AG12" s="7"/>
      <c r="AP12" s="10"/>
      <c r="AS12" s="9"/>
      <c r="AT12" s="12"/>
      <c r="AV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7"/>
        <v>4.9213822654088837</v>
      </c>
      <c r="C13" s="20">
        <v>159.64218563410444</v>
      </c>
      <c r="D13" s="9">
        <f t="shared" si="22"/>
        <v>5.6795484404403851E-7</v>
      </c>
      <c r="E13">
        <f>Control!C15/100</f>
        <v>0.39239929120214517</v>
      </c>
      <c r="F13">
        <f t="shared" si="8"/>
        <v>7.3081068443614478E-5</v>
      </c>
      <c r="G13">
        <f t="shared" si="0"/>
        <v>282.55925457543321</v>
      </c>
      <c r="H13" s="21">
        <f t="shared" si="1"/>
        <v>7.5697013502661762E-14</v>
      </c>
      <c r="I13" s="7">
        <f t="shared" si="9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10"/>
        <v>4.6447690383334975E-2</v>
      </c>
      <c r="M13" s="10">
        <f t="shared" si="3"/>
        <v>7.1233098402482016</v>
      </c>
      <c r="N13">
        <f t="shared" si="11"/>
        <v>5.0594585845579261E-4</v>
      </c>
      <c r="O13">
        <f t="shared" si="12"/>
        <v>1.873873549836269E-3</v>
      </c>
      <c r="P13" s="25">
        <f t="shared" si="13"/>
        <v>2.6422416520074776E-3</v>
      </c>
      <c r="Q13" s="17">
        <f t="shared" si="14"/>
        <v>0.88995184244470449</v>
      </c>
      <c r="R13">
        <f t="shared" si="23"/>
        <v>2430.7108211521968</v>
      </c>
      <c r="S13" s="25">
        <f t="shared" si="16"/>
        <v>1.0324243792214456E-3</v>
      </c>
      <c r="T13" s="25">
        <f t="shared" si="17"/>
        <v>4.9163013103786068E-2</v>
      </c>
      <c r="U13" s="10">
        <f ca="1">RANK(C13,$C$3:OFFSET($C$3,Control!$I$5-1,0),1)</f>
        <v>43</v>
      </c>
      <c r="V13" s="10">
        <f t="shared" ca="1" si="18"/>
        <v>43</v>
      </c>
      <c r="W13" s="10">
        <f t="shared" ca="1" si="18"/>
        <v>43</v>
      </c>
      <c r="X13" s="7">
        <f t="shared" si="19"/>
        <v>4.6953636241790768</v>
      </c>
      <c r="Y13" s="7">
        <f t="shared" ca="1" si="4"/>
        <v>116.64218563410444</v>
      </c>
      <c r="Z13">
        <v>1</v>
      </c>
      <c r="AA13">
        <v>2</v>
      </c>
      <c r="AB13" s="11">
        <f t="shared" si="20"/>
        <v>19.019027668245354</v>
      </c>
      <c r="AC13" s="11"/>
      <c r="AD13" s="7">
        <f t="shared" si="5"/>
        <v>5.0246247033310283</v>
      </c>
      <c r="AE13">
        <f t="shared" si="6"/>
        <v>57.715057656779472</v>
      </c>
      <c r="AF13" s="25">
        <f t="shared" si="21"/>
        <v>3.7477470996725376E-3</v>
      </c>
      <c r="AG13" s="7"/>
      <c r="AQ13" s="10"/>
      <c r="AS13" s="9"/>
      <c r="AT13" s="10"/>
      <c r="AX13" s="7"/>
      <c r="BH13" s="1"/>
    </row>
    <row r="14" spans="1:60" ht="14.25" x14ac:dyDescent="0.2">
      <c r="A14" s="37" t="str">
        <f>Control!B16</f>
        <v>AME 10 C2</v>
      </c>
      <c r="B14" s="27">
        <f t="shared" si="7"/>
        <v>4.5398917779295287</v>
      </c>
      <c r="C14" s="20">
        <v>140.28603377631609</v>
      </c>
      <c r="D14" s="9">
        <f t="shared" si="22"/>
        <v>7.3358907837217657E-7</v>
      </c>
      <c r="E14">
        <f>Control!C16/100</f>
        <v>0.32913687353920051</v>
      </c>
      <c r="F14">
        <f t="shared" si="8"/>
        <v>6.5924371398670838E-5</v>
      </c>
      <c r="G14" s="10">
        <f t="shared" si="0"/>
        <v>248.29976471276643</v>
      </c>
      <c r="H14" s="21">
        <f t="shared" si="1"/>
        <v>4.0911733700943603E-14</v>
      </c>
      <c r="I14" s="7">
        <f t="shared" si="9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10"/>
        <v>4.2907220746789813E-2</v>
      </c>
      <c r="M14" s="10">
        <f t="shared" si="3"/>
        <v>8.4584399261673369</v>
      </c>
      <c r="N14">
        <f t="shared" si="11"/>
        <v>4.5639949429849045E-4</v>
      </c>
      <c r="O14">
        <f t="shared" si="12"/>
        <v>1.6903684974018164E-3</v>
      </c>
      <c r="P14" s="25">
        <f t="shared" si="13"/>
        <v>2.3834916990352014E-3</v>
      </c>
      <c r="Q14" s="17">
        <f t="shared" si="14"/>
        <v>0.91326064341150104</v>
      </c>
      <c r="R14">
        <f t="shared" si="23"/>
        <v>2429.8927382652232</v>
      </c>
      <c r="S14" s="25">
        <f t="shared" si="16"/>
        <v>9.3132092436976034E-4</v>
      </c>
      <c r="T14" s="25">
        <f t="shared" si="17"/>
        <v>4.5356636817223683E-2</v>
      </c>
      <c r="U14" s="10">
        <f ca="1">RANK(C14,$C$3:OFFSET($C$3,Control!$I$5-1,0),1)</f>
        <v>40</v>
      </c>
      <c r="V14" s="10">
        <f t="shared" ca="1" si="18"/>
        <v>40</v>
      </c>
      <c r="W14" s="10">
        <f t="shared" ca="1" si="18"/>
        <v>40</v>
      </c>
      <c r="X14" s="7">
        <f t="shared" si="19"/>
        <v>4.3363620241088299</v>
      </c>
      <c r="Y14" s="13">
        <f t="shared" ca="1" si="4"/>
        <v>100.28603377631609</v>
      </c>
      <c r="Z14" s="10">
        <v>1</v>
      </c>
      <c r="AA14" s="10">
        <v>2</v>
      </c>
      <c r="AB14" s="11">
        <f t="shared" si="20"/>
        <v>23.370302067834515</v>
      </c>
      <c r="AC14" s="11"/>
      <c r="AD14" s="7">
        <f t="shared" si="5"/>
        <v>4.6330238703665048</v>
      </c>
      <c r="AE14">
        <f t="shared" si="6"/>
        <v>72.301854140415486</v>
      </c>
      <c r="AF14" s="25">
        <f t="shared" si="21"/>
        <v>3.3807369948036323E-3</v>
      </c>
      <c r="AG14" s="7"/>
      <c r="AP14" s="12"/>
      <c r="AS14" s="8"/>
      <c r="AV14" s="12"/>
      <c r="AX14" s="7"/>
      <c r="BH14" s="1"/>
    </row>
    <row r="15" spans="1:60" ht="14.25" x14ac:dyDescent="0.2">
      <c r="A15" s="37" t="str">
        <f>Control!B17</f>
        <v>AME 10 C3</v>
      </c>
      <c r="B15" s="27">
        <f t="shared" si="7"/>
        <v>2.6036181006149084</v>
      </c>
      <c r="C15" s="20">
        <v>55.689252850089986</v>
      </c>
      <c r="D15" s="9">
        <f t="shared" si="22"/>
        <v>7.1379121191483819E-7</v>
      </c>
      <c r="E15">
        <f>Control!C17/100</f>
        <v>0.35096976092195603</v>
      </c>
      <c r="F15">
        <f t="shared" si="8"/>
        <v>6.8236603124216926E-5</v>
      </c>
      <c r="G15">
        <f t="shared" si="0"/>
        <v>98.567391261164602</v>
      </c>
      <c r="H15" s="21">
        <f t="shared" si="1"/>
        <v>5.1224053824214064E-14</v>
      </c>
      <c r="I15" s="7">
        <f t="shared" si="9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10"/>
        <v>2.3475755588414533E-2</v>
      </c>
      <c r="M15" s="10">
        <f t="shared" si="3"/>
        <v>7.9432735732843733</v>
      </c>
      <c r="N15">
        <f t="shared" si="11"/>
        <v>4.7240725239842496E-4</v>
      </c>
      <c r="O15">
        <f t="shared" si="12"/>
        <v>1.749656490364537E-3</v>
      </c>
      <c r="P15" s="25">
        <f t="shared" si="13"/>
        <v>2.4670902985691532E-3</v>
      </c>
      <c r="Q15" s="17">
        <f t="shared" si="14"/>
        <v>2.3468963146295714</v>
      </c>
      <c r="R15">
        <f t="shared" si="23"/>
        <v>2394.8143147645101</v>
      </c>
      <c r="S15" s="25">
        <f t="shared" si="16"/>
        <v>9.6398607903570377E-4</v>
      </c>
      <c r="T15" s="25">
        <f t="shared" si="17"/>
        <v>2.6011082490107904E-2</v>
      </c>
      <c r="U15" s="10">
        <f ca="1">RANK(C15,$C$3:OFFSET($C$3,Control!$I$5-1,0),1)</f>
        <v>8</v>
      </c>
      <c r="V15" s="10">
        <f t="shared" ca="1" si="18"/>
        <v>8</v>
      </c>
      <c r="W15" s="10">
        <f t="shared" ca="1" si="18"/>
        <v>8</v>
      </c>
      <c r="X15" s="7">
        <f t="shared" si="19"/>
        <v>2.3948162840812959</v>
      </c>
      <c r="Y15" s="7">
        <f t="shared" ca="1" si="4"/>
        <v>47.689252850089986</v>
      </c>
      <c r="Z15">
        <v>1</v>
      </c>
      <c r="AA15">
        <v>2</v>
      </c>
      <c r="AB15" s="11">
        <f t="shared" si="20"/>
        <v>55.564810031729358</v>
      </c>
      <c r="AC15" s="11"/>
      <c r="AD15" s="7">
        <f t="shared" si="5"/>
        <v>2.7000167085184787</v>
      </c>
      <c r="AE15">
        <f t="shared" si="6"/>
        <v>110.52242654882231</v>
      </c>
      <c r="AF15" s="25">
        <f t="shared" si="21"/>
        <v>3.499312980729074E-3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7"/>
        <v>3.1278658829194845</v>
      </c>
      <c r="C16" s="20">
        <v>76.013558900229512</v>
      </c>
      <c r="D16" s="9">
        <f t="shared" si="22"/>
        <v>1.1239506836346891E-7</v>
      </c>
      <c r="E16">
        <f>Control!C18/100</f>
        <v>0.34967461501867869</v>
      </c>
      <c r="F16">
        <f t="shared" si="8"/>
        <v>6.8095107797628467E-5</v>
      </c>
      <c r="G16">
        <f t="shared" si="0"/>
        <v>134.54046908191543</v>
      </c>
      <c r="H16" s="21">
        <f t="shared" si="1"/>
        <v>5.0565506824928548E-14</v>
      </c>
      <c r="I16" s="7">
        <f t="shared" si="9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10"/>
        <v>2.8718499509746313E-2</v>
      </c>
      <c r="M16" s="10">
        <f t="shared" si="3"/>
        <v>7.9720387763161353</v>
      </c>
      <c r="N16">
        <f t="shared" si="11"/>
        <v>4.7142766936819711E-4</v>
      </c>
      <c r="O16">
        <f t="shared" si="12"/>
        <v>1.7460284050673967E-3</v>
      </c>
      <c r="P16" s="25">
        <f t="shared" si="13"/>
        <v>2.4619745435119468E-3</v>
      </c>
      <c r="Q16" s="17">
        <f t="shared" si="14"/>
        <v>1.7267174708153887</v>
      </c>
      <c r="R16">
        <f t="shared" si="23"/>
        <v>2410.0185557499772</v>
      </c>
      <c r="S16" s="25">
        <f t="shared" si="16"/>
        <v>9.6198715882521804E-4</v>
      </c>
      <c r="T16" s="25">
        <f t="shared" si="17"/>
        <v>3.1248569161055888E-2</v>
      </c>
      <c r="U16" s="10">
        <f ca="1">RANK(C16,$C$3:OFFSET($C$3,Control!$I$5-1,0),1)</f>
        <v>23</v>
      </c>
      <c r="V16" s="10">
        <f t="shared" ca="1" si="18"/>
        <v>23</v>
      </c>
      <c r="W16" s="10">
        <f t="shared" ca="1" si="18"/>
        <v>23</v>
      </c>
      <c r="X16" s="7">
        <f t="shared" si="19"/>
        <v>2.918992717911451</v>
      </c>
      <c r="Y16" s="7">
        <f t="shared" ca="1" si="4"/>
        <v>53.013558900229512</v>
      </c>
      <c r="Z16">
        <v>1</v>
      </c>
      <c r="AA16">
        <v>2</v>
      </c>
      <c r="AB16" s="11">
        <f t="shared" si="20"/>
        <v>45.069198881579744</v>
      </c>
      <c r="AC16" s="11"/>
      <c r="AD16" s="7">
        <f t="shared" ref="AD16:AD30" si="24">B16+S16*100</f>
        <v>3.2240645988020065</v>
      </c>
      <c r="AE16">
        <f t="shared" ref="AE16:AE30" si="25">($AE$1/100-K16)/(1-K16)/N16-1-$P$2</f>
        <v>99.889079140696595</v>
      </c>
      <c r="AF16" s="25">
        <f t="shared" si="21"/>
        <v>3.4920568101347929E-3</v>
      </c>
      <c r="AG16" s="7"/>
      <c r="AS16" s="8"/>
      <c r="AX16" s="7"/>
      <c r="BH16" s="1"/>
    </row>
    <row r="17" spans="1:60" ht="14.25" x14ac:dyDescent="0.2">
      <c r="A17" s="37" t="str">
        <f>Control!B19</f>
        <v>AME 10 D1</v>
      </c>
      <c r="B17" s="27">
        <f t="shared" si="7"/>
        <v>3.8197383324610832</v>
      </c>
      <c r="C17" s="20">
        <v>105.9356581722963</v>
      </c>
      <c r="D17" s="9">
        <f t="shared" si="22"/>
        <v>8.2454594974024076E-7</v>
      </c>
      <c r="E17">
        <f>Control!C19/100</f>
        <v>0.42296595174014884</v>
      </c>
      <c r="F17">
        <f t="shared" si="8"/>
        <v>7.7101265476644444E-5</v>
      </c>
      <c r="G17">
        <f t="shared" si="0"/>
        <v>187.50119517110468</v>
      </c>
      <c r="H17" s="21">
        <f t="shared" si="1"/>
        <v>9.8423527416286924E-14</v>
      </c>
      <c r="I17" s="7">
        <f t="shared" si="9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10"/>
        <v>3.5291085141020646E-2</v>
      </c>
      <c r="M17" s="10">
        <f t="shared" si="3"/>
        <v>6.6213177061813324</v>
      </c>
      <c r="N17">
        <f t="shared" si="11"/>
        <v>5.3377799176138464E-4</v>
      </c>
      <c r="O17">
        <f t="shared" si="12"/>
        <v>1.9769555250421654E-3</v>
      </c>
      <c r="P17" s="25">
        <f t="shared" si="13"/>
        <v>2.7875916349260261E-3</v>
      </c>
      <c r="Q17" s="17">
        <f t="shared" si="14"/>
        <v>1.4075993775043389</v>
      </c>
      <c r="R17">
        <f t="shared" si="23"/>
        <v>2418.1530809071851</v>
      </c>
      <c r="S17" s="25">
        <f t="shared" si="16"/>
        <v>1.0892181496816599E-3</v>
      </c>
      <c r="T17" s="25">
        <f t="shared" si="17"/>
        <v>3.8155778041423317E-2</v>
      </c>
      <c r="U17" s="10">
        <f ca="1">RANK(C17,$C$3:OFFSET($C$3,Control!$I$5-1,0),1)</f>
        <v>37</v>
      </c>
      <c r="V17" s="10">
        <f t="shared" ca="1" si="18"/>
        <v>37</v>
      </c>
      <c r="W17" s="10">
        <f t="shared" ca="1" si="18"/>
        <v>37</v>
      </c>
      <c r="X17" s="7">
        <f t="shared" si="19"/>
        <v>3.5824863132782032</v>
      </c>
      <c r="Y17" s="7">
        <f t="shared" ca="1" si="4"/>
        <v>68.9356581722963</v>
      </c>
      <c r="Z17">
        <v>1</v>
      </c>
      <c r="AA17">
        <v>2</v>
      </c>
      <c r="AB17" s="11">
        <f t="shared" si="20"/>
        <v>33.250918702658325</v>
      </c>
      <c r="AC17" s="11"/>
      <c r="AD17" s="7">
        <f t="shared" si="24"/>
        <v>3.9286601474292491</v>
      </c>
      <c r="AE17">
        <f t="shared" si="25"/>
        <v>75.573370196835853</v>
      </c>
      <c r="AF17" s="25">
        <f t="shared" si="21"/>
        <v>3.9539110500843308E-3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7"/>
        <v>3.3297582158364736</v>
      </c>
      <c r="C18" s="20">
        <v>84.402791766821522</v>
      </c>
      <c r="D18" s="9">
        <f t="shared" si="22"/>
        <v>5.2761803237544314E-7</v>
      </c>
      <c r="E18">
        <f>Control!C20/100</f>
        <v>0.3184283787812322</v>
      </c>
      <c r="F18">
        <f t="shared" si="8"/>
        <v>6.4844425409181966E-5</v>
      </c>
      <c r="G18">
        <f t="shared" si="0"/>
        <v>149.38902164857211</v>
      </c>
      <c r="H18" s="21">
        <f t="shared" si="1"/>
        <v>3.6439396499948843E-14</v>
      </c>
      <c r="I18" s="7">
        <f t="shared" si="9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10"/>
        <v>3.0857788686616726E-2</v>
      </c>
      <c r="M18" s="10">
        <f t="shared" si="3"/>
        <v>8.7369383112010368</v>
      </c>
      <c r="N18">
        <f t="shared" si="11"/>
        <v>4.4892294514049059E-4</v>
      </c>
      <c r="O18">
        <f t="shared" si="12"/>
        <v>1.6626775745944096E-3</v>
      </c>
      <c r="P18" s="25">
        <f t="shared" si="13"/>
        <v>2.344446316474224E-3</v>
      </c>
      <c r="Q18" s="17">
        <f t="shared" si="14"/>
        <v>1.4844367297771828</v>
      </c>
      <c r="R18">
        <f t="shared" si="23"/>
        <v>2415.8488856280651</v>
      </c>
      <c r="S18" s="25">
        <f t="shared" si="16"/>
        <v>9.160644073054131E-4</v>
      </c>
      <c r="T18" s="25">
        <f t="shared" si="17"/>
        <v>3.3267079428500129E-2</v>
      </c>
      <c r="U18" s="10">
        <f ca="1">RANK(C18,$C$3:OFFSET($C$3,Control!$I$5-1,0),1)</f>
        <v>29</v>
      </c>
      <c r="V18" s="10">
        <f t="shared" ca="1" si="18"/>
        <v>29</v>
      </c>
      <c r="W18" s="10">
        <f t="shared" ca="1" si="18"/>
        <v>29</v>
      </c>
      <c r="X18" s="7">
        <f t="shared" si="19"/>
        <v>3.1306711631757218</v>
      </c>
      <c r="Y18" s="7">
        <f t="shared" ca="1" si="4"/>
        <v>55.402791766821522</v>
      </c>
      <c r="Z18">
        <v>1</v>
      </c>
      <c r="AA18">
        <v>2</v>
      </c>
      <c r="AB18" s="11">
        <f t="shared" si="20"/>
        <v>41.374663505462863</v>
      </c>
      <c r="AC18" s="11"/>
      <c r="AD18" s="7">
        <f t="shared" si="24"/>
        <v>3.4213646565670151</v>
      </c>
      <c r="AE18">
        <f t="shared" si="25"/>
        <v>100.39969329169507</v>
      </c>
      <c r="AF18" s="25">
        <f t="shared" si="21"/>
        <v>3.3253551491888192E-3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7"/>
        <v>2.8380887327236319</v>
      </c>
      <c r="C19" s="20">
        <v>64.507315608317811</v>
      </c>
      <c r="D19" s="9">
        <f t="shared" si="22"/>
        <v>9.0019783183237223E-8</v>
      </c>
      <c r="E19">
        <f>Control!C21/100</f>
        <v>0.318519651216216</v>
      </c>
      <c r="F19">
        <f t="shared" si="8"/>
        <v>6.4853486778413419E-5</v>
      </c>
      <c r="G19">
        <f t="shared" si="0"/>
        <v>114.17495282058213</v>
      </c>
      <c r="H19" s="21">
        <f t="shared" si="1"/>
        <v>3.6475966308785465E-14</v>
      </c>
      <c r="I19" s="7">
        <f t="shared" si="9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10"/>
        <v>2.5945257556928739E-2</v>
      </c>
      <c r="M19" s="10">
        <f t="shared" si="3"/>
        <v>8.734485443082173</v>
      </c>
      <c r="N19">
        <f t="shared" si="11"/>
        <v>4.4898567769670837E-4</v>
      </c>
      <c r="O19">
        <f t="shared" si="12"/>
        <v>1.6629099173952162E-3</v>
      </c>
      <c r="P19" s="25">
        <f t="shared" si="13"/>
        <v>2.3447739297360096E-3</v>
      </c>
      <c r="Q19" s="17">
        <f t="shared" si="14"/>
        <v>1.9336830650773169</v>
      </c>
      <c r="R19">
        <f t="shared" si="23"/>
        <v>2404.8325466328574</v>
      </c>
      <c r="S19" s="25">
        <f t="shared" si="16"/>
        <v>9.1619241827600945E-4</v>
      </c>
      <c r="T19" s="25">
        <f t="shared" si="17"/>
        <v>2.835488497344316E-2</v>
      </c>
      <c r="U19" s="10">
        <f ca="1">RANK(C19,$C$3:OFFSET($C$3,Control!$I$5-1,0),1)</f>
        <v>12</v>
      </c>
      <c r="V19" s="10">
        <f t="shared" ca="1" si="18"/>
        <v>12</v>
      </c>
      <c r="W19" s="10">
        <f t="shared" ca="1" si="18"/>
        <v>12</v>
      </c>
      <c r="X19" s="7">
        <f t="shared" si="19"/>
        <v>2.6394243234625447</v>
      </c>
      <c r="Y19" s="7">
        <f t="shared" ca="1" si="4"/>
        <v>52.507315608317811</v>
      </c>
      <c r="Z19">
        <v>1</v>
      </c>
      <c r="AA19">
        <v>2</v>
      </c>
      <c r="AB19" s="11">
        <f t="shared" si="20"/>
        <v>50.717584927743935</v>
      </c>
      <c r="AC19" s="11"/>
      <c r="AD19" s="7">
        <f t="shared" si="24"/>
        <v>2.9297079745512331</v>
      </c>
      <c r="AE19">
        <f t="shared" si="25"/>
        <v>111.12967995836338</v>
      </c>
      <c r="AF19" s="25">
        <f t="shared" si="21"/>
        <v>3.3258198347904324E-3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7"/>
        <v>2.8536634266282155</v>
      </c>
      <c r="C20" s="20">
        <v>65.109056370111432</v>
      </c>
      <c r="D20" s="9">
        <f t="shared" si="22"/>
        <v>5.3771238128774712E-7</v>
      </c>
      <c r="E20">
        <f>Control!C22/100</f>
        <v>0.30216134292297342</v>
      </c>
      <c r="F20">
        <f t="shared" si="8"/>
        <v>6.3267319261139555E-5</v>
      </c>
      <c r="G20">
        <f t="shared" si="0"/>
        <v>115.24000602330986</v>
      </c>
      <c r="H20" s="21">
        <f t="shared" si="1"/>
        <v>3.0329562984845122E-14</v>
      </c>
      <c r="I20" s="7">
        <f t="shared" si="9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10"/>
        <v>2.6160435208800542E-2</v>
      </c>
      <c r="M20" s="10">
        <f t="shared" si="3"/>
        <v>9.1977678578621589</v>
      </c>
      <c r="N20">
        <f t="shared" si="11"/>
        <v>4.3800451796173538E-4</v>
      </c>
      <c r="O20">
        <f t="shared" si="12"/>
        <v>1.6222389554138347E-3</v>
      </c>
      <c r="P20" s="25">
        <f t="shared" si="13"/>
        <v>2.2874261381607411E-3</v>
      </c>
      <c r="Q20" s="17">
        <f t="shared" si="14"/>
        <v>1.8701248702047142</v>
      </c>
      <c r="R20">
        <f t="shared" si="23"/>
        <v>2406.3370726930521</v>
      </c>
      <c r="S20" s="25">
        <f t="shared" si="16"/>
        <v>8.9378445340578883E-4</v>
      </c>
      <c r="T20" s="25">
        <f t="shared" si="17"/>
        <v>2.8511128666222425E-2</v>
      </c>
      <c r="U20" s="10">
        <f ca="1">RANK(C20,$C$3:OFFSET($C$3,Control!$I$5-1,0),1)</f>
        <v>13</v>
      </c>
      <c r="V20" s="10">
        <f t="shared" ref="V20:W35" ca="1" si="26">IF(U20=U19,U19+1,U20)</f>
        <v>13</v>
      </c>
      <c r="W20" s="10">
        <f t="shared" ca="1" si="26"/>
        <v>13</v>
      </c>
      <c r="X20" s="7">
        <f t="shared" si="19"/>
        <v>2.6598439726762275</v>
      </c>
      <c r="Y20" s="7">
        <f t="shared" ca="1" si="4"/>
        <v>52.109056370111432</v>
      </c>
      <c r="Z20">
        <v>1</v>
      </c>
      <c r="AA20">
        <v>2</v>
      </c>
      <c r="AB20" s="11">
        <f t="shared" si="20"/>
        <v>50.404024341226986</v>
      </c>
      <c r="AC20" s="11"/>
      <c r="AD20" s="7">
        <f t="shared" si="24"/>
        <v>2.9430418719687945</v>
      </c>
      <c r="AE20">
        <f t="shared" si="25"/>
        <v>113.53332322596286</v>
      </c>
      <c r="AF20" s="25">
        <f t="shared" si="21"/>
        <v>3.2444779108276697E-3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7"/>
        <v>3.0809824947671651</v>
      </c>
      <c r="C21" s="20">
        <v>74.108241772525787</v>
      </c>
      <c r="D21" s="9">
        <f t="shared" si="22"/>
        <v>7.5889271355933374E-7</v>
      </c>
      <c r="E21">
        <f>Control!C23/100</f>
        <v>0.26758526336205241</v>
      </c>
      <c r="F21">
        <f t="shared" si="8"/>
        <v>6.0147835959579614E-5</v>
      </c>
      <c r="G21">
        <f t="shared" si="0"/>
        <v>131.1681462513593</v>
      </c>
      <c r="H21" s="21">
        <f t="shared" si="1"/>
        <v>1.9822008938378379E-14</v>
      </c>
      <c r="I21" s="7">
        <f t="shared" si="9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10"/>
        <v>2.8548856129942499E-2</v>
      </c>
      <c r="M21" s="10">
        <f t="shared" si="3"/>
        <v>10.363388472876567</v>
      </c>
      <c r="N21">
        <f t="shared" si="11"/>
        <v>4.1640809510478196E-4</v>
      </c>
      <c r="O21">
        <f t="shared" si="12"/>
        <v>1.542252204091785E-3</v>
      </c>
      <c r="P21" s="25">
        <f t="shared" si="13"/>
        <v>2.174641406250549E-3</v>
      </c>
      <c r="Q21" s="17">
        <f t="shared" si="14"/>
        <v>1.5667776629849954</v>
      </c>
      <c r="R21">
        <f t="shared" si="23"/>
        <v>2413.6690604732858</v>
      </c>
      <c r="S21" s="25">
        <f t="shared" si="16"/>
        <v>8.4971516597344161E-4</v>
      </c>
      <c r="T21" s="25">
        <f t="shared" si="17"/>
        <v>3.0783645372152627E-2</v>
      </c>
      <c r="U21" s="10">
        <f ca="1">RANK(C21,$C$3:OFFSET($C$3,Control!$I$5-1,0),1)</f>
        <v>18</v>
      </c>
      <c r="V21" s="10">
        <f t="shared" ca="1" si="26"/>
        <v>18</v>
      </c>
      <c r="W21" s="10">
        <f t="shared" ca="1" si="26"/>
        <v>18</v>
      </c>
      <c r="X21" s="7">
        <f t="shared" si="19"/>
        <v>2.8965264225047282</v>
      </c>
      <c r="Y21" s="7">
        <f t="shared" ca="1" si="4"/>
        <v>56.108241772525787</v>
      </c>
      <c r="Z21">
        <v>1</v>
      </c>
      <c r="AA21">
        <v>2</v>
      </c>
      <c r="AB21" s="11">
        <f t="shared" si="20"/>
        <v>45.955889093680462</v>
      </c>
      <c r="AC21" s="11"/>
      <c r="AD21" s="7">
        <f t="shared" si="24"/>
        <v>3.1659540113645095</v>
      </c>
      <c r="AE21">
        <f t="shared" si="25"/>
        <v>114.00455186035146</v>
      </c>
      <c r="AF21" s="25">
        <f t="shared" si="21"/>
        <v>3.0845044081835703E-3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7"/>
        <v>5.7089347710489342</v>
      </c>
      <c r="C22" s="20">
        <v>201.83864567958545</v>
      </c>
      <c r="D22" s="9">
        <f t="shared" si="22"/>
        <v>7.7930934860859225E-7</v>
      </c>
      <c r="E22">
        <f>Control!C24/100</f>
        <v>0.5139155873577872</v>
      </c>
      <c r="F22">
        <f t="shared" si="8"/>
        <v>9.2053527628928444E-5</v>
      </c>
      <c r="G22">
        <f t="shared" si="0"/>
        <v>357.2450291958105</v>
      </c>
      <c r="H22" s="21">
        <f t="shared" si="1"/>
        <v>1.946037754684893E-13</v>
      </c>
      <c r="I22" s="7">
        <f t="shared" si="9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10"/>
        <v>5.3594862539281231E-2</v>
      </c>
      <c r="M22" s="10">
        <f t="shared" si="3"/>
        <v>5.4808413345112195</v>
      </c>
      <c r="N22">
        <f t="shared" si="11"/>
        <v>6.3729365281565856E-4</v>
      </c>
      <c r="O22">
        <f t="shared" si="12"/>
        <v>2.360346862280217E-3</v>
      </c>
      <c r="P22" s="25">
        <f t="shared" si="13"/>
        <v>3.3281897773982001E-3</v>
      </c>
      <c r="Q22" s="17">
        <f t="shared" si="14"/>
        <v>0.88690131967636976</v>
      </c>
      <c r="R22">
        <f t="shared" si="23"/>
        <v>2431.4393285463448</v>
      </c>
      <c r="S22" s="25">
        <f t="shared" si="16"/>
        <v>1.3004504195333053E-3</v>
      </c>
      <c r="T22" s="25">
        <f t="shared" si="17"/>
        <v>5.7015105844308356E-2</v>
      </c>
      <c r="U22" s="10">
        <f ca="1">RANK(C22,$C$3:OFFSET($C$3,Control!$I$5-1,0),1)</f>
        <v>45</v>
      </c>
      <c r="V22" s="10">
        <f t="shared" ca="1" si="26"/>
        <v>45</v>
      </c>
      <c r="W22" s="10">
        <f t="shared" ca="1" si="26"/>
        <v>45</v>
      </c>
      <c r="X22" s="7">
        <f t="shared" si="19"/>
        <v>5.4232156192096888</v>
      </c>
      <c r="Y22" s="7">
        <f t="shared" ca="1" si="4"/>
        <v>156.83864567958545</v>
      </c>
      <c r="Z22">
        <v>1</v>
      </c>
      <c r="AA22">
        <v>2</v>
      </c>
      <c r="AB22" s="11">
        <f t="shared" si="20"/>
        <v>11.633006394768197</v>
      </c>
      <c r="AC22" s="11"/>
      <c r="AD22" s="7">
        <f t="shared" si="24"/>
        <v>5.8389798130022648</v>
      </c>
      <c r="AE22">
        <f t="shared" si="25"/>
        <v>33.443958768007143</v>
      </c>
      <c r="AF22" s="25">
        <f t="shared" si="21"/>
        <v>4.720693724560434E-3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7"/>
        <v>2.7031390803217592</v>
      </c>
      <c r="C23" s="20">
        <v>59.376202084400482</v>
      </c>
      <c r="D23" s="9">
        <f t="shared" si="22"/>
        <v>6.1837754028459813E-8</v>
      </c>
      <c r="E23">
        <f>Control!C25/100</f>
        <v>0.27401935319362325</v>
      </c>
      <c r="F23">
        <f t="shared" si="8"/>
        <v>6.0705822869918108E-5</v>
      </c>
      <c r="G23">
        <f t="shared" si="0"/>
        <v>105.09312017903331</v>
      </c>
      <c r="H23" s="21">
        <f t="shared" si="1"/>
        <v>2.1540923812935889E-14</v>
      </c>
      <c r="I23" s="7">
        <f t="shared" si="9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10"/>
        <v>2.4752687526544626E-2</v>
      </c>
      <c r="M23" s="10">
        <f t="shared" si="3"/>
        <v>10.124207703619094</v>
      </c>
      <c r="N23">
        <f t="shared" si="11"/>
        <v>4.202710814071254E-4</v>
      </c>
      <c r="O23">
        <f t="shared" si="12"/>
        <v>1.5565595607671312E-3</v>
      </c>
      <c r="P23" s="25">
        <f t="shared" si="13"/>
        <v>2.1948153895703037E-3</v>
      </c>
      <c r="Q23" s="17">
        <f t="shared" si="14"/>
        <v>1.9656749210465421</v>
      </c>
      <c r="R23">
        <f t="shared" si="23"/>
        <v>2403.9067535414642</v>
      </c>
      <c r="S23" s="25">
        <f t="shared" si="16"/>
        <v>8.5759790909404048E-4</v>
      </c>
      <c r="T23" s="25">
        <f t="shared" si="17"/>
        <v>2.7008208738984848E-2</v>
      </c>
      <c r="U23" s="10">
        <f ca="1">RANK(C23,$C$3:OFFSET($C$3,Control!$I$5-1,0),1)</f>
        <v>10</v>
      </c>
      <c r="V23" s="10">
        <f t="shared" ca="1" si="26"/>
        <v>10</v>
      </c>
      <c r="W23" s="10">
        <f t="shared" ca="1" si="26"/>
        <v>10</v>
      </c>
      <c r="X23" s="7">
        <f t="shared" si="19"/>
        <v>2.517295860795175</v>
      </c>
      <c r="Y23" s="7">
        <f t="shared" ca="1" si="4"/>
        <v>49.376202084400482</v>
      </c>
      <c r="Z23">
        <v>1</v>
      </c>
      <c r="AA23">
        <v>2</v>
      </c>
      <c r="AB23" s="11">
        <f t="shared" si="20"/>
        <v>53.479189344053033</v>
      </c>
      <c r="AC23" s="11"/>
      <c r="AD23" s="7">
        <f t="shared" si="24"/>
        <v>2.7888988712311633</v>
      </c>
      <c r="AE23">
        <f t="shared" si="25"/>
        <v>121.756871191953</v>
      </c>
      <c r="AF23" s="25">
        <f t="shared" si="21"/>
        <v>3.113119121534262E-3</v>
      </c>
      <c r="AG23" s="7"/>
      <c r="AR23" s="14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7"/>
        <v>3.1587730682526796</v>
      </c>
      <c r="C24" s="20">
        <v>77.278528006406475</v>
      </c>
      <c r="D24" s="9">
        <f t="shared" si="22"/>
        <v>5.2222443880367564E-7</v>
      </c>
      <c r="E24">
        <f>Control!C26/100</f>
        <v>0.3708055268976464</v>
      </c>
      <c r="F24">
        <f t="shared" si="8"/>
        <v>7.0476449264426043E-5</v>
      </c>
      <c r="G24">
        <f t="shared" si="0"/>
        <v>136.77940565298906</v>
      </c>
      <c r="H24" s="21">
        <f t="shared" si="1"/>
        <v>6.209286390067805E-14</v>
      </c>
      <c r="I24" s="7">
        <f t="shared" si="9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10"/>
        <v>2.8937732782495139E-2</v>
      </c>
      <c r="M24" s="10">
        <f t="shared" si="3"/>
        <v>7.5278265725416338</v>
      </c>
      <c r="N24">
        <f t="shared" si="11"/>
        <v>4.8791387952294956E-4</v>
      </c>
      <c r="O24">
        <f t="shared" si="12"/>
        <v>1.8070884426775911E-3</v>
      </c>
      <c r="P24" s="25">
        <f t="shared" si="13"/>
        <v>2.5480718016011573E-3</v>
      </c>
      <c r="Q24" s="17">
        <f t="shared" si="14"/>
        <v>1.7573602446056344</v>
      </c>
      <c r="R24">
        <f t="shared" si="23"/>
        <v>2409.3483809049158</v>
      </c>
      <c r="S24" s="25">
        <f t="shared" si="16"/>
        <v>9.9562863448959837E-4</v>
      </c>
      <c r="T24" s="25">
        <f t="shared" si="17"/>
        <v>3.1556281033360722E-2</v>
      </c>
      <c r="U24" s="10">
        <f ca="1">RANK(C24,$C$3:OFFSET($C$3,Control!$I$5-1,0),1)</f>
        <v>24</v>
      </c>
      <c r="V24" s="10">
        <f t="shared" ca="1" si="26"/>
        <v>24</v>
      </c>
      <c r="W24" s="10">
        <f t="shared" ca="1" si="26"/>
        <v>24</v>
      </c>
      <c r="X24" s="7">
        <f t="shared" si="19"/>
        <v>2.9425646662018088</v>
      </c>
      <c r="Y24" s="7">
        <f t="shared" ca="1" si="4"/>
        <v>53.278528006406475</v>
      </c>
      <c r="Z24">
        <v>1</v>
      </c>
      <c r="AA24">
        <v>2</v>
      </c>
      <c r="AB24" s="11">
        <f t="shared" si="20"/>
        <v>44.490556123097967</v>
      </c>
      <c r="AC24" s="11"/>
      <c r="AD24" s="7">
        <f t="shared" si="24"/>
        <v>3.2583359317016396</v>
      </c>
      <c r="AE24">
        <f t="shared" si="25"/>
        <v>95.939907683558829</v>
      </c>
      <c r="AF24" s="25">
        <f t="shared" si="21"/>
        <v>3.6141768853551817E-3</v>
      </c>
      <c r="AG24" s="7"/>
      <c r="AS24" s="8"/>
      <c r="AT24" s="14"/>
      <c r="AX24" s="7"/>
      <c r="BH24" s="1"/>
    </row>
    <row r="25" spans="1:60" ht="14.25" x14ac:dyDescent="0.2">
      <c r="A25" s="37" t="str">
        <f>Control!B27</f>
        <v>AME 10 E5</v>
      </c>
      <c r="B25" s="27">
        <f t="shared" si="7"/>
        <v>6.1470051217049777</v>
      </c>
      <c r="C25" s="20">
        <v>226.49090160298775</v>
      </c>
      <c r="D25" s="9">
        <f t="shared" si="22"/>
        <v>9.8327138609022313E-7</v>
      </c>
      <c r="E25">
        <f>Control!C27/100</f>
        <v>0.27612743020729918</v>
      </c>
      <c r="F25">
        <f t="shared" si="8"/>
        <v>6.0890800120280857E-5</v>
      </c>
      <c r="G25">
        <f t="shared" si="0"/>
        <v>400.8783772964473</v>
      </c>
      <c r="H25" s="21">
        <f t="shared" si="1"/>
        <v>2.212653579515448E-14</v>
      </c>
      <c r="I25" s="7">
        <f t="shared" si="9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10"/>
        <v>5.9154779965376644E-2</v>
      </c>
      <c r="M25" s="10">
        <f t="shared" si="3"/>
        <v>10.048266364487672</v>
      </c>
      <c r="N25">
        <f t="shared" si="11"/>
        <v>4.2155169314040596E-4</v>
      </c>
      <c r="O25">
        <f t="shared" si="12"/>
        <v>1.5613025671866888E-3</v>
      </c>
      <c r="P25" s="25">
        <f t="shared" si="13"/>
        <v>2.2015032309769924E-3</v>
      </c>
      <c r="Q25" s="17">
        <f t="shared" si="14"/>
        <v>0.52448593522100906</v>
      </c>
      <c r="R25">
        <f t="shared" si="23"/>
        <v>2439.2526452933475</v>
      </c>
      <c r="S25" s="25">
        <f t="shared" si="16"/>
        <v>8.6021110327610408E-4</v>
      </c>
      <c r="T25" s="25">
        <f t="shared" si="17"/>
        <v>6.1417173996473923E-2</v>
      </c>
      <c r="U25" s="10">
        <f ca="1">RANK(C25,$C$3:OFFSET($C$3,Control!$I$5-1,0),1)</f>
        <v>46</v>
      </c>
      <c r="V25" s="10">
        <f t="shared" ca="1" si="26"/>
        <v>46</v>
      </c>
      <c r="W25" s="10">
        <f t="shared" ca="1" si="26"/>
        <v>46</v>
      </c>
      <c r="X25" s="7">
        <f t="shared" si="19"/>
        <v>5.9576331658517052</v>
      </c>
      <c r="Y25" s="7">
        <f t="shared" ca="1" si="4"/>
        <v>180.49090160298775</v>
      </c>
      <c r="Z25">
        <v>1</v>
      </c>
      <c r="AA25">
        <v>2</v>
      </c>
      <c r="AB25" s="11">
        <f t="shared" si="20"/>
        <v>8.2982011268513389</v>
      </c>
      <c r="AC25" s="11"/>
      <c r="AD25" s="7">
        <f t="shared" si="24"/>
        <v>6.2330262320325884</v>
      </c>
      <c r="AE25">
        <f t="shared" si="25"/>
        <v>38.935821613775545</v>
      </c>
      <c r="AF25" s="25">
        <f t="shared" si="21"/>
        <v>3.1226051343733775E-3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7"/>
        <v>1.0423648310408828</v>
      </c>
      <c r="C26" s="20">
        <v>10.870328856208111</v>
      </c>
      <c r="D26" s="9">
        <f t="shared" si="22"/>
        <v>3.3439798396983633E-7</v>
      </c>
      <c r="E26">
        <f>Control!C28/100</f>
        <v>0.10799519152525779</v>
      </c>
      <c r="F26">
        <f t="shared" si="8"/>
        <v>3.700452961960841E-5</v>
      </c>
      <c r="G26">
        <f t="shared" si="0"/>
        <v>19.239977242856142</v>
      </c>
      <c r="H26" s="21">
        <f t="shared" si="1"/>
        <v>8.2783819891579893E-16</v>
      </c>
      <c r="I26" s="7">
        <f t="shared" si="9"/>
        <v>10.870328856208111</v>
      </c>
      <c r="J26">
        <f t="shared" si="2"/>
        <v>14.359894370035766</v>
      </c>
      <c r="K26">
        <f>Control!F28/100</f>
        <v>9.0604918957457765E-3</v>
      </c>
      <c r="L26" s="25">
        <f t="shared" si="10"/>
        <v>9.0432980885291423E-3</v>
      </c>
      <c r="M26" s="10">
        <f t="shared" si="3"/>
        <v>19.239977242856142</v>
      </c>
      <c r="N26">
        <f t="shared" si="11"/>
        <v>2.5618520505882748E-4</v>
      </c>
      <c r="O26">
        <f t="shared" si="12"/>
        <v>9.4883409281047216E-4</v>
      </c>
      <c r="P26" s="25">
        <f t="shared" si="13"/>
        <v>1.3378965518178181E-3</v>
      </c>
      <c r="Q26" s="17">
        <f t="shared" si="14"/>
        <v>6.2563920063904419</v>
      </c>
      <c r="R26">
        <f t="shared" si="23"/>
        <v>2297.9221242416879</v>
      </c>
      <c r="S26" s="25">
        <f t="shared" si="16"/>
        <v>5.2276710418351787E-4</v>
      </c>
      <c r="T26" s="25">
        <f t="shared" si="17"/>
        <v>1.041819916996657E-2</v>
      </c>
      <c r="U26" s="10">
        <f ca="1">RANK(C26,$C$3:OFFSET($C$3,Control!$I$5-1,0),1)</f>
        <v>3</v>
      </c>
      <c r="V26" s="10">
        <f t="shared" ca="1" si="26"/>
        <v>3</v>
      </c>
      <c r="W26" s="10">
        <f t="shared" ca="1" si="26"/>
        <v>3</v>
      </c>
      <c r="X26" s="7">
        <f t="shared" si="19"/>
        <v>0.92994832935879712</v>
      </c>
      <c r="Y26" s="7">
        <f t="shared" ca="1" si="4"/>
        <v>7.8703288562081113</v>
      </c>
      <c r="Z26">
        <v>1</v>
      </c>
      <c r="AA26">
        <v>2</v>
      </c>
      <c r="AB26" s="11">
        <f t="shared" si="20"/>
        <v>89.359565684018662</v>
      </c>
      <c r="AC26" s="11"/>
      <c r="AD26" s="7">
        <f t="shared" si="24"/>
        <v>1.0946415414592345</v>
      </c>
      <c r="AE26">
        <f t="shared" si="25"/>
        <v>260.95655948139773</v>
      </c>
      <c r="AF26" s="25">
        <f t="shared" si="21"/>
        <v>1.8976681856209443E-3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7"/>
        <v>3.5521405069827718</v>
      </c>
      <c r="C27" s="20">
        <v>93.976908325820247</v>
      </c>
      <c r="D27" s="9">
        <f t="shared" si="22"/>
        <v>1.6043902872908689E-7</v>
      </c>
      <c r="E27">
        <f>Control!C29/100</f>
        <v>0.24807467961174773</v>
      </c>
      <c r="F27">
        <f t="shared" si="8"/>
        <v>5.8514191730280343E-5</v>
      </c>
      <c r="G27">
        <f t="shared" si="0"/>
        <v>166.33476332320291</v>
      </c>
      <c r="H27" s="21">
        <f t="shared" si="1"/>
        <v>1.5207874944753499E-14</v>
      </c>
      <c r="I27" s="7">
        <f t="shared" si="9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10"/>
        <v>3.3317950491412583E-2</v>
      </c>
      <c r="M27" s="10">
        <f t="shared" si="3"/>
        <v>11.164528077076184</v>
      </c>
      <c r="N27">
        <f t="shared" si="11"/>
        <v>4.0509825044040241E-4</v>
      </c>
      <c r="O27">
        <f t="shared" si="12"/>
        <v>1.5003638905200089E-3</v>
      </c>
      <c r="P27" s="25">
        <f t="shared" si="13"/>
        <v>2.1155770969958675E-3</v>
      </c>
      <c r="Q27" s="17">
        <f t="shared" si="14"/>
        <v>1.2063442372743491</v>
      </c>
      <c r="R27">
        <f t="shared" si="23"/>
        <v>2422.4511360187121</v>
      </c>
      <c r="S27" s="25">
        <f t="shared" si="16"/>
        <v>8.2663649231387007E-4</v>
      </c>
      <c r="T27" s="25">
        <f t="shared" si="17"/>
        <v>3.5492041780138733E-2</v>
      </c>
      <c r="U27" s="10">
        <f ca="1">RANK(C27,$C$3:OFFSET($C$3,Control!$I$5-1,0),1)</f>
        <v>32</v>
      </c>
      <c r="V27" s="10">
        <f t="shared" ca="1" si="26"/>
        <v>32</v>
      </c>
      <c r="W27" s="10">
        <f t="shared" ca="1" si="26"/>
        <v>32</v>
      </c>
      <c r="X27" s="7">
        <f t="shared" si="19"/>
        <v>3.3723048741852986</v>
      </c>
      <c r="Y27" s="7">
        <f t="shared" ca="1" si="4"/>
        <v>61.976908325820247</v>
      </c>
      <c r="Z27">
        <v>1</v>
      </c>
      <c r="AA27">
        <v>2</v>
      </c>
      <c r="AB27" s="11">
        <f t="shared" si="20"/>
        <v>37.540179431685416</v>
      </c>
      <c r="AC27" s="11"/>
      <c r="AD27" s="7">
        <f t="shared" si="24"/>
        <v>3.6348041562141589</v>
      </c>
      <c r="AE27">
        <f t="shared" si="25"/>
        <v>105.6790790801785</v>
      </c>
      <c r="AF27" s="25">
        <f t="shared" si="21"/>
        <v>3.0007277810400182E-3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7"/>
        <v>5.5676331136809596</v>
      </c>
      <c r="C28" s="20">
        <v>194.05996496872447</v>
      </c>
      <c r="D28" s="9">
        <f t="shared" si="22"/>
        <v>1.0908182934699084E-6</v>
      </c>
      <c r="E28">
        <f>Control!C30/100</f>
        <v>0.24187466281342476</v>
      </c>
      <c r="F28">
        <f t="shared" si="8"/>
        <v>5.8012662623594218E-5</v>
      </c>
      <c r="G28">
        <f t="shared" si="0"/>
        <v>343.47712558993783</v>
      </c>
      <c r="H28" s="21">
        <f t="shared" si="1"/>
        <v>1.3918624385744325E-14</v>
      </c>
      <c r="I28" s="7">
        <f t="shared" si="9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10"/>
        <v>5.3475244520497248E-2</v>
      </c>
      <c r="M28" s="10">
        <f t="shared" si="3"/>
        <v>11.446173450292065</v>
      </c>
      <c r="N28">
        <f t="shared" si="11"/>
        <v>4.0162612585565232E-4</v>
      </c>
      <c r="O28">
        <f t="shared" si="12"/>
        <v>1.4875041698357494E-3</v>
      </c>
      <c r="P28" s="25">
        <f t="shared" si="13"/>
        <v>2.0974443421853299E-3</v>
      </c>
      <c r="Q28" s="17">
        <f t="shared" si="14"/>
        <v>0.58283721732565041</v>
      </c>
      <c r="R28">
        <f t="shared" si="23"/>
        <v>2437.7224006964602</v>
      </c>
      <c r="S28" s="25">
        <f t="shared" si="16"/>
        <v>8.1955133486257459E-4</v>
      </c>
      <c r="T28" s="25">
        <f t="shared" si="17"/>
        <v>5.5630701525306171E-2</v>
      </c>
      <c r="U28" s="10">
        <f ca="1">RANK(C28,$C$3:OFFSET($C$3,Control!$I$5-1,0),1)</f>
        <v>44</v>
      </c>
      <c r="V28" s="10">
        <f t="shared" ca="1" si="26"/>
        <v>44</v>
      </c>
      <c r="W28" s="10">
        <f t="shared" ca="1" si="26"/>
        <v>44</v>
      </c>
      <c r="X28" s="7">
        <f t="shared" si="19"/>
        <v>5.3876870646352906</v>
      </c>
      <c r="Y28" s="7">
        <f t="shared" ca="1" si="4"/>
        <v>150.05996496872447</v>
      </c>
      <c r="Z28">
        <v>1</v>
      </c>
      <c r="AA28">
        <v>2</v>
      </c>
      <c r="AB28" s="11">
        <f t="shared" si="20"/>
        <v>12.817512546704309</v>
      </c>
      <c r="AC28" s="11"/>
      <c r="AD28" s="7">
        <f t="shared" si="24"/>
        <v>5.649588247167217</v>
      </c>
      <c r="AE28">
        <f t="shared" si="25"/>
        <v>55.791956904083449</v>
      </c>
      <c r="AF28" s="25">
        <f t="shared" si="21"/>
        <v>2.9750083396714987E-3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7"/>
        <v>2.2140523929253373</v>
      </c>
      <c r="C29" s="20">
        <v>42.09793155773049</v>
      </c>
      <c r="D29" s="9">
        <f t="shared" si="22"/>
        <v>5.5821926325805293E-7</v>
      </c>
      <c r="E29">
        <f>Control!C31/100</f>
        <v>0.26776829980812428</v>
      </c>
      <c r="F29">
        <f t="shared" si="8"/>
        <v>6.0163574011767161E-5</v>
      </c>
      <c r="G29">
        <f t="shared" si="0"/>
        <v>74.511383772853847</v>
      </c>
      <c r="H29" s="21">
        <f t="shared" si="1"/>
        <v>1.9869505525150585E-14</v>
      </c>
      <c r="I29" s="7">
        <f t="shared" si="9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10"/>
        <v>1.9886331879117824E-2</v>
      </c>
      <c r="M29" s="10">
        <f t="shared" si="3"/>
        <v>10.356425434493008</v>
      </c>
      <c r="N29">
        <f t="shared" si="11"/>
        <v>4.1651705085069576E-4</v>
      </c>
      <c r="O29">
        <f t="shared" si="12"/>
        <v>1.5426557438914658E-3</v>
      </c>
      <c r="P29" s="25">
        <f t="shared" si="13"/>
        <v>2.1752104145846768E-3</v>
      </c>
      <c r="Q29" s="17">
        <f t="shared" si="14"/>
        <v>2.7263423193774665</v>
      </c>
      <c r="R29">
        <f t="shared" si="23"/>
        <v>2385.2360485638055</v>
      </c>
      <c r="S29" s="25">
        <f t="shared" si="16"/>
        <v>8.4993749918648733E-4</v>
      </c>
      <c r="T29" s="25">
        <f t="shared" si="17"/>
        <v>2.2121705867714267E-2</v>
      </c>
      <c r="U29" s="10">
        <f ca="1">RANK(C29,$C$3:OFFSET($C$3,Control!$I$5-1,0),1)</f>
        <v>5</v>
      </c>
      <c r="V29" s="10">
        <f t="shared" ca="1" si="26"/>
        <v>5</v>
      </c>
      <c r="W29" s="10">
        <f t="shared" ca="1" si="26"/>
        <v>5</v>
      </c>
      <c r="X29" s="7">
        <f t="shared" si="19"/>
        <v>2.030284892996852</v>
      </c>
      <c r="Y29" s="7">
        <f t="shared" ca="1" si="4"/>
        <v>37.09793155773049</v>
      </c>
      <c r="Z29">
        <v>1</v>
      </c>
      <c r="AA29">
        <v>2</v>
      </c>
      <c r="AB29" s="11">
        <f t="shared" si="20"/>
        <v>64.061365161014294</v>
      </c>
      <c r="AC29" s="11"/>
      <c r="AD29" s="7">
        <f t="shared" si="24"/>
        <v>2.2990461428439861</v>
      </c>
      <c r="AE29">
        <f t="shared" si="25"/>
        <v>134.21686773345488</v>
      </c>
      <c r="AF29" s="25">
        <f t="shared" si="21"/>
        <v>3.0853114877829315E-3</v>
      </c>
      <c r="AG29" s="7"/>
      <c r="AS29" s="9"/>
      <c r="AX29" s="7"/>
      <c r="BH29" s="1"/>
    </row>
    <row r="30" spans="1:60" ht="14.25" x14ac:dyDescent="0.2">
      <c r="A30" s="37" t="str">
        <f>Control!B32</f>
        <v>AME 10 G2</v>
      </c>
      <c r="B30" s="27">
        <f t="shared" si="7"/>
        <v>3.1034153229786678</v>
      </c>
      <c r="C30" s="20">
        <v>75.017891133554699</v>
      </c>
      <c r="D30" s="9">
        <f t="shared" si="22"/>
        <v>7.8684514059901289E-7</v>
      </c>
      <c r="E30">
        <f>Control!C32/100</f>
        <v>0.24080955998466425</v>
      </c>
      <c r="F30">
        <f t="shared" si="8"/>
        <v>5.7927329274271047E-5</v>
      </c>
      <c r="G30">
        <f t="shared" si="0"/>
        <v>132.77818337504576</v>
      </c>
      <c r="H30" s="21">
        <f t="shared" si="1"/>
        <v>1.3705283708475521E-14</v>
      </c>
      <c r="I30" s="7">
        <f t="shared" si="9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10"/>
        <v>2.8856470110851871E-2</v>
      </c>
      <c r="M30" s="10">
        <f t="shared" si="3"/>
        <v>11.496017119903877</v>
      </c>
      <c r="N30">
        <f t="shared" si="11"/>
        <v>4.0103535651418422E-4</v>
      </c>
      <c r="O30">
        <f t="shared" si="12"/>
        <v>1.4853161352377194E-3</v>
      </c>
      <c r="P30" s="25">
        <f t="shared" si="13"/>
        <v>2.0943591200520365E-3</v>
      </c>
      <c r="Q30" s="17">
        <f t="shared" si="14"/>
        <v>1.4917288489172313</v>
      </c>
      <c r="R30">
        <f t="shared" si="23"/>
        <v>2415.4333336680015</v>
      </c>
      <c r="S30" s="25">
        <f t="shared" si="16"/>
        <v>8.1834582114913138E-4</v>
      </c>
      <c r="T30" s="25">
        <f t="shared" si="17"/>
        <v>3.100875656017818E-2</v>
      </c>
      <c r="U30" s="10">
        <f ca="1">RANK(C30,$C$3:OFFSET($C$3,Control!$I$5-1,0),1)</f>
        <v>21</v>
      </c>
      <c r="V30" s="10">
        <f t="shared" ca="1" si="26"/>
        <v>21</v>
      </c>
      <c r="W30" s="10">
        <f t="shared" ca="1" si="26"/>
        <v>21</v>
      </c>
      <c r="X30" s="7">
        <f t="shared" si="19"/>
        <v>2.9257505467366056</v>
      </c>
      <c r="Y30" s="7">
        <f t="shared" ca="1" si="4"/>
        <v>54.017891133554699</v>
      </c>
      <c r="Z30">
        <v>1</v>
      </c>
      <c r="AA30">
        <v>2</v>
      </c>
      <c r="AB30" s="11">
        <f t="shared" si="20"/>
        <v>45.530272247145106</v>
      </c>
      <c r="AC30" s="11"/>
      <c r="AD30" s="7">
        <f t="shared" si="24"/>
        <v>3.1852499050935812</v>
      </c>
      <c r="AE30">
        <f t="shared" si="25"/>
        <v>117.77117309838079</v>
      </c>
      <c r="AF30" s="25">
        <f t="shared" si="21"/>
        <v>2.9706322704754389E-3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7">100*T31/(1-S31)</f>
        <v>2.273833714216146</v>
      </c>
      <c r="C31" s="20">
        <v>44.092894560169292</v>
      </c>
      <c r="D31" s="9">
        <f t="shared" ref="D31:D94" si="28">ABS(B31-((354.94*SQRT(C31)+9.623*C31-1.5223*POWER(C31,1.5))/($AA$1+273)+0.0012439*POWER(C31,1.5)))</f>
        <v>9.3361254505097691E-7</v>
      </c>
      <c r="E31">
        <f>Control!C33/100</f>
        <v>0.22324628263464061</v>
      </c>
      <c r="F31">
        <f t="shared" ref="F31:F94" si="29">$F$2*N31</f>
        <v>5.6553950027990011E-5</v>
      </c>
      <c r="G31">
        <f t="shared" ref="G31:G94" si="30">0.018*C31*1000000/8.3144/($AA$1+273.15)</f>
        <v>78.042375638416559</v>
      </c>
      <c r="H31" s="21">
        <f t="shared" ref="H31:H94" si="31">2*0.0000000000000000001*(E31*100)^3.5</f>
        <v>1.0514165811356827E-14</v>
      </c>
      <c r="I31" s="7">
        <f t="shared" ref="I31:I94" si="32">MIN(J31*$J$2,C31)</f>
        <v>6.9982115447114621</v>
      </c>
      <c r="J31">
        <f t="shared" ref="J31:J94" si="33">$I$2+(0.821*SQRT(H31)+1.54)/E31</f>
        <v>6.9982115447114621</v>
      </c>
      <c r="K31">
        <f>Control!F33/100</f>
        <v>2.0678884814594962E-2</v>
      </c>
      <c r="L31" s="25">
        <f t="shared" ref="L31:L94" si="34">K31*(1-F31-P31-S31)</f>
        <v>2.0618911859803211E-2</v>
      </c>
      <c r="M31" s="10">
        <f t="shared" ref="M31:M94" si="35">0.018*I31*1000000/8.3144/($AA$1+273.15)</f>
        <v>12.386509427821482</v>
      </c>
      <c r="N31">
        <f t="shared" ref="N31:N94" si="36">1/((1+$P$2)*(1+(1-E31)/E31*$AA$2/M31)-$O$2)</f>
        <v>3.9152734634762318E-4</v>
      </c>
      <c r="O31">
        <f t="shared" ref="O31:O94" si="37">$O$2*N31</f>
        <v>1.4501012827689748E-3</v>
      </c>
      <c r="P31" s="25">
        <f t="shared" ref="P31:P94" si="38">S31*($P$2-$F$2)</f>
        <v>2.0447046756684518E-3</v>
      </c>
      <c r="Q31" s="17">
        <f t="shared" ref="Q31:Q94" si="39">100/(1+G31/$AA$2*(1/S31-1))</f>
        <v>2.4535554778403497</v>
      </c>
      <c r="R31">
        <f t="shared" ref="R31:R94" si="40">Q31/100*G31+(100-Q31)/100*2450</f>
        <v>2391.8027037754246</v>
      </c>
      <c r="S31" s="25">
        <f t="shared" ref="S31:S94" si="41">($O$2/(1+$P$2-$F$2)+1)*N31</f>
        <v>7.9894393984150788E-4</v>
      </c>
      <c r="T31" s="25">
        <f t="shared" ref="T31:T94" si="42">L31+F31+P31</f>
        <v>2.2720170485499656E-2</v>
      </c>
      <c r="U31" s="10">
        <f ca="1">RANK(C31,$C$3:OFFSET($C$3,Control!$I$5-1,0),1)</f>
        <v>6</v>
      </c>
      <c r="V31" s="10">
        <f t="shared" ca="1" si="26"/>
        <v>6</v>
      </c>
      <c r="W31" s="10">
        <f t="shared" ca="1" si="26"/>
        <v>6</v>
      </c>
      <c r="X31" s="7">
        <f t="shared" si="19"/>
        <v>2.1010439206150835</v>
      </c>
      <c r="Y31" s="7">
        <f t="shared" ca="1" si="4"/>
        <v>38.092894560169292</v>
      </c>
      <c r="Z31">
        <v>1</v>
      </c>
      <c r="AA31">
        <v>2</v>
      </c>
      <c r="AB31" s="11">
        <f t="shared" si="20"/>
        <v>62.729236877544437</v>
      </c>
      <c r="AC31" s="11"/>
      <c r="AD31" s="7">
        <f t="shared" ref="AD31:AD94" si="43">B31+S31*100</f>
        <v>2.353728108200297</v>
      </c>
      <c r="AE31">
        <f t="shared" ref="AE31:AE94" si="44">($AE$1/100-K31)/(1-K31)/N31-1-$P$2</f>
        <v>141.22284469036364</v>
      </c>
      <c r="AF31" s="25">
        <f t="shared" ref="AF31:AF94" si="45">S31+P31+F31</f>
        <v>2.9002025655379495E-3</v>
      </c>
    </row>
    <row r="32" spans="1:60" ht="14.25" x14ac:dyDescent="0.2">
      <c r="A32" s="37" t="str">
        <f>Control!B34</f>
        <v>AME_10-Aa</v>
      </c>
      <c r="B32" s="27">
        <f t="shared" si="27"/>
        <v>2.9226462123522463</v>
      </c>
      <c r="C32" s="20">
        <v>67.797398847078128</v>
      </c>
      <c r="D32" s="9">
        <f t="shared" si="28"/>
        <v>6.3128284377711452E-7</v>
      </c>
      <c r="E32">
        <f>Control!C34/100</f>
        <v>0.45721600000000001</v>
      </c>
      <c r="F32">
        <f t="shared" si="29"/>
        <v>8.2143833629046777E-5</v>
      </c>
      <c r="G32">
        <f t="shared" si="30"/>
        <v>119.99824735731542</v>
      </c>
      <c r="H32" s="21">
        <f t="shared" si="31"/>
        <v>1.292572658617302E-13</v>
      </c>
      <c r="I32" s="7">
        <f t="shared" si="32"/>
        <v>3.4682117318049435</v>
      </c>
      <c r="J32">
        <f t="shared" si="33"/>
        <v>3.4682117318049435</v>
      </c>
      <c r="K32">
        <f>Control!F34/100</f>
        <v>2.6251079695098604E-2</v>
      </c>
      <c r="L32" s="25">
        <f t="shared" si="34"/>
        <v>2.6140496909300807E-2</v>
      </c>
      <c r="M32" s="10">
        <f t="shared" si="35"/>
        <v>6.1385736968964695</v>
      </c>
      <c r="N32">
        <f t="shared" si="36"/>
        <v>5.6868807897032391E-4</v>
      </c>
      <c r="O32">
        <f t="shared" si="37"/>
        <v>2.1062521443345329E-3</v>
      </c>
      <c r="P32" s="25">
        <f t="shared" si="38"/>
        <v>2.9699053844252374E-3</v>
      </c>
      <c r="Q32" s="17">
        <f t="shared" si="39"/>
        <v>2.3217061983736849</v>
      </c>
      <c r="R32">
        <f t="shared" si="40"/>
        <v>2395.9042048866795</v>
      </c>
      <c r="S32" s="25">
        <f t="shared" si="41"/>
        <v>1.1604550706147815E-3</v>
      </c>
      <c r="T32" s="25">
        <f t="shared" si="42"/>
        <v>2.9192546127355092E-2</v>
      </c>
      <c r="U32" s="10">
        <f ca="1">RANK(C32,$C$3:OFFSET($C$3,Control!$I$5-1,0),1)</f>
        <v>15</v>
      </c>
      <c r="V32" s="10">
        <f t="shared" ca="1" si="26"/>
        <v>15</v>
      </c>
      <c r="W32" s="10">
        <f t="shared" ca="1" si="26"/>
        <v>15</v>
      </c>
      <c r="X32" s="7">
        <f t="shared" si="19"/>
        <v>2.6709184988271133</v>
      </c>
      <c r="Y32" s="7">
        <f t="shared" ca="1" si="4"/>
        <v>52.797398847078128</v>
      </c>
      <c r="Z32">
        <v>1</v>
      </c>
      <c r="AA32">
        <v>2</v>
      </c>
      <c r="AB32" s="11">
        <f t="shared" si="20"/>
        <v>49.028555299772748</v>
      </c>
      <c r="AC32" s="11"/>
      <c r="AD32" s="7">
        <f t="shared" si="43"/>
        <v>3.0386917194137246</v>
      </c>
      <c r="AE32">
        <f t="shared" si="44"/>
        <v>86.583045138143689</v>
      </c>
      <c r="AF32" s="25">
        <f t="shared" si="45"/>
        <v>4.2125042886690658E-3</v>
      </c>
    </row>
    <row r="33" spans="1:43" ht="14.25" x14ac:dyDescent="0.2">
      <c r="A33" s="37" t="str">
        <f>Control!B35</f>
        <v>AME_10-Ac</v>
      </c>
      <c r="B33" s="27">
        <f t="shared" si="27"/>
        <v>2.8711296701368463</v>
      </c>
      <c r="C33" s="20">
        <v>65.786152659545934</v>
      </c>
      <c r="D33" s="9">
        <f t="shared" si="28"/>
        <v>3.0894525693270225E-7</v>
      </c>
      <c r="E33">
        <f>Control!C35/100</f>
        <v>0.45721600000000001</v>
      </c>
      <c r="F33">
        <f t="shared" si="29"/>
        <v>8.2143833629046777E-5</v>
      </c>
      <c r="G33">
        <f t="shared" si="30"/>
        <v>116.4384350103503</v>
      </c>
      <c r="H33" s="21">
        <f t="shared" si="31"/>
        <v>1.292572658617302E-13</v>
      </c>
      <c r="I33" s="7">
        <f t="shared" si="32"/>
        <v>3.4682117318049435</v>
      </c>
      <c r="J33">
        <f t="shared" si="33"/>
        <v>3.4682117318049435</v>
      </c>
      <c r="K33">
        <f>Control!F35/100</f>
        <v>2.5734335311338209E-2</v>
      </c>
      <c r="L33" s="25">
        <f t="shared" si="34"/>
        <v>2.5625929313473149E-2</v>
      </c>
      <c r="M33" s="10">
        <f t="shared" si="35"/>
        <v>6.1385736968964695</v>
      </c>
      <c r="N33">
        <f t="shared" si="36"/>
        <v>5.6868807897032391E-4</v>
      </c>
      <c r="O33">
        <f t="shared" si="37"/>
        <v>2.1062521443345329E-3</v>
      </c>
      <c r="P33" s="25">
        <f t="shared" si="38"/>
        <v>2.9699053844252374E-3</v>
      </c>
      <c r="Q33" s="17">
        <f t="shared" si="39"/>
        <v>2.390989394947399</v>
      </c>
      <c r="R33">
        <f t="shared" si="40"/>
        <v>2394.2047904565293</v>
      </c>
      <c r="S33" s="25">
        <f t="shared" si="41"/>
        <v>1.1604550706147815E-3</v>
      </c>
      <c r="T33" s="25">
        <f t="shared" si="42"/>
        <v>2.8677978531527433E-2</v>
      </c>
      <c r="U33" s="10">
        <f ca="1">RANK(C33,$C$3:OFFSET($C$3,Control!$I$5-1,0),1)</f>
        <v>14</v>
      </c>
      <c r="V33" s="10">
        <f t="shared" ca="1" si="26"/>
        <v>14</v>
      </c>
      <c r="W33" s="10">
        <f t="shared" ca="1" si="26"/>
        <v>14</v>
      </c>
      <c r="X33" s="7">
        <f t="shared" si="19"/>
        <v>2.6194617392443473</v>
      </c>
      <c r="Y33" s="7">
        <f t="shared" ca="1" si="4"/>
        <v>51.786152659545934</v>
      </c>
      <c r="Z33">
        <v>1</v>
      </c>
      <c r="AA33">
        <v>2</v>
      </c>
      <c r="AB33" s="11">
        <f t="shared" si="20"/>
        <v>50.053702350919259</v>
      </c>
      <c r="AC33" s="11"/>
      <c r="AD33" s="7">
        <f t="shared" si="43"/>
        <v>2.9871751771983246</v>
      </c>
      <c r="AE33">
        <f t="shared" si="44"/>
        <v>87.467819530310237</v>
      </c>
      <c r="AF33" s="25">
        <f t="shared" si="45"/>
        <v>4.2125042886690658E-3</v>
      </c>
    </row>
    <row r="34" spans="1:43" ht="14.25" x14ac:dyDescent="0.2">
      <c r="A34" s="37" t="str">
        <f>Control!B36</f>
        <v>AME_10-Ab</v>
      </c>
      <c r="B34" s="27">
        <f t="shared" si="27"/>
        <v>3.0762923361363366</v>
      </c>
      <c r="C34" s="20">
        <v>73.918599903413465</v>
      </c>
      <c r="D34" s="9">
        <f t="shared" si="28"/>
        <v>5.2164930020026645E-7</v>
      </c>
      <c r="E34">
        <f>Control!C36/100</f>
        <v>0.38475399999999998</v>
      </c>
      <c r="F34">
        <f t="shared" si="29"/>
        <v>7.2137993922396783E-5</v>
      </c>
      <c r="G34">
        <f t="shared" si="30"/>
        <v>130.83248895025292</v>
      </c>
      <c r="H34" s="21">
        <f t="shared" si="31"/>
        <v>7.0659571290501986E-14</v>
      </c>
      <c r="I34" s="7">
        <f t="shared" si="32"/>
        <v>4.1025580454969592</v>
      </c>
      <c r="J34">
        <f t="shared" si="33"/>
        <v>4.1025580454969592</v>
      </c>
      <c r="K34">
        <f>Control!F36/100</f>
        <v>2.8155447799782164E-2</v>
      </c>
      <c r="L34" s="25">
        <f t="shared" si="34"/>
        <v>2.8051289978127648E-2</v>
      </c>
      <c r="M34" s="10">
        <f t="shared" si="35"/>
        <v>7.2613372122388613</v>
      </c>
      <c r="N34">
        <f t="shared" si="36"/>
        <v>4.9941688100120854E-4</v>
      </c>
      <c r="O34">
        <f t="shared" si="37"/>
        <v>1.8496921518563279E-3</v>
      </c>
      <c r="P34" s="25">
        <f t="shared" si="38"/>
        <v>2.6081448491832144E-3</v>
      </c>
      <c r="Q34" s="17">
        <f t="shared" si="39"/>
        <v>1.8782840363890809</v>
      </c>
      <c r="R34">
        <f t="shared" si="40"/>
        <v>2406.4394468628307</v>
      </c>
      <c r="S34" s="25">
        <f t="shared" si="41"/>
        <v>1.0191014606070446E-3</v>
      </c>
      <c r="T34" s="25">
        <f t="shared" si="42"/>
        <v>3.0731572821233257E-2</v>
      </c>
      <c r="U34" s="10">
        <f ca="1">RANK(C34,$C$3:OFFSET($C$3,Control!$I$5-1,0),1)</f>
        <v>17</v>
      </c>
      <c r="V34" s="10">
        <f t="shared" ca="1" si="26"/>
        <v>17</v>
      </c>
      <c r="W34" s="10">
        <f t="shared" ca="1" si="26"/>
        <v>17</v>
      </c>
      <c r="X34" s="7">
        <f t="shared" si="19"/>
        <v>2.8550706859128856</v>
      </c>
      <c r="Y34" s="7">
        <f t="shared" ca="1" si="4"/>
        <v>56.918599903413465</v>
      </c>
      <c r="Z34">
        <v>1</v>
      </c>
      <c r="AA34">
        <v>2</v>
      </c>
      <c r="AB34" s="11">
        <f t="shared" si="20"/>
        <v>46.04516254226882</v>
      </c>
      <c r="AC34" s="11"/>
      <c r="AD34" s="7">
        <f t="shared" si="43"/>
        <v>3.1782024821970412</v>
      </c>
      <c r="AE34">
        <f t="shared" si="44"/>
        <v>95.383997132798712</v>
      </c>
      <c r="AF34" s="25">
        <f t="shared" si="45"/>
        <v>3.6993843037126562E-3</v>
      </c>
    </row>
    <row r="35" spans="1:43" ht="14.25" x14ac:dyDescent="0.2">
      <c r="A35" s="37" t="str">
        <f>Control!B37</f>
        <v>AME_10-Db</v>
      </c>
      <c r="B35" s="27">
        <f t="shared" si="27"/>
        <v>3.5938452972932335</v>
      </c>
      <c r="C35" s="20">
        <v>95.809827892462607</v>
      </c>
      <c r="D35" s="9">
        <f t="shared" si="28"/>
        <v>8.3738253842113863E-7</v>
      </c>
      <c r="E35">
        <f>Control!C37/100</f>
        <v>0.38475399999999998</v>
      </c>
      <c r="F35">
        <f t="shared" si="29"/>
        <v>7.2137993922396783E-5</v>
      </c>
      <c r="G35">
        <f t="shared" si="30"/>
        <v>169.57894583292017</v>
      </c>
      <c r="H35" s="21">
        <f t="shared" si="31"/>
        <v>7.0659571290501986E-14</v>
      </c>
      <c r="I35" s="7">
        <f t="shared" si="32"/>
        <v>4.1025580454969592</v>
      </c>
      <c r="J35">
        <f t="shared" si="33"/>
        <v>4.1025580454969592</v>
      </c>
      <c r="K35">
        <f>Control!F37/100</f>
        <v>3.3344900802547851E-2</v>
      </c>
      <c r="L35" s="25">
        <f t="shared" si="34"/>
        <v>3.3221545199910052E-2</v>
      </c>
      <c r="M35" s="10">
        <f t="shared" si="35"/>
        <v>7.2613372122388613</v>
      </c>
      <c r="N35">
        <f t="shared" si="36"/>
        <v>4.9941688100120854E-4</v>
      </c>
      <c r="O35">
        <f t="shared" si="37"/>
        <v>1.8496921518563279E-3</v>
      </c>
      <c r="P35" s="25">
        <f t="shared" si="38"/>
        <v>2.6081448491832144E-3</v>
      </c>
      <c r="Q35" s="17">
        <f t="shared" si="39"/>
        <v>1.4553678531514875</v>
      </c>
      <c r="R35">
        <f t="shared" si="40"/>
        <v>2416.8114850611541</v>
      </c>
      <c r="S35" s="25">
        <f t="shared" si="41"/>
        <v>1.0191014606070446E-3</v>
      </c>
      <c r="T35" s="25">
        <f t="shared" si="42"/>
        <v>3.5901828043015664E-2</v>
      </c>
      <c r="U35" s="10">
        <f ca="1">RANK(C35,$C$3:OFFSET($C$3,Control!$I$5-1,0),1)</f>
        <v>33</v>
      </c>
      <c r="V35" s="10">
        <f t="shared" ca="1" si="26"/>
        <v>33</v>
      </c>
      <c r="W35" s="10">
        <f t="shared" ca="1" si="26"/>
        <v>33</v>
      </c>
      <c r="X35" s="7">
        <f t="shared" si="19"/>
        <v>3.3720962080911256</v>
      </c>
      <c r="Y35" s="7">
        <f t="shared" ca="1" si="4"/>
        <v>62.809827892462607</v>
      </c>
      <c r="Z35">
        <v>1</v>
      </c>
      <c r="AA35">
        <v>2</v>
      </c>
      <c r="AB35" s="11">
        <f t="shared" si="20"/>
        <v>36.848521576573177</v>
      </c>
      <c r="AC35" s="11"/>
      <c r="AD35" s="7">
        <f t="shared" si="43"/>
        <v>3.6957554433539381</v>
      </c>
      <c r="AE35">
        <f t="shared" si="44"/>
        <v>85.166481646052091</v>
      </c>
      <c r="AF35" s="25">
        <f t="shared" si="45"/>
        <v>3.6993843037126562E-3</v>
      </c>
    </row>
    <row r="36" spans="1:43" ht="14.25" x14ac:dyDescent="0.2">
      <c r="A36" s="37" t="str">
        <f>Control!B38</f>
        <v>AME_10-Bc</v>
      </c>
      <c r="B36" s="27">
        <f t="shared" si="27"/>
        <v>3.0992019597765288</v>
      </c>
      <c r="C36" s="20">
        <v>74.84671444196735</v>
      </c>
      <c r="D36" s="9">
        <f t="shared" si="28"/>
        <v>4.0910233956026332E-7</v>
      </c>
      <c r="E36">
        <f>Control!C38/100</f>
        <v>0.403194</v>
      </c>
      <c r="F36">
        <f t="shared" si="29"/>
        <v>7.4453777604548786E-5</v>
      </c>
      <c r="G36">
        <f t="shared" si="30"/>
        <v>132.47520858061097</v>
      </c>
      <c r="H36" s="21">
        <f t="shared" si="31"/>
        <v>8.3239451159565456E-14</v>
      </c>
      <c r="I36" s="7">
        <f t="shared" si="32"/>
        <v>3.9195018697419761</v>
      </c>
      <c r="J36">
        <f t="shared" si="33"/>
        <v>3.9195018697419761</v>
      </c>
      <c r="K36">
        <f>Control!F38/100</f>
        <v>2.8301153860659404E-2</v>
      </c>
      <c r="L36" s="25">
        <f t="shared" si="34"/>
        <v>2.8193096023967423E-2</v>
      </c>
      <c r="M36" s="10">
        <f t="shared" si="35"/>
        <v>6.9373362825265357</v>
      </c>
      <c r="N36">
        <f t="shared" si="36"/>
        <v>5.1544922956995318E-4</v>
      </c>
      <c r="O36">
        <f t="shared" si="37"/>
        <v>1.9090712206294561E-3</v>
      </c>
      <c r="P36" s="25">
        <f t="shared" si="38"/>
        <v>2.6918718694954893E-3</v>
      </c>
      <c r="Q36" s="17">
        <f t="shared" si="39"/>
        <v>1.913909718931873</v>
      </c>
      <c r="R36">
        <f t="shared" si="40"/>
        <v>2405.6446677783688</v>
      </c>
      <c r="S36" s="25">
        <f t="shared" si="41"/>
        <v>1.0518167941588742E-3</v>
      </c>
      <c r="T36" s="25">
        <f t="shared" si="42"/>
        <v>3.0959421671067459E-2</v>
      </c>
      <c r="U36" s="10">
        <f ca="1">RANK(C36,$C$3:OFFSET($C$3,Control!$I$5-1,0),1)</f>
        <v>20</v>
      </c>
      <c r="V36" s="10">
        <f t="shared" ref="V36:W55" ca="1" si="46">IF(U36=U35,U35+1,U36)</f>
        <v>20</v>
      </c>
      <c r="W36" s="10">
        <f t="shared" ca="1" si="46"/>
        <v>20</v>
      </c>
      <c r="X36" s="7">
        <f t="shared" si="19"/>
        <v>2.8708545253537379</v>
      </c>
      <c r="Y36" s="7">
        <f t="shared" ca="1" si="4"/>
        <v>54.84671444196735</v>
      </c>
      <c r="Z36">
        <v>1</v>
      </c>
      <c r="AA36">
        <v>2</v>
      </c>
      <c r="AB36" s="11">
        <f t="shared" si="20"/>
        <v>45.610037540869335</v>
      </c>
      <c r="AC36" s="11"/>
      <c r="AD36" s="7">
        <f t="shared" si="43"/>
        <v>3.2043836391924163</v>
      </c>
      <c r="AE36">
        <f t="shared" si="44"/>
        <v>92.025493819666323</v>
      </c>
      <c r="AF36" s="25">
        <f t="shared" si="45"/>
        <v>3.8181424412589123E-3</v>
      </c>
    </row>
    <row r="37" spans="1:43" ht="14.25" x14ac:dyDescent="0.2">
      <c r="A37" s="37" t="str">
        <f>Control!B39</f>
        <v>AME_10-Bb</v>
      </c>
      <c r="B37" s="27">
        <f t="shared" si="27"/>
        <v>3.221941691022518</v>
      </c>
      <c r="C37" s="20">
        <v>79.885826384847419</v>
      </c>
      <c r="D37" s="9">
        <f t="shared" si="28"/>
        <v>8.8878613224707692E-7</v>
      </c>
      <c r="E37">
        <f>Control!C39/100</f>
        <v>0.403194</v>
      </c>
      <c r="F37">
        <f t="shared" si="29"/>
        <v>7.4453777604548786E-5</v>
      </c>
      <c r="G37">
        <f t="shared" si="30"/>
        <v>141.3942026964005</v>
      </c>
      <c r="H37" s="21">
        <f t="shared" si="31"/>
        <v>8.3239451159565456E-14</v>
      </c>
      <c r="I37" s="7">
        <f t="shared" si="32"/>
        <v>3.9195018697419761</v>
      </c>
      <c r="J37">
        <f t="shared" si="33"/>
        <v>3.9195018697419761</v>
      </c>
      <c r="K37">
        <f>Control!F39/100</f>
        <v>2.9531959567519247E-2</v>
      </c>
      <c r="L37" s="25">
        <f t="shared" si="34"/>
        <v>2.9419202339320959E-2</v>
      </c>
      <c r="M37" s="10">
        <f t="shared" si="35"/>
        <v>6.9373362825265357</v>
      </c>
      <c r="N37">
        <f t="shared" si="36"/>
        <v>5.1544922956995318E-4</v>
      </c>
      <c r="O37">
        <f t="shared" si="37"/>
        <v>1.9090712206294561E-3</v>
      </c>
      <c r="P37" s="25">
        <f t="shared" si="38"/>
        <v>2.6918718694954893E-3</v>
      </c>
      <c r="Q37" s="17">
        <f t="shared" si="39"/>
        <v>1.7953498324528621</v>
      </c>
      <c r="R37">
        <f t="shared" si="40"/>
        <v>2408.5524496861131</v>
      </c>
      <c r="S37" s="25">
        <f t="shared" si="41"/>
        <v>1.0518167941588742E-3</v>
      </c>
      <c r="T37" s="25">
        <f t="shared" si="42"/>
        <v>3.2185527986420999E-2</v>
      </c>
      <c r="U37" s="10">
        <f ca="1">RANK(C37,$C$3:OFFSET($C$3,Control!$I$5-1,0),1)</f>
        <v>26</v>
      </c>
      <c r="V37" s="10">
        <f t="shared" ca="1" si="46"/>
        <v>26</v>
      </c>
      <c r="W37" s="10">
        <f t="shared" ca="1" si="46"/>
        <v>26</v>
      </c>
      <c r="X37" s="7">
        <f t="shared" si="19"/>
        <v>2.9934651568890915</v>
      </c>
      <c r="Y37" s="7">
        <f t="shared" ca="1" si="4"/>
        <v>53.885826384847419</v>
      </c>
      <c r="Z37">
        <v>1</v>
      </c>
      <c r="AA37">
        <v>2</v>
      </c>
      <c r="AB37" s="11">
        <f t="shared" si="20"/>
        <v>43.322536409665418</v>
      </c>
      <c r="AC37" s="11"/>
      <c r="AD37" s="7">
        <f t="shared" si="43"/>
        <v>3.3271233704384056</v>
      </c>
      <c r="AE37">
        <f t="shared" si="44"/>
        <v>89.686408992054794</v>
      </c>
      <c r="AF37" s="25">
        <f t="shared" si="45"/>
        <v>3.8181424412589123E-3</v>
      </c>
    </row>
    <row r="38" spans="1:43" ht="14.25" x14ac:dyDescent="0.2">
      <c r="A38" s="37" t="str">
        <f>Control!B40</f>
        <v>AME_10-Ca</v>
      </c>
      <c r="B38" s="27">
        <f t="shared" si="27"/>
        <v>3.3282053163383472</v>
      </c>
      <c r="C38" s="20">
        <v>84.337148729641001</v>
      </c>
      <c r="D38" s="9">
        <f t="shared" si="28"/>
        <v>4.1834040764854308E-7</v>
      </c>
      <c r="E38">
        <f>Control!C40/100</f>
        <v>0.403194</v>
      </c>
      <c r="F38">
        <f t="shared" si="29"/>
        <v>7.4453777604548786E-5</v>
      </c>
      <c r="G38">
        <f t="shared" si="30"/>
        <v>149.27283652131317</v>
      </c>
      <c r="H38" s="21">
        <f t="shared" si="31"/>
        <v>8.3239451159565456E-14</v>
      </c>
      <c r="I38" s="7">
        <f t="shared" si="32"/>
        <v>3.9195018697419761</v>
      </c>
      <c r="J38">
        <f t="shared" si="33"/>
        <v>3.9195018697419761</v>
      </c>
      <c r="K38">
        <f>Control!F40/100</f>
        <v>3.0597546685420099E-2</v>
      </c>
      <c r="L38" s="25">
        <f t="shared" si="34"/>
        <v>3.0480720893822096E-2</v>
      </c>
      <c r="M38" s="10">
        <f t="shared" si="35"/>
        <v>6.9373362825265357</v>
      </c>
      <c r="N38">
        <f t="shared" si="36"/>
        <v>5.1544922956995318E-4</v>
      </c>
      <c r="O38">
        <f t="shared" si="37"/>
        <v>1.9090712206294561E-3</v>
      </c>
      <c r="P38" s="25">
        <f t="shared" si="38"/>
        <v>2.6918718694954893E-3</v>
      </c>
      <c r="Q38" s="17">
        <f t="shared" si="39"/>
        <v>1.7022040926910396</v>
      </c>
      <c r="R38">
        <f t="shared" si="40"/>
        <v>2410.8369280616116</v>
      </c>
      <c r="S38" s="25">
        <f t="shared" si="41"/>
        <v>1.0518167941588742E-3</v>
      </c>
      <c r="T38" s="25">
        <f t="shared" si="42"/>
        <v>3.3247046540922136E-2</v>
      </c>
      <c r="U38" s="10">
        <f ca="1">RANK(C38,$C$3:OFFSET($C$3,Control!$I$5-1,0),1)</f>
        <v>28</v>
      </c>
      <c r="V38" s="10">
        <f t="shared" ca="1" si="46"/>
        <v>28</v>
      </c>
      <c r="W38" s="10">
        <f t="shared" ca="1" si="46"/>
        <v>28</v>
      </c>
      <c r="X38" s="7">
        <f t="shared" si="19"/>
        <v>3.0996170123392051</v>
      </c>
      <c r="Y38" s="7">
        <f t="shared" ca="1" si="4"/>
        <v>56.337148729641001</v>
      </c>
      <c r="Z38">
        <v>1</v>
      </c>
      <c r="AA38">
        <v>2</v>
      </c>
      <c r="AB38" s="11">
        <f t="shared" si="20"/>
        <v>41.402306630177264</v>
      </c>
      <c r="AC38" s="11"/>
      <c r="AD38" s="7">
        <f t="shared" si="43"/>
        <v>3.4333869957542347</v>
      </c>
      <c r="AE38">
        <f t="shared" si="44"/>
        <v>87.656516651809966</v>
      </c>
      <c r="AF38" s="25">
        <f t="shared" si="45"/>
        <v>3.8181424412589123E-3</v>
      </c>
    </row>
    <row r="39" spans="1:43" ht="14.25" x14ac:dyDescent="0.2">
      <c r="A39" s="37" t="str">
        <f>Control!B41</f>
        <v>AME_10-Cb</v>
      </c>
      <c r="B39" s="27">
        <f t="shared" si="27"/>
        <v>2.5968073466867407</v>
      </c>
      <c r="C39" s="20">
        <v>55.440016863597066</v>
      </c>
      <c r="D39" s="9">
        <f t="shared" si="28"/>
        <v>8.0964883819589772E-7</v>
      </c>
      <c r="E39">
        <f>Control!C41/100</f>
        <v>0.46220800000000006</v>
      </c>
      <c r="F39">
        <f t="shared" si="29"/>
        <v>8.2932425458311578E-5</v>
      </c>
      <c r="G39">
        <f t="shared" si="30"/>
        <v>98.126255139925192</v>
      </c>
      <c r="H39" s="21">
        <f t="shared" si="31"/>
        <v>1.3426446909923115E-13</v>
      </c>
      <c r="I39" s="7">
        <f t="shared" si="32"/>
        <v>3.4318339380360685</v>
      </c>
      <c r="J39">
        <f t="shared" si="33"/>
        <v>3.4318339380360685</v>
      </c>
      <c r="K39">
        <f>Control!F41/100</f>
        <v>2.2953921850910421E-2</v>
      </c>
      <c r="L39" s="25">
        <f t="shared" si="34"/>
        <v>2.2856300086147523E-2</v>
      </c>
      <c r="M39" s="10">
        <f t="shared" si="35"/>
        <v>6.0741866913590288</v>
      </c>
      <c r="N39">
        <f t="shared" si="36"/>
        <v>5.7414756086523403E-4</v>
      </c>
      <c r="O39">
        <f t="shared" si="37"/>
        <v>2.126472447649015E-3</v>
      </c>
      <c r="P39" s="25">
        <f t="shared" si="38"/>
        <v>2.9984168747754897E-3</v>
      </c>
      <c r="Q39" s="17">
        <f t="shared" si="39"/>
        <v>2.8509632325651446</v>
      </c>
      <c r="R39">
        <f t="shared" si="40"/>
        <v>2382.948944257686</v>
      </c>
      <c r="S39" s="25">
        <f t="shared" si="41"/>
        <v>1.1715955950642289E-3</v>
      </c>
      <c r="T39" s="25">
        <f t="shared" si="42"/>
        <v>2.5937649386381323E-2</v>
      </c>
      <c r="U39" s="10">
        <f ca="1">RANK(C39,$C$3:OFFSET($C$3,Control!$I$5-1,0),1)</f>
        <v>7</v>
      </c>
      <c r="V39" s="10">
        <f t="shared" ca="1" si="46"/>
        <v>7</v>
      </c>
      <c r="W39" s="10">
        <f t="shared" ca="1" si="46"/>
        <v>7</v>
      </c>
      <c r="X39" s="7">
        <f t="shared" si="19"/>
        <v>2.3430447647012755</v>
      </c>
      <c r="Y39" s="7">
        <f t="shared" ca="1" si="4"/>
        <v>48.440016863597066</v>
      </c>
      <c r="Z39">
        <v>1</v>
      </c>
      <c r="AA39">
        <v>2</v>
      </c>
      <c r="AB39" s="11">
        <f t="shared" si="20"/>
        <v>55.708979017907694</v>
      </c>
      <c r="AC39" s="11"/>
      <c r="AD39" s="7">
        <f t="shared" si="43"/>
        <v>2.7139669061931637</v>
      </c>
      <c r="AE39">
        <f t="shared" si="44"/>
        <v>91.300351464998144</v>
      </c>
      <c r="AF39" s="25">
        <f t="shared" si="45"/>
        <v>4.25294489529803E-3</v>
      </c>
    </row>
    <row r="40" spans="1:43" ht="14.25" x14ac:dyDescent="0.2">
      <c r="A40" s="37" t="str">
        <f>Control!B42</f>
        <v>AME_10-Da</v>
      </c>
      <c r="B40" s="27">
        <f t="shared" si="27"/>
        <v>3.2029305815861222</v>
      </c>
      <c r="C40" s="20">
        <v>79.09809072517578</v>
      </c>
      <c r="D40" s="9">
        <f t="shared" si="28"/>
        <v>1.6806634439703316E-7</v>
      </c>
      <c r="E40">
        <f>Control!C42/100</f>
        <v>0.46220800000000006</v>
      </c>
      <c r="F40">
        <f t="shared" si="29"/>
        <v>8.2932425458311578E-5</v>
      </c>
      <c r="G40">
        <f t="shared" si="30"/>
        <v>139.99994716228082</v>
      </c>
      <c r="H40" s="21">
        <f t="shared" si="31"/>
        <v>1.3426446909923115E-13</v>
      </c>
      <c r="I40" s="7">
        <f t="shared" si="32"/>
        <v>3.4318339380360685</v>
      </c>
      <c r="J40">
        <f t="shared" si="33"/>
        <v>3.4318339380360685</v>
      </c>
      <c r="K40">
        <f>Control!F42/100</f>
        <v>2.9033910744512004E-2</v>
      </c>
      <c r="L40" s="25">
        <f t="shared" si="34"/>
        <v>2.8910431122020592E-2</v>
      </c>
      <c r="M40" s="10">
        <f t="shared" si="35"/>
        <v>6.0741866913590288</v>
      </c>
      <c r="N40">
        <f t="shared" si="36"/>
        <v>5.7414756086523403E-4</v>
      </c>
      <c r="O40">
        <f t="shared" si="37"/>
        <v>2.126472447649015E-3</v>
      </c>
      <c r="P40" s="25">
        <f t="shared" si="38"/>
        <v>2.9984168747754897E-3</v>
      </c>
      <c r="Q40" s="17">
        <f t="shared" si="39"/>
        <v>2.0154320140340172</v>
      </c>
      <c r="R40">
        <f t="shared" si="40"/>
        <v>2403.443519410906</v>
      </c>
      <c r="S40" s="25">
        <f t="shared" si="41"/>
        <v>1.1715955950642289E-3</v>
      </c>
      <c r="T40" s="25">
        <f t="shared" si="42"/>
        <v>3.1991780422254396E-2</v>
      </c>
      <c r="U40" s="10">
        <f ca="1">RANK(C40,$C$3:OFFSET($C$3,Control!$I$5-1,0),1)</f>
        <v>25</v>
      </c>
      <c r="V40" s="10">
        <f t="shared" ca="1" si="46"/>
        <v>25</v>
      </c>
      <c r="W40" s="10">
        <f t="shared" ca="1" si="46"/>
        <v>25</v>
      </c>
      <c r="X40" s="7">
        <f t="shared" si="19"/>
        <v>2.9484578682885827</v>
      </c>
      <c r="Y40" s="7">
        <f t="shared" ca="1" si="4"/>
        <v>54.09809072517578</v>
      </c>
      <c r="Z40">
        <v>1</v>
      </c>
      <c r="AA40">
        <v>2</v>
      </c>
      <c r="AB40" s="11">
        <f t="shared" si="20"/>
        <v>43.671979899169244</v>
      </c>
      <c r="AC40" s="11"/>
      <c r="AD40" s="7">
        <f t="shared" si="43"/>
        <v>3.3200901410925452</v>
      </c>
      <c r="AE40">
        <f t="shared" si="44"/>
        <v>80.989003478701804</v>
      </c>
      <c r="AF40" s="25">
        <f t="shared" si="45"/>
        <v>4.25294489529803E-3</v>
      </c>
    </row>
    <row r="41" spans="1:43" ht="14.25" x14ac:dyDescent="0.2">
      <c r="A41" s="37" t="str">
        <f>Control!B43</f>
        <v>AME_10-Ea</v>
      </c>
      <c r="B41" s="27">
        <f t="shared" si="27"/>
        <v>3.6406430850800002</v>
      </c>
      <c r="C41" s="20">
        <v>97.880389642086627</v>
      </c>
      <c r="D41" s="9">
        <f t="shared" si="28"/>
        <v>4.1432494324311619E-8</v>
      </c>
      <c r="E41">
        <f>Control!C43/100</f>
        <v>0.57247999999999999</v>
      </c>
      <c r="F41">
        <f t="shared" si="29"/>
        <v>1.0504878101673302E-4</v>
      </c>
      <c r="G41">
        <f t="shared" si="30"/>
        <v>173.24374397009365</v>
      </c>
      <c r="H41" s="21">
        <f t="shared" si="31"/>
        <v>2.8391681326789224E-13</v>
      </c>
      <c r="I41" s="7">
        <f t="shared" si="32"/>
        <v>2.7900510715839282</v>
      </c>
      <c r="J41">
        <f t="shared" si="33"/>
        <v>2.7900510715839282</v>
      </c>
      <c r="K41">
        <f>Control!F43/100</f>
        <v>3.2625076340076879E-2</v>
      </c>
      <c r="L41" s="25">
        <f t="shared" si="34"/>
        <v>3.2449321237507503E-2</v>
      </c>
      <c r="M41" s="10">
        <f t="shared" si="35"/>
        <v>4.9382608229946872</v>
      </c>
      <c r="N41">
        <f t="shared" si="36"/>
        <v>7.2726079165430556E-4</v>
      </c>
      <c r="O41">
        <f t="shared" si="37"/>
        <v>2.693558487608539E-3</v>
      </c>
      <c r="P41" s="25">
        <f t="shared" si="38"/>
        <v>3.7980323852158568E-3</v>
      </c>
      <c r="Q41" s="17">
        <f t="shared" si="39"/>
        <v>2.0626784249212582</v>
      </c>
      <c r="R41">
        <f t="shared" si="40"/>
        <v>2403.0378399188262</v>
      </c>
      <c r="S41" s="25">
        <f t="shared" si="41"/>
        <v>1.4840358089844882E-3</v>
      </c>
      <c r="T41" s="25">
        <f t="shared" si="42"/>
        <v>3.6352402403740096E-2</v>
      </c>
      <c r="U41" s="10">
        <f ca="1">RANK(C41,$C$3:OFFSET($C$3,Control!$I$5-1,0),1)</f>
        <v>34</v>
      </c>
      <c r="V41" s="10">
        <f t="shared" ca="1" si="46"/>
        <v>34</v>
      </c>
      <c r="W41" s="10">
        <f t="shared" ca="1" si="46"/>
        <v>34</v>
      </c>
      <c r="X41" s="7">
        <f t="shared" si="19"/>
        <v>3.317658202916181</v>
      </c>
      <c r="Y41" s="7">
        <f t="shared" ca="1" si="4"/>
        <v>63.880389642086627</v>
      </c>
      <c r="Z41">
        <v>1</v>
      </c>
      <c r="AA41">
        <v>2</v>
      </c>
      <c r="AB41" s="11">
        <f t="shared" si="20"/>
        <v>36.082639144657783</v>
      </c>
      <c r="AC41" s="11"/>
      <c r="AD41" s="7">
        <f t="shared" si="43"/>
        <v>3.7890466659784492</v>
      </c>
      <c r="AE41">
        <f t="shared" si="44"/>
        <v>58.302039599579324</v>
      </c>
      <c r="AF41" s="25">
        <f t="shared" si="45"/>
        <v>5.3871169752170781E-3</v>
      </c>
    </row>
    <row r="42" spans="1:43" ht="14.25" x14ac:dyDescent="0.2">
      <c r="A42" s="37" t="str">
        <f>Control!B44</f>
        <v>AME_10-Eb</v>
      </c>
      <c r="B42" s="27">
        <f t="shared" si="27"/>
        <v>2.9649353117314203</v>
      </c>
      <c r="C42" s="20">
        <v>69.463971956789266</v>
      </c>
      <c r="D42" s="9">
        <f t="shared" si="28"/>
        <v>1.4287144622926462E-7</v>
      </c>
      <c r="E42">
        <f>Control!C44/100</f>
        <v>0.57247999999999999</v>
      </c>
      <c r="F42">
        <f t="shared" si="29"/>
        <v>1.0504878101673302E-4</v>
      </c>
      <c r="G42">
        <f t="shared" si="30"/>
        <v>122.94800436361663</v>
      </c>
      <c r="H42" s="21">
        <f t="shared" si="31"/>
        <v>2.8391681326789224E-13</v>
      </c>
      <c r="I42" s="7">
        <f t="shared" si="32"/>
        <v>2.7900510715839282</v>
      </c>
      <c r="J42">
        <f t="shared" si="33"/>
        <v>2.7900510715839282</v>
      </c>
      <c r="K42">
        <f>Control!F44/100</f>
        <v>2.5841482337507451E-2</v>
      </c>
      <c r="L42" s="25">
        <f t="shared" si="34"/>
        <v>2.5702271249342296E-2</v>
      </c>
      <c r="M42" s="10">
        <f t="shared" si="35"/>
        <v>4.9382608229946872</v>
      </c>
      <c r="N42">
        <f t="shared" si="36"/>
        <v>7.2726079165430556E-4</v>
      </c>
      <c r="O42">
        <f t="shared" si="37"/>
        <v>2.693558487608539E-3</v>
      </c>
      <c r="P42" s="25">
        <f t="shared" si="38"/>
        <v>3.7980323852158568E-3</v>
      </c>
      <c r="Q42" s="17">
        <f t="shared" si="39"/>
        <v>2.8821619875704556</v>
      </c>
      <c r="R42">
        <f t="shared" si="40"/>
        <v>2382.9305919507688</v>
      </c>
      <c r="S42" s="25">
        <f t="shared" si="41"/>
        <v>1.4840358089844882E-3</v>
      </c>
      <c r="T42" s="25">
        <f t="shared" si="42"/>
        <v>2.9605352415574885E-2</v>
      </c>
      <c r="U42" s="10">
        <f ca="1">RANK(C42,$C$3:OFFSET($C$3,Control!$I$5-1,0),1)</f>
        <v>16</v>
      </c>
      <c r="V42" s="10">
        <f t="shared" ca="1" si="46"/>
        <v>16</v>
      </c>
      <c r="W42" s="10">
        <f t="shared" ca="1" si="46"/>
        <v>16</v>
      </c>
      <c r="X42" s="7">
        <f t="shared" si="19"/>
        <v>2.6429532040996602</v>
      </c>
      <c r="Y42" s="7">
        <f t="shared" ca="1" si="4"/>
        <v>53.463971956789266</v>
      </c>
      <c r="Z42">
        <v>1</v>
      </c>
      <c r="AA42">
        <v>2</v>
      </c>
      <c r="AB42" s="11">
        <f t="shared" si="20"/>
        <v>48.196251021899698</v>
      </c>
      <c r="AC42" s="11"/>
      <c r="AD42" s="7">
        <f t="shared" si="43"/>
        <v>3.1133388926298693</v>
      </c>
      <c r="AE42">
        <f t="shared" si="44"/>
        <v>67.44528772936097</v>
      </c>
      <c r="AF42" s="25">
        <f t="shared" si="45"/>
        <v>5.3871169752170781E-3</v>
      </c>
    </row>
    <row r="43" spans="1:43" ht="14.25" x14ac:dyDescent="0.2">
      <c r="A43" s="37" t="str">
        <f>Control!B45</f>
        <v>AME_10-Ec</v>
      </c>
      <c r="B43" s="27">
        <f t="shared" si="27"/>
        <v>3.4821662951843666</v>
      </c>
      <c r="C43" s="20">
        <v>90.927785129793691</v>
      </c>
      <c r="D43" s="9">
        <f t="shared" si="28"/>
        <v>6.3038635556011968E-7</v>
      </c>
      <c r="E43">
        <f>Control!C45/100</f>
        <v>0.57247999999999999</v>
      </c>
      <c r="F43">
        <f t="shared" si="29"/>
        <v>1.0504878101673302E-4</v>
      </c>
      <c r="G43">
        <f t="shared" si="30"/>
        <v>160.93795687160124</v>
      </c>
      <c r="H43" s="21">
        <f t="shared" si="31"/>
        <v>2.8391681326789224E-13</v>
      </c>
      <c r="I43" s="7">
        <f t="shared" si="32"/>
        <v>2.7900510715839282</v>
      </c>
      <c r="J43">
        <f t="shared" si="33"/>
        <v>2.7900510715839282</v>
      </c>
      <c r="K43">
        <f>Control!F45/100</f>
        <v>3.1034089461007944E-2</v>
      </c>
      <c r="L43" s="25">
        <f t="shared" si="34"/>
        <v>3.0866905190862146E-2</v>
      </c>
      <c r="M43" s="10">
        <f t="shared" si="35"/>
        <v>4.9382608229946872</v>
      </c>
      <c r="N43">
        <f t="shared" si="36"/>
        <v>7.2726079165430556E-4</v>
      </c>
      <c r="O43">
        <f t="shared" si="37"/>
        <v>2.693558487608539E-3</v>
      </c>
      <c r="P43" s="25">
        <f t="shared" si="38"/>
        <v>3.7980323852158568E-3</v>
      </c>
      <c r="Q43" s="17">
        <f t="shared" si="39"/>
        <v>2.2169003923895088</v>
      </c>
      <c r="R43">
        <f t="shared" si="40"/>
        <v>2399.2537745838472</v>
      </c>
      <c r="S43" s="25">
        <f t="shared" si="41"/>
        <v>1.4840358089844882E-3</v>
      </c>
      <c r="T43" s="25">
        <f t="shared" si="42"/>
        <v>3.4769986357094738E-2</v>
      </c>
      <c r="U43" s="10">
        <f ca="1">RANK(C43,$C$3:OFFSET($C$3,Control!$I$5-1,0),1)</f>
        <v>31</v>
      </c>
      <c r="V43" s="10">
        <f t="shared" ca="1" si="46"/>
        <v>31</v>
      </c>
      <c r="W43" s="10">
        <f t="shared" ca="1" si="46"/>
        <v>31</v>
      </c>
      <c r="X43" s="7">
        <f t="shared" si="19"/>
        <v>3.1594165982516449</v>
      </c>
      <c r="Y43" s="7">
        <f t="shared" ca="1" si="4"/>
        <v>59.927785129793691</v>
      </c>
      <c r="Z43">
        <v>1</v>
      </c>
      <c r="AA43">
        <v>2</v>
      </c>
      <c r="AB43" s="11">
        <f t="shared" si="20"/>
        <v>38.720106817623552</v>
      </c>
      <c r="AC43" s="11"/>
      <c r="AD43" s="7">
        <f t="shared" si="43"/>
        <v>3.6305698760828156</v>
      </c>
      <c r="AE43">
        <f t="shared" si="44"/>
        <v>60.457938495942123</v>
      </c>
      <c r="AF43" s="25">
        <f t="shared" si="45"/>
        <v>5.3871169752170781E-3</v>
      </c>
    </row>
    <row r="44" spans="1:43" ht="14.25" x14ac:dyDescent="0.2">
      <c r="A44" s="37" t="str">
        <f>Control!B46</f>
        <v>AME_10-Ed</v>
      </c>
      <c r="B44" s="27">
        <f t="shared" si="27"/>
        <v>3.4784159472159386</v>
      </c>
      <c r="C44" s="20">
        <v>90.765274735033827</v>
      </c>
      <c r="D44" s="9">
        <f t="shared" si="28"/>
        <v>6.0910663179924995E-8</v>
      </c>
      <c r="E44">
        <f>Control!C46/100</f>
        <v>0.57247999999999999</v>
      </c>
      <c r="F44">
        <f t="shared" si="29"/>
        <v>1.0504878101673302E-4</v>
      </c>
      <c r="G44">
        <f t="shared" si="30"/>
        <v>160.65032102007672</v>
      </c>
      <c r="H44" s="21">
        <f t="shared" si="31"/>
        <v>2.8391681326789224E-13</v>
      </c>
      <c r="I44" s="7">
        <f t="shared" si="32"/>
        <v>2.7900510715839282</v>
      </c>
      <c r="J44">
        <f t="shared" si="33"/>
        <v>2.7900510715839282</v>
      </c>
      <c r="K44">
        <f>Control!F46/100</f>
        <v>3.0996438809365895E-2</v>
      </c>
      <c r="L44" s="25">
        <f t="shared" si="34"/>
        <v>3.0829457367684686E-2</v>
      </c>
      <c r="M44" s="10">
        <f t="shared" si="35"/>
        <v>4.9382608229946872</v>
      </c>
      <c r="N44">
        <f t="shared" si="36"/>
        <v>7.2726079165430556E-4</v>
      </c>
      <c r="O44">
        <f t="shared" si="37"/>
        <v>2.693558487608539E-3</v>
      </c>
      <c r="P44" s="25">
        <f t="shared" si="38"/>
        <v>3.7980323852158568E-3</v>
      </c>
      <c r="Q44" s="17">
        <f t="shared" si="39"/>
        <v>2.2207814863842912</v>
      </c>
      <c r="R44">
        <f t="shared" si="40"/>
        <v>2399.1585461706154</v>
      </c>
      <c r="S44" s="25">
        <f t="shared" si="41"/>
        <v>1.4840358089844882E-3</v>
      </c>
      <c r="T44" s="25">
        <f t="shared" si="42"/>
        <v>3.4732538533917279E-2</v>
      </c>
      <c r="U44" s="10">
        <f ca="1">RANK(C44,$C$3:OFFSET($C$3,Control!$I$5-1,0),1)</f>
        <v>30</v>
      </c>
      <c r="V44" s="10">
        <f t="shared" ca="1" si="46"/>
        <v>30</v>
      </c>
      <c r="W44" s="10">
        <f t="shared" ca="1" si="46"/>
        <v>30</v>
      </c>
      <c r="X44" s="7">
        <f t="shared" si="19"/>
        <v>3.155671815933899</v>
      </c>
      <c r="Y44" s="7">
        <f t="shared" ca="1" si="4"/>
        <v>60.765274735033827</v>
      </c>
      <c r="Z44">
        <v>1</v>
      </c>
      <c r="AA44">
        <v>2</v>
      </c>
      <c r="AB44" s="11">
        <f t="shared" si="20"/>
        <v>38.784042223772204</v>
      </c>
      <c r="AC44" s="11"/>
      <c r="AD44" s="7">
        <f t="shared" si="43"/>
        <v>3.6268195281143876</v>
      </c>
      <c r="AE44">
        <f t="shared" si="44"/>
        <v>60.508872021860391</v>
      </c>
      <c r="AF44" s="25">
        <f t="shared" si="45"/>
        <v>5.3871169752170781E-3</v>
      </c>
    </row>
    <row r="45" spans="1:43" ht="14.25" x14ac:dyDescent="0.2">
      <c r="A45" s="37" t="str">
        <f>Control!B47</f>
        <v>AME_10-Dc</v>
      </c>
      <c r="B45" s="27">
        <f t="shared" si="27"/>
        <v>4.5104198445257735</v>
      </c>
      <c r="C45" s="20">
        <v>138.82249875286092</v>
      </c>
      <c r="D45" s="9">
        <f t="shared" si="28"/>
        <v>8.8204650428025388E-7</v>
      </c>
      <c r="E45">
        <f>Control!C47/100</f>
        <v>0.47694749999999997</v>
      </c>
      <c r="F45">
        <f t="shared" si="29"/>
        <v>8.5348677340308336E-5</v>
      </c>
      <c r="G45">
        <f t="shared" si="30"/>
        <v>245.7093756897776</v>
      </c>
      <c r="H45" s="21">
        <f t="shared" si="31"/>
        <v>1.4985699308193454E-13</v>
      </c>
      <c r="I45" s="7">
        <f t="shared" si="32"/>
        <v>3.3288675751950119</v>
      </c>
      <c r="J45">
        <f t="shared" si="33"/>
        <v>3.3288675751950119</v>
      </c>
      <c r="K45">
        <f>Control!F47/100</f>
        <v>4.2062792709457647E-2</v>
      </c>
      <c r="L45" s="25">
        <f t="shared" si="34"/>
        <v>4.1878689954432426E-2</v>
      </c>
      <c r="M45" s="10">
        <f t="shared" si="35"/>
        <v>5.8919410110261667</v>
      </c>
      <c r="N45">
        <f t="shared" si="36"/>
        <v>5.9087545850982704E-4</v>
      </c>
      <c r="O45">
        <f t="shared" si="37"/>
        <v>2.1884276241104705E-3</v>
      </c>
      <c r="P45" s="25">
        <f t="shared" si="38"/>
        <v>3.0857763168350857E-3</v>
      </c>
      <c r="Q45" s="17">
        <f t="shared" si="39"/>
        <v>1.191782350736913</v>
      </c>
      <c r="R45">
        <f t="shared" si="40"/>
        <v>2423.7296533805224</v>
      </c>
      <c r="S45" s="25">
        <f t="shared" si="41"/>
        <v>1.2057302540455471E-3</v>
      </c>
      <c r="T45" s="25">
        <f t="shared" si="42"/>
        <v>4.5049814948607818E-2</v>
      </c>
      <c r="U45" s="10">
        <f ca="1">RANK(C45,$C$3:OFFSET($C$3,Control!$I$5-1,0),1)</f>
        <v>39</v>
      </c>
      <c r="V45" s="10">
        <f t="shared" ca="1" si="46"/>
        <v>39</v>
      </c>
      <c r="W45" s="10">
        <f t="shared" ca="1" si="46"/>
        <v>39</v>
      </c>
      <c r="X45" s="7">
        <f t="shared" si="19"/>
        <v>4.2469565412942254</v>
      </c>
      <c r="Y45" s="7">
        <f t="shared" ca="1" si="4"/>
        <v>99.822498752860923</v>
      </c>
      <c r="Z45">
        <v>1</v>
      </c>
      <c r="AA45">
        <v>2</v>
      </c>
      <c r="AB45" s="11">
        <f t="shared" si="20"/>
        <v>23.730297829934919</v>
      </c>
      <c r="AC45" s="11"/>
      <c r="AD45" s="7">
        <f t="shared" si="43"/>
        <v>4.6309928699303278</v>
      </c>
      <c r="AE45">
        <f t="shared" si="44"/>
        <v>56.692266915429947</v>
      </c>
      <c r="AF45" s="25">
        <f t="shared" si="45"/>
        <v>4.3768552482209419E-3</v>
      </c>
    </row>
    <row r="46" spans="1:43" ht="14.25" x14ac:dyDescent="0.2">
      <c r="A46" s="37" t="str">
        <f>Control!B48</f>
        <v>AME_10-Dd</v>
      </c>
      <c r="B46" s="27">
        <f t="shared" si="27"/>
        <v>4.1082921704841402</v>
      </c>
      <c r="C46" s="20">
        <v>119.33550580149686</v>
      </c>
      <c r="D46" s="9">
        <f t="shared" si="28"/>
        <v>1.2104288682479591E-7</v>
      </c>
      <c r="E46">
        <f>Control!C48/100</f>
        <v>0.47694749999999997</v>
      </c>
      <c r="F46">
        <f t="shared" si="29"/>
        <v>8.5348677340308336E-5</v>
      </c>
      <c r="G46">
        <f t="shared" si="30"/>
        <v>211.21830316791747</v>
      </c>
      <c r="H46" s="21">
        <f t="shared" si="31"/>
        <v>1.4985699308193454E-13</v>
      </c>
      <c r="I46" s="7">
        <f t="shared" si="32"/>
        <v>3.3288675751950119</v>
      </c>
      <c r="J46">
        <f t="shared" si="33"/>
        <v>3.3288675751950119</v>
      </c>
      <c r="K46">
        <f>Control!F48/100</f>
        <v>3.8028707938967621E-2</v>
      </c>
      <c r="L46" s="25">
        <f t="shared" si="34"/>
        <v>3.7862261789041889E-2</v>
      </c>
      <c r="M46" s="10">
        <f t="shared" si="35"/>
        <v>5.8919410110261667</v>
      </c>
      <c r="N46">
        <f t="shared" si="36"/>
        <v>5.9087545850982704E-4</v>
      </c>
      <c r="O46">
        <f t="shared" si="37"/>
        <v>2.1884276241104705E-3</v>
      </c>
      <c r="P46" s="25">
        <f t="shared" si="38"/>
        <v>3.0857763168350857E-3</v>
      </c>
      <c r="Q46" s="17">
        <f t="shared" si="39"/>
        <v>1.3837025969796908</v>
      </c>
      <c r="R46">
        <f t="shared" si="40"/>
        <v>2419.0219195202285</v>
      </c>
      <c r="S46" s="25">
        <f t="shared" si="41"/>
        <v>1.2057302540455471E-3</v>
      </c>
      <c r="T46" s="25">
        <f t="shared" si="42"/>
        <v>4.1033386783217281E-2</v>
      </c>
      <c r="U46" s="10">
        <f ca="1">RANK(C46,$C$3:OFFSET($C$3,Control!$I$5-1,0),1)</f>
        <v>38</v>
      </c>
      <c r="V46" s="10">
        <f t="shared" ca="1" si="46"/>
        <v>38</v>
      </c>
      <c r="W46" s="10">
        <f t="shared" ca="1" si="46"/>
        <v>38</v>
      </c>
      <c r="X46" s="7">
        <f t="shared" si="19"/>
        <v>3.8453137247551714</v>
      </c>
      <c r="Y46" s="7">
        <f t="shared" ca="1" si="4"/>
        <v>81.335505801496865</v>
      </c>
      <c r="Z46">
        <v>1</v>
      </c>
      <c r="AA46">
        <v>2</v>
      </c>
      <c r="AB46" s="11">
        <f t="shared" si="20"/>
        <v>29.011440921326187</v>
      </c>
      <c r="AC46" s="11"/>
      <c r="AD46" s="7">
        <f t="shared" si="43"/>
        <v>4.2288651958886945</v>
      </c>
      <c r="AE46">
        <f t="shared" si="44"/>
        <v>63.536191326452716</v>
      </c>
      <c r="AF46" s="25">
        <f t="shared" si="45"/>
        <v>4.3768552482209419E-3</v>
      </c>
    </row>
    <row r="47" spans="1:43" ht="14.25" x14ac:dyDescent="0.2">
      <c r="A47" s="37" t="str">
        <f>Control!B49</f>
        <v>AME_10-Fa</v>
      </c>
      <c r="B47" s="27">
        <f t="shared" si="27"/>
        <v>0.10205572132466992</v>
      </c>
      <c r="C47" s="20">
        <v>0.12135153169431522</v>
      </c>
      <c r="D47" s="9">
        <f t="shared" si="28"/>
        <v>9.2762619144370895E-7</v>
      </c>
      <c r="E47">
        <f>Control!C49/100</f>
        <v>0.29489399999999999</v>
      </c>
      <c r="F47">
        <f t="shared" si="29"/>
        <v>1.4270256197753972E-6</v>
      </c>
      <c r="G47">
        <f t="shared" si="30"/>
        <v>0.21478657537126314</v>
      </c>
      <c r="H47" s="21">
        <f t="shared" si="31"/>
        <v>2.7852281309247673E-14</v>
      </c>
      <c r="I47" s="7">
        <f t="shared" si="32"/>
        <v>0.12135153169431522</v>
      </c>
      <c r="J47">
        <f t="shared" si="33"/>
        <v>5.3222159047546329</v>
      </c>
      <c r="K47">
        <f>Control!F49/100</f>
        <v>9.6758639639275628E-4</v>
      </c>
      <c r="L47" s="25">
        <f t="shared" si="34"/>
        <v>9.6751558764521792E-4</v>
      </c>
      <c r="M47" s="10">
        <f t="shared" si="35"/>
        <v>0.21478657537126314</v>
      </c>
      <c r="N47">
        <f t="shared" si="36"/>
        <v>9.8794081369065968E-6</v>
      </c>
      <c r="O47">
        <f t="shared" si="37"/>
        <v>3.6590400507061469E-5</v>
      </c>
      <c r="P47" s="25">
        <f t="shared" si="38"/>
        <v>5.1594025803844068E-5</v>
      </c>
      <c r="Q47" s="17">
        <f t="shared" si="39"/>
        <v>18.727572371452741</v>
      </c>
      <c r="R47">
        <f t="shared" si="40"/>
        <v>1991.2147012107546</v>
      </c>
      <c r="S47" s="25">
        <f t="shared" si="41"/>
        <v>2.015974959050347E-5</v>
      </c>
      <c r="T47" s="25">
        <f t="shared" si="42"/>
        <v>1.0205366390688374E-3</v>
      </c>
      <c r="U47" s="10">
        <f ca="1">RANK(C47,$C$3:OFFSET($C$3,Control!$I$5-1,0),1)</f>
        <v>1</v>
      </c>
      <c r="V47" s="10">
        <f t="shared" ca="1" si="46"/>
        <v>1</v>
      </c>
      <c r="W47" s="10">
        <f t="shared" ca="1" si="46"/>
        <v>1</v>
      </c>
      <c r="X47" s="7">
        <f t="shared" si="19"/>
        <v>9.7739499578212444E-2</v>
      </c>
      <c r="Y47" s="7">
        <f t="shared" ca="1" si="4"/>
        <v>0.87864846830568477</v>
      </c>
      <c r="Z47">
        <v>1</v>
      </c>
      <c r="AA47">
        <v>2</v>
      </c>
      <c r="AB47" s="11">
        <f t="shared" si="20"/>
        <v>99.883821302378848</v>
      </c>
      <c r="AC47" s="11"/>
      <c r="AD47" s="7">
        <f t="shared" si="43"/>
        <v>0.10407169628372026</v>
      </c>
      <c r="AE47">
        <f t="shared" si="44"/>
        <v>7623.6297804984479</v>
      </c>
      <c r="AF47" s="25">
        <f t="shared" si="45"/>
        <v>7.3180801014122938E-5</v>
      </c>
    </row>
    <row r="48" spans="1:43" ht="14.25" x14ac:dyDescent="0.2">
      <c r="A48" s="37" t="str">
        <f>Control!B50</f>
        <v>AME_10-Fb</v>
      </c>
      <c r="B48" s="27">
        <f t="shared" si="27"/>
        <v>0.22596097621226013</v>
      </c>
      <c r="C48" s="20">
        <v>0.58187871280844616</v>
      </c>
      <c r="D48" s="9">
        <f t="shared" si="28"/>
        <v>3.1785551388163746E-7</v>
      </c>
      <c r="E48">
        <f>Control!C50/100</f>
        <v>0.29489399999999999</v>
      </c>
      <c r="F48">
        <f t="shared" si="29"/>
        <v>6.842565719493773E-6</v>
      </c>
      <c r="G48">
        <f t="shared" si="30"/>
        <v>1.0298982984441363</v>
      </c>
      <c r="H48" s="21">
        <f t="shared" si="31"/>
        <v>2.7852281309247673E-14</v>
      </c>
      <c r="I48" s="7">
        <f t="shared" si="32"/>
        <v>0.58187871280844616</v>
      </c>
      <c r="J48">
        <f t="shared" si="33"/>
        <v>5.3222159047546329</v>
      </c>
      <c r="K48">
        <f>Control!F50/100</f>
        <v>2.0058600738735314E-3</v>
      </c>
      <c r="L48" s="25">
        <f t="shared" si="34"/>
        <v>2.0051562159566294E-3</v>
      </c>
      <c r="M48" s="10">
        <f t="shared" si="35"/>
        <v>1.0298982984441363</v>
      </c>
      <c r="N48">
        <f t="shared" si="36"/>
        <v>4.7371608827264588E-5</v>
      </c>
      <c r="O48">
        <f t="shared" si="37"/>
        <v>1.7545040306394291E-4</v>
      </c>
      <c r="P48" s="25">
        <f t="shared" si="38"/>
        <v>2.473925537171685E-4</v>
      </c>
      <c r="Q48" s="17">
        <f t="shared" si="39"/>
        <v>18.728736914685367</v>
      </c>
      <c r="R48">
        <f t="shared" si="40"/>
        <v>1991.3388325330129</v>
      </c>
      <c r="S48" s="25">
        <f t="shared" si="41"/>
        <v>9.6665686691223575E-5</v>
      </c>
      <c r="T48" s="25">
        <f t="shared" si="42"/>
        <v>2.2593913353932916E-3</v>
      </c>
      <c r="U48" s="10">
        <f ca="1">RANK(C48,$C$3:OFFSET($C$3,Control!$I$5-1,0),1)</f>
        <v>2</v>
      </c>
      <c r="V48" s="10">
        <f t="shared" ca="1" si="46"/>
        <v>2</v>
      </c>
      <c r="W48" s="10">
        <f t="shared" ca="1" si="46"/>
        <v>2</v>
      </c>
      <c r="X48" s="7">
        <f t="shared" si="19"/>
        <v>0.20525278247838941</v>
      </c>
      <c r="Y48" s="7">
        <f t="shared" ca="1" si="4"/>
        <v>1.4181212871915538</v>
      </c>
      <c r="Z48">
        <v>1</v>
      </c>
      <c r="AA48">
        <v>2</v>
      </c>
      <c r="AB48" s="11">
        <f t="shared" si="20"/>
        <v>99.436134536939349</v>
      </c>
      <c r="AC48" s="11"/>
      <c r="AD48" s="7">
        <f t="shared" si="43"/>
        <v>0.23562754488138249</v>
      </c>
      <c r="AE48">
        <f t="shared" si="44"/>
        <v>1566.6794156370963</v>
      </c>
      <c r="AF48" s="25">
        <f t="shared" si="45"/>
        <v>3.5090080612788587E-4</v>
      </c>
      <c r="AQ48" s="10"/>
    </row>
    <row r="49" spans="1:32" ht="14.25" x14ac:dyDescent="0.2">
      <c r="A49" s="37" t="str">
        <f>Control!B51</f>
        <v>AME_10-Ga</v>
      </c>
      <c r="B49" s="27">
        <f t="shared" si="27"/>
        <v>3.2828906017123489</v>
      </c>
      <c r="C49" s="20">
        <v>82.429070494473251</v>
      </c>
      <c r="D49" s="9">
        <f t="shared" si="28"/>
        <v>1.0485178192354283E-7</v>
      </c>
      <c r="E49">
        <f>Control!C51/100</f>
        <v>0.45491500000000001</v>
      </c>
      <c r="F49">
        <f t="shared" si="29"/>
        <v>8.1785205442192044E-5</v>
      </c>
      <c r="G49">
        <f t="shared" si="30"/>
        <v>145.89562665877523</v>
      </c>
      <c r="H49" s="21">
        <f t="shared" si="31"/>
        <v>1.2699478748586907E-13</v>
      </c>
      <c r="I49" s="7">
        <f t="shared" si="32"/>
        <v>3.4852484366843326</v>
      </c>
      <c r="J49">
        <f t="shared" si="33"/>
        <v>3.4852484366843326</v>
      </c>
      <c r="K49">
        <f>Control!F51/100</f>
        <v>2.9877561332510044E-2</v>
      </c>
      <c r="L49" s="25">
        <f t="shared" si="34"/>
        <v>2.9752251461141271E-2</v>
      </c>
      <c r="M49" s="10">
        <f t="shared" si="35"/>
        <v>6.1687278733255946</v>
      </c>
      <c r="N49">
        <f t="shared" si="36"/>
        <v>5.6620526844594502E-4</v>
      </c>
      <c r="O49">
        <f t="shared" si="37"/>
        <v>2.0970565497997963E-3</v>
      </c>
      <c r="P49" s="25">
        <f t="shared" si="38"/>
        <v>2.9569392038114087E-3</v>
      </c>
      <c r="Q49" s="17">
        <f t="shared" si="39"/>
        <v>1.9092700940144196</v>
      </c>
      <c r="R49">
        <f t="shared" si="40"/>
        <v>2406.0084242649182</v>
      </c>
      <c r="S49" s="25">
        <f t="shared" si="41"/>
        <v>1.1553886903459918E-3</v>
      </c>
      <c r="T49" s="25">
        <f t="shared" si="42"/>
        <v>3.2790975870394874E-2</v>
      </c>
      <c r="U49" s="10">
        <f ca="1">RANK(C49,$C$3:OFFSET($C$3,Control!$I$5-1,0),1)</f>
        <v>27</v>
      </c>
      <c r="V49" s="10">
        <f t="shared" ca="1" si="46"/>
        <v>27</v>
      </c>
      <c r="W49" s="10">
        <f t="shared" ca="1" si="46"/>
        <v>27</v>
      </c>
      <c r="X49" s="7">
        <f t="shared" si="19"/>
        <v>3.0318456729587218</v>
      </c>
      <c r="Y49" s="7">
        <f t="shared" ca="1" si="4"/>
        <v>55.429070494473251</v>
      </c>
      <c r="Z49">
        <v>1</v>
      </c>
      <c r="AA49">
        <v>2</v>
      </c>
      <c r="AB49" s="11">
        <f t="shared" si="20"/>
        <v>42.214281020549684</v>
      </c>
      <c r="AC49" s="11"/>
      <c r="AD49" s="7">
        <f t="shared" si="43"/>
        <v>3.3984294707469482</v>
      </c>
      <c r="AE49">
        <f t="shared" si="44"/>
        <v>80.715795172941682</v>
      </c>
      <c r="AF49" s="25">
        <f t="shared" si="45"/>
        <v>4.1941130995995926E-3</v>
      </c>
    </row>
    <row r="50" spans="1:32" ht="14.25" x14ac:dyDescent="0.2">
      <c r="A50" s="37" t="str">
        <f>Control!B52</f>
        <v>AME_10-Ba</v>
      </c>
      <c r="B50" s="27">
        <f t="shared" si="27"/>
        <v>2.0308313965113962</v>
      </c>
      <c r="C50" s="20">
        <v>36.200692075334771</v>
      </c>
      <c r="D50" s="9">
        <f t="shared" si="28"/>
        <v>2.4256048858362078E-7</v>
      </c>
      <c r="E50">
        <f>Control!C52/100</f>
        <v>0.42140250000000001</v>
      </c>
      <c r="F50">
        <f t="shared" si="29"/>
        <v>7.6885329230015883E-5</v>
      </c>
      <c r="G50">
        <f t="shared" si="30"/>
        <v>64.073543764713975</v>
      </c>
      <c r="H50" s="21">
        <f t="shared" si="31"/>
        <v>9.7156055172659826E-14</v>
      </c>
      <c r="I50" s="7">
        <f t="shared" si="32"/>
        <v>3.7544639766128598</v>
      </c>
      <c r="J50">
        <f t="shared" si="33"/>
        <v>3.7544639766128598</v>
      </c>
      <c r="K50">
        <f>Control!F52/100</f>
        <v>1.7498579986049104E-2</v>
      </c>
      <c r="L50" s="25">
        <f t="shared" si="34"/>
        <v>1.7429585930496021E-2</v>
      </c>
      <c r="M50" s="10">
        <f t="shared" si="35"/>
        <v>6.6452268762688158</v>
      </c>
      <c r="N50">
        <f t="shared" si="36"/>
        <v>5.3228304851549461E-4</v>
      </c>
      <c r="O50">
        <f t="shared" si="37"/>
        <v>1.9714186982055354E-3</v>
      </c>
      <c r="P50" s="25">
        <f t="shared" si="38"/>
        <v>2.7797844728637976E-3</v>
      </c>
      <c r="Q50" s="17">
        <f t="shared" si="39"/>
        <v>3.9995827538937814</v>
      </c>
      <c r="R50">
        <f t="shared" si="40"/>
        <v>2354.5728969358247</v>
      </c>
      <c r="S50" s="25">
        <f t="shared" si="41"/>
        <v>1.086167594317258E-3</v>
      </c>
      <c r="T50" s="25">
        <f t="shared" si="42"/>
        <v>2.0286255732589836E-2</v>
      </c>
      <c r="U50" s="10">
        <f ca="1">RANK(C50,$C$3:OFFSET($C$3,Control!$I$5-1,0),1)</f>
        <v>4</v>
      </c>
      <c r="V50" s="10">
        <f t="shared" ca="1" si="46"/>
        <v>4</v>
      </c>
      <c r="W50" s="10">
        <f t="shared" ca="1" si="46"/>
        <v>4</v>
      </c>
      <c r="X50" s="7">
        <f t="shared" si="19"/>
        <v>1.7961868979011517</v>
      </c>
      <c r="Y50" s="7">
        <f t="shared" ca="1" si="4"/>
        <v>32.200692075334771</v>
      </c>
      <c r="Z50">
        <v>1</v>
      </c>
      <c r="AA50">
        <v>2</v>
      </c>
      <c r="AB50" s="11">
        <f t="shared" si="20"/>
        <v>68.184214387567749</v>
      </c>
      <c r="AC50" s="11"/>
      <c r="AD50" s="7">
        <f t="shared" si="43"/>
        <v>2.1394481559431222</v>
      </c>
      <c r="AE50">
        <f t="shared" si="44"/>
        <v>108.63498668341731</v>
      </c>
      <c r="AF50" s="25">
        <f t="shared" si="45"/>
        <v>3.9428373964110718E-3</v>
      </c>
    </row>
    <row r="51" spans="1:32" ht="14.25" x14ac:dyDescent="0.2">
      <c r="A51" s="37">
        <f>Control!B53</f>
        <v>0</v>
      </c>
      <c r="B51" s="27" t="e">
        <f t="shared" si="27"/>
        <v>#DIV/0!</v>
      </c>
      <c r="C51" s="20">
        <v>0</v>
      </c>
      <c r="D51" s="9" t="e">
        <f t="shared" si="28"/>
        <v>#DIV/0!</v>
      </c>
      <c r="E51">
        <f>Control!C53/100</f>
        <v>0</v>
      </c>
      <c r="F51" t="e">
        <f t="shared" si="29"/>
        <v>#DIV/0!</v>
      </c>
      <c r="G51">
        <f t="shared" si="30"/>
        <v>0</v>
      </c>
      <c r="H51" s="21">
        <f t="shared" si="31"/>
        <v>0</v>
      </c>
      <c r="I51" s="7" t="e">
        <f t="shared" si="32"/>
        <v>#DIV/0!</v>
      </c>
      <c r="J51" t="e">
        <f t="shared" si="33"/>
        <v>#DIV/0!</v>
      </c>
      <c r="K51">
        <f>Control!F53/100</f>
        <v>0</v>
      </c>
      <c r="L51" s="25" t="e">
        <f t="shared" si="34"/>
        <v>#DIV/0!</v>
      </c>
      <c r="M51" s="10" t="e">
        <f t="shared" si="35"/>
        <v>#DIV/0!</v>
      </c>
      <c r="N51" t="e">
        <f t="shared" si="36"/>
        <v>#DIV/0!</v>
      </c>
      <c r="O51" t="e">
        <f t="shared" si="37"/>
        <v>#DIV/0!</v>
      </c>
      <c r="P51" s="25" t="e">
        <f t="shared" si="38"/>
        <v>#DIV/0!</v>
      </c>
      <c r="Q51" s="17" t="e">
        <f t="shared" si="39"/>
        <v>#DIV/0!</v>
      </c>
      <c r="R51" t="e">
        <f t="shared" si="40"/>
        <v>#DIV/0!</v>
      </c>
      <c r="S51" s="25" t="e">
        <f t="shared" si="41"/>
        <v>#DIV/0!</v>
      </c>
      <c r="T51" s="25" t="e">
        <f t="shared" si="42"/>
        <v>#DIV/0!</v>
      </c>
      <c r="U51" s="10" t="e">
        <f ca="1">RANK(C51,$C$3:OFFSET($C$3,Control!$I$5-1,0),1)</f>
        <v>#N/A</v>
      </c>
      <c r="V51" s="10" t="e">
        <f t="shared" ca="1" si="46"/>
        <v>#N/A</v>
      </c>
      <c r="W51" s="10" t="e">
        <f t="shared" ca="1" si="46"/>
        <v>#N/A</v>
      </c>
      <c r="X51" s="7" t="e">
        <f t="shared" si="19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20"/>
        <v>#DIV/0!</v>
      </c>
      <c r="AC51" s="11"/>
      <c r="AD51" s="7" t="e">
        <f t="shared" si="43"/>
        <v>#DIV/0!</v>
      </c>
      <c r="AE51" t="e">
        <f t="shared" si="44"/>
        <v>#DIV/0!</v>
      </c>
      <c r="AF51" s="25" t="e">
        <f t="shared" si="45"/>
        <v>#DIV/0!</v>
      </c>
    </row>
    <row r="52" spans="1:32" ht="14.25" x14ac:dyDescent="0.2">
      <c r="A52" s="37">
        <f>Control!B54</f>
        <v>0</v>
      </c>
      <c r="B52" s="27" t="e">
        <f t="shared" si="27"/>
        <v>#DIV/0!</v>
      </c>
      <c r="C52" s="20">
        <v>0</v>
      </c>
      <c r="D52" s="9" t="e">
        <f t="shared" si="28"/>
        <v>#DIV/0!</v>
      </c>
      <c r="E52">
        <f>Control!C54/100</f>
        <v>0</v>
      </c>
      <c r="F52" t="e">
        <f t="shared" si="29"/>
        <v>#DIV/0!</v>
      </c>
      <c r="G52">
        <f t="shared" si="30"/>
        <v>0</v>
      </c>
      <c r="H52" s="21">
        <f t="shared" si="31"/>
        <v>0</v>
      </c>
      <c r="I52" s="7" t="e">
        <f t="shared" si="32"/>
        <v>#DIV/0!</v>
      </c>
      <c r="J52" t="e">
        <f t="shared" si="33"/>
        <v>#DIV/0!</v>
      </c>
      <c r="K52">
        <f>Control!F54/100</f>
        <v>0</v>
      </c>
      <c r="L52" s="25" t="e">
        <f t="shared" si="34"/>
        <v>#DIV/0!</v>
      </c>
      <c r="M52" s="10" t="e">
        <f t="shared" si="35"/>
        <v>#DIV/0!</v>
      </c>
      <c r="N52" t="e">
        <f t="shared" si="36"/>
        <v>#DIV/0!</v>
      </c>
      <c r="O52" t="e">
        <f t="shared" si="37"/>
        <v>#DIV/0!</v>
      </c>
      <c r="P52" s="25" t="e">
        <f t="shared" si="38"/>
        <v>#DIV/0!</v>
      </c>
      <c r="Q52" s="17" t="e">
        <f t="shared" si="39"/>
        <v>#DIV/0!</v>
      </c>
      <c r="R52" t="e">
        <f t="shared" si="40"/>
        <v>#DIV/0!</v>
      </c>
      <c r="S52" s="25" t="e">
        <f t="shared" si="41"/>
        <v>#DIV/0!</v>
      </c>
      <c r="T52" s="25" t="e">
        <f t="shared" si="42"/>
        <v>#DIV/0!</v>
      </c>
      <c r="U52" s="10" t="e">
        <f ca="1">RANK(C52,$C$3:OFFSET($C$3,Control!$I$5-1,0),1)</f>
        <v>#N/A</v>
      </c>
      <c r="V52" s="10" t="e">
        <f t="shared" ca="1" si="46"/>
        <v>#N/A</v>
      </c>
      <c r="W52" s="10" t="e">
        <f t="shared" ca="1" si="46"/>
        <v>#N/A</v>
      </c>
      <c r="X52" s="7" t="e">
        <f t="shared" si="19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20"/>
        <v>#DIV/0!</v>
      </c>
      <c r="AC52" s="11"/>
      <c r="AD52" s="7" t="e">
        <f t="shared" si="43"/>
        <v>#DIV/0!</v>
      </c>
      <c r="AE52" t="e">
        <f t="shared" si="44"/>
        <v>#DIV/0!</v>
      </c>
      <c r="AF52" s="25" t="e">
        <f t="shared" si="45"/>
        <v>#DIV/0!</v>
      </c>
    </row>
    <row r="53" spans="1:32" ht="14.25" x14ac:dyDescent="0.2">
      <c r="A53" s="37">
        <f>Control!B55</f>
        <v>0</v>
      </c>
      <c r="B53" s="27" t="e">
        <f t="shared" si="27"/>
        <v>#DIV/0!</v>
      </c>
      <c r="C53" s="20">
        <v>0</v>
      </c>
      <c r="D53" s="9" t="e">
        <f t="shared" si="28"/>
        <v>#DIV/0!</v>
      </c>
      <c r="E53">
        <f>Control!C55/100</f>
        <v>0</v>
      </c>
      <c r="F53" t="e">
        <f t="shared" si="29"/>
        <v>#DIV/0!</v>
      </c>
      <c r="G53">
        <f t="shared" si="30"/>
        <v>0</v>
      </c>
      <c r="H53" s="21">
        <f t="shared" si="31"/>
        <v>0</v>
      </c>
      <c r="I53" s="7" t="e">
        <f t="shared" si="32"/>
        <v>#DIV/0!</v>
      </c>
      <c r="J53" t="e">
        <f t="shared" si="33"/>
        <v>#DIV/0!</v>
      </c>
      <c r="K53">
        <f>Control!F55/100</f>
        <v>0</v>
      </c>
      <c r="L53" s="25" t="e">
        <f t="shared" si="34"/>
        <v>#DIV/0!</v>
      </c>
      <c r="M53" s="10" t="e">
        <f t="shared" si="35"/>
        <v>#DIV/0!</v>
      </c>
      <c r="N53" t="e">
        <f t="shared" si="36"/>
        <v>#DIV/0!</v>
      </c>
      <c r="O53" t="e">
        <f t="shared" si="37"/>
        <v>#DIV/0!</v>
      </c>
      <c r="P53" s="25" t="e">
        <f t="shared" si="38"/>
        <v>#DIV/0!</v>
      </c>
      <c r="Q53" s="17" t="e">
        <f t="shared" si="39"/>
        <v>#DIV/0!</v>
      </c>
      <c r="R53" t="e">
        <f t="shared" si="40"/>
        <v>#DIV/0!</v>
      </c>
      <c r="S53" s="25" t="e">
        <f t="shared" si="41"/>
        <v>#DIV/0!</v>
      </c>
      <c r="T53" s="25" t="e">
        <f t="shared" si="42"/>
        <v>#DIV/0!</v>
      </c>
      <c r="U53" s="10" t="e">
        <f ca="1">RANK(C53,$C$3:OFFSET($C$3,Control!$I$5-1,0),1)</f>
        <v>#N/A</v>
      </c>
      <c r="V53" s="10" t="e">
        <f t="shared" ca="1" si="46"/>
        <v>#N/A</v>
      </c>
      <c r="W53" s="10" t="e">
        <f t="shared" ca="1" si="46"/>
        <v>#N/A</v>
      </c>
      <c r="X53" s="7" t="e">
        <f t="shared" si="19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20"/>
        <v>#DIV/0!</v>
      </c>
      <c r="AC53" s="11"/>
      <c r="AD53" s="7" t="e">
        <f t="shared" si="43"/>
        <v>#DIV/0!</v>
      </c>
      <c r="AE53" t="e">
        <f t="shared" si="44"/>
        <v>#DIV/0!</v>
      </c>
      <c r="AF53" s="25" t="e">
        <f t="shared" si="45"/>
        <v>#DIV/0!</v>
      </c>
    </row>
    <row r="54" spans="1:32" ht="14.25" x14ac:dyDescent="0.2">
      <c r="A54" s="37">
        <f>Control!B56</f>
        <v>0</v>
      </c>
      <c r="B54" s="27" t="e">
        <f t="shared" si="27"/>
        <v>#DIV/0!</v>
      </c>
      <c r="C54" s="20">
        <v>0</v>
      </c>
      <c r="D54" s="9" t="e">
        <f t="shared" si="28"/>
        <v>#DIV/0!</v>
      </c>
      <c r="E54">
        <f>Control!C56/100</f>
        <v>0</v>
      </c>
      <c r="F54" t="e">
        <f t="shared" si="29"/>
        <v>#DIV/0!</v>
      </c>
      <c r="G54">
        <f t="shared" si="30"/>
        <v>0</v>
      </c>
      <c r="H54" s="21">
        <f t="shared" si="31"/>
        <v>0</v>
      </c>
      <c r="I54" s="7" t="e">
        <f t="shared" si="32"/>
        <v>#DIV/0!</v>
      </c>
      <c r="J54" t="e">
        <f t="shared" si="33"/>
        <v>#DIV/0!</v>
      </c>
      <c r="K54">
        <f>Control!F56/100</f>
        <v>0</v>
      </c>
      <c r="L54" s="25" t="e">
        <f t="shared" si="34"/>
        <v>#DIV/0!</v>
      </c>
      <c r="M54" s="10" t="e">
        <f t="shared" si="35"/>
        <v>#DIV/0!</v>
      </c>
      <c r="N54" t="e">
        <f t="shared" si="36"/>
        <v>#DIV/0!</v>
      </c>
      <c r="O54" t="e">
        <f t="shared" si="37"/>
        <v>#DIV/0!</v>
      </c>
      <c r="P54" s="25" t="e">
        <f t="shared" si="38"/>
        <v>#DIV/0!</v>
      </c>
      <c r="Q54" s="17" t="e">
        <f t="shared" si="39"/>
        <v>#DIV/0!</v>
      </c>
      <c r="R54" t="e">
        <f t="shared" si="40"/>
        <v>#DIV/0!</v>
      </c>
      <c r="S54" s="25" t="e">
        <f t="shared" si="41"/>
        <v>#DIV/0!</v>
      </c>
      <c r="T54" s="25" t="e">
        <f t="shared" si="42"/>
        <v>#DIV/0!</v>
      </c>
      <c r="U54" s="10" t="e">
        <f ca="1">RANK(C54,$C$3:OFFSET($C$3,Control!$I$5-1,0),1)</f>
        <v>#N/A</v>
      </c>
      <c r="V54" s="10" t="e">
        <f t="shared" ca="1" si="46"/>
        <v>#N/A</v>
      </c>
      <c r="W54" s="10" t="e">
        <f t="shared" ca="1" si="46"/>
        <v>#N/A</v>
      </c>
      <c r="X54" s="7" t="e">
        <f t="shared" si="19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20"/>
        <v>#DIV/0!</v>
      </c>
      <c r="AC54" s="11"/>
      <c r="AD54" s="7" t="e">
        <f t="shared" si="43"/>
        <v>#DIV/0!</v>
      </c>
      <c r="AE54" t="e">
        <f t="shared" si="44"/>
        <v>#DIV/0!</v>
      </c>
      <c r="AF54" s="25" t="e">
        <f t="shared" si="45"/>
        <v>#DIV/0!</v>
      </c>
    </row>
    <row r="55" spans="1:32" ht="14.25" x14ac:dyDescent="0.2">
      <c r="A55" s="37">
        <f>Control!B57</f>
        <v>0</v>
      </c>
      <c r="B55" s="27" t="e">
        <f t="shared" si="27"/>
        <v>#DIV/0!</v>
      </c>
      <c r="C55" s="20">
        <v>0</v>
      </c>
      <c r="D55" s="9" t="e">
        <f t="shared" si="28"/>
        <v>#DIV/0!</v>
      </c>
      <c r="E55">
        <f>Control!C57/100</f>
        <v>0</v>
      </c>
      <c r="F55" t="e">
        <f t="shared" si="29"/>
        <v>#DIV/0!</v>
      </c>
      <c r="G55">
        <f t="shared" si="30"/>
        <v>0</v>
      </c>
      <c r="H55" s="21">
        <f t="shared" si="31"/>
        <v>0</v>
      </c>
      <c r="I55" s="7" t="e">
        <f t="shared" si="32"/>
        <v>#DIV/0!</v>
      </c>
      <c r="J55" t="e">
        <f t="shared" si="33"/>
        <v>#DIV/0!</v>
      </c>
      <c r="K55">
        <f>Control!F57/100</f>
        <v>0</v>
      </c>
      <c r="L55" s="25" t="e">
        <f t="shared" si="34"/>
        <v>#DIV/0!</v>
      </c>
      <c r="M55" s="10" t="e">
        <f t="shared" si="35"/>
        <v>#DIV/0!</v>
      </c>
      <c r="N55" t="e">
        <f t="shared" si="36"/>
        <v>#DIV/0!</v>
      </c>
      <c r="O55" t="e">
        <f t="shared" si="37"/>
        <v>#DIV/0!</v>
      </c>
      <c r="P55" s="25" t="e">
        <f t="shared" si="38"/>
        <v>#DIV/0!</v>
      </c>
      <c r="Q55" s="17" t="e">
        <f t="shared" si="39"/>
        <v>#DIV/0!</v>
      </c>
      <c r="R55" t="e">
        <f t="shared" si="40"/>
        <v>#DIV/0!</v>
      </c>
      <c r="S55" s="25" t="e">
        <f t="shared" si="41"/>
        <v>#DIV/0!</v>
      </c>
      <c r="T55" s="25" t="e">
        <f t="shared" si="42"/>
        <v>#DIV/0!</v>
      </c>
      <c r="U55" s="10" t="e">
        <f ca="1">RANK(C55,$C$3:OFFSET($C$3,Control!$I$5-1,0),1)</f>
        <v>#N/A</v>
      </c>
      <c r="V55" s="10" t="e">
        <f t="shared" ca="1" si="46"/>
        <v>#N/A</v>
      </c>
      <c r="W55" s="10" t="e">
        <f t="shared" ca="1" si="46"/>
        <v>#N/A</v>
      </c>
      <c r="X55" s="7" t="e">
        <f t="shared" si="19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20"/>
        <v>#DIV/0!</v>
      </c>
      <c r="AC55" s="11"/>
      <c r="AD55" s="7" t="e">
        <f t="shared" si="43"/>
        <v>#DIV/0!</v>
      </c>
      <c r="AE55" t="e">
        <f t="shared" si="44"/>
        <v>#DIV/0!</v>
      </c>
      <c r="AF55" s="25" t="e">
        <f t="shared" si="45"/>
        <v>#DIV/0!</v>
      </c>
    </row>
    <row r="56" spans="1:32" ht="14.25" x14ac:dyDescent="0.2">
      <c r="A56" s="37">
        <f>Control!B58</f>
        <v>0</v>
      </c>
      <c r="B56" s="27" t="e">
        <f t="shared" si="27"/>
        <v>#DIV/0!</v>
      </c>
      <c r="C56" s="20">
        <v>0</v>
      </c>
      <c r="D56" s="9" t="e">
        <f t="shared" si="28"/>
        <v>#DIV/0!</v>
      </c>
      <c r="E56">
        <f>Control!C58/100</f>
        <v>0</v>
      </c>
      <c r="F56" t="e">
        <f t="shared" si="29"/>
        <v>#DIV/0!</v>
      </c>
      <c r="G56">
        <f t="shared" si="30"/>
        <v>0</v>
      </c>
      <c r="H56" s="21">
        <f t="shared" si="31"/>
        <v>0</v>
      </c>
      <c r="I56" s="7" t="e">
        <f t="shared" si="32"/>
        <v>#DIV/0!</v>
      </c>
      <c r="J56" t="e">
        <f t="shared" si="33"/>
        <v>#DIV/0!</v>
      </c>
      <c r="K56">
        <f>Control!F58/100</f>
        <v>0</v>
      </c>
      <c r="L56" s="25" t="e">
        <f t="shared" si="34"/>
        <v>#DIV/0!</v>
      </c>
      <c r="M56" s="10" t="e">
        <f t="shared" si="35"/>
        <v>#DIV/0!</v>
      </c>
      <c r="N56" t="e">
        <f t="shared" si="36"/>
        <v>#DIV/0!</v>
      </c>
      <c r="O56" t="e">
        <f t="shared" si="37"/>
        <v>#DIV/0!</v>
      </c>
      <c r="P56" s="25" t="e">
        <f t="shared" si="38"/>
        <v>#DIV/0!</v>
      </c>
      <c r="Q56" s="17" t="e">
        <f t="shared" si="39"/>
        <v>#DIV/0!</v>
      </c>
      <c r="R56" t="e">
        <f t="shared" si="40"/>
        <v>#DIV/0!</v>
      </c>
      <c r="S56" s="25" t="e">
        <f t="shared" si="41"/>
        <v>#DIV/0!</v>
      </c>
      <c r="T56" s="25" t="e">
        <f t="shared" si="42"/>
        <v>#DIV/0!</v>
      </c>
      <c r="U56" s="10" t="e">
        <f ca="1">RANK(C56,$C$3:OFFSET($C$3,Control!$I$5-1,0),1)</f>
        <v>#N/A</v>
      </c>
      <c r="V56" s="10" t="e">
        <f t="shared" ref="V56:W75" ca="1" si="47">IF(U56=U55,U55+1,U56)</f>
        <v>#N/A</v>
      </c>
      <c r="W56" s="10" t="e">
        <f t="shared" ca="1" si="47"/>
        <v>#N/A</v>
      </c>
      <c r="X56" s="7" t="e">
        <f t="shared" si="19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20"/>
        <v>#DIV/0!</v>
      </c>
      <c r="AC56" s="11"/>
      <c r="AD56" s="7" t="e">
        <f t="shared" si="43"/>
        <v>#DIV/0!</v>
      </c>
      <c r="AE56" t="e">
        <f t="shared" si="44"/>
        <v>#DIV/0!</v>
      </c>
      <c r="AF56" s="25" t="e">
        <f t="shared" si="45"/>
        <v>#DIV/0!</v>
      </c>
    </row>
    <row r="57" spans="1:32" ht="14.25" x14ac:dyDescent="0.2">
      <c r="A57" s="37">
        <f>Control!B59</f>
        <v>0</v>
      </c>
      <c r="B57" s="27" t="e">
        <f t="shared" si="27"/>
        <v>#DIV/0!</v>
      </c>
      <c r="C57" s="20">
        <v>0</v>
      </c>
      <c r="D57" s="9" t="e">
        <f t="shared" si="28"/>
        <v>#DIV/0!</v>
      </c>
      <c r="E57">
        <f>Control!C59/100</f>
        <v>0</v>
      </c>
      <c r="F57" t="e">
        <f t="shared" si="29"/>
        <v>#DIV/0!</v>
      </c>
      <c r="G57">
        <f t="shared" si="30"/>
        <v>0</v>
      </c>
      <c r="H57" s="21">
        <f t="shared" si="31"/>
        <v>0</v>
      </c>
      <c r="I57" s="7" t="e">
        <f t="shared" si="32"/>
        <v>#DIV/0!</v>
      </c>
      <c r="J57" t="e">
        <f t="shared" si="33"/>
        <v>#DIV/0!</v>
      </c>
      <c r="K57">
        <f>Control!F59/100</f>
        <v>0</v>
      </c>
      <c r="L57" s="25" t="e">
        <f t="shared" si="34"/>
        <v>#DIV/0!</v>
      </c>
      <c r="M57" s="10" t="e">
        <f t="shared" si="35"/>
        <v>#DIV/0!</v>
      </c>
      <c r="N57" t="e">
        <f t="shared" si="36"/>
        <v>#DIV/0!</v>
      </c>
      <c r="O57" t="e">
        <f t="shared" si="37"/>
        <v>#DIV/0!</v>
      </c>
      <c r="P57" s="25" t="e">
        <f t="shared" si="38"/>
        <v>#DIV/0!</v>
      </c>
      <c r="Q57" s="17" t="e">
        <f t="shared" si="39"/>
        <v>#DIV/0!</v>
      </c>
      <c r="R57" t="e">
        <f t="shared" si="40"/>
        <v>#DIV/0!</v>
      </c>
      <c r="S57" s="25" t="e">
        <f t="shared" si="41"/>
        <v>#DIV/0!</v>
      </c>
      <c r="T57" s="25" t="e">
        <f t="shared" si="42"/>
        <v>#DIV/0!</v>
      </c>
      <c r="U57" s="10" t="e">
        <f ca="1">RANK(C57,$C$3:OFFSET($C$3,Control!$I$5-1,0),1)</f>
        <v>#N/A</v>
      </c>
      <c r="V57" s="10" t="e">
        <f t="shared" ca="1" si="47"/>
        <v>#N/A</v>
      </c>
      <c r="W57" s="10" t="e">
        <f t="shared" ca="1" si="47"/>
        <v>#N/A</v>
      </c>
      <c r="X57" s="7" t="e">
        <f t="shared" si="19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20"/>
        <v>#DIV/0!</v>
      </c>
      <c r="AC57" s="11"/>
      <c r="AD57" s="7" t="e">
        <f t="shared" si="43"/>
        <v>#DIV/0!</v>
      </c>
      <c r="AE57" t="e">
        <f t="shared" si="44"/>
        <v>#DIV/0!</v>
      </c>
      <c r="AF57" s="25" t="e">
        <f t="shared" si="45"/>
        <v>#DIV/0!</v>
      </c>
    </row>
    <row r="58" spans="1:32" ht="14.25" x14ac:dyDescent="0.2">
      <c r="A58" s="37">
        <f>Control!B60</f>
        <v>0</v>
      </c>
      <c r="B58" s="27" t="e">
        <f t="shared" si="27"/>
        <v>#DIV/0!</v>
      </c>
      <c r="C58" s="20">
        <v>0</v>
      </c>
      <c r="D58" s="9" t="e">
        <f t="shared" si="28"/>
        <v>#DIV/0!</v>
      </c>
      <c r="E58">
        <f>Control!C60/100</f>
        <v>0</v>
      </c>
      <c r="F58" t="e">
        <f t="shared" si="29"/>
        <v>#DIV/0!</v>
      </c>
      <c r="G58">
        <f t="shared" si="30"/>
        <v>0</v>
      </c>
      <c r="H58" s="21">
        <f t="shared" si="31"/>
        <v>0</v>
      </c>
      <c r="I58" s="7" t="e">
        <f t="shared" si="32"/>
        <v>#DIV/0!</v>
      </c>
      <c r="J58" t="e">
        <f t="shared" si="33"/>
        <v>#DIV/0!</v>
      </c>
      <c r="K58">
        <f>Control!F60/100</f>
        <v>0</v>
      </c>
      <c r="L58" s="25" t="e">
        <f t="shared" si="34"/>
        <v>#DIV/0!</v>
      </c>
      <c r="M58" s="10" t="e">
        <f t="shared" si="35"/>
        <v>#DIV/0!</v>
      </c>
      <c r="N58" t="e">
        <f t="shared" si="36"/>
        <v>#DIV/0!</v>
      </c>
      <c r="O58" t="e">
        <f t="shared" si="37"/>
        <v>#DIV/0!</v>
      </c>
      <c r="P58" s="25" t="e">
        <f t="shared" si="38"/>
        <v>#DIV/0!</v>
      </c>
      <c r="Q58" s="17" t="e">
        <f t="shared" si="39"/>
        <v>#DIV/0!</v>
      </c>
      <c r="R58" t="e">
        <f t="shared" si="40"/>
        <v>#DIV/0!</v>
      </c>
      <c r="S58" s="25" t="e">
        <f t="shared" si="41"/>
        <v>#DIV/0!</v>
      </c>
      <c r="T58" s="25" t="e">
        <f t="shared" si="42"/>
        <v>#DIV/0!</v>
      </c>
      <c r="U58" s="10" t="e">
        <f ca="1">RANK(C58,$C$3:OFFSET($C$3,Control!$I$5-1,0),1)</f>
        <v>#N/A</v>
      </c>
      <c r="V58" s="10" t="e">
        <f t="shared" ca="1" si="47"/>
        <v>#N/A</v>
      </c>
      <c r="W58" s="10" t="e">
        <f t="shared" ca="1" si="47"/>
        <v>#N/A</v>
      </c>
      <c r="X58" s="7" t="e">
        <f t="shared" si="19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20"/>
        <v>#DIV/0!</v>
      </c>
      <c r="AC58" s="11"/>
      <c r="AD58" s="7" t="e">
        <f t="shared" si="43"/>
        <v>#DIV/0!</v>
      </c>
      <c r="AE58" t="e">
        <f t="shared" si="44"/>
        <v>#DIV/0!</v>
      </c>
      <c r="AF58" s="25" t="e">
        <f t="shared" si="45"/>
        <v>#DIV/0!</v>
      </c>
    </row>
    <row r="59" spans="1:32" ht="14.25" x14ac:dyDescent="0.2">
      <c r="A59" s="37">
        <f>Control!B61</f>
        <v>0</v>
      </c>
      <c r="B59" s="27" t="e">
        <f t="shared" si="27"/>
        <v>#DIV/0!</v>
      </c>
      <c r="C59" s="20">
        <v>0</v>
      </c>
      <c r="D59" s="9" t="e">
        <f t="shared" si="28"/>
        <v>#DIV/0!</v>
      </c>
      <c r="E59">
        <f>Control!C61/100</f>
        <v>0</v>
      </c>
      <c r="F59" t="e">
        <f t="shared" si="29"/>
        <v>#DIV/0!</v>
      </c>
      <c r="G59">
        <f t="shared" si="30"/>
        <v>0</v>
      </c>
      <c r="H59" s="21">
        <f t="shared" si="31"/>
        <v>0</v>
      </c>
      <c r="I59" s="7" t="e">
        <f t="shared" si="32"/>
        <v>#DIV/0!</v>
      </c>
      <c r="J59" t="e">
        <f t="shared" si="33"/>
        <v>#DIV/0!</v>
      </c>
      <c r="K59">
        <f>Control!F61/100</f>
        <v>0</v>
      </c>
      <c r="L59" s="25" t="e">
        <f t="shared" si="34"/>
        <v>#DIV/0!</v>
      </c>
      <c r="M59" s="10" t="e">
        <f t="shared" si="35"/>
        <v>#DIV/0!</v>
      </c>
      <c r="N59" t="e">
        <f t="shared" si="36"/>
        <v>#DIV/0!</v>
      </c>
      <c r="O59" t="e">
        <f t="shared" si="37"/>
        <v>#DIV/0!</v>
      </c>
      <c r="P59" s="25" t="e">
        <f t="shared" si="38"/>
        <v>#DIV/0!</v>
      </c>
      <c r="Q59" s="17" t="e">
        <f t="shared" si="39"/>
        <v>#DIV/0!</v>
      </c>
      <c r="R59" t="e">
        <f t="shared" si="40"/>
        <v>#DIV/0!</v>
      </c>
      <c r="S59" s="25" t="e">
        <f t="shared" si="41"/>
        <v>#DIV/0!</v>
      </c>
      <c r="T59" s="25" t="e">
        <f t="shared" si="42"/>
        <v>#DIV/0!</v>
      </c>
      <c r="U59" s="10" t="e">
        <f ca="1">RANK(C59,$C$3:OFFSET($C$3,Control!$I$5-1,0),1)</f>
        <v>#N/A</v>
      </c>
      <c r="V59" s="10" t="e">
        <f t="shared" ca="1" si="47"/>
        <v>#N/A</v>
      </c>
      <c r="W59" s="10" t="e">
        <f t="shared" ca="1" si="47"/>
        <v>#N/A</v>
      </c>
      <c r="X59" s="7" t="e">
        <f t="shared" si="19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20"/>
        <v>#DIV/0!</v>
      </c>
      <c r="AC59" s="11"/>
      <c r="AD59" s="7" t="e">
        <f t="shared" si="43"/>
        <v>#DIV/0!</v>
      </c>
      <c r="AE59" t="e">
        <f t="shared" si="44"/>
        <v>#DIV/0!</v>
      </c>
      <c r="AF59" s="25" t="e">
        <f t="shared" si="45"/>
        <v>#DIV/0!</v>
      </c>
    </row>
    <row r="60" spans="1:32" ht="14.25" x14ac:dyDescent="0.2">
      <c r="A60" s="37">
        <f>Control!B62</f>
        <v>0</v>
      </c>
      <c r="B60" s="27" t="e">
        <f t="shared" si="27"/>
        <v>#DIV/0!</v>
      </c>
      <c r="C60" s="20">
        <v>0</v>
      </c>
      <c r="D60" s="9" t="e">
        <f t="shared" si="28"/>
        <v>#DIV/0!</v>
      </c>
      <c r="E60">
        <f>Control!C62/100</f>
        <v>0</v>
      </c>
      <c r="F60" t="e">
        <f t="shared" si="29"/>
        <v>#DIV/0!</v>
      </c>
      <c r="G60">
        <f t="shared" si="30"/>
        <v>0</v>
      </c>
      <c r="H60" s="21">
        <f t="shared" si="31"/>
        <v>0</v>
      </c>
      <c r="I60" s="7" t="e">
        <f t="shared" si="32"/>
        <v>#DIV/0!</v>
      </c>
      <c r="J60" t="e">
        <f t="shared" si="33"/>
        <v>#DIV/0!</v>
      </c>
      <c r="K60">
        <f>Control!F62/100</f>
        <v>0</v>
      </c>
      <c r="L60" s="25" t="e">
        <f t="shared" si="34"/>
        <v>#DIV/0!</v>
      </c>
      <c r="M60" s="10" t="e">
        <f t="shared" si="35"/>
        <v>#DIV/0!</v>
      </c>
      <c r="N60" t="e">
        <f t="shared" si="36"/>
        <v>#DIV/0!</v>
      </c>
      <c r="O60" t="e">
        <f t="shared" si="37"/>
        <v>#DIV/0!</v>
      </c>
      <c r="P60" s="25" t="e">
        <f t="shared" si="38"/>
        <v>#DIV/0!</v>
      </c>
      <c r="Q60" s="17" t="e">
        <f t="shared" si="39"/>
        <v>#DIV/0!</v>
      </c>
      <c r="R60" t="e">
        <f t="shared" si="40"/>
        <v>#DIV/0!</v>
      </c>
      <c r="S60" s="25" t="e">
        <f t="shared" si="41"/>
        <v>#DIV/0!</v>
      </c>
      <c r="T60" s="25" t="e">
        <f t="shared" si="42"/>
        <v>#DIV/0!</v>
      </c>
      <c r="U60" s="10" t="e">
        <f ca="1">RANK(C60,$C$3:OFFSET($C$3,Control!$I$5-1,0),1)</f>
        <v>#N/A</v>
      </c>
      <c r="V60" s="10" t="e">
        <f t="shared" ca="1" si="47"/>
        <v>#N/A</v>
      </c>
      <c r="W60" s="10" t="e">
        <f t="shared" ca="1" si="47"/>
        <v>#N/A</v>
      </c>
      <c r="X60" s="7" t="e">
        <f t="shared" si="19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20"/>
        <v>#DIV/0!</v>
      </c>
      <c r="AC60" s="11"/>
      <c r="AD60" s="7" t="e">
        <f t="shared" si="43"/>
        <v>#DIV/0!</v>
      </c>
      <c r="AE60" t="e">
        <f t="shared" si="44"/>
        <v>#DIV/0!</v>
      </c>
      <c r="AF60" s="25" t="e">
        <f t="shared" si="45"/>
        <v>#DIV/0!</v>
      </c>
    </row>
    <row r="61" spans="1:32" ht="14.25" x14ac:dyDescent="0.2">
      <c r="A61" s="37">
        <f>Control!B63</f>
        <v>0</v>
      </c>
      <c r="B61" s="27" t="e">
        <f t="shared" si="27"/>
        <v>#DIV/0!</v>
      </c>
      <c r="C61" s="20">
        <v>0</v>
      </c>
      <c r="D61" s="9" t="e">
        <f t="shared" si="28"/>
        <v>#DIV/0!</v>
      </c>
      <c r="E61">
        <f>Control!C63/100</f>
        <v>0</v>
      </c>
      <c r="F61" t="e">
        <f t="shared" si="29"/>
        <v>#DIV/0!</v>
      </c>
      <c r="G61">
        <f t="shared" si="30"/>
        <v>0</v>
      </c>
      <c r="H61" s="21">
        <f t="shared" si="31"/>
        <v>0</v>
      </c>
      <c r="I61" s="7" t="e">
        <f t="shared" si="32"/>
        <v>#DIV/0!</v>
      </c>
      <c r="J61" t="e">
        <f t="shared" si="33"/>
        <v>#DIV/0!</v>
      </c>
      <c r="K61">
        <f>Control!F63/100</f>
        <v>0</v>
      </c>
      <c r="L61" s="25" t="e">
        <f t="shared" si="34"/>
        <v>#DIV/0!</v>
      </c>
      <c r="M61" s="10" t="e">
        <f t="shared" si="35"/>
        <v>#DIV/0!</v>
      </c>
      <c r="N61" t="e">
        <f t="shared" si="36"/>
        <v>#DIV/0!</v>
      </c>
      <c r="O61" t="e">
        <f t="shared" si="37"/>
        <v>#DIV/0!</v>
      </c>
      <c r="P61" s="25" t="e">
        <f t="shared" si="38"/>
        <v>#DIV/0!</v>
      </c>
      <c r="Q61" s="17" t="e">
        <f t="shared" si="39"/>
        <v>#DIV/0!</v>
      </c>
      <c r="R61" t="e">
        <f t="shared" si="40"/>
        <v>#DIV/0!</v>
      </c>
      <c r="S61" s="25" t="e">
        <f t="shared" si="41"/>
        <v>#DIV/0!</v>
      </c>
      <c r="T61" s="25" t="e">
        <f t="shared" si="42"/>
        <v>#DIV/0!</v>
      </c>
      <c r="U61" s="10" t="e">
        <f ca="1">RANK(C61,$C$3:OFFSET($C$3,Control!$I$5-1,0),1)</f>
        <v>#N/A</v>
      </c>
      <c r="V61" s="10" t="e">
        <f t="shared" ca="1" si="47"/>
        <v>#N/A</v>
      </c>
      <c r="W61" s="10" t="e">
        <f t="shared" ca="1" si="47"/>
        <v>#N/A</v>
      </c>
      <c r="X61" s="7" t="e">
        <f t="shared" si="19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20"/>
        <v>#DIV/0!</v>
      </c>
      <c r="AC61" s="11"/>
      <c r="AD61" s="7" t="e">
        <f t="shared" si="43"/>
        <v>#DIV/0!</v>
      </c>
      <c r="AE61" t="e">
        <f t="shared" si="44"/>
        <v>#DIV/0!</v>
      </c>
      <c r="AF61" s="25" t="e">
        <f t="shared" si="45"/>
        <v>#DIV/0!</v>
      </c>
    </row>
    <row r="62" spans="1:32" ht="14.25" x14ac:dyDescent="0.2">
      <c r="A62" s="37">
        <f>Control!B64</f>
        <v>0</v>
      </c>
      <c r="B62" s="27" t="e">
        <f t="shared" si="27"/>
        <v>#DIV/0!</v>
      </c>
      <c r="C62" s="20">
        <v>0</v>
      </c>
      <c r="D62" s="9" t="e">
        <f t="shared" si="28"/>
        <v>#DIV/0!</v>
      </c>
      <c r="E62">
        <f>Control!C64/100</f>
        <v>0</v>
      </c>
      <c r="F62" t="e">
        <f t="shared" si="29"/>
        <v>#DIV/0!</v>
      </c>
      <c r="G62">
        <f t="shared" si="30"/>
        <v>0</v>
      </c>
      <c r="H62" s="21">
        <f t="shared" si="31"/>
        <v>0</v>
      </c>
      <c r="I62" s="7" t="e">
        <f t="shared" si="32"/>
        <v>#DIV/0!</v>
      </c>
      <c r="J62" t="e">
        <f t="shared" si="33"/>
        <v>#DIV/0!</v>
      </c>
      <c r="K62">
        <f>Control!F64/100</f>
        <v>0</v>
      </c>
      <c r="L62" s="25" t="e">
        <f t="shared" si="34"/>
        <v>#DIV/0!</v>
      </c>
      <c r="M62" s="10" t="e">
        <f t="shared" si="35"/>
        <v>#DIV/0!</v>
      </c>
      <c r="N62" t="e">
        <f t="shared" si="36"/>
        <v>#DIV/0!</v>
      </c>
      <c r="O62" t="e">
        <f t="shared" si="37"/>
        <v>#DIV/0!</v>
      </c>
      <c r="P62" s="25" t="e">
        <f t="shared" si="38"/>
        <v>#DIV/0!</v>
      </c>
      <c r="Q62" s="17" t="e">
        <f t="shared" si="39"/>
        <v>#DIV/0!</v>
      </c>
      <c r="R62" t="e">
        <f t="shared" si="40"/>
        <v>#DIV/0!</v>
      </c>
      <c r="S62" s="25" t="e">
        <f t="shared" si="41"/>
        <v>#DIV/0!</v>
      </c>
      <c r="T62" s="25" t="e">
        <f t="shared" si="42"/>
        <v>#DIV/0!</v>
      </c>
      <c r="U62" s="10" t="e">
        <f ca="1">RANK(C62,$C$3:OFFSET($C$3,Control!$I$5-1,0),1)</f>
        <v>#N/A</v>
      </c>
      <c r="V62" s="10" t="e">
        <f t="shared" ca="1" si="47"/>
        <v>#N/A</v>
      </c>
      <c r="W62" s="10" t="e">
        <f t="shared" ca="1" si="47"/>
        <v>#N/A</v>
      </c>
      <c r="X62" s="7" t="e">
        <f t="shared" si="19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20"/>
        <v>#DIV/0!</v>
      </c>
      <c r="AC62" s="11"/>
      <c r="AD62" s="7" t="e">
        <f t="shared" si="43"/>
        <v>#DIV/0!</v>
      </c>
      <c r="AE62" t="e">
        <f t="shared" si="44"/>
        <v>#DIV/0!</v>
      </c>
      <c r="AF62" s="25" t="e">
        <f t="shared" si="45"/>
        <v>#DIV/0!</v>
      </c>
    </row>
    <row r="63" spans="1:32" ht="14.25" x14ac:dyDescent="0.2">
      <c r="A63" s="37">
        <f>Control!B65</f>
        <v>0</v>
      </c>
      <c r="B63" s="27" t="e">
        <f t="shared" si="27"/>
        <v>#DIV/0!</v>
      </c>
      <c r="C63" s="20">
        <v>0</v>
      </c>
      <c r="D63" s="9" t="e">
        <f t="shared" si="28"/>
        <v>#DIV/0!</v>
      </c>
      <c r="E63">
        <f>Control!C65/100</f>
        <v>0</v>
      </c>
      <c r="F63" t="e">
        <f t="shared" si="29"/>
        <v>#DIV/0!</v>
      </c>
      <c r="G63">
        <f t="shared" si="30"/>
        <v>0</v>
      </c>
      <c r="H63" s="21">
        <f t="shared" si="31"/>
        <v>0</v>
      </c>
      <c r="I63" s="7" t="e">
        <f t="shared" si="32"/>
        <v>#DIV/0!</v>
      </c>
      <c r="J63" t="e">
        <f t="shared" si="33"/>
        <v>#DIV/0!</v>
      </c>
      <c r="K63">
        <f>Control!F65/100</f>
        <v>0</v>
      </c>
      <c r="L63" s="25" t="e">
        <f t="shared" si="34"/>
        <v>#DIV/0!</v>
      </c>
      <c r="M63" s="10" t="e">
        <f t="shared" si="35"/>
        <v>#DIV/0!</v>
      </c>
      <c r="N63" t="e">
        <f t="shared" si="36"/>
        <v>#DIV/0!</v>
      </c>
      <c r="O63" t="e">
        <f t="shared" si="37"/>
        <v>#DIV/0!</v>
      </c>
      <c r="P63" s="25" t="e">
        <f t="shared" si="38"/>
        <v>#DIV/0!</v>
      </c>
      <c r="Q63" s="17" t="e">
        <f t="shared" si="39"/>
        <v>#DIV/0!</v>
      </c>
      <c r="R63" t="e">
        <f t="shared" si="40"/>
        <v>#DIV/0!</v>
      </c>
      <c r="S63" s="25" t="e">
        <f t="shared" si="41"/>
        <v>#DIV/0!</v>
      </c>
      <c r="T63" s="25" t="e">
        <f t="shared" si="42"/>
        <v>#DIV/0!</v>
      </c>
      <c r="U63" s="10" t="e">
        <f ca="1">RANK(C63,$C$3:OFFSET($C$3,Control!$I$5-1,0),1)</f>
        <v>#N/A</v>
      </c>
      <c r="V63" s="10" t="e">
        <f t="shared" ca="1" si="47"/>
        <v>#N/A</v>
      </c>
      <c r="W63" s="10" t="e">
        <f t="shared" ca="1" si="47"/>
        <v>#N/A</v>
      </c>
      <c r="X63" s="7" t="e">
        <f t="shared" si="19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20"/>
        <v>#DIV/0!</v>
      </c>
      <c r="AC63" s="11"/>
      <c r="AD63" s="7" t="e">
        <f t="shared" si="43"/>
        <v>#DIV/0!</v>
      </c>
      <c r="AE63" t="e">
        <f t="shared" si="44"/>
        <v>#DIV/0!</v>
      </c>
      <c r="AF63" s="25" t="e">
        <f t="shared" si="45"/>
        <v>#DIV/0!</v>
      </c>
    </row>
    <row r="64" spans="1:32" ht="14.25" x14ac:dyDescent="0.2">
      <c r="A64" s="37">
        <f>Control!B66</f>
        <v>0</v>
      </c>
      <c r="B64" s="27" t="e">
        <f t="shared" si="27"/>
        <v>#DIV/0!</v>
      </c>
      <c r="C64" s="20">
        <v>0</v>
      </c>
      <c r="D64" s="9" t="e">
        <f t="shared" si="28"/>
        <v>#DIV/0!</v>
      </c>
      <c r="E64">
        <f>Control!C66/100</f>
        <v>0</v>
      </c>
      <c r="F64" t="e">
        <f t="shared" si="29"/>
        <v>#DIV/0!</v>
      </c>
      <c r="G64">
        <f t="shared" si="30"/>
        <v>0</v>
      </c>
      <c r="H64" s="21">
        <f t="shared" si="31"/>
        <v>0</v>
      </c>
      <c r="I64" s="7" t="e">
        <f t="shared" si="32"/>
        <v>#DIV/0!</v>
      </c>
      <c r="J64" t="e">
        <f t="shared" si="33"/>
        <v>#DIV/0!</v>
      </c>
      <c r="K64">
        <f>Control!F66/100</f>
        <v>0</v>
      </c>
      <c r="L64" s="25" t="e">
        <f t="shared" si="34"/>
        <v>#DIV/0!</v>
      </c>
      <c r="M64" s="10" t="e">
        <f t="shared" si="35"/>
        <v>#DIV/0!</v>
      </c>
      <c r="N64" t="e">
        <f t="shared" si="36"/>
        <v>#DIV/0!</v>
      </c>
      <c r="O64" t="e">
        <f t="shared" si="37"/>
        <v>#DIV/0!</v>
      </c>
      <c r="P64" s="25" t="e">
        <f t="shared" si="38"/>
        <v>#DIV/0!</v>
      </c>
      <c r="Q64" s="17" t="e">
        <f t="shared" si="39"/>
        <v>#DIV/0!</v>
      </c>
      <c r="R64" t="e">
        <f t="shared" si="40"/>
        <v>#DIV/0!</v>
      </c>
      <c r="S64" s="25" t="e">
        <f t="shared" si="41"/>
        <v>#DIV/0!</v>
      </c>
      <c r="T64" s="25" t="e">
        <f t="shared" si="42"/>
        <v>#DIV/0!</v>
      </c>
      <c r="U64" s="10" t="e">
        <f ca="1">RANK(C64,$C$3:OFFSET($C$3,Control!$I$5-1,0),1)</f>
        <v>#N/A</v>
      </c>
      <c r="V64" s="10" t="e">
        <f t="shared" ca="1" si="47"/>
        <v>#N/A</v>
      </c>
      <c r="W64" s="10" t="e">
        <f t="shared" ca="1" si="47"/>
        <v>#N/A</v>
      </c>
      <c r="X64" s="7" t="e">
        <f t="shared" si="19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20"/>
        <v>#DIV/0!</v>
      </c>
      <c r="AC64" s="11"/>
      <c r="AD64" s="7" t="e">
        <f t="shared" si="43"/>
        <v>#DIV/0!</v>
      </c>
      <c r="AE64" t="e">
        <f t="shared" si="44"/>
        <v>#DIV/0!</v>
      </c>
      <c r="AF64" s="25" t="e">
        <f t="shared" si="45"/>
        <v>#DIV/0!</v>
      </c>
    </row>
    <row r="65" spans="1:32" ht="14.25" x14ac:dyDescent="0.2">
      <c r="A65" s="37">
        <f>Control!B67</f>
        <v>0</v>
      </c>
      <c r="B65" s="27" t="e">
        <f t="shared" si="27"/>
        <v>#DIV/0!</v>
      </c>
      <c r="C65" s="20">
        <v>0</v>
      </c>
      <c r="D65" s="9" t="e">
        <f t="shared" si="28"/>
        <v>#DIV/0!</v>
      </c>
      <c r="E65">
        <f>Control!C67/100</f>
        <v>0</v>
      </c>
      <c r="F65" t="e">
        <f t="shared" si="29"/>
        <v>#DIV/0!</v>
      </c>
      <c r="G65">
        <f t="shared" si="30"/>
        <v>0</v>
      </c>
      <c r="H65" s="21">
        <f t="shared" si="31"/>
        <v>0</v>
      </c>
      <c r="I65" s="7" t="e">
        <f t="shared" si="32"/>
        <v>#DIV/0!</v>
      </c>
      <c r="J65" t="e">
        <f t="shared" si="33"/>
        <v>#DIV/0!</v>
      </c>
      <c r="K65">
        <f>Control!F67/100</f>
        <v>0</v>
      </c>
      <c r="L65" s="25" t="e">
        <f t="shared" si="34"/>
        <v>#DIV/0!</v>
      </c>
      <c r="M65" s="10" t="e">
        <f t="shared" si="35"/>
        <v>#DIV/0!</v>
      </c>
      <c r="N65" t="e">
        <f t="shared" si="36"/>
        <v>#DIV/0!</v>
      </c>
      <c r="O65" t="e">
        <f t="shared" si="37"/>
        <v>#DIV/0!</v>
      </c>
      <c r="P65" s="25" t="e">
        <f t="shared" si="38"/>
        <v>#DIV/0!</v>
      </c>
      <c r="Q65" s="17" t="e">
        <f t="shared" si="39"/>
        <v>#DIV/0!</v>
      </c>
      <c r="R65" t="e">
        <f t="shared" si="40"/>
        <v>#DIV/0!</v>
      </c>
      <c r="S65" s="25" t="e">
        <f t="shared" si="41"/>
        <v>#DIV/0!</v>
      </c>
      <c r="T65" s="25" t="e">
        <f t="shared" si="42"/>
        <v>#DIV/0!</v>
      </c>
      <c r="U65" s="10" t="e">
        <f ca="1">RANK(C65,$C$3:OFFSET($C$3,Control!$I$5-1,0),1)</f>
        <v>#N/A</v>
      </c>
      <c r="V65" s="10" t="e">
        <f t="shared" ca="1" si="47"/>
        <v>#N/A</v>
      </c>
      <c r="W65" s="10" t="e">
        <f t="shared" ca="1" si="47"/>
        <v>#N/A</v>
      </c>
      <c r="X65" s="7" t="e">
        <f t="shared" si="19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20"/>
        <v>#DIV/0!</v>
      </c>
      <c r="AC65" s="11"/>
      <c r="AD65" s="7" t="e">
        <f t="shared" si="43"/>
        <v>#DIV/0!</v>
      </c>
      <c r="AE65" t="e">
        <f t="shared" si="44"/>
        <v>#DIV/0!</v>
      </c>
      <c r="AF65" s="25" t="e">
        <f t="shared" si="45"/>
        <v>#DIV/0!</v>
      </c>
    </row>
    <row r="66" spans="1:32" ht="14.25" x14ac:dyDescent="0.2">
      <c r="A66" s="37">
        <f>Control!B68</f>
        <v>0</v>
      </c>
      <c r="B66" s="27" t="e">
        <f t="shared" si="27"/>
        <v>#DIV/0!</v>
      </c>
      <c r="C66" s="20">
        <v>0</v>
      </c>
      <c r="D66" s="9" t="e">
        <f t="shared" si="28"/>
        <v>#DIV/0!</v>
      </c>
      <c r="E66">
        <f>Control!C68/100</f>
        <v>0</v>
      </c>
      <c r="F66" t="e">
        <f t="shared" si="29"/>
        <v>#DIV/0!</v>
      </c>
      <c r="G66">
        <f t="shared" si="30"/>
        <v>0</v>
      </c>
      <c r="H66" s="21">
        <f t="shared" si="31"/>
        <v>0</v>
      </c>
      <c r="I66" s="7" t="e">
        <f t="shared" si="32"/>
        <v>#DIV/0!</v>
      </c>
      <c r="J66" t="e">
        <f t="shared" si="33"/>
        <v>#DIV/0!</v>
      </c>
      <c r="K66">
        <f>Control!F68/100</f>
        <v>0</v>
      </c>
      <c r="L66" s="25" t="e">
        <f t="shared" si="34"/>
        <v>#DIV/0!</v>
      </c>
      <c r="M66" s="10" t="e">
        <f t="shared" si="35"/>
        <v>#DIV/0!</v>
      </c>
      <c r="N66" t="e">
        <f t="shared" si="36"/>
        <v>#DIV/0!</v>
      </c>
      <c r="O66" t="e">
        <f t="shared" si="37"/>
        <v>#DIV/0!</v>
      </c>
      <c r="P66" s="25" t="e">
        <f t="shared" si="38"/>
        <v>#DIV/0!</v>
      </c>
      <c r="Q66" s="17" t="e">
        <f t="shared" si="39"/>
        <v>#DIV/0!</v>
      </c>
      <c r="R66" t="e">
        <f t="shared" si="40"/>
        <v>#DIV/0!</v>
      </c>
      <c r="S66" s="25" t="e">
        <f t="shared" si="41"/>
        <v>#DIV/0!</v>
      </c>
      <c r="T66" s="25" t="e">
        <f t="shared" si="42"/>
        <v>#DIV/0!</v>
      </c>
      <c r="U66" s="10" t="e">
        <f ca="1">RANK(C66,$C$3:OFFSET($C$3,Control!$I$5-1,0),1)</f>
        <v>#N/A</v>
      </c>
      <c r="V66" s="10" t="e">
        <f t="shared" ca="1" si="47"/>
        <v>#N/A</v>
      </c>
      <c r="W66" s="10" t="e">
        <f t="shared" ca="1" si="47"/>
        <v>#N/A</v>
      </c>
      <c r="X66" s="7" t="e">
        <f t="shared" si="19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20"/>
        <v>#DIV/0!</v>
      </c>
      <c r="AC66" s="11"/>
      <c r="AD66" s="7" t="e">
        <f t="shared" si="43"/>
        <v>#DIV/0!</v>
      </c>
      <c r="AE66" t="e">
        <f t="shared" si="44"/>
        <v>#DIV/0!</v>
      </c>
      <c r="AF66" s="25" t="e">
        <f t="shared" si="45"/>
        <v>#DIV/0!</v>
      </c>
    </row>
    <row r="67" spans="1:32" ht="14.25" x14ac:dyDescent="0.2">
      <c r="A67" s="37">
        <f>Control!B69</f>
        <v>0</v>
      </c>
      <c r="B67" s="27" t="e">
        <f t="shared" si="27"/>
        <v>#DIV/0!</v>
      </c>
      <c r="C67" s="20">
        <v>0</v>
      </c>
      <c r="D67" s="9" t="e">
        <f t="shared" si="28"/>
        <v>#DIV/0!</v>
      </c>
      <c r="E67">
        <f>Control!C69/100</f>
        <v>0</v>
      </c>
      <c r="F67" t="e">
        <f t="shared" si="29"/>
        <v>#DIV/0!</v>
      </c>
      <c r="G67">
        <f t="shared" si="30"/>
        <v>0</v>
      </c>
      <c r="H67" s="21">
        <f t="shared" si="31"/>
        <v>0</v>
      </c>
      <c r="I67" s="7" t="e">
        <f t="shared" si="32"/>
        <v>#DIV/0!</v>
      </c>
      <c r="J67" t="e">
        <f t="shared" si="33"/>
        <v>#DIV/0!</v>
      </c>
      <c r="K67">
        <f>Control!F69/100</f>
        <v>0</v>
      </c>
      <c r="L67" s="25" t="e">
        <f t="shared" si="34"/>
        <v>#DIV/0!</v>
      </c>
      <c r="M67" s="10" t="e">
        <f t="shared" si="35"/>
        <v>#DIV/0!</v>
      </c>
      <c r="N67" t="e">
        <f t="shared" si="36"/>
        <v>#DIV/0!</v>
      </c>
      <c r="O67" t="e">
        <f t="shared" si="37"/>
        <v>#DIV/0!</v>
      </c>
      <c r="P67" s="25" t="e">
        <f t="shared" si="38"/>
        <v>#DIV/0!</v>
      </c>
      <c r="Q67" s="17" t="e">
        <f t="shared" si="39"/>
        <v>#DIV/0!</v>
      </c>
      <c r="R67" t="e">
        <f t="shared" si="40"/>
        <v>#DIV/0!</v>
      </c>
      <c r="S67" s="25" t="e">
        <f t="shared" si="41"/>
        <v>#DIV/0!</v>
      </c>
      <c r="T67" s="25" t="e">
        <f t="shared" si="42"/>
        <v>#DIV/0!</v>
      </c>
      <c r="U67" s="10" t="e">
        <f ca="1">RANK(C67,$C$3:OFFSET($C$3,Control!$I$5-1,0),1)</f>
        <v>#N/A</v>
      </c>
      <c r="V67" s="10" t="e">
        <f t="shared" ca="1" si="47"/>
        <v>#N/A</v>
      </c>
      <c r="W67" s="10" t="e">
        <f t="shared" ca="1" si="47"/>
        <v>#N/A</v>
      </c>
      <c r="X67" s="7" t="e">
        <f t="shared" si="19"/>
        <v>#DIV/0!</v>
      </c>
      <c r="Y67" s="7" t="e">
        <f t="shared" ref="Y67:Y100" ca="1" si="48">ABS(C67-V67)</f>
        <v>#N/A</v>
      </c>
      <c r="Z67">
        <v>1</v>
      </c>
      <c r="AA67">
        <v>2</v>
      </c>
      <c r="AB67" s="11" t="e">
        <f t="shared" si="20"/>
        <v>#DIV/0!</v>
      </c>
      <c r="AC67" s="11"/>
      <c r="AD67" s="7" t="e">
        <f t="shared" si="43"/>
        <v>#DIV/0!</v>
      </c>
      <c r="AE67" t="e">
        <f t="shared" si="44"/>
        <v>#DIV/0!</v>
      </c>
      <c r="AF67" s="25" t="e">
        <f t="shared" si="45"/>
        <v>#DIV/0!</v>
      </c>
    </row>
    <row r="68" spans="1:32" ht="14.25" x14ac:dyDescent="0.2">
      <c r="A68" s="37">
        <f>Control!B70</f>
        <v>0</v>
      </c>
      <c r="B68" s="27" t="e">
        <f t="shared" si="27"/>
        <v>#DIV/0!</v>
      </c>
      <c r="C68" s="20">
        <v>0</v>
      </c>
      <c r="D68" s="9" t="e">
        <f t="shared" si="28"/>
        <v>#DIV/0!</v>
      </c>
      <c r="E68">
        <f>Control!C70/100</f>
        <v>0</v>
      </c>
      <c r="F68" t="e">
        <f t="shared" si="29"/>
        <v>#DIV/0!</v>
      </c>
      <c r="G68">
        <f t="shared" si="30"/>
        <v>0</v>
      </c>
      <c r="H68" s="21">
        <f t="shared" si="31"/>
        <v>0</v>
      </c>
      <c r="I68" s="7" t="e">
        <f t="shared" si="32"/>
        <v>#DIV/0!</v>
      </c>
      <c r="J68" t="e">
        <f t="shared" si="33"/>
        <v>#DIV/0!</v>
      </c>
      <c r="K68">
        <f>Control!F70/100</f>
        <v>0</v>
      </c>
      <c r="L68" s="25" t="e">
        <f t="shared" si="34"/>
        <v>#DIV/0!</v>
      </c>
      <c r="M68" s="10" t="e">
        <f t="shared" si="35"/>
        <v>#DIV/0!</v>
      </c>
      <c r="N68" t="e">
        <f t="shared" si="36"/>
        <v>#DIV/0!</v>
      </c>
      <c r="O68" t="e">
        <f t="shared" si="37"/>
        <v>#DIV/0!</v>
      </c>
      <c r="P68" s="25" t="e">
        <f t="shared" si="38"/>
        <v>#DIV/0!</v>
      </c>
      <c r="Q68" s="17" t="e">
        <f t="shared" si="39"/>
        <v>#DIV/0!</v>
      </c>
      <c r="R68" t="e">
        <f t="shared" si="40"/>
        <v>#DIV/0!</v>
      </c>
      <c r="S68" s="25" t="e">
        <f t="shared" si="41"/>
        <v>#DIV/0!</v>
      </c>
      <c r="T68" s="25" t="e">
        <f t="shared" si="42"/>
        <v>#DIV/0!</v>
      </c>
      <c r="U68" s="10" t="e">
        <f ca="1">RANK(C68,$C$3:OFFSET($C$3,Control!$I$5-1,0),1)</f>
        <v>#N/A</v>
      </c>
      <c r="V68" s="10" t="e">
        <f t="shared" ca="1" si="47"/>
        <v>#N/A</v>
      </c>
      <c r="W68" s="10" t="e">
        <f t="shared" ca="1" si="47"/>
        <v>#N/A</v>
      </c>
      <c r="X68" s="7" t="e">
        <f t="shared" ref="X68:X100" si="49">(N68+L68)*100</f>
        <v>#DIV/0!</v>
      </c>
      <c r="Y68" s="7" t="e">
        <f t="shared" ca="1" si="48"/>
        <v>#N/A</v>
      </c>
      <c r="Z68">
        <v>1</v>
      </c>
      <c r="AA68">
        <v>2</v>
      </c>
      <c r="AB68" s="11" t="e">
        <f t="shared" ref="AB68:AB100" si="50">100*8.3144*$AA$2*($AA$1+273)*($AE$1/100-B68/100)/(0.018*1000000*C68+8.3144*$AA$2*($AA$1+273)*($AE$1/100-B68/100))</f>
        <v>#DIV/0!</v>
      </c>
      <c r="AC68" s="11"/>
      <c r="AD68" s="7" t="e">
        <f t="shared" si="43"/>
        <v>#DIV/0!</v>
      </c>
      <c r="AE68" t="e">
        <f t="shared" si="44"/>
        <v>#DIV/0!</v>
      </c>
      <c r="AF68" s="25" t="e">
        <f t="shared" si="45"/>
        <v>#DIV/0!</v>
      </c>
    </row>
    <row r="69" spans="1:32" ht="14.25" x14ac:dyDescent="0.2">
      <c r="A69" s="37">
        <f>Control!B71</f>
        <v>0</v>
      </c>
      <c r="B69" s="27" t="e">
        <f t="shared" si="27"/>
        <v>#DIV/0!</v>
      </c>
      <c r="C69" s="20">
        <v>0</v>
      </c>
      <c r="D69" s="9" t="e">
        <f t="shared" si="28"/>
        <v>#DIV/0!</v>
      </c>
      <c r="E69">
        <f>Control!C71/100</f>
        <v>0</v>
      </c>
      <c r="F69" t="e">
        <f t="shared" si="29"/>
        <v>#DIV/0!</v>
      </c>
      <c r="G69">
        <f t="shared" si="30"/>
        <v>0</v>
      </c>
      <c r="H69" s="21">
        <f t="shared" si="31"/>
        <v>0</v>
      </c>
      <c r="I69" s="7" t="e">
        <f t="shared" si="32"/>
        <v>#DIV/0!</v>
      </c>
      <c r="J69" t="e">
        <f t="shared" si="33"/>
        <v>#DIV/0!</v>
      </c>
      <c r="K69">
        <f>Control!F71/100</f>
        <v>0</v>
      </c>
      <c r="L69" s="25" t="e">
        <f t="shared" si="34"/>
        <v>#DIV/0!</v>
      </c>
      <c r="M69" s="10" t="e">
        <f t="shared" si="35"/>
        <v>#DIV/0!</v>
      </c>
      <c r="N69" t="e">
        <f t="shared" si="36"/>
        <v>#DIV/0!</v>
      </c>
      <c r="O69" t="e">
        <f t="shared" si="37"/>
        <v>#DIV/0!</v>
      </c>
      <c r="P69" s="25" t="e">
        <f t="shared" si="38"/>
        <v>#DIV/0!</v>
      </c>
      <c r="Q69" s="17" t="e">
        <f t="shared" si="39"/>
        <v>#DIV/0!</v>
      </c>
      <c r="R69" t="e">
        <f t="shared" si="40"/>
        <v>#DIV/0!</v>
      </c>
      <c r="S69" s="25" t="e">
        <f t="shared" si="41"/>
        <v>#DIV/0!</v>
      </c>
      <c r="T69" s="25" t="e">
        <f t="shared" si="42"/>
        <v>#DIV/0!</v>
      </c>
      <c r="U69" s="10" t="e">
        <f ca="1">RANK(C69,$C$3:OFFSET($C$3,Control!$I$5-1,0),1)</f>
        <v>#N/A</v>
      </c>
      <c r="V69" s="10" t="e">
        <f t="shared" ca="1" si="47"/>
        <v>#N/A</v>
      </c>
      <c r="W69" s="10" t="e">
        <f t="shared" ca="1" si="47"/>
        <v>#N/A</v>
      </c>
      <c r="X69" s="7" t="e">
        <f t="shared" si="49"/>
        <v>#DIV/0!</v>
      </c>
      <c r="Y69" s="7" t="e">
        <f t="shared" ca="1" si="48"/>
        <v>#N/A</v>
      </c>
      <c r="Z69">
        <v>1</v>
      </c>
      <c r="AA69">
        <v>2</v>
      </c>
      <c r="AB69" s="11" t="e">
        <f t="shared" si="50"/>
        <v>#DIV/0!</v>
      </c>
      <c r="AC69" s="11"/>
      <c r="AD69" s="7" t="e">
        <f t="shared" si="43"/>
        <v>#DIV/0!</v>
      </c>
      <c r="AE69" t="e">
        <f t="shared" si="44"/>
        <v>#DIV/0!</v>
      </c>
      <c r="AF69" s="25" t="e">
        <f t="shared" si="45"/>
        <v>#DIV/0!</v>
      </c>
    </row>
    <row r="70" spans="1:32" ht="14.25" x14ac:dyDescent="0.2">
      <c r="A70" s="37">
        <f>Control!B72</f>
        <v>0</v>
      </c>
      <c r="B70" s="27" t="e">
        <f t="shared" si="27"/>
        <v>#DIV/0!</v>
      </c>
      <c r="C70" s="20">
        <v>0</v>
      </c>
      <c r="D70" s="9" t="e">
        <f t="shared" si="28"/>
        <v>#DIV/0!</v>
      </c>
      <c r="E70">
        <f>Control!C72/100</f>
        <v>0</v>
      </c>
      <c r="F70" t="e">
        <f t="shared" si="29"/>
        <v>#DIV/0!</v>
      </c>
      <c r="G70">
        <f t="shared" si="30"/>
        <v>0</v>
      </c>
      <c r="H70" s="21">
        <f t="shared" si="31"/>
        <v>0</v>
      </c>
      <c r="I70" s="7" t="e">
        <f t="shared" si="32"/>
        <v>#DIV/0!</v>
      </c>
      <c r="J70" t="e">
        <f t="shared" si="33"/>
        <v>#DIV/0!</v>
      </c>
      <c r="K70">
        <f>Control!F72/100</f>
        <v>0</v>
      </c>
      <c r="L70" s="25" t="e">
        <f t="shared" si="34"/>
        <v>#DIV/0!</v>
      </c>
      <c r="M70" s="10" t="e">
        <f t="shared" si="35"/>
        <v>#DIV/0!</v>
      </c>
      <c r="N70" t="e">
        <f t="shared" si="36"/>
        <v>#DIV/0!</v>
      </c>
      <c r="O70" t="e">
        <f t="shared" si="37"/>
        <v>#DIV/0!</v>
      </c>
      <c r="P70" s="25" t="e">
        <f t="shared" si="38"/>
        <v>#DIV/0!</v>
      </c>
      <c r="Q70" s="17" t="e">
        <f t="shared" si="39"/>
        <v>#DIV/0!</v>
      </c>
      <c r="R70" t="e">
        <f t="shared" si="40"/>
        <v>#DIV/0!</v>
      </c>
      <c r="S70" s="25" t="e">
        <f t="shared" si="41"/>
        <v>#DIV/0!</v>
      </c>
      <c r="T70" s="25" t="e">
        <f t="shared" si="42"/>
        <v>#DIV/0!</v>
      </c>
      <c r="U70" s="10" t="e">
        <f ca="1">RANK(C70,$C$3:OFFSET($C$3,Control!$I$5-1,0),1)</f>
        <v>#N/A</v>
      </c>
      <c r="V70" s="10" t="e">
        <f t="shared" ca="1" si="47"/>
        <v>#N/A</v>
      </c>
      <c r="W70" s="10" t="e">
        <f t="shared" ca="1" si="47"/>
        <v>#N/A</v>
      </c>
      <c r="X70" s="7" t="e">
        <f t="shared" si="49"/>
        <v>#DIV/0!</v>
      </c>
      <c r="Y70" s="7" t="e">
        <f t="shared" ca="1" si="48"/>
        <v>#N/A</v>
      </c>
      <c r="Z70">
        <v>1</v>
      </c>
      <c r="AA70">
        <v>2</v>
      </c>
      <c r="AB70" s="11" t="e">
        <f t="shared" si="50"/>
        <v>#DIV/0!</v>
      </c>
      <c r="AC70" s="11"/>
      <c r="AD70" s="7" t="e">
        <f t="shared" si="43"/>
        <v>#DIV/0!</v>
      </c>
      <c r="AE70" t="e">
        <f t="shared" si="44"/>
        <v>#DIV/0!</v>
      </c>
      <c r="AF70" s="25" t="e">
        <f t="shared" si="45"/>
        <v>#DIV/0!</v>
      </c>
    </row>
    <row r="71" spans="1:32" ht="14.25" x14ac:dyDescent="0.2">
      <c r="A71" s="37">
        <f>Control!B73</f>
        <v>0</v>
      </c>
      <c r="B71" s="27" t="e">
        <f t="shared" si="27"/>
        <v>#DIV/0!</v>
      </c>
      <c r="C71" s="20">
        <v>0</v>
      </c>
      <c r="D71" s="9" t="e">
        <f t="shared" si="28"/>
        <v>#DIV/0!</v>
      </c>
      <c r="E71">
        <f>Control!C73/100</f>
        <v>0</v>
      </c>
      <c r="F71" t="e">
        <f t="shared" si="29"/>
        <v>#DIV/0!</v>
      </c>
      <c r="G71">
        <f t="shared" si="30"/>
        <v>0</v>
      </c>
      <c r="H71" s="21">
        <f t="shared" si="31"/>
        <v>0</v>
      </c>
      <c r="I71" s="7" t="e">
        <f t="shared" si="32"/>
        <v>#DIV/0!</v>
      </c>
      <c r="J71" t="e">
        <f t="shared" si="33"/>
        <v>#DIV/0!</v>
      </c>
      <c r="K71">
        <f>Control!F73/100</f>
        <v>0</v>
      </c>
      <c r="L71" s="25" t="e">
        <f t="shared" si="34"/>
        <v>#DIV/0!</v>
      </c>
      <c r="M71" s="10" t="e">
        <f t="shared" si="35"/>
        <v>#DIV/0!</v>
      </c>
      <c r="N71" t="e">
        <f t="shared" si="36"/>
        <v>#DIV/0!</v>
      </c>
      <c r="O71" t="e">
        <f t="shared" si="37"/>
        <v>#DIV/0!</v>
      </c>
      <c r="P71" s="25" t="e">
        <f t="shared" si="38"/>
        <v>#DIV/0!</v>
      </c>
      <c r="Q71" s="17" t="e">
        <f t="shared" si="39"/>
        <v>#DIV/0!</v>
      </c>
      <c r="R71" t="e">
        <f t="shared" si="40"/>
        <v>#DIV/0!</v>
      </c>
      <c r="S71" s="25" t="e">
        <f t="shared" si="41"/>
        <v>#DIV/0!</v>
      </c>
      <c r="T71" s="25" t="e">
        <f t="shared" si="42"/>
        <v>#DIV/0!</v>
      </c>
      <c r="U71" s="10" t="e">
        <f ca="1">RANK(C71,$C$3:OFFSET($C$3,Control!$I$5-1,0),1)</f>
        <v>#N/A</v>
      </c>
      <c r="V71" s="10" t="e">
        <f t="shared" ca="1" si="47"/>
        <v>#N/A</v>
      </c>
      <c r="W71" s="10" t="e">
        <f t="shared" ca="1" si="47"/>
        <v>#N/A</v>
      </c>
      <c r="X71" s="7" t="e">
        <f t="shared" si="49"/>
        <v>#DIV/0!</v>
      </c>
      <c r="Y71" s="7" t="e">
        <f t="shared" ca="1" si="48"/>
        <v>#N/A</v>
      </c>
      <c r="Z71">
        <v>1</v>
      </c>
      <c r="AA71">
        <v>2</v>
      </c>
      <c r="AB71" s="11" t="e">
        <f t="shared" si="50"/>
        <v>#DIV/0!</v>
      </c>
      <c r="AC71" s="11"/>
      <c r="AD71" s="7" t="e">
        <f t="shared" si="43"/>
        <v>#DIV/0!</v>
      </c>
      <c r="AE71" t="e">
        <f t="shared" si="44"/>
        <v>#DIV/0!</v>
      </c>
      <c r="AF71" s="25" t="e">
        <f t="shared" si="45"/>
        <v>#DIV/0!</v>
      </c>
    </row>
    <row r="72" spans="1:32" ht="14.25" x14ac:dyDescent="0.2">
      <c r="A72" s="37">
        <f>Control!B74</f>
        <v>0</v>
      </c>
      <c r="B72" s="27" t="e">
        <f t="shared" si="27"/>
        <v>#DIV/0!</v>
      </c>
      <c r="C72" s="20">
        <v>0</v>
      </c>
      <c r="D72" s="9" t="e">
        <f t="shared" si="28"/>
        <v>#DIV/0!</v>
      </c>
      <c r="E72">
        <f>Control!C74/100</f>
        <v>0</v>
      </c>
      <c r="F72" t="e">
        <f t="shared" si="29"/>
        <v>#DIV/0!</v>
      </c>
      <c r="G72">
        <f t="shared" si="30"/>
        <v>0</v>
      </c>
      <c r="H72" s="21">
        <f t="shared" si="31"/>
        <v>0</v>
      </c>
      <c r="I72" s="7" t="e">
        <f t="shared" si="32"/>
        <v>#DIV/0!</v>
      </c>
      <c r="J72" t="e">
        <f t="shared" si="33"/>
        <v>#DIV/0!</v>
      </c>
      <c r="K72">
        <f>Control!F74/100</f>
        <v>0</v>
      </c>
      <c r="L72" s="25" t="e">
        <f t="shared" si="34"/>
        <v>#DIV/0!</v>
      </c>
      <c r="M72" s="10" t="e">
        <f t="shared" si="35"/>
        <v>#DIV/0!</v>
      </c>
      <c r="N72" t="e">
        <f t="shared" si="36"/>
        <v>#DIV/0!</v>
      </c>
      <c r="O72" t="e">
        <f t="shared" si="37"/>
        <v>#DIV/0!</v>
      </c>
      <c r="P72" s="25" t="e">
        <f t="shared" si="38"/>
        <v>#DIV/0!</v>
      </c>
      <c r="Q72" s="17" t="e">
        <f t="shared" si="39"/>
        <v>#DIV/0!</v>
      </c>
      <c r="R72" t="e">
        <f t="shared" si="40"/>
        <v>#DIV/0!</v>
      </c>
      <c r="S72" s="25" t="e">
        <f t="shared" si="41"/>
        <v>#DIV/0!</v>
      </c>
      <c r="T72" s="25" t="e">
        <f t="shared" si="42"/>
        <v>#DIV/0!</v>
      </c>
      <c r="U72" s="10" t="e">
        <f ca="1">RANK(C72,$C$3:OFFSET($C$3,Control!$I$5-1,0),1)</f>
        <v>#N/A</v>
      </c>
      <c r="V72" s="10" t="e">
        <f t="shared" ca="1" si="47"/>
        <v>#N/A</v>
      </c>
      <c r="W72" s="10" t="e">
        <f t="shared" ca="1" si="47"/>
        <v>#N/A</v>
      </c>
      <c r="X72" s="7" t="e">
        <f t="shared" si="49"/>
        <v>#DIV/0!</v>
      </c>
      <c r="Y72" s="7" t="e">
        <f t="shared" ca="1" si="48"/>
        <v>#N/A</v>
      </c>
      <c r="Z72">
        <v>1</v>
      </c>
      <c r="AA72">
        <v>2</v>
      </c>
      <c r="AB72" s="11" t="e">
        <f t="shared" si="50"/>
        <v>#DIV/0!</v>
      </c>
      <c r="AC72" s="11"/>
      <c r="AD72" s="7" t="e">
        <f t="shared" si="43"/>
        <v>#DIV/0!</v>
      </c>
      <c r="AE72" t="e">
        <f t="shared" si="44"/>
        <v>#DIV/0!</v>
      </c>
      <c r="AF72" s="25" t="e">
        <f t="shared" si="45"/>
        <v>#DIV/0!</v>
      </c>
    </row>
    <row r="73" spans="1:32" ht="14.25" x14ac:dyDescent="0.2">
      <c r="A73" s="37">
        <f>Control!B75</f>
        <v>0</v>
      </c>
      <c r="B73" s="27" t="e">
        <f t="shared" si="27"/>
        <v>#DIV/0!</v>
      </c>
      <c r="C73" s="20">
        <v>0</v>
      </c>
      <c r="D73" s="9" t="e">
        <f t="shared" si="28"/>
        <v>#DIV/0!</v>
      </c>
      <c r="E73">
        <f>Control!C75/100</f>
        <v>0</v>
      </c>
      <c r="F73" t="e">
        <f t="shared" si="29"/>
        <v>#DIV/0!</v>
      </c>
      <c r="G73">
        <f t="shared" si="30"/>
        <v>0</v>
      </c>
      <c r="H73" s="21">
        <f t="shared" si="31"/>
        <v>0</v>
      </c>
      <c r="I73" s="7" t="e">
        <f t="shared" si="32"/>
        <v>#DIV/0!</v>
      </c>
      <c r="J73" t="e">
        <f t="shared" si="33"/>
        <v>#DIV/0!</v>
      </c>
      <c r="K73">
        <f>Control!F75/100</f>
        <v>0</v>
      </c>
      <c r="L73" s="25" t="e">
        <f t="shared" si="34"/>
        <v>#DIV/0!</v>
      </c>
      <c r="M73" s="10" t="e">
        <f t="shared" si="35"/>
        <v>#DIV/0!</v>
      </c>
      <c r="N73" t="e">
        <f t="shared" si="36"/>
        <v>#DIV/0!</v>
      </c>
      <c r="O73" t="e">
        <f t="shared" si="37"/>
        <v>#DIV/0!</v>
      </c>
      <c r="P73" s="25" t="e">
        <f t="shared" si="38"/>
        <v>#DIV/0!</v>
      </c>
      <c r="Q73" s="17" t="e">
        <f t="shared" si="39"/>
        <v>#DIV/0!</v>
      </c>
      <c r="R73" t="e">
        <f t="shared" si="40"/>
        <v>#DIV/0!</v>
      </c>
      <c r="S73" s="25" t="e">
        <f t="shared" si="41"/>
        <v>#DIV/0!</v>
      </c>
      <c r="T73" s="25" t="e">
        <f t="shared" si="42"/>
        <v>#DIV/0!</v>
      </c>
      <c r="U73" s="10" t="e">
        <f ca="1">RANK(C73,$C$3:OFFSET($C$3,Control!$I$5-1,0),1)</f>
        <v>#N/A</v>
      </c>
      <c r="V73" s="10" t="e">
        <f t="shared" ca="1" si="47"/>
        <v>#N/A</v>
      </c>
      <c r="W73" s="10" t="e">
        <f t="shared" ca="1" si="47"/>
        <v>#N/A</v>
      </c>
      <c r="X73" s="7" t="e">
        <f t="shared" si="49"/>
        <v>#DIV/0!</v>
      </c>
      <c r="Y73" s="7" t="e">
        <f t="shared" ca="1" si="48"/>
        <v>#N/A</v>
      </c>
      <c r="Z73">
        <v>1</v>
      </c>
      <c r="AA73">
        <v>2</v>
      </c>
      <c r="AB73" s="11" t="e">
        <f t="shared" si="50"/>
        <v>#DIV/0!</v>
      </c>
      <c r="AC73" s="11"/>
      <c r="AD73" s="7" t="e">
        <f t="shared" si="43"/>
        <v>#DIV/0!</v>
      </c>
      <c r="AE73" t="e">
        <f t="shared" si="44"/>
        <v>#DIV/0!</v>
      </c>
      <c r="AF73" s="25" t="e">
        <f t="shared" si="45"/>
        <v>#DIV/0!</v>
      </c>
    </row>
    <row r="74" spans="1:32" ht="14.25" x14ac:dyDescent="0.2">
      <c r="A74" s="37">
        <f>Control!B76</f>
        <v>0</v>
      </c>
      <c r="B74" s="27" t="e">
        <f t="shared" si="27"/>
        <v>#DIV/0!</v>
      </c>
      <c r="C74" s="20">
        <v>0</v>
      </c>
      <c r="D74" s="9" t="e">
        <f t="shared" si="28"/>
        <v>#DIV/0!</v>
      </c>
      <c r="E74">
        <f>Control!C76/100</f>
        <v>0</v>
      </c>
      <c r="F74" t="e">
        <f t="shared" si="29"/>
        <v>#DIV/0!</v>
      </c>
      <c r="G74">
        <f t="shared" si="30"/>
        <v>0</v>
      </c>
      <c r="H74" s="21">
        <f t="shared" si="31"/>
        <v>0</v>
      </c>
      <c r="I74" s="7" t="e">
        <f t="shared" si="32"/>
        <v>#DIV/0!</v>
      </c>
      <c r="J74" t="e">
        <f t="shared" si="33"/>
        <v>#DIV/0!</v>
      </c>
      <c r="K74">
        <f>Control!F76/100</f>
        <v>0</v>
      </c>
      <c r="L74" s="25" t="e">
        <f t="shared" si="34"/>
        <v>#DIV/0!</v>
      </c>
      <c r="M74" s="10" t="e">
        <f t="shared" si="35"/>
        <v>#DIV/0!</v>
      </c>
      <c r="N74" t="e">
        <f t="shared" si="36"/>
        <v>#DIV/0!</v>
      </c>
      <c r="O74" t="e">
        <f t="shared" si="37"/>
        <v>#DIV/0!</v>
      </c>
      <c r="P74" s="25" t="e">
        <f t="shared" si="38"/>
        <v>#DIV/0!</v>
      </c>
      <c r="Q74" s="17" t="e">
        <f t="shared" si="39"/>
        <v>#DIV/0!</v>
      </c>
      <c r="R74" t="e">
        <f t="shared" si="40"/>
        <v>#DIV/0!</v>
      </c>
      <c r="S74" s="25" t="e">
        <f t="shared" si="41"/>
        <v>#DIV/0!</v>
      </c>
      <c r="T74" s="25" t="e">
        <f t="shared" si="42"/>
        <v>#DIV/0!</v>
      </c>
      <c r="U74" s="10" t="e">
        <f ca="1">RANK(C74,$C$3:OFFSET($C$3,Control!$I$5-1,0),1)</f>
        <v>#N/A</v>
      </c>
      <c r="V74" s="10" t="e">
        <f t="shared" ca="1" si="47"/>
        <v>#N/A</v>
      </c>
      <c r="W74" s="10" t="e">
        <f t="shared" ca="1" si="47"/>
        <v>#N/A</v>
      </c>
      <c r="X74" s="7" t="e">
        <f t="shared" si="49"/>
        <v>#DIV/0!</v>
      </c>
      <c r="Y74" s="7" t="e">
        <f t="shared" ca="1" si="48"/>
        <v>#N/A</v>
      </c>
      <c r="Z74">
        <v>1</v>
      </c>
      <c r="AA74">
        <v>2</v>
      </c>
      <c r="AB74" s="11" t="e">
        <f t="shared" si="50"/>
        <v>#DIV/0!</v>
      </c>
      <c r="AC74" s="11"/>
      <c r="AD74" s="7" t="e">
        <f t="shared" si="43"/>
        <v>#DIV/0!</v>
      </c>
      <c r="AE74" t="e">
        <f t="shared" si="44"/>
        <v>#DIV/0!</v>
      </c>
      <c r="AF74" s="25" t="e">
        <f t="shared" si="45"/>
        <v>#DIV/0!</v>
      </c>
    </row>
    <row r="75" spans="1:32" ht="14.25" x14ac:dyDescent="0.2">
      <c r="A75" s="37">
        <f>Control!B77</f>
        <v>0</v>
      </c>
      <c r="B75" s="27" t="e">
        <f t="shared" si="27"/>
        <v>#DIV/0!</v>
      </c>
      <c r="C75" s="20">
        <v>0</v>
      </c>
      <c r="D75" s="9" t="e">
        <f t="shared" si="28"/>
        <v>#DIV/0!</v>
      </c>
      <c r="E75">
        <f>Control!C77/100</f>
        <v>0</v>
      </c>
      <c r="F75" t="e">
        <f t="shared" si="29"/>
        <v>#DIV/0!</v>
      </c>
      <c r="G75">
        <f t="shared" si="30"/>
        <v>0</v>
      </c>
      <c r="H75" s="21">
        <f t="shared" si="31"/>
        <v>0</v>
      </c>
      <c r="I75" s="7" t="e">
        <f t="shared" si="32"/>
        <v>#DIV/0!</v>
      </c>
      <c r="J75" t="e">
        <f t="shared" si="33"/>
        <v>#DIV/0!</v>
      </c>
      <c r="K75">
        <f>Control!F77/100</f>
        <v>0</v>
      </c>
      <c r="L75" s="25" t="e">
        <f t="shared" si="34"/>
        <v>#DIV/0!</v>
      </c>
      <c r="M75" s="10" t="e">
        <f t="shared" si="35"/>
        <v>#DIV/0!</v>
      </c>
      <c r="N75" t="e">
        <f t="shared" si="36"/>
        <v>#DIV/0!</v>
      </c>
      <c r="O75" t="e">
        <f t="shared" si="37"/>
        <v>#DIV/0!</v>
      </c>
      <c r="P75" s="25" t="e">
        <f t="shared" si="38"/>
        <v>#DIV/0!</v>
      </c>
      <c r="Q75" s="17" t="e">
        <f t="shared" si="39"/>
        <v>#DIV/0!</v>
      </c>
      <c r="R75" t="e">
        <f t="shared" si="40"/>
        <v>#DIV/0!</v>
      </c>
      <c r="S75" s="25" t="e">
        <f t="shared" si="41"/>
        <v>#DIV/0!</v>
      </c>
      <c r="T75" s="25" t="e">
        <f t="shared" si="42"/>
        <v>#DIV/0!</v>
      </c>
      <c r="U75" s="10" t="e">
        <f ca="1">RANK(C75,$C$3:OFFSET($C$3,Control!$I$5-1,0),1)</f>
        <v>#N/A</v>
      </c>
      <c r="V75" s="10" t="e">
        <f t="shared" ca="1" si="47"/>
        <v>#N/A</v>
      </c>
      <c r="W75" s="10" t="e">
        <f t="shared" ca="1" si="47"/>
        <v>#N/A</v>
      </c>
      <c r="X75" s="7" t="e">
        <f t="shared" si="49"/>
        <v>#DIV/0!</v>
      </c>
      <c r="Y75" s="7" t="e">
        <f t="shared" ca="1" si="48"/>
        <v>#N/A</v>
      </c>
      <c r="Z75">
        <v>1</v>
      </c>
      <c r="AA75">
        <v>2</v>
      </c>
      <c r="AB75" s="11" t="e">
        <f t="shared" si="50"/>
        <v>#DIV/0!</v>
      </c>
      <c r="AC75" s="11"/>
      <c r="AD75" s="7" t="e">
        <f t="shared" si="43"/>
        <v>#DIV/0!</v>
      </c>
      <c r="AE75" t="e">
        <f t="shared" si="44"/>
        <v>#DIV/0!</v>
      </c>
      <c r="AF75" s="25" t="e">
        <f t="shared" si="45"/>
        <v>#DIV/0!</v>
      </c>
    </row>
    <row r="76" spans="1:32" ht="14.25" x14ac:dyDescent="0.2">
      <c r="A76" s="37">
        <f>Control!B78</f>
        <v>0</v>
      </c>
      <c r="B76" s="27" t="e">
        <f t="shared" si="27"/>
        <v>#DIV/0!</v>
      </c>
      <c r="C76" s="20">
        <v>0</v>
      </c>
      <c r="D76" s="9" t="e">
        <f t="shared" si="28"/>
        <v>#DIV/0!</v>
      </c>
      <c r="E76">
        <f>Control!C78/100</f>
        <v>0</v>
      </c>
      <c r="F76" t="e">
        <f t="shared" si="29"/>
        <v>#DIV/0!</v>
      </c>
      <c r="G76">
        <f t="shared" si="30"/>
        <v>0</v>
      </c>
      <c r="H76" s="21">
        <f t="shared" si="31"/>
        <v>0</v>
      </c>
      <c r="I76" s="7" t="e">
        <f t="shared" si="32"/>
        <v>#DIV/0!</v>
      </c>
      <c r="J76" t="e">
        <f t="shared" si="33"/>
        <v>#DIV/0!</v>
      </c>
      <c r="K76">
        <f>Control!F78/100</f>
        <v>0</v>
      </c>
      <c r="L76" s="25" t="e">
        <f t="shared" si="34"/>
        <v>#DIV/0!</v>
      </c>
      <c r="M76" s="10" t="e">
        <f t="shared" si="35"/>
        <v>#DIV/0!</v>
      </c>
      <c r="N76" t="e">
        <f t="shared" si="36"/>
        <v>#DIV/0!</v>
      </c>
      <c r="O76" t="e">
        <f t="shared" si="37"/>
        <v>#DIV/0!</v>
      </c>
      <c r="P76" s="25" t="e">
        <f t="shared" si="38"/>
        <v>#DIV/0!</v>
      </c>
      <c r="Q76" s="17" t="e">
        <f t="shared" si="39"/>
        <v>#DIV/0!</v>
      </c>
      <c r="R76" t="e">
        <f t="shared" si="40"/>
        <v>#DIV/0!</v>
      </c>
      <c r="S76" s="25" t="e">
        <f t="shared" si="41"/>
        <v>#DIV/0!</v>
      </c>
      <c r="T76" s="25" t="e">
        <f t="shared" si="42"/>
        <v>#DIV/0!</v>
      </c>
      <c r="U76" s="10" t="e">
        <f ca="1">RANK(C76,$C$3:OFFSET($C$3,Control!$I$5-1,0),1)</f>
        <v>#N/A</v>
      </c>
      <c r="V76" s="10" t="e">
        <f t="shared" ref="V76:W95" ca="1" si="51">IF(U76=U75,U75+1,U76)</f>
        <v>#N/A</v>
      </c>
      <c r="W76" s="10" t="e">
        <f t="shared" ca="1" si="51"/>
        <v>#N/A</v>
      </c>
      <c r="X76" s="7" t="e">
        <f t="shared" si="49"/>
        <v>#DIV/0!</v>
      </c>
      <c r="Y76" s="7" t="e">
        <f t="shared" ca="1" si="48"/>
        <v>#N/A</v>
      </c>
      <c r="Z76">
        <v>1</v>
      </c>
      <c r="AA76">
        <v>2</v>
      </c>
      <c r="AB76" s="11" t="e">
        <f t="shared" si="50"/>
        <v>#DIV/0!</v>
      </c>
      <c r="AC76" s="11"/>
      <c r="AD76" s="7" t="e">
        <f t="shared" si="43"/>
        <v>#DIV/0!</v>
      </c>
      <c r="AE76" t="e">
        <f t="shared" si="44"/>
        <v>#DIV/0!</v>
      </c>
      <c r="AF76" s="25" t="e">
        <f t="shared" si="45"/>
        <v>#DIV/0!</v>
      </c>
    </row>
    <row r="77" spans="1:32" ht="14.25" x14ac:dyDescent="0.2">
      <c r="A77" s="37">
        <f>Control!B79</f>
        <v>0</v>
      </c>
      <c r="B77" s="27" t="e">
        <f t="shared" si="27"/>
        <v>#DIV/0!</v>
      </c>
      <c r="C77" s="20">
        <v>0</v>
      </c>
      <c r="D77" s="9" t="e">
        <f t="shared" si="28"/>
        <v>#DIV/0!</v>
      </c>
      <c r="E77">
        <f>Control!C79/100</f>
        <v>0</v>
      </c>
      <c r="F77" t="e">
        <f t="shared" si="29"/>
        <v>#DIV/0!</v>
      </c>
      <c r="G77">
        <f t="shared" si="30"/>
        <v>0</v>
      </c>
      <c r="H77" s="21">
        <f t="shared" si="31"/>
        <v>0</v>
      </c>
      <c r="I77" s="7" t="e">
        <f t="shared" si="32"/>
        <v>#DIV/0!</v>
      </c>
      <c r="J77" t="e">
        <f t="shared" si="33"/>
        <v>#DIV/0!</v>
      </c>
      <c r="K77">
        <f>Control!F79/100</f>
        <v>0</v>
      </c>
      <c r="L77" s="25" t="e">
        <f t="shared" si="34"/>
        <v>#DIV/0!</v>
      </c>
      <c r="M77" s="10" t="e">
        <f t="shared" si="35"/>
        <v>#DIV/0!</v>
      </c>
      <c r="N77" t="e">
        <f t="shared" si="36"/>
        <v>#DIV/0!</v>
      </c>
      <c r="O77" t="e">
        <f t="shared" si="37"/>
        <v>#DIV/0!</v>
      </c>
      <c r="P77" s="25" t="e">
        <f t="shared" si="38"/>
        <v>#DIV/0!</v>
      </c>
      <c r="Q77" s="17" t="e">
        <f t="shared" si="39"/>
        <v>#DIV/0!</v>
      </c>
      <c r="R77" t="e">
        <f t="shared" si="40"/>
        <v>#DIV/0!</v>
      </c>
      <c r="S77" s="25" t="e">
        <f t="shared" si="41"/>
        <v>#DIV/0!</v>
      </c>
      <c r="T77" s="25" t="e">
        <f t="shared" si="42"/>
        <v>#DIV/0!</v>
      </c>
      <c r="U77" s="10" t="e">
        <f ca="1">RANK(C77,$C$3:OFFSET($C$3,Control!$I$5-1,0),1)</f>
        <v>#N/A</v>
      </c>
      <c r="V77" s="10" t="e">
        <f t="shared" ca="1" si="51"/>
        <v>#N/A</v>
      </c>
      <c r="W77" s="10" t="e">
        <f t="shared" ca="1" si="51"/>
        <v>#N/A</v>
      </c>
      <c r="X77" s="7" t="e">
        <f t="shared" si="49"/>
        <v>#DIV/0!</v>
      </c>
      <c r="Y77" s="7" t="e">
        <f t="shared" ca="1" si="48"/>
        <v>#N/A</v>
      </c>
      <c r="Z77">
        <v>1</v>
      </c>
      <c r="AA77">
        <v>2</v>
      </c>
      <c r="AB77" s="11" t="e">
        <f t="shared" si="50"/>
        <v>#DIV/0!</v>
      </c>
      <c r="AC77" s="11"/>
      <c r="AD77" s="7" t="e">
        <f t="shared" si="43"/>
        <v>#DIV/0!</v>
      </c>
      <c r="AE77" t="e">
        <f t="shared" si="44"/>
        <v>#DIV/0!</v>
      </c>
      <c r="AF77" s="25" t="e">
        <f t="shared" si="45"/>
        <v>#DIV/0!</v>
      </c>
    </row>
    <row r="78" spans="1:32" ht="14.25" x14ac:dyDescent="0.2">
      <c r="A78" s="37">
        <f>Control!B80</f>
        <v>0</v>
      </c>
      <c r="B78" s="27" t="e">
        <f t="shared" si="27"/>
        <v>#DIV/0!</v>
      </c>
      <c r="C78" s="20">
        <v>0</v>
      </c>
      <c r="D78" s="9" t="e">
        <f t="shared" si="28"/>
        <v>#DIV/0!</v>
      </c>
      <c r="E78">
        <f>Control!C80/100</f>
        <v>0</v>
      </c>
      <c r="F78" t="e">
        <f t="shared" si="29"/>
        <v>#DIV/0!</v>
      </c>
      <c r="G78">
        <f t="shared" si="30"/>
        <v>0</v>
      </c>
      <c r="H78" s="21">
        <f t="shared" si="31"/>
        <v>0</v>
      </c>
      <c r="I78" s="7" t="e">
        <f t="shared" si="32"/>
        <v>#DIV/0!</v>
      </c>
      <c r="J78" t="e">
        <f t="shared" si="33"/>
        <v>#DIV/0!</v>
      </c>
      <c r="K78">
        <f>Control!F80/100</f>
        <v>0</v>
      </c>
      <c r="L78" s="25" t="e">
        <f t="shared" si="34"/>
        <v>#DIV/0!</v>
      </c>
      <c r="M78" s="10" t="e">
        <f t="shared" si="35"/>
        <v>#DIV/0!</v>
      </c>
      <c r="N78" t="e">
        <f t="shared" si="36"/>
        <v>#DIV/0!</v>
      </c>
      <c r="O78" t="e">
        <f t="shared" si="37"/>
        <v>#DIV/0!</v>
      </c>
      <c r="P78" s="25" t="e">
        <f t="shared" si="38"/>
        <v>#DIV/0!</v>
      </c>
      <c r="Q78" s="17" t="e">
        <f t="shared" si="39"/>
        <v>#DIV/0!</v>
      </c>
      <c r="R78" t="e">
        <f t="shared" si="40"/>
        <v>#DIV/0!</v>
      </c>
      <c r="S78" s="25" t="e">
        <f t="shared" si="41"/>
        <v>#DIV/0!</v>
      </c>
      <c r="T78" s="25" t="e">
        <f t="shared" si="42"/>
        <v>#DIV/0!</v>
      </c>
      <c r="U78" s="10" t="e">
        <f ca="1">RANK(C78,$C$3:OFFSET($C$3,Control!$I$5-1,0),1)</f>
        <v>#N/A</v>
      </c>
      <c r="V78" s="10" t="e">
        <f t="shared" ca="1" si="51"/>
        <v>#N/A</v>
      </c>
      <c r="W78" s="10" t="e">
        <f t="shared" ca="1" si="51"/>
        <v>#N/A</v>
      </c>
      <c r="X78" s="7" t="e">
        <f t="shared" si="49"/>
        <v>#DIV/0!</v>
      </c>
      <c r="Y78" s="7" t="e">
        <f t="shared" ca="1" si="48"/>
        <v>#N/A</v>
      </c>
      <c r="Z78">
        <v>1</v>
      </c>
      <c r="AA78">
        <v>2</v>
      </c>
      <c r="AB78" s="11" t="e">
        <f t="shared" si="50"/>
        <v>#DIV/0!</v>
      </c>
      <c r="AC78" s="11"/>
      <c r="AD78" s="7" t="e">
        <f t="shared" si="43"/>
        <v>#DIV/0!</v>
      </c>
      <c r="AE78" t="e">
        <f t="shared" si="44"/>
        <v>#DIV/0!</v>
      </c>
      <c r="AF78" s="25" t="e">
        <f t="shared" si="45"/>
        <v>#DIV/0!</v>
      </c>
    </row>
    <row r="79" spans="1:32" ht="14.25" x14ac:dyDescent="0.2">
      <c r="A79" s="37">
        <f>Control!B81</f>
        <v>0</v>
      </c>
      <c r="B79" s="27" t="e">
        <f t="shared" si="27"/>
        <v>#DIV/0!</v>
      </c>
      <c r="C79" s="20">
        <v>0</v>
      </c>
      <c r="D79" s="9" t="e">
        <f t="shared" si="28"/>
        <v>#DIV/0!</v>
      </c>
      <c r="E79">
        <f>Control!C81/100</f>
        <v>0</v>
      </c>
      <c r="F79" t="e">
        <f t="shared" si="29"/>
        <v>#DIV/0!</v>
      </c>
      <c r="G79">
        <f t="shared" si="30"/>
        <v>0</v>
      </c>
      <c r="H79" s="21">
        <f t="shared" si="31"/>
        <v>0</v>
      </c>
      <c r="I79" s="7" t="e">
        <f t="shared" si="32"/>
        <v>#DIV/0!</v>
      </c>
      <c r="J79" t="e">
        <f t="shared" si="33"/>
        <v>#DIV/0!</v>
      </c>
      <c r="K79">
        <f>Control!F81/100</f>
        <v>0</v>
      </c>
      <c r="L79" s="25" t="e">
        <f t="shared" si="34"/>
        <v>#DIV/0!</v>
      </c>
      <c r="M79" s="10" t="e">
        <f t="shared" si="35"/>
        <v>#DIV/0!</v>
      </c>
      <c r="N79" t="e">
        <f t="shared" si="36"/>
        <v>#DIV/0!</v>
      </c>
      <c r="O79" t="e">
        <f t="shared" si="37"/>
        <v>#DIV/0!</v>
      </c>
      <c r="P79" s="25" t="e">
        <f t="shared" si="38"/>
        <v>#DIV/0!</v>
      </c>
      <c r="Q79" s="17" t="e">
        <f t="shared" si="39"/>
        <v>#DIV/0!</v>
      </c>
      <c r="R79" t="e">
        <f t="shared" si="40"/>
        <v>#DIV/0!</v>
      </c>
      <c r="S79" s="25" t="e">
        <f t="shared" si="41"/>
        <v>#DIV/0!</v>
      </c>
      <c r="T79" s="25" t="e">
        <f t="shared" si="42"/>
        <v>#DIV/0!</v>
      </c>
      <c r="U79" s="10" t="e">
        <f ca="1">RANK(C79,$C$3:OFFSET($C$3,Control!$I$5-1,0),1)</f>
        <v>#N/A</v>
      </c>
      <c r="V79" s="10" t="e">
        <f t="shared" ca="1" si="51"/>
        <v>#N/A</v>
      </c>
      <c r="W79" s="10" t="e">
        <f t="shared" ca="1" si="51"/>
        <v>#N/A</v>
      </c>
      <c r="X79" s="7" t="e">
        <f t="shared" si="49"/>
        <v>#DIV/0!</v>
      </c>
      <c r="Y79" s="7" t="e">
        <f t="shared" ca="1" si="48"/>
        <v>#N/A</v>
      </c>
      <c r="Z79">
        <v>1</v>
      </c>
      <c r="AA79">
        <v>2</v>
      </c>
      <c r="AB79" s="11" t="e">
        <f t="shared" si="50"/>
        <v>#DIV/0!</v>
      </c>
      <c r="AC79" s="11"/>
      <c r="AD79" s="7" t="e">
        <f t="shared" si="43"/>
        <v>#DIV/0!</v>
      </c>
      <c r="AE79" t="e">
        <f t="shared" si="44"/>
        <v>#DIV/0!</v>
      </c>
      <c r="AF79" s="25" t="e">
        <f t="shared" si="45"/>
        <v>#DIV/0!</v>
      </c>
    </row>
    <row r="80" spans="1:32" ht="14.25" x14ac:dyDescent="0.2">
      <c r="A80" s="37">
        <f>Control!B82</f>
        <v>0</v>
      </c>
      <c r="B80" s="27" t="e">
        <f t="shared" si="27"/>
        <v>#DIV/0!</v>
      </c>
      <c r="C80" s="20">
        <v>0</v>
      </c>
      <c r="D80" s="9" t="e">
        <f t="shared" si="28"/>
        <v>#DIV/0!</v>
      </c>
      <c r="E80">
        <f>Control!C82/100</f>
        <v>0</v>
      </c>
      <c r="F80" t="e">
        <f t="shared" si="29"/>
        <v>#DIV/0!</v>
      </c>
      <c r="G80">
        <f t="shared" si="30"/>
        <v>0</v>
      </c>
      <c r="H80" s="21">
        <f t="shared" si="31"/>
        <v>0</v>
      </c>
      <c r="I80" s="7" t="e">
        <f t="shared" si="32"/>
        <v>#DIV/0!</v>
      </c>
      <c r="J80" t="e">
        <f t="shared" si="33"/>
        <v>#DIV/0!</v>
      </c>
      <c r="K80">
        <f>Control!F82/100</f>
        <v>0</v>
      </c>
      <c r="L80" s="25" t="e">
        <f t="shared" si="34"/>
        <v>#DIV/0!</v>
      </c>
      <c r="M80" s="10" t="e">
        <f t="shared" si="35"/>
        <v>#DIV/0!</v>
      </c>
      <c r="N80" t="e">
        <f t="shared" si="36"/>
        <v>#DIV/0!</v>
      </c>
      <c r="O80" t="e">
        <f t="shared" si="37"/>
        <v>#DIV/0!</v>
      </c>
      <c r="P80" s="25" t="e">
        <f t="shared" si="38"/>
        <v>#DIV/0!</v>
      </c>
      <c r="Q80" s="17" t="e">
        <f t="shared" si="39"/>
        <v>#DIV/0!</v>
      </c>
      <c r="R80" t="e">
        <f t="shared" si="40"/>
        <v>#DIV/0!</v>
      </c>
      <c r="S80" s="25" t="e">
        <f t="shared" si="41"/>
        <v>#DIV/0!</v>
      </c>
      <c r="T80" s="25" t="e">
        <f t="shared" si="42"/>
        <v>#DIV/0!</v>
      </c>
      <c r="U80" s="10" t="e">
        <f ca="1">RANK(C80,$C$3:OFFSET($C$3,Control!$I$5-1,0),1)</f>
        <v>#N/A</v>
      </c>
      <c r="V80" s="10" t="e">
        <f t="shared" ca="1" si="51"/>
        <v>#N/A</v>
      </c>
      <c r="W80" s="10" t="e">
        <f t="shared" ca="1" si="51"/>
        <v>#N/A</v>
      </c>
      <c r="X80" s="7" t="e">
        <f t="shared" si="49"/>
        <v>#DIV/0!</v>
      </c>
      <c r="Y80" s="7" t="e">
        <f t="shared" ca="1" si="48"/>
        <v>#N/A</v>
      </c>
      <c r="Z80">
        <v>1</v>
      </c>
      <c r="AA80">
        <v>2</v>
      </c>
      <c r="AB80" s="11" t="e">
        <f t="shared" si="50"/>
        <v>#DIV/0!</v>
      </c>
      <c r="AC80" s="11"/>
      <c r="AD80" s="7" t="e">
        <f t="shared" si="43"/>
        <v>#DIV/0!</v>
      </c>
      <c r="AE80" t="e">
        <f t="shared" si="44"/>
        <v>#DIV/0!</v>
      </c>
      <c r="AF80" s="25" t="e">
        <f t="shared" si="45"/>
        <v>#DIV/0!</v>
      </c>
    </row>
    <row r="81" spans="1:32" ht="14.25" x14ac:dyDescent="0.2">
      <c r="A81" s="37">
        <f>Control!B83</f>
        <v>0</v>
      </c>
      <c r="B81" s="27" t="e">
        <f t="shared" si="27"/>
        <v>#DIV/0!</v>
      </c>
      <c r="C81" s="20">
        <v>0</v>
      </c>
      <c r="D81" s="9" t="e">
        <f t="shared" si="28"/>
        <v>#DIV/0!</v>
      </c>
      <c r="E81">
        <f>Control!C83/100</f>
        <v>0</v>
      </c>
      <c r="F81" t="e">
        <f t="shared" si="29"/>
        <v>#DIV/0!</v>
      </c>
      <c r="G81">
        <f t="shared" si="30"/>
        <v>0</v>
      </c>
      <c r="H81" s="21">
        <f t="shared" si="31"/>
        <v>0</v>
      </c>
      <c r="I81" s="7" t="e">
        <f t="shared" si="32"/>
        <v>#DIV/0!</v>
      </c>
      <c r="J81" t="e">
        <f t="shared" si="33"/>
        <v>#DIV/0!</v>
      </c>
      <c r="K81">
        <f>Control!F83/100</f>
        <v>0</v>
      </c>
      <c r="L81" s="25" t="e">
        <f t="shared" si="34"/>
        <v>#DIV/0!</v>
      </c>
      <c r="M81" s="10" t="e">
        <f t="shared" si="35"/>
        <v>#DIV/0!</v>
      </c>
      <c r="N81" t="e">
        <f t="shared" si="36"/>
        <v>#DIV/0!</v>
      </c>
      <c r="O81" t="e">
        <f t="shared" si="37"/>
        <v>#DIV/0!</v>
      </c>
      <c r="P81" s="25" t="e">
        <f t="shared" si="38"/>
        <v>#DIV/0!</v>
      </c>
      <c r="Q81" s="17" t="e">
        <f t="shared" si="39"/>
        <v>#DIV/0!</v>
      </c>
      <c r="R81" t="e">
        <f t="shared" si="40"/>
        <v>#DIV/0!</v>
      </c>
      <c r="S81" s="25" t="e">
        <f t="shared" si="41"/>
        <v>#DIV/0!</v>
      </c>
      <c r="T81" s="25" t="e">
        <f t="shared" si="42"/>
        <v>#DIV/0!</v>
      </c>
      <c r="U81" s="10" t="e">
        <f ca="1">RANK(C81,$C$3:OFFSET($C$3,Control!$I$5-1,0),1)</f>
        <v>#N/A</v>
      </c>
      <c r="V81" s="10" t="e">
        <f t="shared" ca="1" si="51"/>
        <v>#N/A</v>
      </c>
      <c r="W81" s="10" t="e">
        <f t="shared" ca="1" si="51"/>
        <v>#N/A</v>
      </c>
      <c r="X81" s="7" t="e">
        <f t="shared" si="49"/>
        <v>#DIV/0!</v>
      </c>
      <c r="Y81" s="7" t="e">
        <f t="shared" ca="1" si="48"/>
        <v>#N/A</v>
      </c>
      <c r="Z81">
        <v>1</v>
      </c>
      <c r="AA81">
        <v>2</v>
      </c>
      <c r="AB81" s="11" t="e">
        <f t="shared" si="50"/>
        <v>#DIV/0!</v>
      </c>
      <c r="AC81" s="11"/>
      <c r="AD81" s="7" t="e">
        <f t="shared" si="43"/>
        <v>#DIV/0!</v>
      </c>
      <c r="AE81" t="e">
        <f t="shared" si="44"/>
        <v>#DIV/0!</v>
      </c>
      <c r="AF81" s="25" t="e">
        <f t="shared" si="45"/>
        <v>#DIV/0!</v>
      </c>
    </row>
    <row r="82" spans="1:32" ht="14.25" x14ac:dyDescent="0.2">
      <c r="A82" s="37">
        <f>Control!B84</f>
        <v>0</v>
      </c>
      <c r="B82" s="27" t="e">
        <f t="shared" si="27"/>
        <v>#DIV/0!</v>
      </c>
      <c r="C82" s="20">
        <v>0</v>
      </c>
      <c r="D82" s="9" t="e">
        <f t="shared" si="28"/>
        <v>#DIV/0!</v>
      </c>
      <c r="E82">
        <f>Control!C84/100</f>
        <v>0</v>
      </c>
      <c r="F82" t="e">
        <f t="shared" si="29"/>
        <v>#DIV/0!</v>
      </c>
      <c r="G82">
        <f t="shared" si="30"/>
        <v>0</v>
      </c>
      <c r="H82" s="21">
        <f t="shared" si="31"/>
        <v>0</v>
      </c>
      <c r="I82" s="7" t="e">
        <f t="shared" si="32"/>
        <v>#DIV/0!</v>
      </c>
      <c r="J82" t="e">
        <f t="shared" si="33"/>
        <v>#DIV/0!</v>
      </c>
      <c r="K82">
        <f>Control!F84/100</f>
        <v>0</v>
      </c>
      <c r="L82" s="25" t="e">
        <f t="shared" si="34"/>
        <v>#DIV/0!</v>
      </c>
      <c r="M82" s="10" t="e">
        <f t="shared" si="35"/>
        <v>#DIV/0!</v>
      </c>
      <c r="N82" t="e">
        <f t="shared" si="36"/>
        <v>#DIV/0!</v>
      </c>
      <c r="O82" t="e">
        <f t="shared" si="37"/>
        <v>#DIV/0!</v>
      </c>
      <c r="P82" s="25" t="e">
        <f t="shared" si="38"/>
        <v>#DIV/0!</v>
      </c>
      <c r="Q82" s="17" t="e">
        <f t="shared" si="39"/>
        <v>#DIV/0!</v>
      </c>
      <c r="R82" t="e">
        <f t="shared" si="40"/>
        <v>#DIV/0!</v>
      </c>
      <c r="S82" s="25" t="e">
        <f t="shared" si="41"/>
        <v>#DIV/0!</v>
      </c>
      <c r="T82" s="25" t="e">
        <f t="shared" si="42"/>
        <v>#DIV/0!</v>
      </c>
      <c r="U82" s="10" t="e">
        <f ca="1">RANK(C82,$C$3:OFFSET($C$3,Control!$I$5-1,0),1)</f>
        <v>#N/A</v>
      </c>
      <c r="V82" s="10" t="e">
        <f t="shared" ca="1" si="51"/>
        <v>#N/A</v>
      </c>
      <c r="W82" s="10" t="e">
        <f t="shared" ca="1" si="51"/>
        <v>#N/A</v>
      </c>
      <c r="X82" s="7" t="e">
        <f t="shared" si="49"/>
        <v>#DIV/0!</v>
      </c>
      <c r="Y82" s="7" t="e">
        <f t="shared" ca="1" si="48"/>
        <v>#N/A</v>
      </c>
      <c r="Z82">
        <v>1</v>
      </c>
      <c r="AA82">
        <v>2</v>
      </c>
      <c r="AB82" s="11" t="e">
        <f t="shared" si="50"/>
        <v>#DIV/0!</v>
      </c>
      <c r="AC82" s="11"/>
      <c r="AD82" s="7" t="e">
        <f t="shared" si="43"/>
        <v>#DIV/0!</v>
      </c>
      <c r="AE82" t="e">
        <f t="shared" si="44"/>
        <v>#DIV/0!</v>
      </c>
      <c r="AF82" s="25" t="e">
        <f t="shared" si="45"/>
        <v>#DIV/0!</v>
      </c>
    </row>
    <row r="83" spans="1:32" ht="14.25" x14ac:dyDescent="0.2">
      <c r="A83" s="37">
        <f>Control!B85</f>
        <v>0</v>
      </c>
      <c r="B83" s="27" t="e">
        <f t="shared" si="27"/>
        <v>#DIV/0!</v>
      </c>
      <c r="C83" s="20">
        <v>0</v>
      </c>
      <c r="D83" s="9" t="e">
        <f t="shared" si="28"/>
        <v>#DIV/0!</v>
      </c>
      <c r="E83">
        <f>Control!C85/100</f>
        <v>0</v>
      </c>
      <c r="F83" t="e">
        <f t="shared" si="29"/>
        <v>#DIV/0!</v>
      </c>
      <c r="G83">
        <f t="shared" si="30"/>
        <v>0</v>
      </c>
      <c r="H83" s="21">
        <f t="shared" si="31"/>
        <v>0</v>
      </c>
      <c r="I83" s="7" t="e">
        <f t="shared" si="32"/>
        <v>#DIV/0!</v>
      </c>
      <c r="J83" t="e">
        <f t="shared" si="33"/>
        <v>#DIV/0!</v>
      </c>
      <c r="K83">
        <f>Control!F85/100</f>
        <v>0</v>
      </c>
      <c r="L83" s="25" t="e">
        <f t="shared" si="34"/>
        <v>#DIV/0!</v>
      </c>
      <c r="M83" s="10" t="e">
        <f t="shared" si="35"/>
        <v>#DIV/0!</v>
      </c>
      <c r="N83" t="e">
        <f t="shared" si="36"/>
        <v>#DIV/0!</v>
      </c>
      <c r="O83" t="e">
        <f t="shared" si="37"/>
        <v>#DIV/0!</v>
      </c>
      <c r="P83" s="25" t="e">
        <f t="shared" si="38"/>
        <v>#DIV/0!</v>
      </c>
      <c r="Q83" s="17" t="e">
        <f t="shared" si="39"/>
        <v>#DIV/0!</v>
      </c>
      <c r="R83" t="e">
        <f t="shared" si="40"/>
        <v>#DIV/0!</v>
      </c>
      <c r="S83" s="25" t="e">
        <f t="shared" si="41"/>
        <v>#DIV/0!</v>
      </c>
      <c r="T83" s="25" t="e">
        <f t="shared" si="42"/>
        <v>#DIV/0!</v>
      </c>
      <c r="U83" s="10" t="e">
        <f ca="1">RANK(C83,$C$3:OFFSET($C$3,Control!$I$5-1,0),1)</f>
        <v>#N/A</v>
      </c>
      <c r="V83" s="10" t="e">
        <f t="shared" ca="1" si="51"/>
        <v>#N/A</v>
      </c>
      <c r="W83" s="10" t="e">
        <f t="shared" ca="1" si="51"/>
        <v>#N/A</v>
      </c>
      <c r="X83" s="7" t="e">
        <f t="shared" si="49"/>
        <v>#DIV/0!</v>
      </c>
      <c r="Y83" s="7" t="e">
        <f t="shared" ca="1" si="48"/>
        <v>#N/A</v>
      </c>
      <c r="Z83">
        <v>1</v>
      </c>
      <c r="AA83">
        <v>2</v>
      </c>
      <c r="AB83" s="11" t="e">
        <f t="shared" si="50"/>
        <v>#DIV/0!</v>
      </c>
      <c r="AC83" s="11"/>
      <c r="AD83" s="7" t="e">
        <f t="shared" si="43"/>
        <v>#DIV/0!</v>
      </c>
      <c r="AE83" t="e">
        <f t="shared" si="44"/>
        <v>#DIV/0!</v>
      </c>
      <c r="AF83" s="25" t="e">
        <f t="shared" si="45"/>
        <v>#DIV/0!</v>
      </c>
    </row>
    <row r="84" spans="1:32" ht="14.25" x14ac:dyDescent="0.2">
      <c r="A84" s="37">
        <f>Control!B86</f>
        <v>0</v>
      </c>
      <c r="B84" s="27" t="e">
        <f t="shared" si="27"/>
        <v>#DIV/0!</v>
      </c>
      <c r="C84" s="20">
        <v>0</v>
      </c>
      <c r="D84" s="9" t="e">
        <f t="shared" si="28"/>
        <v>#DIV/0!</v>
      </c>
      <c r="E84">
        <f>Control!C86/100</f>
        <v>0</v>
      </c>
      <c r="F84" t="e">
        <f t="shared" si="29"/>
        <v>#DIV/0!</v>
      </c>
      <c r="G84">
        <f t="shared" si="30"/>
        <v>0</v>
      </c>
      <c r="H84" s="21">
        <f t="shared" si="31"/>
        <v>0</v>
      </c>
      <c r="I84" s="7" t="e">
        <f t="shared" si="32"/>
        <v>#DIV/0!</v>
      </c>
      <c r="J84" t="e">
        <f t="shared" si="33"/>
        <v>#DIV/0!</v>
      </c>
      <c r="K84">
        <f>Control!F86/100</f>
        <v>0</v>
      </c>
      <c r="L84" s="25" t="e">
        <f t="shared" si="34"/>
        <v>#DIV/0!</v>
      </c>
      <c r="M84" s="10" t="e">
        <f t="shared" si="35"/>
        <v>#DIV/0!</v>
      </c>
      <c r="N84" t="e">
        <f t="shared" si="36"/>
        <v>#DIV/0!</v>
      </c>
      <c r="O84" t="e">
        <f t="shared" si="37"/>
        <v>#DIV/0!</v>
      </c>
      <c r="P84" s="25" t="e">
        <f t="shared" si="38"/>
        <v>#DIV/0!</v>
      </c>
      <c r="Q84" s="17" t="e">
        <f t="shared" si="39"/>
        <v>#DIV/0!</v>
      </c>
      <c r="R84" t="e">
        <f t="shared" si="40"/>
        <v>#DIV/0!</v>
      </c>
      <c r="S84" s="25" t="e">
        <f t="shared" si="41"/>
        <v>#DIV/0!</v>
      </c>
      <c r="T84" s="25" t="e">
        <f t="shared" si="42"/>
        <v>#DIV/0!</v>
      </c>
      <c r="U84" s="10" t="e">
        <f ca="1">RANK(C84,$C$3:OFFSET($C$3,Control!$I$5-1,0),1)</f>
        <v>#N/A</v>
      </c>
      <c r="V84" s="10" t="e">
        <f t="shared" ca="1" si="51"/>
        <v>#N/A</v>
      </c>
      <c r="W84" s="10" t="e">
        <f t="shared" ca="1" si="51"/>
        <v>#N/A</v>
      </c>
      <c r="X84" s="7" t="e">
        <f t="shared" si="49"/>
        <v>#DIV/0!</v>
      </c>
      <c r="Y84" s="7" t="e">
        <f t="shared" ca="1" si="48"/>
        <v>#N/A</v>
      </c>
      <c r="Z84">
        <v>1</v>
      </c>
      <c r="AA84">
        <v>2</v>
      </c>
      <c r="AB84" s="11" t="e">
        <f t="shared" si="50"/>
        <v>#DIV/0!</v>
      </c>
      <c r="AC84" s="11"/>
      <c r="AD84" s="7" t="e">
        <f t="shared" si="43"/>
        <v>#DIV/0!</v>
      </c>
      <c r="AE84" t="e">
        <f t="shared" si="44"/>
        <v>#DIV/0!</v>
      </c>
      <c r="AF84" s="25" t="e">
        <f t="shared" si="45"/>
        <v>#DIV/0!</v>
      </c>
    </row>
    <row r="85" spans="1:32" ht="14.25" x14ac:dyDescent="0.2">
      <c r="A85" s="37">
        <f>Control!B87</f>
        <v>0</v>
      </c>
      <c r="B85" s="27" t="e">
        <f t="shared" si="27"/>
        <v>#DIV/0!</v>
      </c>
      <c r="C85" s="20">
        <v>0</v>
      </c>
      <c r="D85" s="9" t="e">
        <f t="shared" si="28"/>
        <v>#DIV/0!</v>
      </c>
      <c r="E85">
        <f>Control!C87/100</f>
        <v>0</v>
      </c>
      <c r="F85" t="e">
        <f t="shared" si="29"/>
        <v>#DIV/0!</v>
      </c>
      <c r="G85">
        <f t="shared" si="30"/>
        <v>0</v>
      </c>
      <c r="H85" s="21">
        <f t="shared" si="31"/>
        <v>0</v>
      </c>
      <c r="I85" s="7" t="e">
        <f t="shared" si="32"/>
        <v>#DIV/0!</v>
      </c>
      <c r="J85" t="e">
        <f t="shared" si="33"/>
        <v>#DIV/0!</v>
      </c>
      <c r="K85">
        <f>Control!F87/100</f>
        <v>0</v>
      </c>
      <c r="L85" s="25" t="e">
        <f t="shared" si="34"/>
        <v>#DIV/0!</v>
      </c>
      <c r="M85" s="10" t="e">
        <f t="shared" si="35"/>
        <v>#DIV/0!</v>
      </c>
      <c r="N85" t="e">
        <f t="shared" si="36"/>
        <v>#DIV/0!</v>
      </c>
      <c r="O85" t="e">
        <f t="shared" si="37"/>
        <v>#DIV/0!</v>
      </c>
      <c r="P85" s="25" t="e">
        <f t="shared" si="38"/>
        <v>#DIV/0!</v>
      </c>
      <c r="Q85" s="17" t="e">
        <f t="shared" si="39"/>
        <v>#DIV/0!</v>
      </c>
      <c r="R85" t="e">
        <f t="shared" si="40"/>
        <v>#DIV/0!</v>
      </c>
      <c r="S85" s="25" t="e">
        <f t="shared" si="41"/>
        <v>#DIV/0!</v>
      </c>
      <c r="T85" s="25" t="e">
        <f t="shared" si="42"/>
        <v>#DIV/0!</v>
      </c>
      <c r="U85" s="10" t="e">
        <f ca="1">RANK(C85,$C$3:OFFSET($C$3,Control!$I$5-1,0),1)</f>
        <v>#N/A</v>
      </c>
      <c r="V85" s="10" t="e">
        <f t="shared" ca="1" si="51"/>
        <v>#N/A</v>
      </c>
      <c r="W85" s="10" t="e">
        <f t="shared" ca="1" si="51"/>
        <v>#N/A</v>
      </c>
      <c r="X85" s="7" t="e">
        <f t="shared" si="49"/>
        <v>#DIV/0!</v>
      </c>
      <c r="Y85" s="7" t="e">
        <f t="shared" ca="1" si="48"/>
        <v>#N/A</v>
      </c>
      <c r="Z85">
        <v>1</v>
      </c>
      <c r="AA85">
        <v>2</v>
      </c>
      <c r="AB85" s="11" t="e">
        <f t="shared" si="50"/>
        <v>#DIV/0!</v>
      </c>
      <c r="AC85" s="11"/>
      <c r="AD85" s="7" t="e">
        <f t="shared" si="43"/>
        <v>#DIV/0!</v>
      </c>
      <c r="AE85" t="e">
        <f t="shared" si="44"/>
        <v>#DIV/0!</v>
      </c>
      <c r="AF85" s="25" t="e">
        <f t="shared" si="45"/>
        <v>#DIV/0!</v>
      </c>
    </row>
    <row r="86" spans="1:32" ht="14.25" x14ac:dyDescent="0.2">
      <c r="A86" s="37">
        <f>Control!B88</f>
        <v>0</v>
      </c>
      <c r="B86" s="27" t="e">
        <f t="shared" si="27"/>
        <v>#DIV/0!</v>
      </c>
      <c r="C86" s="20">
        <v>0</v>
      </c>
      <c r="D86" s="9" t="e">
        <f t="shared" si="28"/>
        <v>#DIV/0!</v>
      </c>
      <c r="E86">
        <f>Control!C88/100</f>
        <v>0</v>
      </c>
      <c r="F86" t="e">
        <f t="shared" si="29"/>
        <v>#DIV/0!</v>
      </c>
      <c r="G86">
        <f t="shared" si="30"/>
        <v>0</v>
      </c>
      <c r="H86" s="21">
        <f t="shared" si="31"/>
        <v>0</v>
      </c>
      <c r="I86" s="7" t="e">
        <f t="shared" si="32"/>
        <v>#DIV/0!</v>
      </c>
      <c r="J86" t="e">
        <f t="shared" si="33"/>
        <v>#DIV/0!</v>
      </c>
      <c r="K86">
        <f>Control!F88/100</f>
        <v>0</v>
      </c>
      <c r="L86" s="25" t="e">
        <f t="shared" si="34"/>
        <v>#DIV/0!</v>
      </c>
      <c r="M86" s="10" t="e">
        <f t="shared" si="35"/>
        <v>#DIV/0!</v>
      </c>
      <c r="N86" t="e">
        <f t="shared" si="36"/>
        <v>#DIV/0!</v>
      </c>
      <c r="O86" t="e">
        <f t="shared" si="37"/>
        <v>#DIV/0!</v>
      </c>
      <c r="P86" s="25" t="e">
        <f t="shared" si="38"/>
        <v>#DIV/0!</v>
      </c>
      <c r="Q86" s="17" t="e">
        <f t="shared" si="39"/>
        <v>#DIV/0!</v>
      </c>
      <c r="R86" t="e">
        <f t="shared" si="40"/>
        <v>#DIV/0!</v>
      </c>
      <c r="S86" s="25" t="e">
        <f t="shared" si="41"/>
        <v>#DIV/0!</v>
      </c>
      <c r="T86" s="25" t="e">
        <f t="shared" si="42"/>
        <v>#DIV/0!</v>
      </c>
      <c r="U86" s="10" t="e">
        <f ca="1">RANK(C86,$C$3:OFFSET($C$3,Control!$I$5-1,0),1)</f>
        <v>#N/A</v>
      </c>
      <c r="V86" s="10" t="e">
        <f t="shared" ca="1" si="51"/>
        <v>#N/A</v>
      </c>
      <c r="W86" s="10" t="e">
        <f t="shared" ca="1" si="51"/>
        <v>#N/A</v>
      </c>
      <c r="X86" s="7" t="e">
        <f t="shared" si="49"/>
        <v>#DIV/0!</v>
      </c>
      <c r="Y86" s="7" t="e">
        <f t="shared" ca="1" si="48"/>
        <v>#N/A</v>
      </c>
      <c r="Z86">
        <v>1</v>
      </c>
      <c r="AA86">
        <v>2</v>
      </c>
      <c r="AB86" s="11" t="e">
        <f t="shared" si="50"/>
        <v>#DIV/0!</v>
      </c>
      <c r="AC86" s="11"/>
      <c r="AD86" s="7" t="e">
        <f t="shared" si="43"/>
        <v>#DIV/0!</v>
      </c>
      <c r="AE86" t="e">
        <f t="shared" si="44"/>
        <v>#DIV/0!</v>
      </c>
      <c r="AF86" s="25" t="e">
        <f t="shared" si="45"/>
        <v>#DIV/0!</v>
      </c>
    </row>
    <row r="87" spans="1:32" ht="14.25" x14ac:dyDescent="0.2">
      <c r="A87" s="37">
        <f>Control!B89</f>
        <v>0</v>
      </c>
      <c r="B87" s="27" t="e">
        <f t="shared" si="27"/>
        <v>#DIV/0!</v>
      </c>
      <c r="C87" s="20">
        <v>0</v>
      </c>
      <c r="D87" s="9" t="e">
        <f t="shared" si="28"/>
        <v>#DIV/0!</v>
      </c>
      <c r="E87">
        <f>Control!C89/100</f>
        <v>0</v>
      </c>
      <c r="F87" t="e">
        <f t="shared" si="29"/>
        <v>#DIV/0!</v>
      </c>
      <c r="G87">
        <f t="shared" si="30"/>
        <v>0</v>
      </c>
      <c r="H87" s="21">
        <f t="shared" si="31"/>
        <v>0</v>
      </c>
      <c r="I87" s="7" t="e">
        <f t="shared" si="32"/>
        <v>#DIV/0!</v>
      </c>
      <c r="J87" t="e">
        <f t="shared" si="33"/>
        <v>#DIV/0!</v>
      </c>
      <c r="K87">
        <f>Control!F89/100</f>
        <v>0</v>
      </c>
      <c r="L87" s="25" t="e">
        <f t="shared" si="34"/>
        <v>#DIV/0!</v>
      </c>
      <c r="M87" s="10" t="e">
        <f t="shared" si="35"/>
        <v>#DIV/0!</v>
      </c>
      <c r="N87" t="e">
        <f t="shared" si="36"/>
        <v>#DIV/0!</v>
      </c>
      <c r="O87" t="e">
        <f t="shared" si="37"/>
        <v>#DIV/0!</v>
      </c>
      <c r="P87" s="25" t="e">
        <f t="shared" si="38"/>
        <v>#DIV/0!</v>
      </c>
      <c r="Q87" s="17" t="e">
        <f t="shared" si="39"/>
        <v>#DIV/0!</v>
      </c>
      <c r="R87" t="e">
        <f t="shared" si="40"/>
        <v>#DIV/0!</v>
      </c>
      <c r="S87" s="25" t="e">
        <f t="shared" si="41"/>
        <v>#DIV/0!</v>
      </c>
      <c r="T87" s="25" t="e">
        <f t="shared" si="42"/>
        <v>#DIV/0!</v>
      </c>
      <c r="U87" s="10" t="e">
        <f ca="1">RANK(C87,$C$3:OFFSET($C$3,Control!$I$5-1,0),1)</f>
        <v>#N/A</v>
      </c>
      <c r="V87" s="10" t="e">
        <f t="shared" ca="1" si="51"/>
        <v>#N/A</v>
      </c>
      <c r="W87" s="10" t="e">
        <f t="shared" ca="1" si="51"/>
        <v>#N/A</v>
      </c>
      <c r="X87" s="7" t="e">
        <f t="shared" si="49"/>
        <v>#DIV/0!</v>
      </c>
      <c r="Y87" s="7" t="e">
        <f t="shared" ca="1" si="48"/>
        <v>#N/A</v>
      </c>
      <c r="Z87">
        <v>1</v>
      </c>
      <c r="AA87">
        <v>2</v>
      </c>
      <c r="AB87" s="11" t="e">
        <f t="shared" si="50"/>
        <v>#DIV/0!</v>
      </c>
      <c r="AC87" s="11"/>
      <c r="AD87" s="7" t="e">
        <f t="shared" si="43"/>
        <v>#DIV/0!</v>
      </c>
      <c r="AE87" t="e">
        <f t="shared" si="44"/>
        <v>#DIV/0!</v>
      </c>
      <c r="AF87" s="25" t="e">
        <f t="shared" si="45"/>
        <v>#DIV/0!</v>
      </c>
    </row>
    <row r="88" spans="1:32" ht="14.25" x14ac:dyDescent="0.2">
      <c r="A88" s="37">
        <f>Control!B90</f>
        <v>0</v>
      </c>
      <c r="B88" s="27" t="e">
        <f t="shared" si="27"/>
        <v>#DIV/0!</v>
      </c>
      <c r="C88" s="20">
        <v>0</v>
      </c>
      <c r="D88" s="9" t="e">
        <f t="shared" si="28"/>
        <v>#DIV/0!</v>
      </c>
      <c r="E88">
        <f>Control!C90/100</f>
        <v>0</v>
      </c>
      <c r="F88" t="e">
        <f t="shared" si="29"/>
        <v>#DIV/0!</v>
      </c>
      <c r="G88">
        <f t="shared" si="30"/>
        <v>0</v>
      </c>
      <c r="H88" s="21">
        <f t="shared" si="31"/>
        <v>0</v>
      </c>
      <c r="I88" s="7" t="e">
        <f t="shared" si="32"/>
        <v>#DIV/0!</v>
      </c>
      <c r="J88" t="e">
        <f t="shared" si="33"/>
        <v>#DIV/0!</v>
      </c>
      <c r="K88">
        <f>Control!F90/100</f>
        <v>0</v>
      </c>
      <c r="L88" s="25" t="e">
        <f t="shared" si="34"/>
        <v>#DIV/0!</v>
      </c>
      <c r="M88" s="10" t="e">
        <f t="shared" si="35"/>
        <v>#DIV/0!</v>
      </c>
      <c r="N88" t="e">
        <f t="shared" si="36"/>
        <v>#DIV/0!</v>
      </c>
      <c r="O88" t="e">
        <f t="shared" si="37"/>
        <v>#DIV/0!</v>
      </c>
      <c r="P88" s="25" t="e">
        <f t="shared" si="38"/>
        <v>#DIV/0!</v>
      </c>
      <c r="Q88" s="17" t="e">
        <f t="shared" si="39"/>
        <v>#DIV/0!</v>
      </c>
      <c r="R88" t="e">
        <f t="shared" si="40"/>
        <v>#DIV/0!</v>
      </c>
      <c r="S88" s="25" t="e">
        <f t="shared" si="41"/>
        <v>#DIV/0!</v>
      </c>
      <c r="T88" s="25" t="e">
        <f t="shared" si="42"/>
        <v>#DIV/0!</v>
      </c>
      <c r="U88" s="10" t="e">
        <f ca="1">RANK(C88,$C$3:OFFSET($C$3,Control!$I$5-1,0),1)</f>
        <v>#N/A</v>
      </c>
      <c r="V88" s="10" t="e">
        <f t="shared" ca="1" si="51"/>
        <v>#N/A</v>
      </c>
      <c r="W88" s="10" t="e">
        <f t="shared" ca="1" si="51"/>
        <v>#N/A</v>
      </c>
      <c r="X88" s="7" t="e">
        <f t="shared" si="49"/>
        <v>#DIV/0!</v>
      </c>
      <c r="Y88" s="7" t="e">
        <f t="shared" ca="1" si="48"/>
        <v>#N/A</v>
      </c>
      <c r="Z88">
        <v>1</v>
      </c>
      <c r="AA88">
        <v>2</v>
      </c>
      <c r="AB88" s="11" t="e">
        <f t="shared" si="50"/>
        <v>#DIV/0!</v>
      </c>
      <c r="AC88" s="11"/>
      <c r="AD88" s="7" t="e">
        <f t="shared" si="43"/>
        <v>#DIV/0!</v>
      </c>
      <c r="AE88" t="e">
        <f t="shared" si="44"/>
        <v>#DIV/0!</v>
      </c>
      <c r="AF88" s="25" t="e">
        <f t="shared" si="45"/>
        <v>#DIV/0!</v>
      </c>
    </row>
    <row r="89" spans="1:32" ht="14.25" x14ac:dyDescent="0.2">
      <c r="A89" s="37">
        <f>Control!B91</f>
        <v>0</v>
      </c>
      <c r="B89" s="27" t="e">
        <f t="shared" si="27"/>
        <v>#DIV/0!</v>
      </c>
      <c r="C89" s="20">
        <v>0</v>
      </c>
      <c r="D89" s="9" t="e">
        <f t="shared" si="28"/>
        <v>#DIV/0!</v>
      </c>
      <c r="E89">
        <f>Control!C91/100</f>
        <v>0</v>
      </c>
      <c r="F89" t="e">
        <f t="shared" si="29"/>
        <v>#DIV/0!</v>
      </c>
      <c r="G89">
        <f t="shared" si="30"/>
        <v>0</v>
      </c>
      <c r="H89" s="21">
        <f t="shared" si="31"/>
        <v>0</v>
      </c>
      <c r="I89" s="7" t="e">
        <f t="shared" si="32"/>
        <v>#DIV/0!</v>
      </c>
      <c r="J89" t="e">
        <f t="shared" si="33"/>
        <v>#DIV/0!</v>
      </c>
      <c r="K89">
        <f>Control!F91/100</f>
        <v>0</v>
      </c>
      <c r="L89" s="25" t="e">
        <f t="shared" si="34"/>
        <v>#DIV/0!</v>
      </c>
      <c r="M89" s="10" t="e">
        <f t="shared" si="35"/>
        <v>#DIV/0!</v>
      </c>
      <c r="N89" t="e">
        <f t="shared" si="36"/>
        <v>#DIV/0!</v>
      </c>
      <c r="O89" t="e">
        <f t="shared" si="37"/>
        <v>#DIV/0!</v>
      </c>
      <c r="P89" s="25" t="e">
        <f t="shared" si="38"/>
        <v>#DIV/0!</v>
      </c>
      <c r="Q89" s="17" t="e">
        <f t="shared" si="39"/>
        <v>#DIV/0!</v>
      </c>
      <c r="R89" t="e">
        <f t="shared" si="40"/>
        <v>#DIV/0!</v>
      </c>
      <c r="S89" s="25" t="e">
        <f t="shared" si="41"/>
        <v>#DIV/0!</v>
      </c>
      <c r="T89" s="25" t="e">
        <f t="shared" si="42"/>
        <v>#DIV/0!</v>
      </c>
      <c r="U89" s="10" t="e">
        <f ca="1">RANK(C89,$C$3:OFFSET($C$3,Control!$I$5-1,0),1)</f>
        <v>#N/A</v>
      </c>
      <c r="V89" s="10" t="e">
        <f t="shared" ca="1" si="51"/>
        <v>#N/A</v>
      </c>
      <c r="W89" s="10" t="e">
        <f t="shared" ca="1" si="51"/>
        <v>#N/A</v>
      </c>
      <c r="X89" s="7" t="e">
        <f t="shared" si="49"/>
        <v>#DIV/0!</v>
      </c>
      <c r="Y89" s="7" t="e">
        <f t="shared" ca="1" si="48"/>
        <v>#N/A</v>
      </c>
      <c r="Z89">
        <v>1</v>
      </c>
      <c r="AA89">
        <v>2</v>
      </c>
      <c r="AB89" s="11" t="e">
        <f t="shared" si="50"/>
        <v>#DIV/0!</v>
      </c>
      <c r="AC89" s="11"/>
      <c r="AD89" s="7" t="e">
        <f t="shared" si="43"/>
        <v>#DIV/0!</v>
      </c>
      <c r="AE89" t="e">
        <f t="shared" si="44"/>
        <v>#DIV/0!</v>
      </c>
      <c r="AF89" s="25" t="e">
        <f t="shared" si="45"/>
        <v>#DIV/0!</v>
      </c>
    </row>
    <row r="90" spans="1:32" ht="14.25" x14ac:dyDescent="0.2">
      <c r="A90" s="37">
        <f>Control!B92</f>
        <v>0</v>
      </c>
      <c r="B90" s="27" t="e">
        <f t="shared" si="27"/>
        <v>#DIV/0!</v>
      </c>
      <c r="C90" s="20">
        <v>0</v>
      </c>
      <c r="D90" s="9" t="e">
        <f t="shared" si="28"/>
        <v>#DIV/0!</v>
      </c>
      <c r="E90">
        <f>Control!C92/100</f>
        <v>0</v>
      </c>
      <c r="F90" t="e">
        <f t="shared" si="29"/>
        <v>#DIV/0!</v>
      </c>
      <c r="G90">
        <f t="shared" si="30"/>
        <v>0</v>
      </c>
      <c r="H90" s="21">
        <f t="shared" si="31"/>
        <v>0</v>
      </c>
      <c r="I90" s="7" t="e">
        <f t="shared" si="32"/>
        <v>#DIV/0!</v>
      </c>
      <c r="J90" t="e">
        <f t="shared" si="33"/>
        <v>#DIV/0!</v>
      </c>
      <c r="K90">
        <f>Control!F92/100</f>
        <v>0</v>
      </c>
      <c r="L90" s="25" t="e">
        <f t="shared" si="34"/>
        <v>#DIV/0!</v>
      </c>
      <c r="M90" s="10" t="e">
        <f t="shared" si="35"/>
        <v>#DIV/0!</v>
      </c>
      <c r="N90" t="e">
        <f t="shared" si="36"/>
        <v>#DIV/0!</v>
      </c>
      <c r="O90" t="e">
        <f t="shared" si="37"/>
        <v>#DIV/0!</v>
      </c>
      <c r="P90" s="25" t="e">
        <f t="shared" si="38"/>
        <v>#DIV/0!</v>
      </c>
      <c r="Q90" s="17" t="e">
        <f t="shared" si="39"/>
        <v>#DIV/0!</v>
      </c>
      <c r="R90" t="e">
        <f t="shared" si="40"/>
        <v>#DIV/0!</v>
      </c>
      <c r="S90" s="25" t="e">
        <f t="shared" si="41"/>
        <v>#DIV/0!</v>
      </c>
      <c r="T90" s="25" t="e">
        <f t="shared" si="42"/>
        <v>#DIV/0!</v>
      </c>
      <c r="U90" s="10" t="e">
        <f ca="1">RANK(C90,$C$3:OFFSET($C$3,Control!$I$5-1,0),1)</f>
        <v>#N/A</v>
      </c>
      <c r="V90" s="10" t="e">
        <f t="shared" ca="1" si="51"/>
        <v>#N/A</v>
      </c>
      <c r="W90" s="10" t="e">
        <f t="shared" ca="1" si="51"/>
        <v>#N/A</v>
      </c>
      <c r="X90" s="7" t="e">
        <f t="shared" si="49"/>
        <v>#DIV/0!</v>
      </c>
      <c r="Y90" s="7" t="e">
        <f t="shared" ca="1" si="48"/>
        <v>#N/A</v>
      </c>
      <c r="Z90">
        <v>1</v>
      </c>
      <c r="AA90">
        <v>2</v>
      </c>
      <c r="AB90" s="11" t="e">
        <f t="shared" si="50"/>
        <v>#DIV/0!</v>
      </c>
      <c r="AC90" s="11"/>
      <c r="AD90" s="7" t="e">
        <f t="shared" si="43"/>
        <v>#DIV/0!</v>
      </c>
      <c r="AE90" t="e">
        <f t="shared" si="44"/>
        <v>#DIV/0!</v>
      </c>
      <c r="AF90" s="25" t="e">
        <f t="shared" si="45"/>
        <v>#DIV/0!</v>
      </c>
    </row>
    <row r="91" spans="1:32" ht="14.25" x14ac:dyDescent="0.2">
      <c r="A91" s="37">
        <f>Control!B93</f>
        <v>0</v>
      </c>
      <c r="B91" s="27" t="e">
        <f t="shared" si="27"/>
        <v>#DIV/0!</v>
      </c>
      <c r="C91" s="20">
        <v>0</v>
      </c>
      <c r="D91" s="9" t="e">
        <f t="shared" si="28"/>
        <v>#DIV/0!</v>
      </c>
      <c r="E91">
        <f>Control!C93/100</f>
        <v>0</v>
      </c>
      <c r="F91" t="e">
        <f t="shared" si="29"/>
        <v>#DIV/0!</v>
      </c>
      <c r="G91">
        <f t="shared" si="30"/>
        <v>0</v>
      </c>
      <c r="H91" s="21">
        <f t="shared" si="31"/>
        <v>0</v>
      </c>
      <c r="I91" s="7" t="e">
        <f t="shared" si="32"/>
        <v>#DIV/0!</v>
      </c>
      <c r="J91" t="e">
        <f t="shared" si="33"/>
        <v>#DIV/0!</v>
      </c>
      <c r="K91">
        <f>Control!F93/100</f>
        <v>0</v>
      </c>
      <c r="L91" s="25" t="e">
        <f t="shared" si="34"/>
        <v>#DIV/0!</v>
      </c>
      <c r="M91" s="10" t="e">
        <f t="shared" si="35"/>
        <v>#DIV/0!</v>
      </c>
      <c r="N91" t="e">
        <f t="shared" si="36"/>
        <v>#DIV/0!</v>
      </c>
      <c r="O91" t="e">
        <f t="shared" si="37"/>
        <v>#DIV/0!</v>
      </c>
      <c r="P91" s="25" t="e">
        <f t="shared" si="38"/>
        <v>#DIV/0!</v>
      </c>
      <c r="Q91" s="17" t="e">
        <f t="shared" si="39"/>
        <v>#DIV/0!</v>
      </c>
      <c r="R91" t="e">
        <f t="shared" si="40"/>
        <v>#DIV/0!</v>
      </c>
      <c r="S91" s="25" t="e">
        <f t="shared" si="41"/>
        <v>#DIV/0!</v>
      </c>
      <c r="T91" s="25" t="e">
        <f t="shared" si="42"/>
        <v>#DIV/0!</v>
      </c>
      <c r="U91" s="10" t="e">
        <f ca="1">RANK(C91,$C$3:OFFSET($C$3,Control!$I$5-1,0),1)</f>
        <v>#N/A</v>
      </c>
      <c r="V91" s="10" t="e">
        <f t="shared" ca="1" si="51"/>
        <v>#N/A</v>
      </c>
      <c r="W91" s="10" t="e">
        <f t="shared" ca="1" si="51"/>
        <v>#N/A</v>
      </c>
      <c r="X91" s="7" t="e">
        <f t="shared" si="49"/>
        <v>#DIV/0!</v>
      </c>
      <c r="Y91" s="7" t="e">
        <f t="shared" ca="1" si="48"/>
        <v>#N/A</v>
      </c>
      <c r="Z91">
        <v>1</v>
      </c>
      <c r="AA91">
        <v>2</v>
      </c>
      <c r="AB91" s="11" t="e">
        <f t="shared" si="50"/>
        <v>#DIV/0!</v>
      </c>
      <c r="AC91" s="11"/>
      <c r="AD91" s="7" t="e">
        <f t="shared" si="43"/>
        <v>#DIV/0!</v>
      </c>
      <c r="AE91" t="e">
        <f t="shared" si="44"/>
        <v>#DIV/0!</v>
      </c>
      <c r="AF91" s="25" t="e">
        <f t="shared" si="45"/>
        <v>#DIV/0!</v>
      </c>
    </row>
    <row r="92" spans="1:32" ht="14.25" x14ac:dyDescent="0.2">
      <c r="A92" s="37">
        <f>Control!B94</f>
        <v>0</v>
      </c>
      <c r="B92" s="27" t="e">
        <f t="shared" si="27"/>
        <v>#DIV/0!</v>
      </c>
      <c r="C92" s="20">
        <v>0</v>
      </c>
      <c r="D92" s="9" t="e">
        <f t="shared" si="28"/>
        <v>#DIV/0!</v>
      </c>
      <c r="E92">
        <f>Control!C94/100</f>
        <v>0</v>
      </c>
      <c r="F92" t="e">
        <f t="shared" si="29"/>
        <v>#DIV/0!</v>
      </c>
      <c r="G92">
        <f t="shared" si="30"/>
        <v>0</v>
      </c>
      <c r="H92" s="21">
        <f t="shared" si="31"/>
        <v>0</v>
      </c>
      <c r="I92" s="7" t="e">
        <f t="shared" si="32"/>
        <v>#DIV/0!</v>
      </c>
      <c r="J92" t="e">
        <f t="shared" si="33"/>
        <v>#DIV/0!</v>
      </c>
      <c r="K92">
        <f>Control!F94/100</f>
        <v>0</v>
      </c>
      <c r="L92" s="25" t="e">
        <f t="shared" si="34"/>
        <v>#DIV/0!</v>
      </c>
      <c r="M92" s="10" t="e">
        <f t="shared" si="35"/>
        <v>#DIV/0!</v>
      </c>
      <c r="N92" t="e">
        <f t="shared" si="36"/>
        <v>#DIV/0!</v>
      </c>
      <c r="O92" t="e">
        <f t="shared" si="37"/>
        <v>#DIV/0!</v>
      </c>
      <c r="P92" s="25" t="e">
        <f t="shared" si="38"/>
        <v>#DIV/0!</v>
      </c>
      <c r="Q92" s="17" t="e">
        <f t="shared" si="39"/>
        <v>#DIV/0!</v>
      </c>
      <c r="R92" t="e">
        <f t="shared" si="40"/>
        <v>#DIV/0!</v>
      </c>
      <c r="S92" s="25" t="e">
        <f t="shared" si="41"/>
        <v>#DIV/0!</v>
      </c>
      <c r="T92" s="25" t="e">
        <f t="shared" si="42"/>
        <v>#DIV/0!</v>
      </c>
      <c r="U92" s="10" t="e">
        <f ca="1">RANK(C92,$C$3:OFFSET($C$3,Control!$I$5-1,0),1)</f>
        <v>#N/A</v>
      </c>
      <c r="V92" s="10" t="e">
        <f t="shared" ca="1" si="51"/>
        <v>#N/A</v>
      </c>
      <c r="W92" s="10" t="e">
        <f t="shared" ca="1" si="51"/>
        <v>#N/A</v>
      </c>
      <c r="X92" s="7" t="e">
        <f t="shared" si="49"/>
        <v>#DIV/0!</v>
      </c>
      <c r="Y92" s="7" t="e">
        <f t="shared" ca="1" si="48"/>
        <v>#N/A</v>
      </c>
      <c r="Z92">
        <v>1</v>
      </c>
      <c r="AA92">
        <v>2</v>
      </c>
      <c r="AB92" s="11" t="e">
        <f t="shared" si="50"/>
        <v>#DIV/0!</v>
      </c>
      <c r="AC92" s="11"/>
      <c r="AD92" s="7" t="e">
        <f t="shared" si="43"/>
        <v>#DIV/0!</v>
      </c>
      <c r="AE92" t="e">
        <f t="shared" si="44"/>
        <v>#DIV/0!</v>
      </c>
      <c r="AF92" s="25" t="e">
        <f t="shared" si="45"/>
        <v>#DIV/0!</v>
      </c>
    </row>
    <row r="93" spans="1:32" ht="14.25" x14ac:dyDescent="0.2">
      <c r="A93" s="37">
        <f>Control!B95</f>
        <v>0</v>
      </c>
      <c r="B93" s="27" t="e">
        <f t="shared" si="27"/>
        <v>#DIV/0!</v>
      </c>
      <c r="C93" s="20">
        <v>0</v>
      </c>
      <c r="D93" s="9" t="e">
        <f t="shared" si="28"/>
        <v>#DIV/0!</v>
      </c>
      <c r="E93">
        <f>Control!C95/100</f>
        <v>0</v>
      </c>
      <c r="F93" t="e">
        <f t="shared" si="29"/>
        <v>#DIV/0!</v>
      </c>
      <c r="G93">
        <f t="shared" si="30"/>
        <v>0</v>
      </c>
      <c r="H93" s="21">
        <f t="shared" si="31"/>
        <v>0</v>
      </c>
      <c r="I93" s="7" t="e">
        <f t="shared" si="32"/>
        <v>#DIV/0!</v>
      </c>
      <c r="J93" t="e">
        <f t="shared" si="33"/>
        <v>#DIV/0!</v>
      </c>
      <c r="K93">
        <f>Control!F95/100</f>
        <v>0</v>
      </c>
      <c r="L93" s="25" t="e">
        <f t="shared" si="34"/>
        <v>#DIV/0!</v>
      </c>
      <c r="M93" s="10" t="e">
        <f t="shared" si="35"/>
        <v>#DIV/0!</v>
      </c>
      <c r="N93" t="e">
        <f t="shared" si="36"/>
        <v>#DIV/0!</v>
      </c>
      <c r="O93" t="e">
        <f t="shared" si="37"/>
        <v>#DIV/0!</v>
      </c>
      <c r="P93" s="25" t="e">
        <f t="shared" si="38"/>
        <v>#DIV/0!</v>
      </c>
      <c r="Q93" s="17" t="e">
        <f t="shared" si="39"/>
        <v>#DIV/0!</v>
      </c>
      <c r="R93" t="e">
        <f t="shared" si="40"/>
        <v>#DIV/0!</v>
      </c>
      <c r="S93" s="25" t="e">
        <f t="shared" si="41"/>
        <v>#DIV/0!</v>
      </c>
      <c r="T93" s="25" t="e">
        <f t="shared" si="42"/>
        <v>#DIV/0!</v>
      </c>
      <c r="U93" s="10" t="e">
        <f ca="1">RANK(C93,$C$3:OFFSET($C$3,Control!$I$5-1,0),1)</f>
        <v>#N/A</v>
      </c>
      <c r="V93" s="10" t="e">
        <f t="shared" ca="1" si="51"/>
        <v>#N/A</v>
      </c>
      <c r="W93" s="10" t="e">
        <f t="shared" ca="1" si="51"/>
        <v>#N/A</v>
      </c>
      <c r="X93" s="7" t="e">
        <f t="shared" si="49"/>
        <v>#DIV/0!</v>
      </c>
      <c r="Y93" s="7" t="e">
        <f t="shared" ca="1" si="48"/>
        <v>#N/A</v>
      </c>
      <c r="Z93">
        <v>1</v>
      </c>
      <c r="AA93">
        <v>2</v>
      </c>
      <c r="AB93" s="11" t="e">
        <f t="shared" si="50"/>
        <v>#DIV/0!</v>
      </c>
      <c r="AC93" s="11"/>
      <c r="AD93" s="7" t="e">
        <f t="shared" si="43"/>
        <v>#DIV/0!</v>
      </c>
      <c r="AE93" t="e">
        <f t="shared" si="44"/>
        <v>#DIV/0!</v>
      </c>
      <c r="AF93" s="25" t="e">
        <f t="shared" si="45"/>
        <v>#DIV/0!</v>
      </c>
    </row>
    <row r="94" spans="1:32" ht="14.25" x14ac:dyDescent="0.2">
      <c r="A94" s="37">
        <f>Control!B96</f>
        <v>0</v>
      </c>
      <c r="B94" s="27" t="e">
        <f t="shared" si="27"/>
        <v>#DIV/0!</v>
      </c>
      <c r="C94" s="20">
        <v>0</v>
      </c>
      <c r="D94" s="9" t="e">
        <f t="shared" si="28"/>
        <v>#DIV/0!</v>
      </c>
      <c r="E94">
        <f>Control!C96/100</f>
        <v>0</v>
      </c>
      <c r="F94" t="e">
        <f t="shared" si="29"/>
        <v>#DIV/0!</v>
      </c>
      <c r="G94">
        <f t="shared" si="30"/>
        <v>0</v>
      </c>
      <c r="H94" s="21">
        <f t="shared" si="31"/>
        <v>0</v>
      </c>
      <c r="I94" s="7" t="e">
        <f t="shared" si="32"/>
        <v>#DIV/0!</v>
      </c>
      <c r="J94" t="e">
        <f t="shared" si="33"/>
        <v>#DIV/0!</v>
      </c>
      <c r="K94">
        <f>Control!F96/100</f>
        <v>0</v>
      </c>
      <c r="L94" s="25" t="e">
        <f t="shared" si="34"/>
        <v>#DIV/0!</v>
      </c>
      <c r="M94" s="10" t="e">
        <f t="shared" si="35"/>
        <v>#DIV/0!</v>
      </c>
      <c r="N94" t="e">
        <f t="shared" si="36"/>
        <v>#DIV/0!</v>
      </c>
      <c r="O94" t="e">
        <f t="shared" si="37"/>
        <v>#DIV/0!</v>
      </c>
      <c r="P94" s="25" t="e">
        <f t="shared" si="38"/>
        <v>#DIV/0!</v>
      </c>
      <c r="Q94" s="17" t="e">
        <f t="shared" si="39"/>
        <v>#DIV/0!</v>
      </c>
      <c r="R94" t="e">
        <f t="shared" si="40"/>
        <v>#DIV/0!</v>
      </c>
      <c r="S94" s="25" t="e">
        <f t="shared" si="41"/>
        <v>#DIV/0!</v>
      </c>
      <c r="T94" s="25" t="e">
        <f t="shared" si="42"/>
        <v>#DIV/0!</v>
      </c>
      <c r="U94" s="10" t="e">
        <f ca="1">RANK(C94,$C$3:OFFSET($C$3,Control!$I$5-1,0),1)</f>
        <v>#N/A</v>
      </c>
      <c r="V94" s="10" t="e">
        <f t="shared" ca="1" si="51"/>
        <v>#N/A</v>
      </c>
      <c r="W94" s="10" t="e">
        <f t="shared" ca="1" si="51"/>
        <v>#N/A</v>
      </c>
      <c r="X94" s="7" t="e">
        <f t="shared" si="49"/>
        <v>#DIV/0!</v>
      </c>
      <c r="Y94" s="7" t="e">
        <f t="shared" ca="1" si="48"/>
        <v>#N/A</v>
      </c>
      <c r="Z94">
        <v>1</v>
      </c>
      <c r="AA94">
        <v>2</v>
      </c>
      <c r="AB94" s="11" t="e">
        <f t="shared" si="50"/>
        <v>#DIV/0!</v>
      </c>
      <c r="AC94" s="11"/>
      <c r="AD94" s="7" t="e">
        <f t="shared" si="43"/>
        <v>#DIV/0!</v>
      </c>
      <c r="AE94" t="e">
        <f t="shared" si="44"/>
        <v>#DIV/0!</v>
      </c>
      <c r="AF94" s="25" t="e">
        <f t="shared" si="45"/>
        <v>#DIV/0!</v>
      </c>
    </row>
    <row r="95" spans="1:32" ht="14.25" x14ac:dyDescent="0.2">
      <c r="A95" s="37">
        <f>Control!B97</f>
        <v>0</v>
      </c>
      <c r="B95" s="27" t="e">
        <f t="shared" ref="B95:B100" si="52">100*T95/(1-S95)</f>
        <v>#DIV/0!</v>
      </c>
      <c r="C95" s="20">
        <v>0</v>
      </c>
      <c r="D95" s="9" t="e">
        <f t="shared" ref="D95:D100" si="53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4">$F$2*N95</f>
        <v>#DIV/0!</v>
      </c>
      <c r="G95">
        <f t="shared" ref="G95:G100" si="55">0.018*C95*1000000/8.3144/($AA$1+273.15)</f>
        <v>0</v>
      </c>
      <c r="H95" s="21">
        <f t="shared" ref="H95:H100" si="56">2*0.0000000000000000001*(E95*100)^3.5</f>
        <v>0</v>
      </c>
      <c r="I95" s="7" t="e">
        <f t="shared" ref="I95:I100" si="57">MIN(J95*$J$2,C95)</f>
        <v>#DIV/0!</v>
      </c>
      <c r="J95" t="e">
        <f t="shared" ref="J95:J100" si="58">$I$2+(0.821*SQRT(H95)+1.54)/E95</f>
        <v>#DIV/0!</v>
      </c>
      <c r="K95">
        <f>Control!F97/100</f>
        <v>0</v>
      </c>
      <c r="L95" s="25" t="e">
        <f t="shared" ref="L95:L100" si="59">K95*(1-F95-P95-S95)</f>
        <v>#DIV/0!</v>
      </c>
      <c r="M95" s="10" t="e">
        <f t="shared" ref="M95:M100" si="60">0.018*I95*1000000/8.3144/($AA$1+273.15)</f>
        <v>#DIV/0!</v>
      </c>
      <c r="N95" t="e">
        <f t="shared" ref="N95:N100" si="61">1/((1+$P$2)*(1+(1-E95)/E95*$AA$2/M95)-$O$2)</f>
        <v>#DIV/0!</v>
      </c>
      <c r="O95" t="e">
        <f t="shared" ref="O95:O100" si="62">$O$2*N95</f>
        <v>#DIV/0!</v>
      </c>
      <c r="P95" s="25" t="e">
        <f t="shared" ref="P95:P100" si="63">S95*($P$2-$F$2)</f>
        <v>#DIV/0!</v>
      </c>
      <c r="Q95" s="17" t="e">
        <f t="shared" ref="Q95:Q100" si="64">100/(1+G95/$AA$2*(1/S95-1))</f>
        <v>#DIV/0!</v>
      </c>
      <c r="R95" t="e">
        <f t="shared" ref="R95:R100" si="65">Q95/100*G95+(100-Q95)/100*2450</f>
        <v>#DIV/0!</v>
      </c>
      <c r="S95" s="25" t="e">
        <f t="shared" ref="S95:S100" si="66">($O$2/(1+$P$2-$F$2)+1)*N95</f>
        <v>#DIV/0!</v>
      </c>
      <c r="T95" s="25" t="e">
        <f t="shared" ref="T95:T100" si="67">L95+F95+P95</f>
        <v>#DIV/0!</v>
      </c>
      <c r="U95" s="10" t="e">
        <f ca="1">RANK(C95,$C$3:OFFSET($C$3,Control!$I$5-1,0),1)</f>
        <v>#N/A</v>
      </c>
      <c r="V95" s="10" t="e">
        <f t="shared" ca="1" si="51"/>
        <v>#N/A</v>
      </c>
      <c r="W95" s="10" t="e">
        <f t="shared" ca="1" si="51"/>
        <v>#N/A</v>
      </c>
      <c r="X95" s="7" t="e">
        <f t="shared" si="49"/>
        <v>#DIV/0!</v>
      </c>
      <c r="Y95" s="7" t="e">
        <f t="shared" ca="1" si="48"/>
        <v>#N/A</v>
      </c>
      <c r="Z95">
        <v>1</v>
      </c>
      <c r="AA95">
        <v>2</v>
      </c>
      <c r="AB95" s="11" t="e">
        <f t="shared" si="50"/>
        <v>#DIV/0!</v>
      </c>
      <c r="AC95" s="11"/>
      <c r="AD95" s="7" t="e">
        <f t="shared" ref="AD95:AD100" si="68">B95+S95*100</f>
        <v>#DIV/0!</v>
      </c>
      <c r="AE95" t="e">
        <f t="shared" ref="AE95:AE100" si="69">($AE$1/100-K95)/(1-K95)/N95-1-$P$2</f>
        <v>#DIV/0!</v>
      </c>
      <c r="AF95" s="25" t="e">
        <f t="shared" ref="AF95:AF100" si="70">S95+P95+F95</f>
        <v>#DIV/0!</v>
      </c>
    </row>
    <row r="96" spans="1:32" ht="14.25" x14ac:dyDescent="0.2">
      <c r="A96" s="37">
        <f>Control!B98</f>
        <v>0</v>
      </c>
      <c r="B96" s="27" t="e">
        <f t="shared" si="52"/>
        <v>#DIV/0!</v>
      </c>
      <c r="C96" s="20">
        <v>0</v>
      </c>
      <c r="D96" s="9" t="e">
        <f t="shared" si="53"/>
        <v>#DIV/0!</v>
      </c>
      <c r="E96">
        <f>Control!C98/100</f>
        <v>0</v>
      </c>
      <c r="F96" t="e">
        <f t="shared" si="54"/>
        <v>#DIV/0!</v>
      </c>
      <c r="G96">
        <f t="shared" si="55"/>
        <v>0</v>
      </c>
      <c r="H96" s="21">
        <f t="shared" si="56"/>
        <v>0</v>
      </c>
      <c r="I96" s="7" t="e">
        <f t="shared" si="57"/>
        <v>#DIV/0!</v>
      </c>
      <c r="J96" t="e">
        <f t="shared" si="58"/>
        <v>#DIV/0!</v>
      </c>
      <c r="K96">
        <f>Control!F98/100</f>
        <v>0</v>
      </c>
      <c r="L96" s="25" t="e">
        <f t="shared" si="59"/>
        <v>#DIV/0!</v>
      </c>
      <c r="M96" s="10" t="e">
        <f t="shared" si="60"/>
        <v>#DIV/0!</v>
      </c>
      <c r="N96" t="e">
        <f t="shared" si="61"/>
        <v>#DIV/0!</v>
      </c>
      <c r="O96" t="e">
        <f t="shared" si="62"/>
        <v>#DIV/0!</v>
      </c>
      <c r="P96" s="25" t="e">
        <f t="shared" si="63"/>
        <v>#DIV/0!</v>
      </c>
      <c r="Q96" s="17" t="e">
        <f t="shared" si="64"/>
        <v>#DIV/0!</v>
      </c>
      <c r="R96" t="e">
        <f t="shared" si="65"/>
        <v>#DIV/0!</v>
      </c>
      <c r="S96" s="25" t="e">
        <f t="shared" si="66"/>
        <v>#DIV/0!</v>
      </c>
      <c r="T96" s="25" t="e">
        <f t="shared" si="67"/>
        <v>#DIV/0!</v>
      </c>
      <c r="U96" s="10" t="e">
        <f ca="1">RANK(C96,$C$3:OFFSET($C$3,Control!$I$5-1,0),1)</f>
        <v>#N/A</v>
      </c>
      <c r="V96" s="10" t="e">
        <f t="shared" ref="V96:W100" ca="1" si="71">IF(U96=U95,U95+1,U96)</f>
        <v>#N/A</v>
      </c>
      <c r="W96" s="10" t="e">
        <f t="shared" ca="1" si="71"/>
        <v>#N/A</v>
      </c>
      <c r="X96" s="7" t="e">
        <f t="shared" si="49"/>
        <v>#DIV/0!</v>
      </c>
      <c r="Y96" s="7" t="e">
        <f t="shared" ca="1" si="48"/>
        <v>#N/A</v>
      </c>
      <c r="Z96">
        <v>1</v>
      </c>
      <c r="AA96">
        <v>2</v>
      </c>
      <c r="AB96" s="11" t="e">
        <f t="shared" si="50"/>
        <v>#DIV/0!</v>
      </c>
      <c r="AC96" s="11"/>
      <c r="AD96" s="7" t="e">
        <f t="shared" si="68"/>
        <v>#DIV/0!</v>
      </c>
      <c r="AE96" t="e">
        <f t="shared" si="69"/>
        <v>#DIV/0!</v>
      </c>
      <c r="AF96" s="25" t="e">
        <f t="shared" si="70"/>
        <v>#DIV/0!</v>
      </c>
    </row>
    <row r="97" spans="1:32" ht="14.25" x14ac:dyDescent="0.2">
      <c r="A97" s="37">
        <f>Control!B99</f>
        <v>0</v>
      </c>
      <c r="B97" s="27" t="e">
        <f t="shared" si="52"/>
        <v>#DIV/0!</v>
      </c>
      <c r="C97" s="20">
        <v>0</v>
      </c>
      <c r="D97" s="9" t="e">
        <f t="shared" si="53"/>
        <v>#DIV/0!</v>
      </c>
      <c r="E97">
        <f>Control!C99/100</f>
        <v>0</v>
      </c>
      <c r="F97" t="e">
        <f t="shared" si="54"/>
        <v>#DIV/0!</v>
      </c>
      <c r="G97">
        <f t="shared" si="55"/>
        <v>0</v>
      </c>
      <c r="H97" s="21">
        <f t="shared" si="56"/>
        <v>0</v>
      </c>
      <c r="I97" s="7" t="e">
        <f t="shared" si="57"/>
        <v>#DIV/0!</v>
      </c>
      <c r="J97" t="e">
        <f t="shared" si="58"/>
        <v>#DIV/0!</v>
      </c>
      <c r="K97">
        <f>Control!F99/100</f>
        <v>0</v>
      </c>
      <c r="L97" s="25" t="e">
        <f t="shared" si="59"/>
        <v>#DIV/0!</v>
      </c>
      <c r="M97" s="10" t="e">
        <f t="shared" si="60"/>
        <v>#DIV/0!</v>
      </c>
      <c r="N97" t="e">
        <f t="shared" si="61"/>
        <v>#DIV/0!</v>
      </c>
      <c r="O97" t="e">
        <f t="shared" si="62"/>
        <v>#DIV/0!</v>
      </c>
      <c r="P97" s="25" t="e">
        <f t="shared" si="63"/>
        <v>#DIV/0!</v>
      </c>
      <c r="Q97" s="17" t="e">
        <f t="shared" si="64"/>
        <v>#DIV/0!</v>
      </c>
      <c r="R97" t="e">
        <f t="shared" si="65"/>
        <v>#DIV/0!</v>
      </c>
      <c r="S97" s="25" t="e">
        <f t="shared" si="66"/>
        <v>#DIV/0!</v>
      </c>
      <c r="T97" s="25" t="e">
        <f t="shared" si="67"/>
        <v>#DIV/0!</v>
      </c>
      <c r="U97" s="10" t="e">
        <f ca="1">RANK(C97,$C$3:OFFSET($C$3,Control!$I$5-1,0),1)</f>
        <v>#N/A</v>
      </c>
      <c r="V97" s="10" t="e">
        <f t="shared" ca="1" si="71"/>
        <v>#N/A</v>
      </c>
      <c r="W97" s="10" t="e">
        <f t="shared" ca="1" si="71"/>
        <v>#N/A</v>
      </c>
      <c r="X97" s="7" t="e">
        <f t="shared" si="49"/>
        <v>#DIV/0!</v>
      </c>
      <c r="Y97" s="7" t="e">
        <f t="shared" ca="1" si="48"/>
        <v>#N/A</v>
      </c>
      <c r="Z97">
        <v>1</v>
      </c>
      <c r="AA97">
        <v>2</v>
      </c>
      <c r="AB97" s="11" t="e">
        <f t="shared" si="50"/>
        <v>#DIV/0!</v>
      </c>
      <c r="AC97" s="11"/>
      <c r="AD97" s="7" t="e">
        <f t="shared" si="68"/>
        <v>#DIV/0!</v>
      </c>
      <c r="AE97" t="e">
        <f t="shared" si="69"/>
        <v>#DIV/0!</v>
      </c>
      <c r="AF97" s="25" t="e">
        <f t="shared" si="70"/>
        <v>#DIV/0!</v>
      </c>
    </row>
    <row r="98" spans="1:32" ht="14.25" x14ac:dyDescent="0.2">
      <c r="A98" s="37">
        <f>Control!B100</f>
        <v>0</v>
      </c>
      <c r="B98" s="27" t="e">
        <f t="shared" si="52"/>
        <v>#DIV/0!</v>
      </c>
      <c r="C98" s="20">
        <v>0</v>
      </c>
      <c r="D98" s="9" t="e">
        <f t="shared" si="53"/>
        <v>#DIV/0!</v>
      </c>
      <c r="E98">
        <f>Control!C100/100</f>
        <v>0</v>
      </c>
      <c r="F98" t="e">
        <f t="shared" si="54"/>
        <v>#DIV/0!</v>
      </c>
      <c r="G98">
        <f t="shared" si="55"/>
        <v>0</v>
      </c>
      <c r="H98" s="21">
        <f t="shared" si="56"/>
        <v>0</v>
      </c>
      <c r="I98" s="7" t="e">
        <f t="shared" si="57"/>
        <v>#DIV/0!</v>
      </c>
      <c r="J98" t="e">
        <f t="shared" si="58"/>
        <v>#DIV/0!</v>
      </c>
      <c r="K98">
        <f>Control!F100/100</f>
        <v>0</v>
      </c>
      <c r="L98" s="25" t="e">
        <f t="shared" si="59"/>
        <v>#DIV/0!</v>
      </c>
      <c r="M98" s="10" t="e">
        <f t="shared" si="60"/>
        <v>#DIV/0!</v>
      </c>
      <c r="N98" t="e">
        <f t="shared" si="61"/>
        <v>#DIV/0!</v>
      </c>
      <c r="O98" t="e">
        <f t="shared" si="62"/>
        <v>#DIV/0!</v>
      </c>
      <c r="P98" s="25" t="e">
        <f t="shared" si="63"/>
        <v>#DIV/0!</v>
      </c>
      <c r="Q98" s="17" t="e">
        <f t="shared" si="64"/>
        <v>#DIV/0!</v>
      </c>
      <c r="R98" t="e">
        <f t="shared" si="65"/>
        <v>#DIV/0!</v>
      </c>
      <c r="S98" s="25" t="e">
        <f t="shared" si="66"/>
        <v>#DIV/0!</v>
      </c>
      <c r="T98" s="25" t="e">
        <f t="shared" si="67"/>
        <v>#DIV/0!</v>
      </c>
      <c r="U98" s="10" t="e">
        <f ca="1">RANK(C98,$C$3:OFFSET($C$3,Control!$I$5-1,0),1)</f>
        <v>#N/A</v>
      </c>
      <c r="V98" s="10" t="e">
        <f t="shared" ca="1" si="71"/>
        <v>#N/A</v>
      </c>
      <c r="W98" s="10" t="e">
        <f t="shared" ca="1" si="71"/>
        <v>#N/A</v>
      </c>
      <c r="X98" s="7" t="e">
        <f t="shared" si="49"/>
        <v>#DIV/0!</v>
      </c>
      <c r="Y98" s="7" t="e">
        <f t="shared" ca="1" si="48"/>
        <v>#N/A</v>
      </c>
      <c r="Z98">
        <v>1</v>
      </c>
      <c r="AA98">
        <v>2</v>
      </c>
      <c r="AB98" s="11" t="e">
        <f t="shared" si="50"/>
        <v>#DIV/0!</v>
      </c>
      <c r="AC98" s="11"/>
      <c r="AD98" s="7" t="e">
        <f t="shared" si="68"/>
        <v>#DIV/0!</v>
      </c>
      <c r="AE98" t="e">
        <f t="shared" si="69"/>
        <v>#DIV/0!</v>
      </c>
      <c r="AF98" s="25" t="e">
        <f t="shared" si="70"/>
        <v>#DIV/0!</v>
      </c>
    </row>
    <row r="99" spans="1:32" ht="14.25" x14ac:dyDescent="0.2">
      <c r="A99" s="37">
        <f>Control!B101</f>
        <v>0</v>
      </c>
      <c r="B99" s="27" t="e">
        <f t="shared" si="52"/>
        <v>#DIV/0!</v>
      </c>
      <c r="C99" s="20">
        <v>0</v>
      </c>
      <c r="D99" s="9" t="e">
        <f t="shared" si="53"/>
        <v>#DIV/0!</v>
      </c>
      <c r="E99">
        <f>Control!C101/100</f>
        <v>0</v>
      </c>
      <c r="F99" t="e">
        <f t="shared" si="54"/>
        <v>#DIV/0!</v>
      </c>
      <c r="G99">
        <f t="shared" si="55"/>
        <v>0</v>
      </c>
      <c r="H99" s="21">
        <f t="shared" si="56"/>
        <v>0</v>
      </c>
      <c r="I99" s="7" t="e">
        <f t="shared" si="57"/>
        <v>#DIV/0!</v>
      </c>
      <c r="J99" t="e">
        <f t="shared" si="58"/>
        <v>#DIV/0!</v>
      </c>
      <c r="K99">
        <f>Control!F101/100</f>
        <v>0</v>
      </c>
      <c r="L99" s="25" t="e">
        <f t="shared" si="59"/>
        <v>#DIV/0!</v>
      </c>
      <c r="M99" s="10" t="e">
        <f t="shared" si="60"/>
        <v>#DIV/0!</v>
      </c>
      <c r="N99" t="e">
        <f t="shared" si="61"/>
        <v>#DIV/0!</v>
      </c>
      <c r="O99" t="e">
        <f t="shared" si="62"/>
        <v>#DIV/0!</v>
      </c>
      <c r="P99" s="25" t="e">
        <f t="shared" si="63"/>
        <v>#DIV/0!</v>
      </c>
      <c r="Q99" s="17" t="e">
        <f t="shared" si="64"/>
        <v>#DIV/0!</v>
      </c>
      <c r="R99" t="e">
        <f t="shared" si="65"/>
        <v>#DIV/0!</v>
      </c>
      <c r="S99" s="25" t="e">
        <f t="shared" si="66"/>
        <v>#DIV/0!</v>
      </c>
      <c r="T99" s="25" t="e">
        <f t="shared" si="67"/>
        <v>#DIV/0!</v>
      </c>
      <c r="U99" s="10" t="e">
        <f ca="1">RANK(C99,$C$3:OFFSET($C$3,Control!$I$5-1,0),1)</f>
        <v>#N/A</v>
      </c>
      <c r="V99" s="10" t="e">
        <f t="shared" ca="1" si="71"/>
        <v>#N/A</v>
      </c>
      <c r="W99" s="10" t="e">
        <f t="shared" ca="1" si="71"/>
        <v>#N/A</v>
      </c>
      <c r="X99" s="7" t="e">
        <f t="shared" si="49"/>
        <v>#DIV/0!</v>
      </c>
      <c r="Y99" s="7" t="e">
        <f t="shared" ca="1" si="48"/>
        <v>#N/A</v>
      </c>
      <c r="Z99">
        <v>1</v>
      </c>
      <c r="AA99">
        <v>2</v>
      </c>
      <c r="AB99" s="11" t="e">
        <f t="shared" si="50"/>
        <v>#DIV/0!</v>
      </c>
      <c r="AC99" s="11"/>
      <c r="AD99" s="7" t="e">
        <f t="shared" si="68"/>
        <v>#DIV/0!</v>
      </c>
      <c r="AE99" t="e">
        <f t="shared" si="69"/>
        <v>#DIV/0!</v>
      </c>
      <c r="AF99" s="25" t="e">
        <f t="shared" si="70"/>
        <v>#DIV/0!</v>
      </c>
    </row>
    <row r="100" spans="1:32" ht="14.25" x14ac:dyDescent="0.2">
      <c r="A100" s="37">
        <f>Control!B102</f>
        <v>0</v>
      </c>
      <c r="B100" s="27" t="e">
        <f t="shared" si="52"/>
        <v>#DIV/0!</v>
      </c>
      <c r="C100" s="20">
        <v>0</v>
      </c>
      <c r="D100" s="9" t="e">
        <f t="shared" si="53"/>
        <v>#DIV/0!</v>
      </c>
      <c r="E100">
        <f>Control!C102/100</f>
        <v>0</v>
      </c>
      <c r="F100" t="e">
        <f t="shared" si="54"/>
        <v>#DIV/0!</v>
      </c>
      <c r="G100">
        <f t="shared" si="55"/>
        <v>0</v>
      </c>
      <c r="H100" s="21">
        <f t="shared" si="56"/>
        <v>0</v>
      </c>
      <c r="I100" s="7" t="e">
        <f t="shared" si="57"/>
        <v>#DIV/0!</v>
      </c>
      <c r="J100" t="e">
        <f t="shared" si="58"/>
        <v>#DIV/0!</v>
      </c>
      <c r="K100">
        <f>Control!F102/100</f>
        <v>0</v>
      </c>
      <c r="L100" s="25" t="e">
        <f t="shared" si="59"/>
        <v>#DIV/0!</v>
      </c>
      <c r="M100" s="10" t="e">
        <f t="shared" si="60"/>
        <v>#DIV/0!</v>
      </c>
      <c r="N100" t="e">
        <f t="shared" si="61"/>
        <v>#DIV/0!</v>
      </c>
      <c r="O100" t="e">
        <f t="shared" si="62"/>
        <v>#DIV/0!</v>
      </c>
      <c r="P100" s="25" t="e">
        <f t="shared" si="63"/>
        <v>#DIV/0!</v>
      </c>
      <c r="Q100" s="17" t="e">
        <f t="shared" si="64"/>
        <v>#DIV/0!</v>
      </c>
      <c r="R100" t="e">
        <f t="shared" si="65"/>
        <v>#DIV/0!</v>
      </c>
      <c r="S100" s="25" t="e">
        <f t="shared" si="66"/>
        <v>#DIV/0!</v>
      </c>
      <c r="T100" s="25" t="e">
        <f t="shared" si="67"/>
        <v>#DIV/0!</v>
      </c>
      <c r="U100" s="10" t="e">
        <f ca="1">RANK(C100,$C$3:OFFSET($C$3,Control!$I$5-1,0),1)</f>
        <v>#N/A</v>
      </c>
      <c r="V100" s="10" t="e">
        <f t="shared" ca="1" si="71"/>
        <v>#N/A</v>
      </c>
      <c r="W100" s="10" t="e">
        <f t="shared" ca="1" si="71"/>
        <v>#N/A</v>
      </c>
      <c r="X100" s="7" t="e">
        <f t="shared" si="49"/>
        <v>#DIV/0!</v>
      </c>
      <c r="Y100" s="7" t="e">
        <f t="shared" ca="1" si="48"/>
        <v>#N/A</v>
      </c>
      <c r="Z100">
        <v>1</v>
      </c>
      <c r="AA100">
        <v>2</v>
      </c>
      <c r="AB100" s="11" t="e">
        <f t="shared" si="50"/>
        <v>#DIV/0!</v>
      </c>
      <c r="AC100" s="11"/>
      <c r="AD100" s="7" t="e">
        <f t="shared" si="68"/>
        <v>#DIV/0!</v>
      </c>
      <c r="AE100" t="e">
        <f t="shared" si="69"/>
        <v>#DIV/0!</v>
      </c>
      <c r="AF100" s="25" t="e">
        <f t="shared" si="70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140625" style="1" customWidth="1"/>
    <col min="7" max="7" width="10.140625" style="1" customWidth="1"/>
    <col min="8" max="9" width="12.140625" style="1" customWidth="1"/>
    <col min="10" max="10" width="16.140625" style="1" customWidth="1"/>
    <col min="11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140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26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6933.4781416105143</v>
      </c>
      <c r="AH1" s="31" t="s">
        <v>96</v>
      </c>
      <c r="AI1">
        <f ca="1">MAX(AD3:OFFSET(AD3,Control!$I$5-1,0))</f>
        <v>6.9665007927995024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2.3981514942414406E-5</v>
      </c>
      <c r="E2" s="18" t="s">
        <v>29</v>
      </c>
      <c r="F2" s="3">
        <f>Control!Q23</f>
        <v>3.6912751677852358E-2</v>
      </c>
      <c r="H2" s="3" t="s">
        <v>33</v>
      </c>
      <c r="I2" s="4">
        <v>0.1</v>
      </c>
      <c r="J2" s="4">
        <f>Control!S23</f>
        <v>1</v>
      </c>
      <c r="K2" s="4" t="s">
        <v>49</v>
      </c>
      <c r="N2" s="4" t="s">
        <v>34</v>
      </c>
      <c r="O2" s="4">
        <f>Control!R23</f>
        <v>3.3557046979865772</v>
      </c>
      <c r="P2" s="18">
        <f>Control!P23</f>
        <v>2.3557046979865772</v>
      </c>
      <c r="Q2" s="34" t="s">
        <v>35</v>
      </c>
      <c r="R2" s="14" t="s">
        <v>38</v>
      </c>
      <c r="S2" s="8">
        <f ca="1">100*MAX(S3:OFFSET(S3,Control!$I$5-1,0))</f>
        <v>0.16142885479194222</v>
      </c>
      <c r="T2" s="8">
        <f ca="1">S2*(1+AG3/100)</f>
        <v>0.53871169752170778</v>
      </c>
      <c r="U2" s="2"/>
      <c r="V2" t="s">
        <v>44</v>
      </c>
      <c r="W2">
        <f>O2/(1+P2-F2)</f>
        <v>1.0111223458038423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3.1102104184474886</v>
      </c>
      <c r="C3" s="20">
        <v>75.294092085762799</v>
      </c>
      <c r="D3" s="9">
        <f>ABS(B3-((354.94*SQRT(C3)+9.623*C3-1.5223*POWER(C3,1.5))/($AA$1+273)+0.0012439*POWER(C3,1.5)))</f>
        <v>8.3489965430061375E-7</v>
      </c>
      <c r="E3">
        <f>Control!C5/100</f>
        <v>0.38965236339525339</v>
      </c>
      <c r="F3">
        <f>$F$2*N3</f>
        <v>2.0516270779779883E-5</v>
      </c>
      <c r="G3">
        <f t="shared" ref="G3:G30" si="0">0.018*C3*1000000/8.3144/($AA$1+273.15)</f>
        <v>133.2670462333119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2.845489819292055E-2</v>
      </c>
      <c r="M3" s="10">
        <f t="shared" ref="M3:M30" si="3">0.018*I3*1000000/8.3144/($AA$1+273.15)</f>
        <v>7.1722791814357176</v>
      </c>
      <c r="N3">
        <f>1/((1+$P$2)*(1+(1-E3)/E3*$AA$2/M3)-$O$2)</f>
        <v>5.5580442657949126E-4</v>
      </c>
      <c r="O3">
        <f>$O$2*N3</f>
        <v>1.8651155254345345E-3</v>
      </c>
      <c r="P3" s="25">
        <f>S3*($P$2-$F$2)</f>
        <v>2.5919240778985832E-3</v>
      </c>
      <c r="Q3" s="17">
        <f>100/(1+G3/$AA$2*(1/S3-1))</f>
        <v>2.0198222961149983</v>
      </c>
      <c r="R3">
        <f>Q3/100*G3+(100-Q3)/100*$AA$2</f>
        <v>2408.1051201435712</v>
      </c>
      <c r="S3" s="25">
        <f>($O$2/(1+$P$2-$F$2)+1)*N3</f>
        <v>1.117790702190706E-3</v>
      </c>
      <c r="T3" s="25">
        <f>L3+F3+P3</f>
        <v>3.1067338541598911E-2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2.9010702619500042</v>
      </c>
      <c r="Y3" s="7">
        <f t="shared" ref="Y3:Y66" ca="1" si="4">ABS(C3-V3)</f>
        <v>53.294092085762799</v>
      </c>
      <c r="Z3">
        <v>1</v>
      </c>
      <c r="AA3">
        <v>2</v>
      </c>
      <c r="AB3" s="11">
        <f>100*8.3144*$AA$2*($AA$1+273)*($AE$1/100-B3/100)/(0.018*1000000*C3+8.3144*$AA$2*($AA$1+273)*($AE$1/100-B3/100))</f>
        <v>45.40186089288887</v>
      </c>
      <c r="AC3" s="11"/>
      <c r="AD3" s="7">
        <f>B3+S3*100</f>
        <v>3.221989488666559</v>
      </c>
      <c r="AE3">
        <f>($AE$1/100-K3)/(1-K3)/N3-1-$P$2</f>
        <v>84.964614419686171</v>
      </c>
      <c r="AF3" s="25">
        <f>S3+P3+F3</f>
        <v>3.7302310508690695E-3</v>
      </c>
      <c r="AG3">
        <f>100*((O2+P2)*(1+P2-F2)-O2)/(1+O2+P2-F2)</f>
        <v>233.71462506875062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100*T4/(1-S4)</f>
        <v>3.6988098254233677</v>
      </c>
      <c r="C4" s="20">
        <v>100.47396649027991</v>
      </c>
      <c r="D4" s="9">
        <f t="shared" ref="D4:D30" si="6">ABS(B4-((354.94*SQRT(C4)+9.623*C4-1.5223*POWER(C4,1.5))/($AA$1+273)+0.0012439*POWER(C4,1.5)))</f>
        <v>5.0021577591152777E-7</v>
      </c>
      <c r="E4">
        <f>Control!C6/100</f>
        <v>0.34971299583991844</v>
      </c>
      <c r="F4">
        <f t="shared" ref="F4:F30" si="7">$F$2*N4</f>
        <v>1.9207492845947837E-5</v>
      </c>
      <c r="G4">
        <f t="shared" si="0"/>
        <v>177.83425454221299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3.4503603741037343E-2</v>
      </c>
      <c r="M4" s="10">
        <f t="shared" si="3"/>
        <v>7.9711832744935887</v>
      </c>
      <c r="N4">
        <f t="shared" ref="N4:N30" si="10">1/((1+$P$2)*(1+(1-E4)/E4*$AA$2/M4)-$O$2)</f>
        <v>5.2034844255385946E-4</v>
      </c>
      <c r="O4">
        <f t="shared" ref="O4:O30" si="11">$O$2*N4</f>
        <v>1.7461357132679848E-3</v>
      </c>
      <c r="P4" s="25">
        <f t="shared" ref="P4:P30" si="12">S4*($P$2-$F$2)</f>
        <v>2.4265795532657278E-3</v>
      </c>
      <c r="Q4" s="17">
        <f t="shared" ref="Q4:Q30" si="13">100/(1+G4/$AA$2*(1/S4-1))</f>
        <v>1.4255676563199553</v>
      </c>
      <c r="R4">
        <f t="shared" ref="R4:R9" si="14">Q4/100*G4+(100-Q4)/100*$AA$2</f>
        <v>2422.5374616519566</v>
      </c>
      <c r="S4" s="25">
        <f t="shared" ref="S4:S30" si="15">($O$2/(1+$P$2-$F$2)+1)*N4</f>
        <v>1.0464843804242937E-3</v>
      </c>
      <c r="T4" s="25">
        <f t="shared" ref="T4:T30" si="16">L4+F4+P4</f>
        <v>3.6949390787149018E-2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3.50239521835912</v>
      </c>
      <c r="Y4" s="7">
        <f t="shared" ca="1" si="4"/>
        <v>64.473966490279906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35.145751929610377</v>
      </c>
      <c r="AC4" s="11"/>
      <c r="AD4" s="7">
        <f t="shared" ref="AD4:AD16" si="20">B4+S4*100</f>
        <v>3.8034582634657972</v>
      </c>
      <c r="AE4">
        <f t="shared" ref="AE4:AE16" si="21">($AE$1/100-K4)/(1-K4)/N4-1-$P$2</f>
        <v>79.505281270444058</v>
      </c>
      <c r="AF4" s="25">
        <f t="shared" ref="AF4:AF16" si="22">S4+P4+F4</f>
        <v>3.4922714265359692E-3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4.7263644004251608</v>
      </c>
      <c r="C5" s="20">
        <v>149.65318593030497</v>
      </c>
      <c r="D5" s="9">
        <f t="shared" si="6"/>
        <v>3.4021289874175409E-7</v>
      </c>
      <c r="E5">
        <f>Control!C7/100</f>
        <v>0.47585625936456422</v>
      </c>
      <c r="F5">
        <f t="shared" si="7"/>
        <v>2.4020934600430274E-5</v>
      </c>
      <c r="G5">
        <f t="shared" si="0"/>
        <v>264.879189002234</v>
      </c>
      <c r="H5" s="21">
        <f t="shared" si="1"/>
        <v>1.4866038318152935E-13</v>
      </c>
      <c r="I5" s="7">
        <f t="shared" si="8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9"/>
        <v>4.4143081494281249E-2</v>
      </c>
      <c r="M5" s="10">
        <f t="shared" si="3"/>
        <v>5.9050466044802707</v>
      </c>
      <c r="N5">
        <f t="shared" si="10"/>
        <v>6.5074895553892905E-4</v>
      </c>
      <c r="O5">
        <f t="shared" si="11"/>
        <v>2.1837213273118426E-3</v>
      </c>
      <c r="P5" s="25">
        <f t="shared" si="12"/>
        <v>3.0346859540304034E-3</v>
      </c>
      <c r="Q5" s="17">
        <f t="shared" si="13"/>
        <v>1.2000002107371779</v>
      </c>
      <c r="R5">
        <f t="shared" si="14"/>
        <v>2428.7185456526281</v>
      </c>
      <c r="S5" s="25">
        <f t="shared" si="15"/>
        <v>1.3087357659928513E-3</v>
      </c>
      <c r="T5" s="25">
        <f t="shared" si="16"/>
        <v>4.7201788382912085E-2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4.4793830449820184</v>
      </c>
      <c r="Y5" s="7">
        <f t="shared" ca="1" si="4"/>
        <v>108.65318593030497</v>
      </c>
      <c r="Z5">
        <v>1</v>
      </c>
      <c r="AA5">
        <v>2</v>
      </c>
      <c r="AB5" s="11">
        <f t="shared" si="19"/>
        <v>21.173379916430541</v>
      </c>
      <c r="AC5" s="11"/>
      <c r="AD5" s="7">
        <f t="shared" si="20"/>
        <v>4.8572379770244458</v>
      </c>
      <c r="AE5">
        <f t="shared" si="21"/>
        <v>47.957458613973294</v>
      </c>
      <c r="AF5" s="25">
        <f t="shared" si="22"/>
        <v>4.3674426546236851E-3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3.6858612446548054</v>
      </c>
      <c r="C6" s="20">
        <v>99.894709140042039</v>
      </c>
      <c r="D6" s="9">
        <f t="shared" si="6"/>
        <v>5.6421571903442214E-7</v>
      </c>
      <c r="E6">
        <f>Control!C8/100</f>
        <v>0.41488618091288926</v>
      </c>
      <c r="F6">
        <f t="shared" si="7"/>
        <v>2.1435264340647994E-5</v>
      </c>
      <c r="G6">
        <f t="shared" si="0"/>
        <v>176.80899593377916</v>
      </c>
      <c r="H6" s="21">
        <f t="shared" si="1"/>
        <v>9.1998636127769117E-14</v>
      </c>
      <c r="I6" s="7">
        <f t="shared" si="8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9"/>
        <v>3.4086106295560858E-2</v>
      </c>
      <c r="M6" s="10">
        <f t="shared" si="3"/>
        <v>6.7468187110166093</v>
      </c>
      <c r="N6">
        <f t="shared" si="10"/>
        <v>5.8070079759210008E-4</v>
      </c>
      <c r="O6">
        <f t="shared" si="11"/>
        <v>1.9486603946043627E-3</v>
      </c>
      <c r="P6" s="25">
        <f t="shared" si="12"/>
        <v>2.7080251746044908E-3</v>
      </c>
      <c r="Q6" s="17">
        <f t="shared" si="13"/>
        <v>1.597539127502962</v>
      </c>
      <c r="R6">
        <f t="shared" si="14"/>
        <v>2418.6050073107899</v>
      </c>
      <c r="S6" s="25">
        <f t="shared" si="15"/>
        <v>1.1678603502635865E-3</v>
      </c>
      <c r="T6" s="25">
        <f t="shared" si="16"/>
        <v>3.6815566734505999E-2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3.466680709315296</v>
      </c>
      <c r="Y6" s="7">
        <f t="shared" ca="1" si="4"/>
        <v>64.894709140042039</v>
      </c>
      <c r="Z6">
        <v>1</v>
      </c>
      <c r="AA6">
        <v>2</v>
      </c>
      <c r="AB6" s="11">
        <f t="shared" si="19"/>
        <v>35.352872985106501</v>
      </c>
      <c r="AC6" s="11"/>
      <c r="AD6" s="7">
        <f t="shared" si="20"/>
        <v>3.8026472796811639</v>
      </c>
      <c r="AE6">
        <f t="shared" si="21"/>
        <v>71.584617615661529</v>
      </c>
      <c r="AF6" s="25">
        <f t="shared" si="22"/>
        <v>3.8973207892087254E-3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3.0865773667934886</v>
      </c>
      <c r="C7" s="20">
        <v>74.334737104916783</v>
      </c>
      <c r="D7" s="9">
        <f t="shared" si="6"/>
        <v>9.1597747919891503E-7</v>
      </c>
      <c r="E7">
        <f>Control!C9/100</f>
        <v>0.37570882029801977</v>
      </c>
      <c r="F7">
        <f t="shared" si="7"/>
        <v>2.0040326837184088E-5</v>
      </c>
      <c r="G7">
        <f t="shared" si="0"/>
        <v>131.56903247094476</v>
      </c>
      <c r="H7" s="21">
        <f t="shared" si="1"/>
        <v>6.5014445623695072E-14</v>
      </c>
      <c r="I7" s="7">
        <f t="shared" si="8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9"/>
        <v>2.8280236567584369E-2</v>
      </c>
      <c r="M7" s="10">
        <f t="shared" si="3"/>
        <v>7.4318925091820631</v>
      </c>
      <c r="N7">
        <f t="shared" si="10"/>
        <v>5.4291067249825973E-4</v>
      </c>
      <c r="O7">
        <f t="shared" si="11"/>
        <v>1.8218478942894623E-3</v>
      </c>
      <c r="P7" s="25">
        <f t="shared" si="12"/>
        <v>2.5317956765050988E-3</v>
      </c>
      <c r="Q7" s="17">
        <f t="shared" si="13"/>
        <v>1.9988053519738858</v>
      </c>
      <c r="R7">
        <f t="shared" si="14"/>
        <v>2408.5591374716105</v>
      </c>
      <c r="S7" s="25">
        <f t="shared" si="15"/>
        <v>1.0918597852366417E-3</v>
      </c>
      <c r="T7" s="25">
        <f t="shared" si="16"/>
        <v>3.0832072570926652E-2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2.8823147240082627</v>
      </c>
      <c r="Y7" s="7">
        <f t="shared" ca="1" si="4"/>
        <v>55.334737104916783</v>
      </c>
      <c r="Z7">
        <v>1</v>
      </c>
      <c r="AA7">
        <v>2</v>
      </c>
      <c r="AB7" s="11">
        <f t="shared" si="19"/>
        <v>45.849516162146671</v>
      </c>
      <c r="AC7" s="11"/>
      <c r="AD7" s="7">
        <f t="shared" si="20"/>
        <v>3.1957633453171526</v>
      </c>
      <c r="AE7">
        <f t="shared" si="21"/>
        <v>87.382641917885579</v>
      </c>
      <c r="AF7" s="25">
        <f t="shared" si="22"/>
        <v>3.6436957885789246E-3</v>
      </c>
      <c r="AG7" s="7"/>
      <c r="AS7" s="8"/>
      <c r="AX7" s="7"/>
      <c r="BH7" s="1"/>
    </row>
    <row r="8" spans="1:60" ht="14.25" x14ac:dyDescent="0.2">
      <c r="A8" s="37" t="str">
        <f>Control!B10</f>
        <v>AME 10 A6</v>
      </c>
      <c r="B8" s="27">
        <f t="shared" si="5"/>
        <v>2.6921801239455689</v>
      </c>
      <c r="C8" s="20">
        <v>58.966100111509043</v>
      </c>
      <c r="D8" s="9">
        <f t="shared" si="6"/>
        <v>3.7296028887467969E-7</v>
      </c>
      <c r="E8">
        <f>Control!C10/100</f>
        <v>0.37194525477625634</v>
      </c>
      <c r="F8">
        <f t="shared" si="7"/>
        <v>1.9915484495856979E-5</v>
      </c>
      <c r="G8">
        <f t="shared" si="0"/>
        <v>104.36725873270039</v>
      </c>
      <c r="H8" s="21">
        <f t="shared" si="1"/>
        <v>6.2763416198960356E-14</v>
      </c>
      <c r="I8" s="7">
        <f t="shared" si="8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9"/>
        <v>2.4356650326423465E-2</v>
      </c>
      <c r="M8" s="10">
        <f t="shared" si="3"/>
        <v>7.5053018993240377</v>
      </c>
      <c r="N8">
        <f t="shared" si="10"/>
        <v>5.3952857997867072E-4</v>
      </c>
      <c r="O8">
        <f t="shared" si="11"/>
        <v>1.8104985905324522E-3</v>
      </c>
      <c r="P8" s="25">
        <f t="shared" si="12"/>
        <v>2.516023713174127E-3</v>
      </c>
      <c r="Q8" s="17">
        <f t="shared" si="13"/>
        <v>2.4914621915738584</v>
      </c>
      <c r="R8">
        <f t="shared" si="14"/>
        <v>2396.4348739885691</v>
      </c>
      <c r="S8" s="25">
        <f t="shared" si="15"/>
        <v>1.0850579833949201E-3</v>
      </c>
      <c r="T8" s="25">
        <f t="shared" si="16"/>
        <v>2.6892589524093447E-2</v>
      </c>
      <c r="U8" s="10">
        <f ca="1">RANK(C8,$C$3:OFFSET($C$3,Control!$I$5-1,0),1)</f>
        <v>9</v>
      </c>
      <c r="V8" s="10">
        <f t="shared" ca="1" si="17"/>
        <v>9</v>
      </c>
      <c r="W8" s="10">
        <f t="shared" ca="1" si="17"/>
        <v>9</v>
      </c>
      <c r="X8" s="7">
        <f t="shared" si="18"/>
        <v>2.4896178906402135</v>
      </c>
      <c r="Y8" s="7">
        <f t="shared" ca="1" si="4"/>
        <v>49.966100111509043</v>
      </c>
      <c r="Z8">
        <v>1</v>
      </c>
      <c r="AA8">
        <v>2</v>
      </c>
      <c r="AB8" s="11">
        <f t="shared" si="19"/>
        <v>53.706881957294129</v>
      </c>
      <c r="AC8" s="11"/>
      <c r="AD8" s="7">
        <f t="shared" si="20"/>
        <v>2.8006859222850609</v>
      </c>
      <c r="AE8">
        <f t="shared" si="21"/>
        <v>95.06561564616193</v>
      </c>
      <c r="AF8" s="25">
        <f t="shared" si="22"/>
        <v>3.6209971810649043E-3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5"/>
        <v>4.8943683211487317</v>
      </c>
      <c r="C9" s="20">
        <v>158.24701917890238</v>
      </c>
      <c r="D9" s="9">
        <f t="shared" si="6"/>
        <v>2.2572459457137484E-7</v>
      </c>
      <c r="E9">
        <f>Control!C11/100</f>
        <v>0.32658415960627202</v>
      </c>
      <c r="F9">
        <f t="shared" si="7"/>
        <v>1.8520562835154187E-5</v>
      </c>
      <c r="G9">
        <f t="shared" si="0"/>
        <v>280.08987474312443</v>
      </c>
      <c r="H9" s="21">
        <f t="shared" si="1"/>
        <v>3.9811899806603815E-14</v>
      </c>
      <c r="I9" s="7">
        <f t="shared" si="8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9"/>
        <v>4.6535979403208229E-2</v>
      </c>
      <c r="M9" s="10">
        <f t="shared" si="3"/>
        <v>8.5231710355610577</v>
      </c>
      <c r="N9">
        <f t="shared" si="10"/>
        <v>5.017388840796315E-4</v>
      </c>
      <c r="O9">
        <f t="shared" si="11"/>
        <v>1.683687530468562E-3</v>
      </c>
      <c r="P9" s="25">
        <f t="shared" si="12"/>
        <v>2.3397962165707391E-3</v>
      </c>
      <c r="Q9" s="17">
        <f t="shared" si="13"/>
        <v>0.8775679166330882</v>
      </c>
      <c r="R9">
        <f t="shared" si="14"/>
        <v>2435.9136865251412</v>
      </c>
      <c r="S9" s="25">
        <f t="shared" si="15"/>
        <v>1.0090582815312306E-3</v>
      </c>
      <c r="T9" s="25">
        <f t="shared" si="16"/>
        <v>4.8894296182614122E-2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4.7037718287287857</v>
      </c>
      <c r="Y9" s="7">
        <f t="shared" ca="1" si="4"/>
        <v>116.24701917890238</v>
      </c>
      <c r="Z9">
        <v>1</v>
      </c>
      <c r="AA9">
        <v>2</v>
      </c>
      <c r="AB9" s="11">
        <f t="shared" si="19"/>
        <v>19.309031803186532</v>
      </c>
      <c r="AC9" s="11"/>
      <c r="AD9" s="7">
        <f t="shared" si="20"/>
        <v>4.9952741493018546</v>
      </c>
      <c r="AE9">
        <f t="shared" si="21"/>
        <v>58.434631919972865</v>
      </c>
      <c r="AF9" s="25">
        <f t="shared" si="22"/>
        <v>3.3673750609371235E-3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5"/>
        <v>2.7995953249324539</v>
      </c>
      <c r="C10" s="20">
        <v>63.028573771628132</v>
      </c>
      <c r="D10" s="9">
        <f t="shared" si="6"/>
        <v>8.7060909548242194E-7</v>
      </c>
      <c r="E10">
        <f>Control!C12/100</f>
        <v>0.35834599538701023</v>
      </c>
      <c r="F10">
        <f t="shared" si="7"/>
        <v>1.9476586125497365E-5</v>
      </c>
      <c r="G10">
        <f t="shared" si="0"/>
        <v>111.55764844439297</v>
      </c>
      <c r="H10" s="21">
        <f t="shared" si="1"/>
        <v>5.5092050870068707E-14</v>
      </c>
      <c r="I10" s="7">
        <f t="shared" si="8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9"/>
        <v>2.5486193419511631E-2</v>
      </c>
      <c r="M10" s="10">
        <f t="shared" si="3"/>
        <v>7.7834116588254298</v>
      </c>
      <c r="N10">
        <f t="shared" si="10"/>
        <v>5.2763842412711026E-4</v>
      </c>
      <c r="O10">
        <f t="shared" si="11"/>
        <v>1.7705987386815781E-3</v>
      </c>
      <c r="P10" s="25">
        <f t="shared" si="12"/>
        <v>2.4605754659709021E-3</v>
      </c>
      <c r="Q10" s="17">
        <f t="shared" si="13"/>
        <v>2.2842966773543902</v>
      </c>
      <c r="R10">
        <f t="shared" ref="R10:R30" si="23">Q10/100*G10+(100-Q10)/100*2450</f>
        <v>2396.583039061567</v>
      </c>
      <c r="S10" s="25">
        <f t="shared" si="15"/>
        <v>1.0611454252667566E-3</v>
      </c>
      <c r="T10" s="25">
        <f t="shared" si="16"/>
        <v>2.7966245471608031E-2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2.6013831843638742</v>
      </c>
      <c r="Y10" s="7">
        <f t="shared" ca="1" si="4"/>
        <v>52.028573771628132</v>
      </c>
      <c r="Z10">
        <v>1</v>
      </c>
      <c r="AA10">
        <v>2</v>
      </c>
      <c r="AB10" s="11">
        <f t="shared" si="19"/>
        <v>51.497186167847275</v>
      </c>
      <c r="AC10" s="11"/>
      <c r="AD10" s="7">
        <f t="shared" si="20"/>
        <v>2.9057098674591297</v>
      </c>
      <c r="AE10">
        <f t="shared" si="21"/>
        <v>95.199437069107688</v>
      </c>
      <c r="AF10" s="25">
        <f t="shared" si="22"/>
        <v>3.5411974773631562E-3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5"/>
        <v>6.8589991789047824</v>
      </c>
      <c r="C11" s="20">
        <v>268.16658295628093</v>
      </c>
      <c r="D11" s="9">
        <f t="shared" si="6"/>
        <v>1.4867005679874978E-6</v>
      </c>
      <c r="E11">
        <f>Control!C13/100</f>
        <v>0.36630521808811933</v>
      </c>
      <c r="F11">
        <f t="shared" si="7"/>
        <v>1.9731173426339134E-5</v>
      </c>
      <c r="G11">
        <f t="shared" si="0"/>
        <v>474.64239781731226</v>
      </c>
      <c r="H11" s="21">
        <f t="shared" si="1"/>
        <v>5.9495054168490207E-14</v>
      </c>
      <c r="I11" s="7">
        <f t="shared" si="8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9"/>
        <v>6.6003786502335335E-2</v>
      </c>
      <c r="M11" s="10">
        <f t="shared" si="3"/>
        <v>7.6181365140675945</v>
      </c>
      <c r="N11">
        <f t="shared" si="10"/>
        <v>5.3453542554991458E-4</v>
      </c>
      <c r="O11">
        <f t="shared" si="11"/>
        <v>1.7937430387581026E-3</v>
      </c>
      <c r="P11" s="25">
        <f t="shared" si="12"/>
        <v>2.4927387651426667E-3</v>
      </c>
      <c r="Q11" s="17">
        <f t="shared" si="13"/>
        <v>0.55354937314984021</v>
      </c>
      <c r="R11">
        <f t="shared" si="23"/>
        <v>2439.0654203756503</v>
      </c>
      <c r="S11" s="25">
        <f t="shared" si="15"/>
        <v>1.0750161389471993E-3</v>
      </c>
      <c r="T11" s="25">
        <f t="shared" si="16"/>
        <v>6.8516256440904338E-2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6.6538321927885251</v>
      </c>
      <c r="Y11" s="7">
        <f t="shared" ca="1" si="4"/>
        <v>220.16658295628093</v>
      </c>
      <c r="Z11">
        <v>1</v>
      </c>
      <c r="AA11">
        <v>2</v>
      </c>
      <c r="AB11" s="11">
        <f t="shared" si="19"/>
        <v>3.8097023024078034</v>
      </c>
      <c r="AC11" s="11"/>
      <c r="AD11" s="7">
        <f t="shared" si="20"/>
        <v>6.9665007927995024</v>
      </c>
      <c r="AE11">
        <f t="shared" si="21"/>
        <v>16.692876916462772</v>
      </c>
      <c r="AF11" s="25">
        <f t="shared" si="22"/>
        <v>3.5874860775162048E-3</v>
      </c>
      <c r="AG11" s="7"/>
      <c r="AR11" s="10"/>
      <c r="AS11" s="8"/>
      <c r="AX11" s="13"/>
      <c r="BH11" s="1"/>
    </row>
    <row r="12" spans="1:60" ht="14.25" x14ac:dyDescent="0.2">
      <c r="A12" s="37" t="str">
        <f>Control!B14</f>
        <v>AME 10 B5</v>
      </c>
      <c r="B12" s="27">
        <f t="shared" si="5"/>
        <v>6.6988698555121475</v>
      </c>
      <c r="C12" s="20">
        <v>258.62929591326059</v>
      </c>
      <c r="D12" s="9">
        <f t="shared" si="6"/>
        <v>7.3868699157486617E-7</v>
      </c>
      <c r="E12">
        <f>Control!C14/100</f>
        <v>0.28570778195564522</v>
      </c>
      <c r="F12">
        <f t="shared" si="7"/>
        <v>1.741531351414587E-5</v>
      </c>
      <c r="G12">
        <f t="shared" si="0"/>
        <v>457.76184267555118</v>
      </c>
      <c r="H12" s="21">
        <f t="shared" si="1"/>
        <v>2.4932006953823673E-14</v>
      </c>
      <c r="I12" s="7">
        <f t="shared" si="8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9"/>
        <v>6.4707557139608143E-2</v>
      </c>
      <c r="M12" s="10">
        <f t="shared" si="3"/>
        <v>9.7172630067069061</v>
      </c>
      <c r="N12">
        <f t="shared" si="10"/>
        <v>4.7179667520140615E-4</v>
      </c>
      <c r="O12">
        <f t="shared" si="11"/>
        <v>1.583210319467806E-3</v>
      </c>
      <c r="P12" s="25">
        <f t="shared" si="12"/>
        <v>2.2001644892479604E-3</v>
      </c>
      <c r="Q12" s="17">
        <f t="shared" si="13"/>
        <v>0.5067702091614088</v>
      </c>
      <c r="R12">
        <f t="shared" si="23"/>
        <v>2439.903930523134</v>
      </c>
      <c r="S12" s="25">
        <f t="shared" si="15"/>
        <v>9.4884083617350538E-4</v>
      </c>
      <c r="T12" s="25">
        <f t="shared" si="16"/>
        <v>6.6925136942370261E-2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6.5179353814809549</v>
      </c>
      <c r="Y12" s="7">
        <f t="shared" ca="1" si="4"/>
        <v>211.62929591326059</v>
      </c>
      <c r="Z12">
        <v>1</v>
      </c>
      <c r="AA12">
        <v>2</v>
      </c>
      <c r="AB12" s="11">
        <f t="shared" si="19"/>
        <v>4.7304359755111651</v>
      </c>
      <c r="AC12" s="11"/>
      <c r="AD12" s="7">
        <f t="shared" si="20"/>
        <v>6.7937539391294983</v>
      </c>
      <c r="AE12">
        <f t="shared" si="21"/>
        <v>22.337551005500448</v>
      </c>
      <c r="AF12" s="25">
        <f t="shared" si="22"/>
        <v>3.1664206389356115E-3</v>
      </c>
      <c r="AG12" s="7"/>
      <c r="AP12" s="10"/>
      <c r="AS12" s="9"/>
      <c r="AT12" s="12"/>
      <c r="AV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4.9127570172634192</v>
      </c>
      <c r="C13" s="20">
        <v>159.19632201020261</v>
      </c>
      <c r="D13" s="9">
        <f t="shared" si="6"/>
        <v>3.2851137898859406E-7</v>
      </c>
      <c r="E13">
        <f>Control!C15/100</f>
        <v>0.39239929120214517</v>
      </c>
      <c r="F13">
        <f t="shared" si="7"/>
        <v>2.0612609048198961E-5</v>
      </c>
      <c r="G13">
        <f t="shared" si="0"/>
        <v>281.77009666763081</v>
      </c>
      <c r="H13" s="21">
        <f t="shared" si="1"/>
        <v>7.5697013502661762E-14</v>
      </c>
      <c r="I13" s="7">
        <f t="shared" si="8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9"/>
        <v>4.6447690383334975E-2</v>
      </c>
      <c r="M13" s="10">
        <f t="shared" si="3"/>
        <v>7.1233098402482016</v>
      </c>
      <c r="N13">
        <f t="shared" si="10"/>
        <v>5.5841431785120805E-4</v>
      </c>
      <c r="O13">
        <f t="shared" si="11"/>
        <v>1.8738735498362686E-3</v>
      </c>
      <c r="P13" s="25">
        <f t="shared" si="12"/>
        <v>2.6040949777769644E-3</v>
      </c>
      <c r="Q13" s="17">
        <f t="shared" si="13"/>
        <v>0.97007671165980114</v>
      </c>
      <c r="R13">
        <f t="shared" si="23"/>
        <v>2428.966506652529</v>
      </c>
      <c r="S13" s="25">
        <f t="shared" si="15"/>
        <v>1.1230395128473739E-3</v>
      </c>
      <c r="T13" s="25">
        <f t="shared" si="16"/>
        <v>4.9072397970160136E-2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4.7006104701186189</v>
      </c>
      <c r="Y13" s="7">
        <f t="shared" ca="1" si="4"/>
        <v>116.19632201020261</v>
      </c>
      <c r="Z13">
        <v>1</v>
      </c>
      <c r="AA13">
        <v>2</v>
      </c>
      <c r="AB13" s="11">
        <f t="shared" si="19"/>
        <v>19.111334993261302</v>
      </c>
      <c r="AC13" s="11"/>
      <c r="AD13" s="7">
        <f t="shared" si="20"/>
        <v>5.0250609685481562</v>
      </c>
      <c r="AE13">
        <f t="shared" si="21"/>
        <v>52.292166333323692</v>
      </c>
      <c r="AF13" s="25">
        <f t="shared" si="22"/>
        <v>3.7477470996725372E-3</v>
      </c>
      <c r="AG13" s="7"/>
      <c r="AQ13" s="10"/>
      <c r="AS13" s="9"/>
      <c r="AT13" s="10"/>
      <c r="AX13" s="7"/>
      <c r="BH13" s="1"/>
    </row>
    <row r="14" spans="1:60" ht="14.25" x14ac:dyDescent="0.2">
      <c r="A14" s="37" t="str">
        <f>Control!B16</f>
        <v>AME 10 C2</v>
      </c>
      <c r="B14" s="27">
        <f t="shared" si="5"/>
        <v>4.53208082614006</v>
      </c>
      <c r="C14" s="20">
        <v>139.89759991190647</v>
      </c>
      <c r="D14" s="9">
        <f t="shared" si="6"/>
        <v>1.172129373117059E-6</v>
      </c>
      <c r="E14">
        <f>Control!C16/100</f>
        <v>0.32913687353920051</v>
      </c>
      <c r="F14">
        <f t="shared" si="7"/>
        <v>1.8594053471419982E-5</v>
      </c>
      <c r="G14" s="10">
        <f t="shared" si="0"/>
        <v>247.61225481215041</v>
      </c>
      <c r="H14" s="21">
        <f t="shared" si="1"/>
        <v>4.0911733700943603E-14</v>
      </c>
      <c r="I14" s="7">
        <f t="shared" si="8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9"/>
        <v>4.2907220746789813E-2</v>
      </c>
      <c r="M14" s="10">
        <f t="shared" si="3"/>
        <v>8.4584399261673369</v>
      </c>
      <c r="N14">
        <f t="shared" si="10"/>
        <v>5.0372981222574116E-4</v>
      </c>
      <c r="O14">
        <f t="shared" si="11"/>
        <v>1.690368497401816E-3</v>
      </c>
      <c r="P14" s="25">
        <f t="shared" si="12"/>
        <v>2.3490806597174503E-3</v>
      </c>
      <c r="Q14" s="17">
        <f t="shared" si="13"/>
        <v>0.99543048667257084</v>
      </c>
      <c r="R14">
        <f t="shared" si="23"/>
        <v>2428.0767609496593</v>
      </c>
      <c r="S14" s="25">
        <f t="shared" si="15"/>
        <v>1.0130622816147616E-3</v>
      </c>
      <c r="T14" s="25">
        <f t="shared" si="16"/>
        <v>4.5274895459978683E-2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4.3410950559015555</v>
      </c>
      <c r="Y14" s="13">
        <f t="shared" ca="1" si="4"/>
        <v>99.897599911906468</v>
      </c>
      <c r="Z14" s="10">
        <v>1</v>
      </c>
      <c r="AA14" s="10">
        <v>2</v>
      </c>
      <c r="AB14" s="11">
        <f t="shared" si="19"/>
        <v>23.46537814045427</v>
      </c>
      <c r="AC14" s="11"/>
      <c r="AD14" s="7">
        <f t="shared" si="20"/>
        <v>4.6333870543015365</v>
      </c>
      <c r="AE14">
        <f t="shared" si="21"/>
        <v>65.508391335275789</v>
      </c>
      <c r="AF14" s="25">
        <f t="shared" si="22"/>
        <v>3.3807369948036319E-3</v>
      </c>
      <c r="AG14" s="7"/>
      <c r="AP14" s="12"/>
      <c r="AS14" s="8"/>
      <c r="AV14" s="12"/>
      <c r="AX14" s="7"/>
      <c r="BH14" s="1"/>
    </row>
    <row r="15" spans="1:60" ht="14.25" x14ac:dyDescent="0.2">
      <c r="A15" s="37" t="str">
        <f>Control!B17</f>
        <v>AME 10 C3</v>
      </c>
      <c r="B15" s="27">
        <f t="shared" si="5"/>
        <v>2.5953689029932039</v>
      </c>
      <c r="C15" s="20">
        <v>55.387395948986267</v>
      </c>
      <c r="D15" s="9">
        <f t="shared" si="6"/>
        <v>6.7386466184871097E-8</v>
      </c>
      <c r="E15">
        <f>Control!C17/100</f>
        <v>0.35096976092195603</v>
      </c>
      <c r="F15">
        <f t="shared" si="7"/>
        <v>1.9246221394009908E-5</v>
      </c>
      <c r="G15">
        <f t="shared" si="0"/>
        <v>98.033118564849829</v>
      </c>
      <c r="H15" s="21">
        <f t="shared" si="1"/>
        <v>5.1224053824214064E-14</v>
      </c>
      <c r="I15" s="7">
        <f t="shared" si="8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9"/>
        <v>2.3475755588414533E-2</v>
      </c>
      <c r="M15" s="10">
        <f t="shared" si="3"/>
        <v>7.9432735732843733</v>
      </c>
      <c r="N15">
        <f t="shared" si="10"/>
        <v>5.2139763412863192E-4</v>
      </c>
      <c r="O15">
        <f t="shared" si="11"/>
        <v>1.7496564903645368E-3</v>
      </c>
      <c r="P15" s="25">
        <f t="shared" si="12"/>
        <v>2.4314723262897158E-3</v>
      </c>
      <c r="Q15" s="17">
        <f t="shared" si="13"/>
        <v>2.5613741036725637</v>
      </c>
      <c r="R15">
        <f t="shared" si="23"/>
        <v>2389.7573293719652</v>
      </c>
      <c r="S15" s="25">
        <f t="shared" si="15"/>
        <v>1.0485944330453478E-3</v>
      </c>
      <c r="T15" s="25">
        <f t="shared" si="16"/>
        <v>2.5926474136098259E-2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2.3997153222543166</v>
      </c>
      <c r="Y15" s="7">
        <f t="shared" ca="1" si="4"/>
        <v>47.387395948986267</v>
      </c>
      <c r="Z15">
        <v>1</v>
      </c>
      <c r="AA15">
        <v>2</v>
      </c>
      <c r="AB15" s="11">
        <f t="shared" si="19"/>
        <v>55.739465287845846</v>
      </c>
      <c r="AC15" s="11"/>
      <c r="AD15" s="7">
        <f t="shared" si="20"/>
        <v>2.7002283462977386</v>
      </c>
      <c r="AE15">
        <f t="shared" si="21"/>
        <v>100.13776902074505</v>
      </c>
      <c r="AF15" s="25">
        <f t="shared" si="22"/>
        <v>3.4993129807290736E-3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3.1196781188739222</v>
      </c>
      <c r="C16" s="20">
        <v>75.679616431394649</v>
      </c>
      <c r="D16" s="9">
        <f t="shared" si="6"/>
        <v>2.9376707866290985E-7</v>
      </c>
      <c r="E16">
        <f>Control!C18/100</f>
        <v>0.34967461501867869</v>
      </c>
      <c r="F16">
        <f t="shared" si="7"/>
        <v>1.920631245574137E-5</v>
      </c>
      <c r="G16">
        <f t="shared" si="0"/>
        <v>133.94940642081329</v>
      </c>
      <c r="H16" s="21">
        <f t="shared" si="1"/>
        <v>5.0565506824928548E-14</v>
      </c>
      <c r="I16" s="7">
        <f t="shared" si="8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9"/>
        <v>2.8718499509746313E-2</v>
      </c>
      <c r="M16" s="10">
        <f t="shared" si="3"/>
        <v>7.9720387763161353</v>
      </c>
      <c r="N16">
        <f t="shared" si="10"/>
        <v>5.2031646471008427E-4</v>
      </c>
      <c r="O16">
        <f t="shared" si="11"/>
        <v>1.7460284050673969E-3</v>
      </c>
      <c r="P16" s="25">
        <f t="shared" si="12"/>
        <v>2.4264304286109456E-3</v>
      </c>
      <c r="Q16" s="17">
        <f t="shared" si="13"/>
        <v>1.8837037467104405</v>
      </c>
      <c r="R16">
        <f t="shared" si="23"/>
        <v>2406.3724681930394</v>
      </c>
      <c r="S16" s="25">
        <f t="shared" si="15"/>
        <v>1.0464200690681069E-3</v>
      </c>
      <c r="T16" s="25">
        <f t="shared" si="16"/>
        <v>3.1164136250813001E-2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2.9238815974456394</v>
      </c>
      <c r="Y16" s="7">
        <f t="shared" ca="1" si="4"/>
        <v>52.679616431394649</v>
      </c>
      <c r="Z16">
        <v>1</v>
      </c>
      <c r="AA16">
        <v>2</v>
      </c>
      <c r="AB16" s="11">
        <f t="shared" si="19"/>
        <v>45.223281771267146</v>
      </c>
      <c r="AC16" s="11"/>
      <c r="AD16" s="7">
        <f t="shared" si="20"/>
        <v>3.224320125780733</v>
      </c>
      <c r="AE16">
        <f t="shared" si="21"/>
        <v>90.503528080496906</v>
      </c>
      <c r="AF16" s="25">
        <f t="shared" si="22"/>
        <v>3.4920568101347938E-3</v>
      </c>
      <c r="AG16" s="7"/>
      <c r="AS16" s="8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3.8105326037417715</v>
      </c>
      <c r="C17" s="20">
        <v>105.51665892345339</v>
      </c>
      <c r="D17" s="9">
        <f t="shared" si="6"/>
        <v>2.3233251056353765E-7</v>
      </c>
      <c r="E17">
        <f>Control!C19/100</f>
        <v>0.42296595174014884</v>
      </c>
      <c r="F17">
        <f t="shared" si="7"/>
        <v>2.1746510775463823E-5</v>
      </c>
      <c r="G17">
        <f t="shared" si="0"/>
        <v>186.75958595953907</v>
      </c>
      <c r="H17" s="21">
        <f t="shared" si="1"/>
        <v>9.8423527416286924E-14</v>
      </c>
      <c r="I17" s="7">
        <f t="shared" si="8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9"/>
        <v>3.5291085141020646E-2</v>
      </c>
      <c r="M17" s="10">
        <f t="shared" si="3"/>
        <v>6.6213177061813324</v>
      </c>
      <c r="N17">
        <f t="shared" si="10"/>
        <v>5.8913274646256529E-4</v>
      </c>
      <c r="O17">
        <f t="shared" si="11"/>
        <v>1.9769555250421654E-3</v>
      </c>
      <c r="P17" s="25">
        <f t="shared" si="12"/>
        <v>2.7473465082532124E-3</v>
      </c>
      <c r="Q17" s="17">
        <f t="shared" si="13"/>
        <v>1.5353780641811874</v>
      </c>
      <c r="R17">
        <f t="shared" si="23"/>
        <v>2415.2507031431392</v>
      </c>
      <c r="S17" s="25">
        <f t="shared" si="15"/>
        <v>1.1848180310556546E-3</v>
      </c>
      <c r="T17" s="25">
        <f t="shared" si="16"/>
        <v>3.8060178160049328E-2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3.5880217887483212</v>
      </c>
      <c r="Y17" s="7">
        <f t="shared" ca="1" si="4"/>
        <v>68.516658923453392</v>
      </c>
      <c r="Z17">
        <v>1</v>
      </c>
      <c r="AA17">
        <v>2</v>
      </c>
      <c r="AB17" s="11">
        <f t="shared" si="19"/>
        <v>33.39265995265982</v>
      </c>
      <c r="AC17" s="11"/>
      <c r="AD17" s="7">
        <f t="shared" ref="AD17:AD30" si="24">B17+S17*100</f>
        <v>3.9290144068473372</v>
      </c>
      <c r="AE17">
        <f t="shared" ref="AE17:AE30" si="25">($AE$1/100-K17)/(1-K17)/N17-1-$P$2</f>
        <v>68.472516621294218</v>
      </c>
      <c r="AF17" s="25">
        <f t="shared" ref="AF17:AF30" si="26">S17+P17+F17</f>
        <v>3.9539110500843308E-3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3.3219779529067535</v>
      </c>
      <c r="C18" s="20">
        <v>84.074088522887692</v>
      </c>
      <c r="D18" s="9">
        <f t="shared" si="6"/>
        <v>1.8136422808012753E-7</v>
      </c>
      <c r="E18">
        <f>Control!C20/100</f>
        <v>0.3184283787812322</v>
      </c>
      <c r="F18">
        <f t="shared" si="7"/>
        <v>1.8289453320538504E-5</v>
      </c>
      <c r="G18">
        <f t="shared" si="0"/>
        <v>148.80723217222817</v>
      </c>
      <c r="H18" s="21">
        <f t="shared" si="1"/>
        <v>3.6439396499948843E-14</v>
      </c>
      <c r="I18" s="7">
        <f t="shared" si="8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9"/>
        <v>3.0857788686616726E-2</v>
      </c>
      <c r="M18" s="10">
        <f t="shared" si="3"/>
        <v>8.7369383112010368</v>
      </c>
      <c r="N18">
        <f t="shared" si="10"/>
        <v>4.9547791722913393E-4</v>
      </c>
      <c r="O18">
        <f t="shared" si="11"/>
        <v>1.6626775745944092E-3</v>
      </c>
      <c r="P18" s="25">
        <f t="shared" si="12"/>
        <v>2.3105989846764221E-3</v>
      </c>
      <c r="Q18" s="17">
        <f t="shared" si="13"/>
        <v>1.6189545677828181</v>
      </c>
      <c r="R18">
        <f t="shared" si="23"/>
        <v>2412.7447345717642</v>
      </c>
      <c r="S18" s="25">
        <f t="shared" si="15"/>
        <v>9.964667111918579E-4</v>
      </c>
      <c r="T18" s="25">
        <f t="shared" si="16"/>
        <v>3.3186677124613685E-2</v>
      </c>
      <c r="U18" s="10">
        <f ca="1">RANK(C18,$C$3:OFFSET($C$3,Control!$I$5-1,0),1)</f>
        <v>29</v>
      </c>
      <c r="V18" s="10">
        <f t="shared" ca="1" si="17"/>
        <v>29</v>
      </c>
      <c r="W18" s="10">
        <f t="shared" ca="1" si="17"/>
        <v>29</v>
      </c>
      <c r="X18" s="7">
        <f t="shared" si="18"/>
        <v>3.1353266603845862</v>
      </c>
      <c r="Y18" s="7">
        <f t="shared" ca="1" si="4"/>
        <v>55.074088522887692</v>
      </c>
      <c r="Z18">
        <v>1</v>
      </c>
      <c r="AA18">
        <v>2</v>
      </c>
      <c r="AB18" s="11">
        <f t="shared" si="19"/>
        <v>41.513278668593905</v>
      </c>
      <c r="AC18" s="11"/>
      <c r="AD18" s="7">
        <f t="shared" si="24"/>
        <v>3.4216246240259394</v>
      </c>
      <c r="AE18">
        <f t="shared" si="25"/>
        <v>90.966165062945223</v>
      </c>
      <c r="AF18" s="25">
        <f t="shared" si="26"/>
        <v>3.3253551491888187E-3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2.8302678051689454</v>
      </c>
      <c r="C19" s="20">
        <v>64.205891709713214</v>
      </c>
      <c r="D19" s="9">
        <f t="shared" si="6"/>
        <v>1.7896971860054123E-7</v>
      </c>
      <c r="E19">
        <f>Control!C21/100</f>
        <v>0.318519651216216</v>
      </c>
      <c r="F19">
        <f t="shared" si="7"/>
        <v>1.8292009091347379E-5</v>
      </c>
      <c r="G19">
        <f t="shared" si="0"/>
        <v>113.64144651858157</v>
      </c>
      <c r="H19" s="21">
        <f t="shared" si="1"/>
        <v>3.6475966308785465E-14</v>
      </c>
      <c r="I19" s="7">
        <f t="shared" si="8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9"/>
        <v>2.5945257556928739E-2</v>
      </c>
      <c r="M19" s="10">
        <f t="shared" si="3"/>
        <v>8.734485443082173</v>
      </c>
      <c r="N19">
        <f t="shared" si="10"/>
        <v>4.9554715538377436E-4</v>
      </c>
      <c r="O19">
        <f t="shared" si="11"/>
        <v>1.662909917395216E-3</v>
      </c>
      <c r="P19" s="25">
        <f t="shared" si="12"/>
        <v>2.3109218681072472E-3</v>
      </c>
      <c r="Q19" s="17">
        <f t="shared" si="13"/>
        <v>2.1096534711088282</v>
      </c>
      <c r="R19">
        <f t="shared" si="23"/>
        <v>2400.7109306789312</v>
      </c>
      <c r="S19" s="25">
        <f t="shared" si="15"/>
        <v>9.9660595759183744E-4</v>
      </c>
      <c r="T19" s="25">
        <f t="shared" si="16"/>
        <v>2.8274471434127334E-2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2.6440804712312511</v>
      </c>
      <c r="Y19" s="7">
        <f t="shared" ca="1" si="4"/>
        <v>52.205891709713214</v>
      </c>
      <c r="Z19">
        <v>1</v>
      </c>
      <c r="AA19">
        <v>2</v>
      </c>
      <c r="AB19" s="11">
        <f t="shared" si="19"/>
        <v>50.875449788674743</v>
      </c>
      <c r="AC19" s="11"/>
      <c r="AD19" s="7">
        <f t="shared" si="24"/>
        <v>2.9299284009281292</v>
      </c>
      <c r="AE19">
        <f t="shared" si="25"/>
        <v>100.6879650629467</v>
      </c>
      <c r="AF19" s="25">
        <f t="shared" si="26"/>
        <v>3.3258198347904324E-3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2.8460351901461762</v>
      </c>
      <c r="C20" s="20">
        <v>64.814087341540741</v>
      </c>
      <c r="D20" s="9">
        <f t="shared" si="6"/>
        <v>1.5783428386484388E-7</v>
      </c>
      <c r="E20">
        <f>Control!C22/100</f>
        <v>0.30216134292297342</v>
      </c>
      <c r="F20">
        <f t="shared" si="7"/>
        <v>1.7844628509552187E-5</v>
      </c>
      <c r="G20">
        <f t="shared" si="0"/>
        <v>114.71792454149652</v>
      </c>
      <c r="H20" s="21">
        <f t="shared" si="1"/>
        <v>3.0329562984845122E-14</v>
      </c>
      <c r="I20" s="7">
        <f t="shared" si="8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9"/>
        <v>2.6160435208800542E-2</v>
      </c>
      <c r="M20" s="10">
        <f t="shared" si="3"/>
        <v>9.1977678578621589</v>
      </c>
      <c r="N20">
        <f t="shared" si="10"/>
        <v>4.8342720871332281E-4</v>
      </c>
      <c r="O20">
        <f t="shared" si="11"/>
        <v>1.6222389554138349E-3</v>
      </c>
      <c r="P20" s="25">
        <f t="shared" si="12"/>
        <v>2.2544020203051763E-3</v>
      </c>
      <c r="Q20" s="17">
        <f t="shared" si="13"/>
        <v>2.0401419411511794</v>
      </c>
      <c r="R20">
        <f t="shared" si="23"/>
        <v>2402.3569309343852</v>
      </c>
      <c r="S20" s="25">
        <f t="shared" si="15"/>
        <v>9.7223126201294145E-4</v>
      </c>
      <c r="T20" s="25">
        <f t="shared" si="16"/>
        <v>2.8432681857615272E-2</v>
      </c>
      <c r="U20" s="10">
        <f ca="1">RANK(C20,$C$3:OFFSET($C$3,Control!$I$5-1,0),1)</f>
        <v>13</v>
      </c>
      <c r="V20" s="10">
        <f t="shared" ref="V20:W35" ca="1" si="27">IF(U20=U19,U19+1,U20)</f>
        <v>13</v>
      </c>
      <c r="W20" s="10">
        <f t="shared" ca="1" si="27"/>
        <v>13</v>
      </c>
      <c r="X20" s="7">
        <f t="shared" si="18"/>
        <v>2.6643862417513864</v>
      </c>
      <c r="Y20" s="7">
        <f t="shared" ca="1" si="4"/>
        <v>51.814087341540741</v>
      </c>
      <c r="Z20">
        <v>1</v>
      </c>
      <c r="AA20">
        <v>2</v>
      </c>
      <c r="AB20" s="11">
        <f t="shared" si="19"/>
        <v>50.557465618407406</v>
      </c>
      <c r="AC20" s="11"/>
      <c r="AD20" s="7">
        <f t="shared" si="24"/>
        <v>2.9432583163474701</v>
      </c>
      <c r="AE20">
        <f t="shared" si="25"/>
        <v>102.86576265439588</v>
      </c>
      <c r="AF20" s="25">
        <f t="shared" si="26"/>
        <v>3.2444779108276697E-3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3.0737476959637653</v>
      </c>
      <c r="C21" s="20">
        <v>73.815734079894568</v>
      </c>
      <c r="D21" s="9">
        <f t="shared" si="6"/>
        <v>9.596857086791033E-8</v>
      </c>
      <c r="E21">
        <f>Control!C23/100</f>
        <v>0.26758526336205241</v>
      </c>
      <c r="F21">
        <f t="shared" si="7"/>
        <v>1.6964774245009639E-5</v>
      </c>
      <c r="G21">
        <f t="shared" si="0"/>
        <v>130.6504212198511</v>
      </c>
      <c r="H21" s="21">
        <f t="shared" si="1"/>
        <v>1.9822008938378379E-14</v>
      </c>
      <c r="I21" s="7">
        <f t="shared" si="8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9"/>
        <v>2.8548856129942499E-2</v>
      </c>
      <c r="M21" s="10">
        <f t="shared" si="3"/>
        <v>10.363388472876567</v>
      </c>
      <c r="N21">
        <f t="shared" si="10"/>
        <v>4.5959115681935196E-4</v>
      </c>
      <c r="O21">
        <f t="shared" si="11"/>
        <v>1.5422522040917852E-3</v>
      </c>
      <c r="P21" s="25">
        <f t="shared" si="12"/>
        <v>2.1432455885253237E-3</v>
      </c>
      <c r="Q21" s="17">
        <f t="shared" si="13"/>
        <v>1.7087065683976004</v>
      </c>
      <c r="R21">
        <f t="shared" si="23"/>
        <v>2410.3691214032815</v>
      </c>
      <c r="S21" s="25">
        <f t="shared" si="15"/>
        <v>9.2429404541323663E-4</v>
      </c>
      <c r="T21" s="25">
        <f t="shared" si="16"/>
        <v>3.0709066492712832E-2</v>
      </c>
      <c r="U21" s="10">
        <f ca="1">RANK(C21,$C$3:OFFSET($C$3,Control!$I$5-1,0),1)</f>
        <v>18</v>
      </c>
      <c r="V21" s="10">
        <f t="shared" ca="1" si="27"/>
        <v>18</v>
      </c>
      <c r="W21" s="10">
        <f t="shared" ca="1" si="27"/>
        <v>18</v>
      </c>
      <c r="X21" s="7">
        <f t="shared" si="18"/>
        <v>2.9008447286761849</v>
      </c>
      <c r="Y21" s="7">
        <f t="shared" ca="1" si="4"/>
        <v>55.815734079894568</v>
      </c>
      <c r="Z21">
        <v>1</v>
      </c>
      <c r="AA21">
        <v>2</v>
      </c>
      <c r="AB21" s="11">
        <f t="shared" si="19"/>
        <v>46.093657600260144</v>
      </c>
      <c r="AC21" s="11"/>
      <c r="AD21" s="7">
        <f t="shared" si="24"/>
        <v>3.1661771005050889</v>
      </c>
      <c r="AE21">
        <f t="shared" si="25"/>
        <v>103.29271477280165</v>
      </c>
      <c r="AF21" s="25">
        <f t="shared" si="26"/>
        <v>3.0845044081835699E-3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5.6981571822756996</v>
      </c>
      <c r="C22" s="20">
        <v>201.24235127994157</v>
      </c>
      <c r="D22" s="9">
        <f t="shared" si="6"/>
        <v>3.7940468988750808E-7</v>
      </c>
      <c r="E22">
        <f>Control!C24/100</f>
        <v>0.5139155873577872</v>
      </c>
      <c r="F22">
        <f t="shared" si="7"/>
        <v>2.5963815485082391E-5</v>
      </c>
      <c r="G22">
        <f t="shared" si="0"/>
        <v>356.18961580115143</v>
      </c>
      <c r="H22" s="21">
        <f t="shared" si="1"/>
        <v>1.946037754684893E-13</v>
      </c>
      <c r="I22" s="7">
        <f t="shared" si="8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9"/>
        <v>5.3594862539281238E-2</v>
      </c>
      <c r="M22" s="10">
        <f t="shared" si="3"/>
        <v>5.4808413345112195</v>
      </c>
      <c r="N22">
        <f t="shared" si="10"/>
        <v>7.0338336495950459E-4</v>
      </c>
      <c r="O22">
        <f t="shared" si="11"/>
        <v>2.360346862280217E-3</v>
      </c>
      <c r="P22" s="25">
        <f t="shared" si="12"/>
        <v>3.2801399061385922E-3</v>
      </c>
      <c r="Q22" s="17">
        <f t="shared" si="13"/>
        <v>0.96693180340382257</v>
      </c>
      <c r="R22">
        <f t="shared" si="23"/>
        <v>2429.7542814922094</v>
      </c>
      <c r="S22" s="25">
        <f t="shared" si="15"/>
        <v>1.414590002936759E-3</v>
      </c>
      <c r="T22" s="25">
        <f t="shared" si="16"/>
        <v>5.6900966260904906E-2</v>
      </c>
      <c r="U22" s="10">
        <f ca="1">RANK(C22,$C$3:OFFSET($C$3,Control!$I$5-1,0),1)</f>
        <v>45</v>
      </c>
      <c r="V22" s="10">
        <f t="shared" ca="1" si="27"/>
        <v>45</v>
      </c>
      <c r="W22" s="10">
        <f t="shared" ca="1" si="27"/>
        <v>45</v>
      </c>
      <c r="X22" s="7">
        <f t="shared" si="18"/>
        <v>5.4298245904240741</v>
      </c>
      <c r="Y22" s="7">
        <f t="shared" ca="1" si="4"/>
        <v>156.24235127994157</v>
      </c>
      <c r="Z22">
        <v>1</v>
      </c>
      <c r="AA22">
        <v>2</v>
      </c>
      <c r="AB22" s="11">
        <f t="shared" si="19"/>
        <v>11.721376242670312</v>
      </c>
      <c r="AC22" s="11"/>
      <c r="AD22" s="7">
        <f t="shared" si="24"/>
        <v>5.8396161825693751</v>
      </c>
      <c r="AE22">
        <f t="shared" si="25"/>
        <v>30.301573380409156</v>
      </c>
      <c r="AF22" s="25">
        <f t="shared" si="26"/>
        <v>4.720693724560434E-3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2.6958086350590516</v>
      </c>
      <c r="C23" s="20">
        <v>59.101788972971228</v>
      </c>
      <c r="D23" s="9">
        <f t="shared" si="6"/>
        <v>1.3755492478395581E-7</v>
      </c>
      <c r="E23">
        <f>Control!C25/100</f>
        <v>0.27401935319362325</v>
      </c>
      <c r="F23">
        <f t="shared" si="7"/>
        <v>1.7122155168438445E-5</v>
      </c>
      <c r="G23">
        <f t="shared" si="0"/>
        <v>104.60742171591598</v>
      </c>
      <c r="H23" s="21">
        <f t="shared" si="1"/>
        <v>2.1540923812935889E-14</v>
      </c>
      <c r="I23" s="7">
        <f t="shared" si="8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9"/>
        <v>2.4752687526544626E-2</v>
      </c>
      <c r="M23" s="10">
        <f t="shared" si="3"/>
        <v>10.124207703619094</v>
      </c>
      <c r="N23">
        <f t="shared" si="10"/>
        <v>4.6385474910860504E-4</v>
      </c>
      <c r="O23">
        <f t="shared" si="11"/>
        <v>1.556559560767131E-3</v>
      </c>
      <c r="P23" s="25">
        <f t="shared" si="12"/>
        <v>2.1631283152262729E-3</v>
      </c>
      <c r="Q23" s="17">
        <f t="shared" si="13"/>
        <v>2.1443744483967526</v>
      </c>
      <c r="R23">
        <f t="shared" si="23"/>
        <v>2399.7060008366825</v>
      </c>
      <c r="S23" s="25">
        <f t="shared" si="15"/>
        <v>9.3286865113955048E-4</v>
      </c>
      <c r="T23" s="25">
        <f t="shared" si="16"/>
        <v>2.6932937996939337E-2</v>
      </c>
      <c r="U23" s="10">
        <f ca="1">RANK(C23,$C$3:OFFSET($C$3,Control!$I$5-1,0),1)</f>
        <v>10</v>
      </c>
      <c r="V23" s="10">
        <f t="shared" ca="1" si="27"/>
        <v>10</v>
      </c>
      <c r="W23" s="10">
        <f t="shared" ca="1" si="27"/>
        <v>10</v>
      </c>
      <c r="X23" s="7">
        <f t="shared" si="18"/>
        <v>2.5216542275653229</v>
      </c>
      <c r="Y23" s="7">
        <f t="shared" ca="1" si="4"/>
        <v>49.101788972971228</v>
      </c>
      <c r="Z23">
        <v>1</v>
      </c>
      <c r="AA23">
        <v>2</v>
      </c>
      <c r="AB23" s="11">
        <f t="shared" si="19"/>
        <v>53.63143116325579</v>
      </c>
      <c r="AC23" s="11"/>
      <c r="AD23" s="7">
        <f t="shared" si="24"/>
        <v>2.7890955001730067</v>
      </c>
      <c r="AE23">
        <f t="shared" si="25"/>
        <v>110.31662826116548</v>
      </c>
      <c r="AF23" s="25">
        <f t="shared" si="26"/>
        <v>3.113119121534262E-3</v>
      </c>
      <c r="AG23" s="7"/>
      <c r="AR23" s="14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3.1503013647518521</v>
      </c>
      <c r="C24" s="20">
        <v>76.931102869874778</v>
      </c>
      <c r="D24" s="9">
        <f t="shared" si="6"/>
        <v>1.2248756631194624E-7</v>
      </c>
      <c r="E24">
        <f>Control!C26/100</f>
        <v>0.3708055268976464</v>
      </c>
      <c r="F24">
        <f t="shared" si="7"/>
        <v>1.9877972869453501E-5</v>
      </c>
      <c r="G24">
        <f t="shared" si="0"/>
        <v>136.16447929621663</v>
      </c>
      <c r="H24" s="21">
        <f t="shared" si="1"/>
        <v>6.209286390067805E-14</v>
      </c>
      <c r="I24" s="7">
        <f t="shared" si="8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9"/>
        <v>2.8937732782495135E-2</v>
      </c>
      <c r="M24" s="10">
        <f t="shared" si="3"/>
        <v>7.5278265725416338</v>
      </c>
      <c r="N24">
        <f t="shared" si="10"/>
        <v>5.3851235591792198E-4</v>
      </c>
      <c r="O24">
        <f t="shared" si="11"/>
        <v>1.8070884426775906E-3</v>
      </c>
      <c r="P24" s="25">
        <f t="shared" si="12"/>
        <v>2.5112846800077228E-3</v>
      </c>
      <c r="Q24" s="17">
        <f t="shared" si="13"/>
        <v>1.9172773667890197</v>
      </c>
      <c r="R24">
        <f t="shared" si="23"/>
        <v>2405.6373552568211</v>
      </c>
      <c r="S24" s="25">
        <f t="shared" si="15"/>
        <v>1.0830142324780049E-3</v>
      </c>
      <c r="T24" s="25">
        <f t="shared" si="16"/>
        <v>3.1468895435372311E-2</v>
      </c>
      <c r="U24" s="10">
        <f ca="1">RANK(C24,$C$3:OFFSET($C$3,Control!$I$5-1,0),1)</f>
        <v>24</v>
      </c>
      <c r="V24" s="10">
        <f t="shared" ca="1" si="27"/>
        <v>24</v>
      </c>
      <c r="W24" s="10">
        <f t="shared" ca="1" si="27"/>
        <v>24</v>
      </c>
      <c r="X24" s="7">
        <f t="shared" si="18"/>
        <v>2.9476245138413057</v>
      </c>
      <c r="Y24" s="7">
        <f t="shared" ca="1" si="4"/>
        <v>52.931102869874778</v>
      </c>
      <c r="Z24">
        <v>1</v>
      </c>
      <c r="AA24">
        <v>2</v>
      </c>
      <c r="AB24" s="11">
        <f t="shared" si="19"/>
        <v>44.648693504983221</v>
      </c>
      <c r="AC24" s="11"/>
      <c r="AD24" s="7">
        <f t="shared" si="24"/>
        <v>3.2586027879996524</v>
      </c>
      <c r="AE24">
        <f t="shared" si="25"/>
        <v>86.925419713291589</v>
      </c>
      <c r="AF24" s="25">
        <f t="shared" si="26"/>
        <v>3.6141768853551813E-3</v>
      </c>
      <c r="AG24" s="7"/>
      <c r="AS24" s="8"/>
      <c r="AT24" s="14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6.1399125746127536</v>
      </c>
      <c r="C25" s="20">
        <v>226.08551065758201</v>
      </c>
      <c r="D25" s="9">
        <f t="shared" si="6"/>
        <v>7.4236234315350202E-7</v>
      </c>
      <c r="E25">
        <f>Control!C27/100</f>
        <v>0.27612743020729918</v>
      </c>
      <c r="F25">
        <f t="shared" si="7"/>
        <v>1.7174328239053578E-5</v>
      </c>
      <c r="G25">
        <f t="shared" si="0"/>
        <v>400.16085414997764</v>
      </c>
      <c r="H25" s="21">
        <f t="shared" si="1"/>
        <v>2.212653579515448E-14</v>
      </c>
      <c r="I25" s="7">
        <f t="shared" si="8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9"/>
        <v>5.9154779965376644E-2</v>
      </c>
      <c r="M25" s="10">
        <f t="shared" si="3"/>
        <v>10.048266364487672</v>
      </c>
      <c r="N25">
        <f t="shared" si="10"/>
        <v>4.652681650216332E-4</v>
      </c>
      <c r="O25">
        <f t="shared" si="11"/>
        <v>1.5613025671866885E-3</v>
      </c>
      <c r="P25" s="25">
        <f t="shared" si="12"/>
        <v>2.1697196026681672E-3</v>
      </c>
      <c r="Q25" s="17">
        <f t="shared" si="13"/>
        <v>0.57131677609496678</v>
      </c>
      <c r="R25">
        <f t="shared" si="23"/>
        <v>2438.2889250767971</v>
      </c>
      <c r="S25" s="25">
        <f t="shared" si="15"/>
        <v>9.3571120346615613E-4</v>
      </c>
      <c r="T25" s="25">
        <f t="shared" si="16"/>
        <v>6.1341673896283866E-2</v>
      </c>
      <c r="U25" s="10">
        <f ca="1">RANK(C25,$C$3:OFFSET($C$3,Control!$I$5-1,0),1)</f>
        <v>46</v>
      </c>
      <c r="V25" s="10">
        <f t="shared" ca="1" si="27"/>
        <v>46</v>
      </c>
      <c r="W25" s="10">
        <f t="shared" ca="1" si="27"/>
        <v>46</v>
      </c>
      <c r="X25" s="7">
        <f t="shared" si="18"/>
        <v>5.9620048130398278</v>
      </c>
      <c r="Y25" s="7">
        <f t="shared" ca="1" si="4"/>
        <v>180.08551065758201</v>
      </c>
      <c r="Z25">
        <v>1</v>
      </c>
      <c r="AA25">
        <v>2</v>
      </c>
      <c r="AB25" s="11">
        <f t="shared" si="19"/>
        <v>8.3484048591360001</v>
      </c>
      <c r="AC25" s="11"/>
      <c r="AD25" s="7">
        <f t="shared" si="24"/>
        <v>6.2334836949593688</v>
      </c>
      <c r="AE25">
        <f t="shared" si="25"/>
        <v>35.277422267514758</v>
      </c>
      <c r="AF25" s="25">
        <f t="shared" si="26"/>
        <v>3.1226051343733771E-3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1.036439676311778</v>
      </c>
      <c r="C26" s="20">
        <v>10.756378537812092</v>
      </c>
      <c r="D26" s="9">
        <f t="shared" si="6"/>
        <v>8.8779446483222557E-7</v>
      </c>
      <c r="E26">
        <f>Control!C28/100</f>
        <v>0.10799519152525779</v>
      </c>
      <c r="F26">
        <f t="shared" si="7"/>
        <v>1.0327765321124094E-5</v>
      </c>
      <c r="G26">
        <f t="shared" si="0"/>
        <v>19.038290471300602</v>
      </c>
      <c r="H26" s="21">
        <f t="shared" si="1"/>
        <v>8.2783819891579893E-16</v>
      </c>
      <c r="I26" s="7">
        <f t="shared" si="8"/>
        <v>10.756378537812092</v>
      </c>
      <c r="J26">
        <f t="shared" si="2"/>
        <v>14.359894370035766</v>
      </c>
      <c r="K26">
        <f>Control!F28/100</f>
        <v>9.0604918957457765E-3</v>
      </c>
      <c r="L26" s="25">
        <f t="shared" si="9"/>
        <v>9.043478325928828E-3</v>
      </c>
      <c r="M26" s="10">
        <f t="shared" si="3"/>
        <v>19.038290471300602</v>
      </c>
      <c r="N26">
        <f t="shared" si="10"/>
        <v>2.7978855142681632E-4</v>
      </c>
      <c r="O26">
        <f t="shared" si="11"/>
        <v>9.3888775646582662E-4</v>
      </c>
      <c r="P26" s="25">
        <f t="shared" si="12"/>
        <v>1.3047587397359711E-3</v>
      </c>
      <c r="Q26" s="17">
        <f t="shared" si="13"/>
        <v>6.7685967569441008</v>
      </c>
      <c r="R26">
        <f t="shared" si="23"/>
        <v>2285.4580045662879</v>
      </c>
      <c r="S26" s="25">
        <f t="shared" si="15"/>
        <v>5.6268900787455778E-4</v>
      </c>
      <c r="T26" s="25">
        <f t="shared" si="16"/>
        <v>1.0358564830985923E-2</v>
      </c>
      <c r="U26" s="10">
        <f ca="1">RANK(C26,$C$3:OFFSET($C$3,Control!$I$5-1,0),1)</f>
        <v>3</v>
      </c>
      <c r="V26" s="10">
        <f t="shared" ca="1" si="27"/>
        <v>3</v>
      </c>
      <c r="W26" s="10">
        <f t="shared" ca="1" si="27"/>
        <v>3</v>
      </c>
      <c r="X26" s="7">
        <f t="shared" si="18"/>
        <v>0.93232668773556449</v>
      </c>
      <c r="Y26" s="7">
        <f t="shared" ca="1" si="4"/>
        <v>7.7563785378120915</v>
      </c>
      <c r="Z26">
        <v>1</v>
      </c>
      <c r="AA26">
        <v>2</v>
      </c>
      <c r="AB26" s="11">
        <f t="shared" si="19"/>
        <v>89.467830164044528</v>
      </c>
      <c r="AC26" s="11"/>
      <c r="AD26" s="7">
        <f t="shared" si="24"/>
        <v>1.0927085770992337</v>
      </c>
      <c r="AE26">
        <f t="shared" si="25"/>
        <v>238.9774552874151</v>
      </c>
      <c r="AF26" s="25">
        <f t="shared" si="26"/>
        <v>1.877775512931653E-3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3.5451366004793563</v>
      </c>
      <c r="C27" s="20">
        <v>93.670244294906126</v>
      </c>
      <c r="D27" s="9">
        <f t="shared" si="6"/>
        <v>3.3154384926348257E-7</v>
      </c>
      <c r="E27">
        <f>Control!C29/100</f>
        <v>0.24807467961174773</v>
      </c>
      <c r="F27">
        <f t="shared" si="7"/>
        <v>1.6504002795720103E-5</v>
      </c>
      <c r="G27">
        <f t="shared" si="0"/>
        <v>165.79198223037332</v>
      </c>
      <c r="H27" s="21">
        <f t="shared" si="1"/>
        <v>1.5207874944753499E-14</v>
      </c>
      <c r="I27" s="7">
        <f t="shared" si="8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9"/>
        <v>3.3317950491412576E-2</v>
      </c>
      <c r="M27" s="10">
        <f t="shared" si="3"/>
        <v>11.164528077076184</v>
      </c>
      <c r="N27">
        <f t="shared" si="10"/>
        <v>4.4710843937496273E-4</v>
      </c>
      <c r="O27">
        <f t="shared" si="11"/>
        <v>1.5003638905200091E-3</v>
      </c>
      <c r="P27" s="25">
        <f t="shared" si="12"/>
        <v>2.0850340048198281E-3</v>
      </c>
      <c r="Q27" s="17">
        <f t="shared" si="13"/>
        <v>1.3151655884245108</v>
      </c>
      <c r="R27">
        <f t="shared" si="23"/>
        <v>2419.9588821822604</v>
      </c>
      <c r="S27" s="25">
        <f t="shared" si="15"/>
        <v>8.9918977342447008E-4</v>
      </c>
      <c r="T27" s="25">
        <f t="shared" si="16"/>
        <v>3.5419488499028123E-2</v>
      </c>
      <c r="U27" s="10">
        <f ca="1">RANK(C27,$C$3:OFFSET($C$3,Control!$I$5-1,0),1)</f>
        <v>32</v>
      </c>
      <c r="V27" s="10">
        <f t="shared" ca="1" si="27"/>
        <v>32</v>
      </c>
      <c r="W27" s="10">
        <f t="shared" ca="1" si="27"/>
        <v>32</v>
      </c>
      <c r="X27" s="7">
        <f t="shared" si="18"/>
        <v>3.3765058930787539</v>
      </c>
      <c r="Y27" s="7">
        <f t="shared" ca="1" si="4"/>
        <v>61.670244294906126</v>
      </c>
      <c r="Z27">
        <v>1</v>
      </c>
      <c r="AA27">
        <v>2</v>
      </c>
      <c r="AB27" s="11">
        <f t="shared" si="19"/>
        <v>37.657179374895627</v>
      </c>
      <c r="AC27" s="11"/>
      <c r="AD27" s="7">
        <f t="shared" si="24"/>
        <v>3.6350555778218032</v>
      </c>
      <c r="AE27">
        <f t="shared" si="25"/>
        <v>95.74950118002748</v>
      </c>
      <c r="AF27" s="25">
        <f t="shared" si="26"/>
        <v>3.0007277810400182E-3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5.5608343983089208</v>
      </c>
      <c r="C28" s="20">
        <v>193.68794624229483</v>
      </c>
      <c r="D28" s="9">
        <f t="shared" si="6"/>
        <v>2.0251686194683316E-7</v>
      </c>
      <c r="E28">
        <f>Control!C30/100</f>
        <v>0.24187466281342476</v>
      </c>
      <c r="F28">
        <f t="shared" si="7"/>
        <v>1.6362545868193248E-5</v>
      </c>
      <c r="G28">
        <f t="shared" si="0"/>
        <v>342.81866972120531</v>
      </c>
      <c r="H28" s="21">
        <f t="shared" si="1"/>
        <v>1.3918624385744325E-14</v>
      </c>
      <c r="I28" s="7">
        <f t="shared" si="8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9"/>
        <v>5.3475244520497248E-2</v>
      </c>
      <c r="M28" s="10">
        <f t="shared" si="3"/>
        <v>11.446173450292065</v>
      </c>
      <c r="N28">
        <f t="shared" si="10"/>
        <v>4.4327624261105331E-4</v>
      </c>
      <c r="O28">
        <f t="shared" si="11"/>
        <v>1.4875041698357494E-3</v>
      </c>
      <c r="P28" s="25">
        <f t="shared" si="12"/>
        <v>2.0671630369242509E-3</v>
      </c>
      <c r="Q28" s="17">
        <f t="shared" si="13"/>
        <v>0.63492304514891695</v>
      </c>
      <c r="R28">
        <f t="shared" si="23"/>
        <v>2436.6210201309846</v>
      </c>
      <c r="S28" s="25">
        <f t="shared" si="15"/>
        <v>8.9148275687905463E-4</v>
      </c>
      <c r="T28" s="25">
        <f t="shared" si="16"/>
        <v>5.555877010328969E-2</v>
      </c>
      <c r="U28" s="10">
        <f ca="1">RANK(C28,$C$3:OFFSET($C$3,Control!$I$5-1,0),1)</f>
        <v>44</v>
      </c>
      <c r="V28" s="10">
        <f t="shared" ca="1" si="27"/>
        <v>44</v>
      </c>
      <c r="W28" s="10">
        <f t="shared" ca="1" si="27"/>
        <v>44</v>
      </c>
      <c r="X28" s="7">
        <f t="shared" si="18"/>
        <v>5.3918520763108306</v>
      </c>
      <c r="Y28" s="7">
        <f t="shared" ca="1" si="4"/>
        <v>149.68794624229483</v>
      </c>
      <c r="Z28">
        <v>1</v>
      </c>
      <c r="AA28">
        <v>2</v>
      </c>
      <c r="AB28" s="11">
        <f t="shared" si="19"/>
        <v>12.875938086935161</v>
      </c>
      <c r="AC28" s="11"/>
      <c r="AD28" s="7">
        <f t="shared" si="24"/>
        <v>5.649982673996826</v>
      </c>
      <c r="AE28">
        <f t="shared" si="25"/>
        <v>50.549759611082315</v>
      </c>
      <c r="AF28" s="25">
        <f t="shared" si="26"/>
        <v>2.9750083396714987E-3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2.2067509679010415</v>
      </c>
      <c r="C29" s="20">
        <v>41.85658740819607</v>
      </c>
      <c r="D29" s="9">
        <f t="shared" si="6"/>
        <v>4.7141921966087352E-7</v>
      </c>
      <c r="E29">
        <f>Control!C31/100</f>
        <v>0.26776829980812428</v>
      </c>
      <c r="F29">
        <f t="shared" si="7"/>
        <v>1.6969213182806124E-5</v>
      </c>
      <c r="G29">
        <f t="shared" si="0"/>
        <v>74.084215836523498</v>
      </c>
      <c r="H29" s="21">
        <f t="shared" si="1"/>
        <v>1.9869505525150585E-14</v>
      </c>
      <c r="I29" s="7">
        <f t="shared" si="8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9"/>
        <v>1.9886331879117824E-2</v>
      </c>
      <c r="M29" s="10">
        <f t="shared" si="3"/>
        <v>10.356425434493008</v>
      </c>
      <c r="N29">
        <f t="shared" si="10"/>
        <v>4.5971141167965674E-4</v>
      </c>
      <c r="O29">
        <f t="shared" si="11"/>
        <v>1.5426557438914656E-3</v>
      </c>
      <c r="P29" s="25">
        <f t="shared" si="12"/>
        <v>2.143806381950138E-3</v>
      </c>
      <c r="Q29" s="17">
        <f t="shared" si="13"/>
        <v>2.975318858738746</v>
      </c>
      <c r="R29">
        <f t="shared" si="23"/>
        <v>2379.3089296060334</v>
      </c>
      <c r="S29" s="25">
        <f t="shared" si="15"/>
        <v>9.2453589264998711E-4</v>
      </c>
      <c r="T29" s="25">
        <f t="shared" si="16"/>
        <v>2.2047107474250767E-2</v>
      </c>
      <c r="U29" s="10">
        <f ca="1">RANK(C29,$C$3:OFFSET($C$3,Control!$I$5-1,0),1)</f>
        <v>5</v>
      </c>
      <c r="V29" s="10">
        <f t="shared" ca="1" si="27"/>
        <v>5</v>
      </c>
      <c r="W29" s="10">
        <f t="shared" ca="1" si="27"/>
        <v>5</v>
      </c>
      <c r="X29" s="7">
        <f t="shared" si="18"/>
        <v>2.0346043290797482</v>
      </c>
      <c r="Y29" s="7">
        <f t="shared" ca="1" si="4"/>
        <v>36.85658740819607</v>
      </c>
      <c r="Z29">
        <v>1</v>
      </c>
      <c r="AA29">
        <v>2</v>
      </c>
      <c r="AB29" s="11">
        <f t="shared" si="19"/>
        <v>64.224615691707029</v>
      </c>
      <c r="AC29" s="11"/>
      <c r="AD29" s="7">
        <f t="shared" si="24"/>
        <v>2.2992045571660404</v>
      </c>
      <c r="AE29">
        <f t="shared" si="25"/>
        <v>121.60588687259335</v>
      </c>
      <c r="AF29" s="25">
        <f t="shared" si="26"/>
        <v>3.0853114877829311E-3</v>
      </c>
      <c r="AG29" s="7"/>
      <c r="AS29" s="9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3.0964494653894157</v>
      </c>
      <c r="C30" s="20">
        <v>74.735025203003275</v>
      </c>
      <c r="D30" s="9">
        <f t="shared" si="6"/>
        <v>4.0247891242017886E-7</v>
      </c>
      <c r="E30">
        <f>Control!C32/100</f>
        <v>0.24080955998466425</v>
      </c>
      <c r="F30">
        <f t="shared" si="7"/>
        <v>1.6338477487614913E-5</v>
      </c>
      <c r="G30">
        <f t="shared" si="0"/>
        <v>132.27752381464242</v>
      </c>
      <c r="H30" s="21">
        <f t="shared" si="1"/>
        <v>1.3705283708475521E-14</v>
      </c>
      <c r="I30" s="7">
        <f t="shared" si="8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9"/>
        <v>2.8856470110851871E-2</v>
      </c>
      <c r="M30" s="10">
        <f t="shared" si="3"/>
        <v>11.496017119903877</v>
      </c>
      <c r="N30">
        <f t="shared" si="10"/>
        <v>4.4262420830084025E-4</v>
      </c>
      <c r="O30">
        <f t="shared" si="11"/>
        <v>1.485316135237719E-3</v>
      </c>
      <c r="P30" s="25">
        <f t="shared" si="12"/>
        <v>2.0641223568802687E-3</v>
      </c>
      <c r="Q30" s="17">
        <f t="shared" si="13"/>
        <v>1.6266839232399217</v>
      </c>
      <c r="R30">
        <f t="shared" si="23"/>
        <v>2412.2979810945749</v>
      </c>
      <c r="S30" s="25">
        <f t="shared" si="15"/>
        <v>8.9017143610755441E-4</v>
      </c>
      <c r="T30" s="25">
        <f t="shared" si="16"/>
        <v>3.0936930945219758E-2</v>
      </c>
      <c r="U30" s="10">
        <f ca="1">RANK(C30,$C$3:OFFSET($C$3,Control!$I$5-1,0),1)</f>
        <v>21</v>
      </c>
      <c r="V30" s="10">
        <f t="shared" ca="1" si="27"/>
        <v>21</v>
      </c>
      <c r="W30" s="10">
        <f t="shared" ca="1" si="27"/>
        <v>21</v>
      </c>
      <c r="X30" s="7">
        <f t="shared" si="18"/>
        <v>2.9299094319152714</v>
      </c>
      <c r="Y30" s="7">
        <f t="shared" ca="1" si="4"/>
        <v>53.735025203003275</v>
      </c>
      <c r="Z30">
        <v>1</v>
      </c>
      <c r="AA30">
        <v>2</v>
      </c>
      <c r="AB30" s="11">
        <f t="shared" si="19"/>
        <v>45.662171661697798</v>
      </c>
      <c r="AC30" s="11"/>
      <c r="AD30" s="7">
        <f t="shared" si="24"/>
        <v>3.1854666090001711</v>
      </c>
      <c r="AE30">
        <f t="shared" si="25"/>
        <v>106.70542529047927</v>
      </c>
      <c r="AF30" s="25">
        <f t="shared" si="26"/>
        <v>2.970632270475438E-3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8">100*T31/(1-S31)</f>
        <v>2.2669749282916376</v>
      </c>
      <c r="C31" s="20">
        <v>43.86228442342636</v>
      </c>
      <c r="D31" s="9">
        <f t="shared" ref="D31:D94" si="29">ABS(B31-((354.94*SQRT(C31)+9.623*C31-1.5223*POWER(C31,1.5))/($AA$1+273)+0.0012439*POWER(C31,1.5)))</f>
        <v>9.2559203457298622E-7</v>
      </c>
      <c r="E31">
        <f>Control!C33/100</f>
        <v>0.22324628263464061</v>
      </c>
      <c r="F31">
        <f t="shared" ref="F31:F94" si="30">$F$2*N31</f>
        <v>1.595111411045873E-5</v>
      </c>
      <c r="G31">
        <f t="shared" ref="G31:G94" si="31">0.018*C31*1000000/8.3144/($AA$1+273.15)</f>
        <v>77.634206406225218</v>
      </c>
      <c r="H31" s="21">
        <f t="shared" ref="H31:H94" si="32">2*0.0000000000000000001*(E31*100)^3.5</f>
        <v>1.0514165811356827E-14</v>
      </c>
      <c r="I31" s="7">
        <f t="shared" ref="I31:I94" si="33">MIN(J31*$J$2,C31)</f>
        <v>6.9982115447114621</v>
      </c>
      <c r="J31">
        <f t="shared" ref="J31:J94" si="34">$I$2+(0.821*SQRT(H31)+1.54)/E31</f>
        <v>6.9982115447114621</v>
      </c>
      <c r="K31">
        <f>Control!F33/100</f>
        <v>2.0678884814594962E-2</v>
      </c>
      <c r="L31" s="25">
        <f t="shared" ref="L31:L94" si="35">K31*(1-F31-P31-S31)</f>
        <v>2.0618911859803211E-2</v>
      </c>
      <c r="M31" s="10">
        <f t="shared" ref="M31:M94" si="36">0.018*I31*1000000/8.3144/($AA$1+273.15)</f>
        <v>12.386509427821482</v>
      </c>
      <c r="N31">
        <f t="shared" ref="N31:N94" si="37">1/((1+$P$2)*(1+(1-E31)/E31*$AA$2/M31)-$O$2)</f>
        <v>4.3213018226515455E-4</v>
      </c>
      <c r="O31">
        <f t="shared" ref="O31:O94" si="38">$O$2*N31</f>
        <v>1.450101282768975E-3</v>
      </c>
      <c r="P31" s="25">
        <f t="shared" ref="P31:P94" si="39">S31*($P$2-$F$2)</f>
        <v>2.0151847855777519E-3</v>
      </c>
      <c r="Q31" s="17">
        <f t="shared" ref="Q31:Q94" si="40">100/(1+G31/$AA$2*(1/S31-1))</f>
        <v>2.676977097825318</v>
      </c>
      <c r="R31">
        <f t="shared" ref="R31:R94" si="41">Q31/100*G31+(100-Q31)/100*2450</f>
        <v>2386.4923110288528</v>
      </c>
      <c r="S31" s="25">
        <f t="shared" ref="S31:S94" si="42">($O$2/(1+$P$2-$F$2)+1)*N31</f>
        <v>8.6906666584973954E-4</v>
      </c>
      <c r="T31" s="25">
        <f t="shared" ref="T31:T94" si="43">L31+F31+P31</f>
        <v>2.2650047759491421E-2</v>
      </c>
      <c r="U31" s="10">
        <f ca="1">RANK(C31,$C$3:OFFSET($C$3,Control!$I$5-1,0),1)</f>
        <v>6</v>
      </c>
      <c r="V31" s="10">
        <f t="shared" ca="1" si="27"/>
        <v>6</v>
      </c>
      <c r="W31" s="10">
        <f t="shared" ca="1" si="27"/>
        <v>6</v>
      </c>
      <c r="X31" s="7">
        <f t="shared" si="18"/>
        <v>2.1051042042068366</v>
      </c>
      <c r="Y31" s="7">
        <f t="shared" ca="1" si="4"/>
        <v>37.86228442342636</v>
      </c>
      <c r="Z31">
        <v>1</v>
      </c>
      <c r="AA31">
        <v>2</v>
      </c>
      <c r="AB31" s="11">
        <f t="shared" si="19"/>
        <v>62.881656937562823</v>
      </c>
      <c r="AC31" s="11"/>
      <c r="AD31" s="7">
        <f t="shared" ref="AD31:AD94" si="44">B31+S31*100</f>
        <v>2.3538815948766114</v>
      </c>
      <c r="AE31">
        <f t="shared" ref="AE31:AE94" si="45">($AE$1/100-K31)/(1-K31)/N31-1-$P$2</f>
        <v>127.9535841154301</v>
      </c>
      <c r="AF31" s="25">
        <f t="shared" ref="AF31:AF94" si="46">S31+P31+F31</f>
        <v>2.90020256553795E-3</v>
      </c>
    </row>
    <row r="32" spans="1:60" ht="14.25" x14ac:dyDescent="0.2">
      <c r="A32" s="37" t="str">
        <f>Control!B34</f>
        <v>AME_10-Aa</v>
      </c>
      <c r="B32" s="27">
        <f t="shared" si="28"/>
        <v>2.9127461642807098</v>
      </c>
      <c r="C32" s="20">
        <v>67.409246994851557</v>
      </c>
      <c r="D32" s="9">
        <f t="shared" si="29"/>
        <v>1.0653705606600283E-7</v>
      </c>
      <c r="E32">
        <f>Control!C34/100</f>
        <v>0.45721600000000001</v>
      </c>
      <c r="F32">
        <f t="shared" si="30"/>
        <v>2.3168773587679865E-5</v>
      </c>
      <c r="G32">
        <f t="shared" si="31"/>
        <v>119.31123660516629</v>
      </c>
      <c r="H32" s="21">
        <f t="shared" si="32"/>
        <v>1.292572658617302E-13</v>
      </c>
      <c r="I32" s="7">
        <f t="shared" si="33"/>
        <v>3.4682117318049435</v>
      </c>
      <c r="J32">
        <f t="shared" si="34"/>
        <v>3.4682117318049435</v>
      </c>
      <c r="K32">
        <f>Control!F34/100</f>
        <v>2.6251079695098604E-2</v>
      </c>
      <c r="L32" s="25">
        <f t="shared" si="35"/>
        <v>2.6140496909300807E-2</v>
      </c>
      <c r="M32" s="10">
        <f t="shared" si="36"/>
        <v>6.1385736968964695</v>
      </c>
      <c r="N32">
        <f t="shared" si="37"/>
        <v>6.2766313901169071E-4</v>
      </c>
      <c r="O32">
        <f t="shared" si="38"/>
        <v>2.1062521443345325E-3</v>
      </c>
      <c r="P32" s="25">
        <f t="shared" si="39"/>
        <v>2.9270281505775907E-3</v>
      </c>
      <c r="Q32" s="17">
        <f t="shared" si="40"/>
        <v>2.5347414343941623</v>
      </c>
      <c r="R32">
        <f t="shared" si="41"/>
        <v>2390.9230662074624</v>
      </c>
      <c r="S32" s="25">
        <f t="shared" si="42"/>
        <v>1.2623073645037946E-3</v>
      </c>
      <c r="T32" s="25">
        <f t="shared" si="43"/>
        <v>2.9090693833466078E-2</v>
      </c>
      <c r="U32" s="10">
        <f ca="1">RANK(C32,$C$3:OFFSET($C$3,Control!$I$5-1,0),1)</f>
        <v>15</v>
      </c>
      <c r="V32" s="10">
        <f t="shared" ca="1" si="27"/>
        <v>15</v>
      </c>
      <c r="W32" s="10">
        <f t="shared" ca="1" si="27"/>
        <v>15</v>
      </c>
      <c r="X32" s="7">
        <f t="shared" si="18"/>
        <v>2.6768160048312497</v>
      </c>
      <c r="Y32" s="7">
        <f t="shared" ca="1" si="4"/>
        <v>52.409246994851557</v>
      </c>
      <c r="Z32">
        <v>1</v>
      </c>
      <c r="AA32">
        <v>2</v>
      </c>
      <c r="AB32" s="11">
        <f t="shared" si="19"/>
        <v>49.224615960747109</v>
      </c>
      <c r="AC32" s="11"/>
      <c r="AD32" s="7">
        <f t="shared" si="44"/>
        <v>3.0389769007310892</v>
      </c>
      <c r="AE32">
        <f t="shared" si="45"/>
        <v>78.447725460734219</v>
      </c>
      <c r="AF32" s="25">
        <f t="shared" si="46"/>
        <v>4.2125042886690649E-3</v>
      </c>
    </row>
    <row r="33" spans="1:43" ht="14.25" x14ac:dyDescent="0.2">
      <c r="A33" s="37" t="str">
        <f>Control!B35</f>
        <v>AME_10-Ac</v>
      </c>
      <c r="B33" s="27">
        <f t="shared" si="28"/>
        <v>2.861224368355515</v>
      </c>
      <c r="C33" s="20">
        <v>65.401830874698277</v>
      </c>
      <c r="D33" s="9">
        <f t="shared" si="29"/>
        <v>4.3248159853348511E-7</v>
      </c>
      <c r="E33">
        <f>Control!C35/100</f>
        <v>0.45721600000000001</v>
      </c>
      <c r="F33">
        <f t="shared" si="30"/>
        <v>2.3168773587679865E-5</v>
      </c>
      <c r="G33">
        <f t="shared" si="31"/>
        <v>115.75820329958842</v>
      </c>
      <c r="H33" s="21">
        <f t="shared" si="32"/>
        <v>1.292572658617302E-13</v>
      </c>
      <c r="I33" s="7">
        <f t="shared" si="33"/>
        <v>3.4682117318049435</v>
      </c>
      <c r="J33">
        <f t="shared" si="34"/>
        <v>3.4682117318049435</v>
      </c>
      <c r="K33">
        <f>Control!F35/100</f>
        <v>2.5734335311338209E-2</v>
      </c>
      <c r="L33" s="25">
        <f t="shared" si="35"/>
        <v>2.5625929313473149E-2</v>
      </c>
      <c r="M33" s="10">
        <f t="shared" si="36"/>
        <v>6.1385736968964695</v>
      </c>
      <c r="N33">
        <f t="shared" si="37"/>
        <v>6.2766313901169071E-4</v>
      </c>
      <c r="O33">
        <f t="shared" si="38"/>
        <v>2.1062521443345325E-3</v>
      </c>
      <c r="P33" s="25">
        <f t="shared" si="39"/>
        <v>2.9270281505775907E-3</v>
      </c>
      <c r="Q33" s="17">
        <f t="shared" si="40"/>
        <v>2.6105107306484934</v>
      </c>
      <c r="R33">
        <f t="shared" si="41"/>
        <v>2389.0643674178536</v>
      </c>
      <c r="S33" s="25">
        <f t="shared" si="42"/>
        <v>1.2623073645037946E-3</v>
      </c>
      <c r="T33" s="25">
        <f t="shared" si="43"/>
        <v>2.857612623763842E-2</v>
      </c>
      <c r="U33" s="10">
        <f ca="1">RANK(C33,$C$3:OFFSET($C$3,Control!$I$5-1,0),1)</f>
        <v>14</v>
      </c>
      <c r="V33" s="10">
        <f t="shared" ca="1" si="27"/>
        <v>14</v>
      </c>
      <c r="W33" s="10">
        <f t="shared" ca="1" si="27"/>
        <v>14</v>
      </c>
      <c r="X33" s="7">
        <f t="shared" si="18"/>
        <v>2.6253592452484842</v>
      </c>
      <c r="Y33" s="7">
        <f t="shared" ca="1" si="4"/>
        <v>51.401830874698277</v>
      </c>
      <c r="Z33">
        <v>1</v>
      </c>
      <c r="AA33">
        <v>2</v>
      </c>
      <c r="AB33" s="11">
        <f t="shared" si="19"/>
        <v>50.252216642730524</v>
      </c>
      <c r="AC33" s="11"/>
      <c r="AD33" s="7">
        <f t="shared" si="44"/>
        <v>2.9874551048058944</v>
      </c>
      <c r="AE33">
        <f t="shared" si="45"/>
        <v>79.249366688536128</v>
      </c>
      <c r="AF33" s="25">
        <f t="shared" si="46"/>
        <v>4.2125042886690649E-3</v>
      </c>
    </row>
    <row r="34" spans="1:43" ht="14.25" x14ac:dyDescent="0.2">
      <c r="A34" s="37" t="str">
        <f>Control!B36</f>
        <v>AME_10-Ab</v>
      </c>
      <c r="B34" s="27">
        <f t="shared" si="28"/>
        <v>3.0676132973333448</v>
      </c>
      <c r="C34" s="20">
        <v>73.567957468553274</v>
      </c>
      <c r="D34" s="9">
        <f t="shared" si="29"/>
        <v>8.7495709388818454E-7</v>
      </c>
      <c r="E34">
        <f>Control!C36/100</f>
        <v>0.38475399999999998</v>
      </c>
      <c r="F34">
        <f t="shared" si="30"/>
        <v>2.034661367041961E-5</v>
      </c>
      <c r="G34">
        <f t="shared" si="31"/>
        <v>130.21186812485473</v>
      </c>
      <c r="H34" s="21">
        <f t="shared" si="32"/>
        <v>7.0659571290501986E-14</v>
      </c>
      <c r="I34" s="7">
        <f t="shared" si="33"/>
        <v>4.1025580454969592</v>
      </c>
      <c r="J34">
        <f t="shared" si="34"/>
        <v>4.1025580454969592</v>
      </c>
      <c r="K34">
        <f>Control!F36/100</f>
        <v>2.8155447799782164E-2</v>
      </c>
      <c r="L34" s="25">
        <f t="shared" si="35"/>
        <v>2.8051289978127645E-2</v>
      </c>
      <c r="M34" s="10">
        <f t="shared" si="36"/>
        <v>7.2613372122388613</v>
      </c>
      <c r="N34">
        <f t="shared" si="37"/>
        <v>5.5120826125318561E-4</v>
      </c>
      <c r="O34">
        <f t="shared" si="38"/>
        <v>1.8496921518563276E-3</v>
      </c>
      <c r="P34" s="25">
        <f t="shared" si="39"/>
        <v>2.5704904386442714E-3</v>
      </c>
      <c r="Q34" s="17">
        <f t="shared" si="40"/>
        <v>2.0494795404976531</v>
      </c>
      <c r="R34">
        <f t="shared" si="41"/>
        <v>2402.4564168543261</v>
      </c>
      <c r="S34" s="25">
        <f t="shared" si="42"/>
        <v>1.1085472513979637E-3</v>
      </c>
      <c r="T34" s="25">
        <f t="shared" si="43"/>
        <v>3.0642127030442338E-2</v>
      </c>
      <c r="U34" s="10">
        <f ca="1">RANK(C34,$C$3:OFFSET($C$3,Control!$I$5-1,0),1)</f>
        <v>17</v>
      </c>
      <c r="V34" s="10">
        <f t="shared" ca="1" si="27"/>
        <v>17</v>
      </c>
      <c r="W34" s="10">
        <f t="shared" ca="1" si="27"/>
        <v>17</v>
      </c>
      <c r="X34" s="7">
        <f t="shared" si="18"/>
        <v>2.8602498239380831</v>
      </c>
      <c r="Y34" s="7">
        <f t="shared" ca="1" si="4"/>
        <v>56.567957468553274</v>
      </c>
      <c r="Z34">
        <v>1</v>
      </c>
      <c r="AA34">
        <v>2</v>
      </c>
      <c r="AB34" s="11">
        <f t="shared" si="19"/>
        <v>46.210693570468571</v>
      </c>
      <c r="AC34" s="11"/>
      <c r="AD34" s="7">
        <f t="shared" si="44"/>
        <v>3.1784680224731412</v>
      </c>
      <c r="AE34">
        <f t="shared" si="45"/>
        <v>86.421742368643137</v>
      </c>
      <c r="AF34" s="25">
        <f t="shared" si="46"/>
        <v>3.6993843037126549E-3</v>
      </c>
    </row>
    <row r="35" spans="1:43" ht="14.25" x14ac:dyDescent="0.2">
      <c r="A35" s="37" t="str">
        <f>Control!B37</f>
        <v>AME_10-Db</v>
      </c>
      <c r="B35" s="27">
        <f t="shared" si="28"/>
        <v>3.585212602798983</v>
      </c>
      <c r="C35" s="20">
        <v>95.429509601986567</v>
      </c>
      <c r="D35" s="9">
        <f t="shared" si="29"/>
        <v>1.7654506523356872E-7</v>
      </c>
      <c r="E35">
        <f>Control!C37/100</f>
        <v>0.38475399999999998</v>
      </c>
      <c r="F35">
        <f t="shared" si="30"/>
        <v>2.034661367041961E-5</v>
      </c>
      <c r="G35">
        <f t="shared" si="31"/>
        <v>168.90580012126838</v>
      </c>
      <c r="H35" s="21">
        <f t="shared" si="32"/>
        <v>7.0659571290501986E-14</v>
      </c>
      <c r="I35" s="7">
        <f t="shared" si="33"/>
        <v>4.1025580454969592</v>
      </c>
      <c r="J35">
        <f t="shared" si="34"/>
        <v>4.1025580454969592</v>
      </c>
      <c r="K35">
        <f>Control!F37/100</f>
        <v>3.3344900802547851E-2</v>
      </c>
      <c r="L35" s="25">
        <f t="shared" si="35"/>
        <v>3.3221545199910045E-2</v>
      </c>
      <c r="M35" s="10">
        <f t="shared" si="36"/>
        <v>7.2613372122388613</v>
      </c>
      <c r="N35">
        <f t="shared" si="37"/>
        <v>5.5120826125318561E-4</v>
      </c>
      <c r="O35">
        <f t="shared" si="38"/>
        <v>1.8496921518563276E-3</v>
      </c>
      <c r="P35" s="25">
        <f t="shared" si="39"/>
        <v>2.5704904386442714E-3</v>
      </c>
      <c r="Q35" s="17">
        <f t="shared" si="40"/>
        <v>1.5874258111595891</v>
      </c>
      <c r="R35">
        <f t="shared" si="41"/>
        <v>2413.7893218942609</v>
      </c>
      <c r="S35" s="25">
        <f t="shared" si="42"/>
        <v>1.1085472513979637E-3</v>
      </c>
      <c r="T35" s="25">
        <f t="shared" si="43"/>
        <v>3.5812382252224731E-2</v>
      </c>
      <c r="U35" s="10">
        <f ca="1">RANK(C35,$C$3:OFFSET($C$3,Control!$I$5-1,0),1)</f>
        <v>33</v>
      </c>
      <c r="V35" s="10">
        <f t="shared" ca="1" si="27"/>
        <v>33</v>
      </c>
      <c r="W35" s="10">
        <f t="shared" ca="1" si="27"/>
        <v>33</v>
      </c>
      <c r="X35" s="7">
        <f t="shared" si="18"/>
        <v>3.3772753461163227</v>
      </c>
      <c r="Y35" s="7">
        <f t="shared" ca="1" si="4"/>
        <v>62.429509601986567</v>
      </c>
      <c r="Z35">
        <v>1</v>
      </c>
      <c r="AA35">
        <v>2</v>
      </c>
      <c r="AB35" s="11">
        <f t="shared" si="19"/>
        <v>36.990973948824852</v>
      </c>
      <c r="AC35" s="11"/>
      <c r="AD35" s="7">
        <f t="shared" si="44"/>
        <v>3.6960673279387795</v>
      </c>
      <c r="AE35">
        <f t="shared" si="45"/>
        <v>77.164261894074059</v>
      </c>
      <c r="AF35" s="25">
        <f t="shared" si="46"/>
        <v>3.6993843037126549E-3</v>
      </c>
    </row>
    <row r="36" spans="1:43" ht="14.25" x14ac:dyDescent="0.2">
      <c r="A36" s="37" t="str">
        <f>Control!B38</f>
        <v>AME_10-Bc</v>
      </c>
      <c r="B36" s="27">
        <f t="shared" si="28"/>
        <v>3.0902461035265469</v>
      </c>
      <c r="C36" s="20">
        <v>74.483424776133404</v>
      </c>
      <c r="D36" s="9">
        <f t="shared" si="29"/>
        <v>4.461770597430359E-8</v>
      </c>
      <c r="E36">
        <f>Control!C38/100</f>
        <v>0.403194</v>
      </c>
      <c r="F36">
        <f t="shared" si="30"/>
        <v>2.0999783426924021E-5</v>
      </c>
      <c r="G36">
        <f t="shared" si="31"/>
        <v>131.83220274374358</v>
      </c>
      <c r="H36" s="21">
        <f t="shared" si="32"/>
        <v>8.3239451159565456E-14</v>
      </c>
      <c r="I36" s="7">
        <f t="shared" si="33"/>
        <v>3.9195018697419761</v>
      </c>
      <c r="J36">
        <f t="shared" si="34"/>
        <v>3.9195018697419761</v>
      </c>
      <c r="K36">
        <f>Control!F38/100</f>
        <v>2.8301153860659404E-2</v>
      </c>
      <c r="L36" s="25">
        <f t="shared" si="35"/>
        <v>2.8193096023967419E-2</v>
      </c>
      <c r="M36" s="10">
        <f t="shared" si="36"/>
        <v>6.9373362825265357</v>
      </c>
      <c r="N36">
        <f t="shared" si="37"/>
        <v>5.6890322374757792E-4</v>
      </c>
      <c r="O36">
        <f t="shared" si="38"/>
        <v>1.9090712206294561E-3</v>
      </c>
      <c r="P36" s="25">
        <f t="shared" si="39"/>
        <v>2.6530086719533915E-3</v>
      </c>
      <c r="Q36" s="17">
        <f t="shared" si="40"/>
        <v>2.0885154159271222</v>
      </c>
      <c r="R36">
        <f t="shared" si="41"/>
        <v>2401.5847081872453</v>
      </c>
      <c r="S36" s="25">
        <f t="shared" si="42"/>
        <v>1.1441339858785972E-3</v>
      </c>
      <c r="T36" s="25">
        <f t="shared" si="43"/>
        <v>3.0867104479347734E-2</v>
      </c>
      <c r="U36" s="10">
        <f ca="1">RANK(C36,$C$3:OFFSET($C$3,Control!$I$5-1,0),1)</f>
        <v>20</v>
      </c>
      <c r="V36" s="10">
        <f t="shared" ref="V36:W55" ca="1" si="47">IF(U36=U35,U35+1,U36)</f>
        <v>20</v>
      </c>
      <c r="W36" s="10">
        <f t="shared" ca="1" si="47"/>
        <v>20</v>
      </c>
      <c r="X36" s="7">
        <f t="shared" si="18"/>
        <v>2.8761999247715</v>
      </c>
      <c r="Y36" s="7">
        <f t="shared" ca="1" si="4"/>
        <v>54.483424776133404</v>
      </c>
      <c r="Z36">
        <v>1</v>
      </c>
      <c r="AA36">
        <v>2</v>
      </c>
      <c r="AB36" s="11">
        <f t="shared" si="19"/>
        <v>45.779833412278926</v>
      </c>
      <c r="AC36" s="11"/>
      <c r="AD36" s="7">
        <f t="shared" si="44"/>
        <v>3.2046595021144069</v>
      </c>
      <c r="AE36">
        <f t="shared" si="45"/>
        <v>83.378803125201031</v>
      </c>
      <c r="AF36" s="25">
        <f t="shared" si="46"/>
        <v>3.8181424412589123E-3</v>
      </c>
    </row>
    <row r="37" spans="1:43" ht="14.25" x14ac:dyDescent="0.2">
      <c r="A37" s="37" t="str">
        <f>Control!B39</f>
        <v>AME_10-Bb</v>
      </c>
      <c r="B37" s="27">
        <f t="shared" si="28"/>
        <v>3.2129971787388549</v>
      </c>
      <c r="C37" s="20">
        <v>79.514911451120582</v>
      </c>
      <c r="D37" s="9">
        <f t="shared" si="29"/>
        <v>2.6828213695040404E-7</v>
      </c>
      <c r="E37">
        <f>Control!C39/100</f>
        <v>0.403194</v>
      </c>
      <c r="F37">
        <f t="shared" si="30"/>
        <v>2.0999783426924021E-5</v>
      </c>
      <c r="G37">
        <f t="shared" si="31"/>
        <v>140.73770048949035</v>
      </c>
      <c r="H37" s="21">
        <f t="shared" si="32"/>
        <v>8.3239451159565456E-14</v>
      </c>
      <c r="I37" s="7">
        <f t="shared" si="33"/>
        <v>3.9195018697419761</v>
      </c>
      <c r="J37">
        <f t="shared" si="34"/>
        <v>3.9195018697419761</v>
      </c>
      <c r="K37">
        <f>Control!F39/100</f>
        <v>2.9531959567519247E-2</v>
      </c>
      <c r="L37" s="25">
        <f t="shared" si="35"/>
        <v>2.9419202339320955E-2</v>
      </c>
      <c r="M37" s="10">
        <f t="shared" si="36"/>
        <v>6.9373362825265357</v>
      </c>
      <c r="N37">
        <f t="shared" si="37"/>
        <v>5.6890322374757792E-4</v>
      </c>
      <c r="O37">
        <f t="shared" si="38"/>
        <v>1.9090712206294561E-3</v>
      </c>
      <c r="P37" s="25">
        <f t="shared" si="39"/>
        <v>2.6530086719533915E-3</v>
      </c>
      <c r="Q37" s="17">
        <f t="shared" si="40"/>
        <v>1.9589487176147411</v>
      </c>
      <c r="R37">
        <f t="shared" si="41"/>
        <v>2404.7627357973779</v>
      </c>
      <c r="S37" s="25">
        <f t="shared" si="42"/>
        <v>1.1441339858785972E-3</v>
      </c>
      <c r="T37" s="25">
        <f t="shared" si="43"/>
        <v>3.2093210794701274E-2</v>
      </c>
      <c r="U37" s="10">
        <f ca="1">RANK(C37,$C$3:OFFSET($C$3,Control!$I$5-1,0),1)</f>
        <v>26</v>
      </c>
      <c r="V37" s="10">
        <f t="shared" ca="1" si="47"/>
        <v>26</v>
      </c>
      <c r="W37" s="10">
        <f t="shared" ca="1" si="47"/>
        <v>26</v>
      </c>
      <c r="X37" s="7">
        <f t="shared" si="18"/>
        <v>2.9988105563068532</v>
      </c>
      <c r="Y37" s="7">
        <f t="shared" ca="1" si="4"/>
        <v>53.514911451120582</v>
      </c>
      <c r="Z37">
        <v>1</v>
      </c>
      <c r="AA37">
        <v>2</v>
      </c>
      <c r="AB37" s="11">
        <f t="shared" si="19"/>
        <v>43.486712291780144</v>
      </c>
      <c r="AC37" s="11"/>
      <c r="AD37" s="7">
        <f t="shared" si="44"/>
        <v>3.3274105773267149</v>
      </c>
      <c r="AE37">
        <f t="shared" si="45"/>
        <v>81.259498080049653</v>
      </c>
      <c r="AF37" s="25">
        <f t="shared" si="46"/>
        <v>3.8181424412589123E-3</v>
      </c>
    </row>
    <row r="38" spans="1:43" ht="14.25" x14ac:dyDescent="0.2">
      <c r="A38" s="37" t="str">
        <f>Control!B40</f>
        <v>AME_10-Ca</v>
      </c>
      <c r="B38" s="27">
        <f t="shared" si="28"/>
        <v>3.3192706252509194</v>
      </c>
      <c r="C38" s="20">
        <v>83.959803199403581</v>
      </c>
      <c r="D38" s="9">
        <f t="shared" si="29"/>
        <v>2.9042955329572351E-7</v>
      </c>
      <c r="E38">
        <f>Control!C40/100</f>
        <v>0.403194</v>
      </c>
      <c r="F38">
        <f t="shared" si="30"/>
        <v>2.0999783426924021E-5</v>
      </c>
      <c r="G38">
        <f t="shared" si="31"/>
        <v>148.60495245722478</v>
      </c>
      <c r="H38" s="21">
        <f t="shared" si="32"/>
        <v>8.3239451159565456E-14</v>
      </c>
      <c r="I38" s="7">
        <f t="shared" si="33"/>
        <v>3.9195018697419761</v>
      </c>
      <c r="J38">
        <f t="shared" si="34"/>
        <v>3.9195018697419761</v>
      </c>
      <c r="K38">
        <f>Control!F40/100</f>
        <v>3.0597546685420099E-2</v>
      </c>
      <c r="L38" s="25">
        <f t="shared" si="35"/>
        <v>3.0480720893822092E-2</v>
      </c>
      <c r="M38" s="10">
        <f t="shared" si="36"/>
        <v>6.9373362825265357</v>
      </c>
      <c r="N38">
        <f t="shared" si="37"/>
        <v>5.6890322374757792E-4</v>
      </c>
      <c r="O38">
        <f t="shared" si="38"/>
        <v>1.9090712206294561E-3</v>
      </c>
      <c r="P38" s="25">
        <f t="shared" si="39"/>
        <v>2.6530086719533915E-3</v>
      </c>
      <c r="Q38" s="17">
        <f t="shared" si="40"/>
        <v>1.8571666109650939</v>
      </c>
      <c r="R38">
        <f t="shared" si="41"/>
        <v>2407.2592595906312</v>
      </c>
      <c r="S38" s="25">
        <f t="shared" si="42"/>
        <v>1.1441339858785972E-3</v>
      </c>
      <c r="T38" s="25">
        <f t="shared" si="43"/>
        <v>3.3154729349202411E-2</v>
      </c>
      <c r="U38" s="10">
        <f ca="1">RANK(C38,$C$3:OFFSET($C$3,Control!$I$5-1,0),1)</f>
        <v>28</v>
      </c>
      <c r="V38" s="10">
        <f t="shared" ca="1" si="47"/>
        <v>28</v>
      </c>
      <c r="W38" s="10">
        <f t="shared" ca="1" si="47"/>
        <v>28</v>
      </c>
      <c r="X38" s="7">
        <f t="shared" si="18"/>
        <v>3.1049624117569672</v>
      </c>
      <c r="Y38" s="7">
        <f t="shared" ca="1" si="4"/>
        <v>55.959803199403581</v>
      </c>
      <c r="Z38">
        <v>1</v>
      </c>
      <c r="AA38">
        <v>2</v>
      </c>
      <c r="AB38" s="11">
        <f t="shared" si="19"/>
        <v>41.56158561510145</v>
      </c>
      <c r="AC38" s="11"/>
      <c r="AD38" s="7">
        <f t="shared" si="44"/>
        <v>3.4336840238387794</v>
      </c>
      <c r="AE38">
        <f t="shared" si="45"/>
        <v>79.420333879156686</v>
      </c>
      <c r="AF38" s="25">
        <f t="shared" si="46"/>
        <v>3.8181424412589123E-3</v>
      </c>
    </row>
    <row r="39" spans="1:43" ht="14.25" x14ac:dyDescent="0.2">
      <c r="A39" s="37" t="str">
        <f>Control!B41</f>
        <v>AME_10-Cb</v>
      </c>
      <c r="B39" s="27">
        <f t="shared" si="28"/>
        <v>2.5867785867513517</v>
      </c>
      <c r="C39" s="20">
        <v>55.073681219106341</v>
      </c>
      <c r="D39" s="9">
        <f t="shared" si="29"/>
        <v>8.1901379500592952E-7</v>
      </c>
      <c r="E39">
        <f>Control!C41/100</f>
        <v>0.46220800000000006</v>
      </c>
      <c r="F39">
        <f t="shared" si="30"/>
        <v>2.3391196924139173E-5</v>
      </c>
      <c r="G39">
        <f t="shared" si="31"/>
        <v>97.477858062294601</v>
      </c>
      <c r="H39" s="21">
        <f t="shared" si="32"/>
        <v>1.3426446909923115E-13</v>
      </c>
      <c r="I39" s="7">
        <f t="shared" si="33"/>
        <v>3.4318339380360685</v>
      </c>
      <c r="J39">
        <f t="shared" si="34"/>
        <v>3.4318339380360685</v>
      </c>
      <c r="K39">
        <f>Control!F41/100</f>
        <v>2.2953921850910421E-2</v>
      </c>
      <c r="L39" s="25">
        <f t="shared" si="35"/>
        <v>2.2856300086147523E-2</v>
      </c>
      <c r="M39" s="10">
        <f t="shared" si="36"/>
        <v>6.0741866913590288</v>
      </c>
      <c r="N39">
        <f t="shared" si="37"/>
        <v>6.336887893994065E-4</v>
      </c>
      <c r="O39">
        <f t="shared" si="38"/>
        <v>2.126472447649015E-3</v>
      </c>
      <c r="P39" s="25">
        <f t="shared" si="39"/>
        <v>2.9551280137273595E-3</v>
      </c>
      <c r="Q39" s="17">
        <f t="shared" si="40"/>
        <v>3.113696302604243</v>
      </c>
      <c r="R39">
        <f t="shared" si="41"/>
        <v>2376.7496050485393</v>
      </c>
      <c r="S39" s="25">
        <f t="shared" si="42"/>
        <v>1.2744256846465313E-3</v>
      </c>
      <c r="T39" s="25">
        <f t="shared" si="43"/>
        <v>2.5834819296799021E-2</v>
      </c>
      <c r="U39" s="10">
        <f ca="1">RANK(C39,$C$3:OFFSET($C$3,Control!$I$5-1,0),1)</f>
        <v>7</v>
      </c>
      <c r="V39" s="10">
        <f t="shared" ca="1" si="47"/>
        <v>7</v>
      </c>
      <c r="W39" s="10">
        <f t="shared" ca="1" si="47"/>
        <v>7</v>
      </c>
      <c r="X39" s="7">
        <f t="shared" si="18"/>
        <v>2.3489988875546928</v>
      </c>
      <c r="Y39" s="7">
        <f t="shared" ca="1" si="4"/>
        <v>48.073681219106341</v>
      </c>
      <c r="Z39">
        <v>1</v>
      </c>
      <c r="AA39">
        <v>2</v>
      </c>
      <c r="AB39" s="11">
        <f t="shared" si="19"/>
        <v>55.921620359851296</v>
      </c>
      <c r="AC39" s="11"/>
      <c r="AD39" s="7">
        <f t="shared" si="44"/>
        <v>2.7142211552160047</v>
      </c>
      <c r="AE39">
        <f t="shared" si="45"/>
        <v>82.721794951508386</v>
      </c>
      <c r="AF39" s="25">
        <f t="shared" si="46"/>
        <v>4.25294489529803E-3</v>
      </c>
    </row>
    <row r="40" spans="1:43" ht="14.25" x14ac:dyDescent="0.2">
      <c r="A40" s="37" t="str">
        <f>Control!B42</f>
        <v>AME_10-Da</v>
      </c>
      <c r="B40" s="27">
        <f t="shared" si="28"/>
        <v>3.192964228890665</v>
      </c>
      <c r="C40" s="20">
        <v>78.686185648213083</v>
      </c>
      <c r="D40" s="9">
        <f t="shared" si="29"/>
        <v>2.5870605258049295E-7</v>
      </c>
      <c r="E40">
        <f>Control!C42/100</f>
        <v>0.46220800000000006</v>
      </c>
      <c r="F40">
        <f t="shared" si="30"/>
        <v>2.3391196924139173E-5</v>
      </c>
      <c r="G40">
        <f t="shared" si="31"/>
        <v>139.2708943054804</v>
      </c>
      <c r="H40" s="21">
        <f t="shared" si="32"/>
        <v>1.3426446909923115E-13</v>
      </c>
      <c r="I40" s="7">
        <f t="shared" si="33"/>
        <v>3.4318339380360685</v>
      </c>
      <c r="J40">
        <f t="shared" si="34"/>
        <v>3.4318339380360685</v>
      </c>
      <c r="K40">
        <f>Control!F42/100</f>
        <v>2.9033910744512004E-2</v>
      </c>
      <c r="L40" s="25">
        <f t="shared" si="35"/>
        <v>2.8910431122020592E-2</v>
      </c>
      <c r="M40" s="10">
        <f t="shared" si="36"/>
        <v>6.0741866913590288</v>
      </c>
      <c r="N40">
        <f t="shared" si="37"/>
        <v>6.336887893994065E-4</v>
      </c>
      <c r="O40">
        <f t="shared" si="38"/>
        <v>2.126472447649015E-3</v>
      </c>
      <c r="P40" s="25">
        <f t="shared" si="39"/>
        <v>2.9551280137273595E-3</v>
      </c>
      <c r="Q40" s="17">
        <f t="shared" si="40"/>
        <v>2.1998793709191178</v>
      </c>
      <c r="R40">
        <f t="shared" si="41"/>
        <v>2399.1667470860025</v>
      </c>
      <c r="S40" s="25">
        <f t="shared" si="42"/>
        <v>1.2744256846465313E-3</v>
      </c>
      <c r="T40" s="25">
        <f t="shared" si="43"/>
        <v>3.1888950332672091E-2</v>
      </c>
      <c r="U40" s="10">
        <f ca="1">RANK(C40,$C$3:OFFSET($C$3,Control!$I$5-1,0),1)</f>
        <v>25</v>
      </c>
      <c r="V40" s="10">
        <f t="shared" ca="1" si="47"/>
        <v>25</v>
      </c>
      <c r="W40" s="10">
        <f t="shared" ca="1" si="47"/>
        <v>25</v>
      </c>
      <c r="X40" s="7">
        <f t="shared" si="18"/>
        <v>2.9544119911419999</v>
      </c>
      <c r="Y40" s="7">
        <f t="shared" ca="1" si="4"/>
        <v>53.686185648213083</v>
      </c>
      <c r="Z40">
        <v>1</v>
      </c>
      <c r="AA40">
        <v>2</v>
      </c>
      <c r="AB40" s="11">
        <f t="shared" si="19"/>
        <v>43.855885227272445</v>
      </c>
      <c r="AC40" s="11"/>
      <c r="AD40" s="7">
        <f t="shared" si="44"/>
        <v>3.320406797355318</v>
      </c>
      <c r="AE40">
        <f t="shared" si="45"/>
        <v>73.379298453857345</v>
      </c>
      <c r="AF40" s="25">
        <f t="shared" si="46"/>
        <v>4.25294489529803E-3</v>
      </c>
    </row>
    <row r="41" spans="1:43" ht="14.25" x14ac:dyDescent="0.2">
      <c r="A41" s="37" t="str">
        <f>Control!B43</f>
        <v>AME_10-Ea</v>
      </c>
      <c r="B41" s="27">
        <f t="shared" si="28"/>
        <v>3.6280717211109352</v>
      </c>
      <c r="C41" s="20">
        <v>97.322772000151701</v>
      </c>
      <c r="D41" s="9">
        <f t="shared" si="29"/>
        <v>1.7847092648182183E-7</v>
      </c>
      <c r="E41">
        <f>Control!C43/100</f>
        <v>0.57247999999999999</v>
      </c>
      <c r="F41">
        <f t="shared" si="30"/>
        <v>2.9629143363693936E-5</v>
      </c>
      <c r="G41">
        <f t="shared" si="31"/>
        <v>172.25678664037898</v>
      </c>
      <c r="H41" s="21">
        <f t="shared" si="32"/>
        <v>2.8391681326789224E-13</v>
      </c>
      <c r="I41" s="7">
        <f t="shared" si="33"/>
        <v>2.7900510715839282</v>
      </c>
      <c r="J41">
        <f t="shared" si="34"/>
        <v>2.7900510715839282</v>
      </c>
      <c r="K41">
        <f>Control!F43/100</f>
        <v>3.2625076340076879E-2</v>
      </c>
      <c r="L41" s="25">
        <f t="shared" si="35"/>
        <v>3.2449321237507496E-2</v>
      </c>
      <c r="M41" s="10">
        <f t="shared" si="36"/>
        <v>4.9382608229946872</v>
      </c>
      <c r="N41">
        <f t="shared" si="37"/>
        <v>8.0268042930734462E-4</v>
      </c>
      <c r="O41">
        <f t="shared" si="38"/>
        <v>2.693558487608539E-3</v>
      </c>
      <c r="P41" s="25">
        <f t="shared" si="39"/>
        <v>3.7431992839339619E-3</v>
      </c>
      <c r="Q41" s="17">
        <f t="shared" si="40"/>
        <v>2.2524940325722924</v>
      </c>
      <c r="R41">
        <f t="shared" si="41"/>
        <v>2398.6939700417543</v>
      </c>
      <c r="S41" s="25">
        <f t="shared" si="42"/>
        <v>1.614288547919422E-3</v>
      </c>
      <c r="T41" s="25">
        <f t="shared" si="43"/>
        <v>3.6222149664805151E-2</v>
      </c>
      <c r="U41" s="10">
        <f ca="1">RANK(C41,$C$3:OFFSET($C$3,Control!$I$5-1,0),1)</f>
        <v>34</v>
      </c>
      <c r="V41" s="10">
        <f t="shared" ca="1" si="47"/>
        <v>34</v>
      </c>
      <c r="W41" s="10">
        <f t="shared" ca="1" si="47"/>
        <v>34</v>
      </c>
      <c r="X41" s="7">
        <f t="shared" si="18"/>
        <v>3.3252001666814843</v>
      </c>
      <c r="Y41" s="7">
        <f t="shared" ca="1" si="4"/>
        <v>63.322772000151701</v>
      </c>
      <c r="Z41">
        <v>1</v>
      </c>
      <c r="AA41">
        <v>2</v>
      </c>
      <c r="AB41" s="11">
        <f t="shared" si="19"/>
        <v>36.287311480296189</v>
      </c>
      <c r="AC41" s="11"/>
      <c r="AD41" s="7">
        <f t="shared" si="44"/>
        <v>3.7895005759028773</v>
      </c>
      <c r="AE41">
        <f t="shared" si="45"/>
        <v>52.823995610357109</v>
      </c>
      <c r="AF41" s="25">
        <f t="shared" si="46"/>
        <v>5.3871169752170781E-3</v>
      </c>
    </row>
    <row r="42" spans="1:43" ht="14.25" x14ac:dyDescent="0.2">
      <c r="A42" s="37" t="str">
        <f>Control!B44</f>
        <v>AME_10-Eb</v>
      </c>
      <c r="B42" s="27">
        <f t="shared" si="28"/>
        <v>2.9522757926663958</v>
      </c>
      <c r="C42" s="20">
        <v>68.96358258441073</v>
      </c>
      <c r="D42" s="9">
        <f t="shared" si="29"/>
        <v>3.4653781266769101E-7</v>
      </c>
      <c r="E42">
        <f>Control!C44/100</f>
        <v>0.57247999999999999</v>
      </c>
      <c r="F42">
        <f t="shared" si="30"/>
        <v>2.9629143363693936E-5</v>
      </c>
      <c r="G42">
        <f t="shared" si="31"/>
        <v>122.06233841325933</v>
      </c>
      <c r="H42" s="21">
        <f t="shared" si="32"/>
        <v>2.8391681326789224E-13</v>
      </c>
      <c r="I42" s="7">
        <f t="shared" si="33"/>
        <v>2.7900510715839282</v>
      </c>
      <c r="J42">
        <f t="shared" si="34"/>
        <v>2.7900510715839282</v>
      </c>
      <c r="K42">
        <f>Control!F44/100</f>
        <v>2.5841482337507451E-2</v>
      </c>
      <c r="L42" s="25">
        <f t="shared" si="35"/>
        <v>2.5702271249342292E-2</v>
      </c>
      <c r="M42" s="10">
        <f t="shared" si="36"/>
        <v>4.9382608229946872</v>
      </c>
      <c r="N42">
        <f t="shared" si="37"/>
        <v>8.0268042930734462E-4</v>
      </c>
      <c r="O42">
        <f t="shared" si="38"/>
        <v>2.693558487608539E-3</v>
      </c>
      <c r="P42" s="25">
        <f t="shared" si="39"/>
        <v>3.7431992839339619E-3</v>
      </c>
      <c r="Q42" s="17">
        <f t="shared" si="40"/>
        <v>3.1495904236923704</v>
      </c>
      <c r="R42">
        <f t="shared" si="41"/>
        <v>2376.679498341136</v>
      </c>
      <c r="S42" s="25">
        <f t="shared" si="42"/>
        <v>1.614288547919422E-3</v>
      </c>
      <c r="T42" s="25">
        <f t="shared" si="43"/>
        <v>2.9475099676639947E-2</v>
      </c>
      <c r="U42" s="10">
        <f ca="1">RANK(C42,$C$3:OFFSET($C$3,Control!$I$5-1,0),1)</f>
        <v>16</v>
      </c>
      <c r="V42" s="10">
        <f t="shared" ca="1" si="47"/>
        <v>16</v>
      </c>
      <c r="W42" s="10">
        <f t="shared" ca="1" si="47"/>
        <v>16</v>
      </c>
      <c r="X42" s="7">
        <f t="shared" si="18"/>
        <v>2.6504951678649635</v>
      </c>
      <c r="Y42" s="7">
        <f t="shared" ca="1" si="4"/>
        <v>52.96358258441073</v>
      </c>
      <c r="Z42">
        <v>1</v>
      </c>
      <c r="AA42">
        <v>2</v>
      </c>
      <c r="AB42" s="11">
        <f t="shared" si="19"/>
        <v>48.444536772110027</v>
      </c>
      <c r="AC42" s="11"/>
      <c r="AD42" s="7">
        <f t="shared" si="44"/>
        <v>3.1137046474583379</v>
      </c>
      <c r="AE42">
        <f t="shared" si="45"/>
        <v>61.108146600427723</v>
      </c>
      <c r="AF42" s="25">
        <f t="shared" si="46"/>
        <v>5.3871169752170781E-3</v>
      </c>
    </row>
    <row r="43" spans="1:43" ht="14.25" x14ac:dyDescent="0.2">
      <c r="A43" s="37" t="str">
        <f>Control!B45</f>
        <v>AME_10-Ec</v>
      </c>
      <c r="B43" s="27">
        <f t="shared" si="28"/>
        <v>3.4695742558032787</v>
      </c>
      <c r="C43" s="20">
        <v>90.382598007957967</v>
      </c>
      <c r="D43" s="9">
        <f t="shared" si="29"/>
        <v>3.8538243973817998E-7</v>
      </c>
      <c r="E43">
        <f>Control!C45/100</f>
        <v>0.57247999999999999</v>
      </c>
      <c r="F43">
        <f t="shared" si="30"/>
        <v>2.9629143363693936E-5</v>
      </c>
      <c r="G43">
        <f t="shared" si="31"/>
        <v>159.97300098517221</v>
      </c>
      <c r="H43" s="21">
        <f t="shared" si="32"/>
        <v>2.8391681326789224E-13</v>
      </c>
      <c r="I43" s="7">
        <f t="shared" si="33"/>
        <v>2.7900510715839282</v>
      </c>
      <c r="J43">
        <f t="shared" si="34"/>
        <v>2.7900510715839282</v>
      </c>
      <c r="K43">
        <f>Control!F45/100</f>
        <v>3.1034089461007944E-2</v>
      </c>
      <c r="L43" s="25">
        <f t="shared" si="35"/>
        <v>3.0866905190862142E-2</v>
      </c>
      <c r="M43" s="10">
        <f t="shared" si="36"/>
        <v>4.9382608229946872</v>
      </c>
      <c r="N43">
        <f t="shared" si="37"/>
        <v>8.0268042930734462E-4</v>
      </c>
      <c r="O43">
        <f t="shared" si="38"/>
        <v>2.693558487608539E-3</v>
      </c>
      <c r="P43" s="25">
        <f t="shared" si="39"/>
        <v>3.7431992839339619E-3</v>
      </c>
      <c r="Q43" s="17">
        <f t="shared" si="40"/>
        <v>2.4212675722878525</v>
      </c>
      <c r="R43">
        <f t="shared" si="41"/>
        <v>2394.5523188762177</v>
      </c>
      <c r="S43" s="25">
        <f t="shared" si="42"/>
        <v>1.614288547919422E-3</v>
      </c>
      <c r="T43" s="25">
        <f t="shared" si="43"/>
        <v>3.4639733618159793E-2</v>
      </c>
      <c r="U43" s="10">
        <f ca="1">RANK(C43,$C$3:OFFSET($C$3,Control!$I$5-1,0),1)</f>
        <v>31</v>
      </c>
      <c r="V43" s="10">
        <f t="shared" ca="1" si="47"/>
        <v>31</v>
      </c>
      <c r="W43" s="10">
        <f t="shared" ca="1" si="47"/>
        <v>31</v>
      </c>
      <c r="X43" s="7">
        <f t="shared" si="18"/>
        <v>3.1669585620169487</v>
      </c>
      <c r="Y43" s="7">
        <f t="shared" ca="1" si="4"/>
        <v>59.382598007957967</v>
      </c>
      <c r="Z43">
        <v>1</v>
      </c>
      <c r="AA43">
        <v>2</v>
      </c>
      <c r="AB43" s="11">
        <f t="shared" si="19"/>
        <v>38.935033013248088</v>
      </c>
      <c r="AC43" s="11"/>
      <c r="AD43" s="7">
        <f t="shared" si="44"/>
        <v>3.6310031105952207</v>
      </c>
      <c r="AE43">
        <f t="shared" si="45"/>
        <v>54.777326825182463</v>
      </c>
      <c r="AF43" s="25">
        <f t="shared" si="46"/>
        <v>5.3871169752170781E-3</v>
      </c>
    </row>
    <row r="44" spans="1:43" ht="14.25" x14ac:dyDescent="0.2">
      <c r="A44" s="37" t="str">
        <f>Control!B46</f>
        <v>AME_10-Ed</v>
      </c>
      <c r="B44" s="27">
        <f t="shared" si="28"/>
        <v>3.4658234185519126</v>
      </c>
      <c r="C44" s="20">
        <v>90.220438790919246</v>
      </c>
      <c r="D44" s="9">
        <f t="shared" si="29"/>
        <v>9.6602929078315469E-7</v>
      </c>
      <c r="E44">
        <f>Control!C46/100</f>
        <v>0.57247999999999999</v>
      </c>
      <c r="F44">
        <f t="shared" si="30"/>
        <v>2.9629143363693936E-5</v>
      </c>
      <c r="G44">
        <f t="shared" si="31"/>
        <v>159.68598670190494</v>
      </c>
      <c r="H44" s="21">
        <f t="shared" si="32"/>
        <v>2.8391681326789224E-13</v>
      </c>
      <c r="I44" s="7">
        <f t="shared" si="33"/>
        <v>2.7900510715839282</v>
      </c>
      <c r="J44">
        <f t="shared" si="34"/>
        <v>2.7900510715839282</v>
      </c>
      <c r="K44">
        <f>Control!F46/100</f>
        <v>3.0996438809365895E-2</v>
      </c>
      <c r="L44" s="25">
        <f t="shared" si="35"/>
        <v>3.0829457367684682E-2</v>
      </c>
      <c r="M44" s="10">
        <f t="shared" si="36"/>
        <v>4.9382608229946872</v>
      </c>
      <c r="N44">
        <f t="shared" si="37"/>
        <v>8.0268042930734462E-4</v>
      </c>
      <c r="O44">
        <f t="shared" si="38"/>
        <v>2.693558487608539E-3</v>
      </c>
      <c r="P44" s="25">
        <f t="shared" si="39"/>
        <v>3.7431992839339619E-3</v>
      </c>
      <c r="Q44" s="17">
        <f t="shared" si="40"/>
        <v>2.4255139220382782</v>
      </c>
      <c r="R44">
        <f t="shared" si="41"/>
        <v>2394.448114749061</v>
      </c>
      <c r="S44" s="25">
        <f t="shared" si="42"/>
        <v>1.614288547919422E-3</v>
      </c>
      <c r="T44" s="25">
        <f t="shared" si="43"/>
        <v>3.4602285794982333E-2</v>
      </c>
      <c r="U44" s="10">
        <f ca="1">RANK(C44,$C$3:OFFSET($C$3,Control!$I$5-1,0),1)</f>
        <v>30</v>
      </c>
      <c r="V44" s="10">
        <f t="shared" ca="1" si="47"/>
        <v>30</v>
      </c>
      <c r="W44" s="10">
        <f t="shared" ca="1" si="47"/>
        <v>30</v>
      </c>
      <c r="X44" s="7">
        <f t="shared" si="18"/>
        <v>3.1632137796992024</v>
      </c>
      <c r="Y44" s="7">
        <f t="shared" ca="1" si="4"/>
        <v>60.220438790919246</v>
      </c>
      <c r="Z44">
        <v>1</v>
      </c>
      <c r="AA44">
        <v>2</v>
      </c>
      <c r="AB44" s="11">
        <f t="shared" si="19"/>
        <v>38.999199376320753</v>
      </c>
      <c r="AC44" s="11"/>
      <c r="AD44" s="7">
        <f t="shared" si="44"/>
        <v>3.6272522733438546</v>
      </c>
      <c r="AE44">
        <f t="shared" si="45"/>
        <v>54.823474650678875</v>
      </c>
      <c r="AF44" s="25">
        <f t="shared" si="46"/>
        <v>5.3871169752170781E-3</v>
      </c>
    </row>
    <row r="45" spans="1:43" ht="14.25" x14ac:dyDescent="0.2">
      <c r="A45" s="37" t="str">
        <f>Control!B47</f>
        <v>AME_10-Dc</v>
      </c>
      <c r="B45" s="27">
        <f t="shared" si="28"/>
        <v>4.5003012870787327</v>
      </c>
      <c r="C45" s="20">
        <v>138.32100232186474</v>
      </c>
      <c r="D45" s="9">
        <f t="shared" si="29"/>
        <v>1.2004468699089443E-6</v>
      </c>
      <c r="E45">
        <f>Control!C47/100</f>
        <v>0.47694749999999997</v>
      </c>
      <c r="F45">
        <f t="shared" si="30"/>
        <v>2.4072703865215179E-5</v>
      </c>
      <c r="G45">
        <f t="shared" si="31"/>
        <v>244.82175029708034</v>
      </c>
      <c r="H45" s="21">
        <f t="shared" si="32"/>
        <v>1.4985699308193454E-13</v>
      </c>
      <c r="I45" s="7">
        <f t="shared" si="33"/>
        <v>3.3288675751950119</v>
      </c>
      <c r="J45">
        <f t="shared" si="34"/>
        <v>3.3288675751950119</v>
      </c>
      <c r="K45">
        <f>Control!F47/100</f>
        <v>4.2062792709457647E-2</v>
      </c>
      <c r="L45" s="25">
        <f t="shared" si="35"/>
        <v>4.1878689954432433E-2</v>
      </c>
      <c r="M45" s="10">
        <f t="shared" si="36"/>
        <v>5.8919410110261667</v>
      </c>
      <c r="N45">
        <f t="shared" si="37"/>
        <v>6.5215143198492018E-4</v>
      </c>
      <c r="O45">
        <f t="shared" si="38"/>
        <v>2.1884276241104705E-3</v>
      </c>
      <c r="P45" s="25">
        <f t="shared" si="39"/>
        <v>3.0412262266428778E-3</v>
      </c>
      <c r="Q45" s="17">
        <f t="shared" si="40"/>
        <v>1.2997997557583807</v>
      </c>
      <c r="R45">
        <f t="shared" si="41"/>
        <v>2421.3370984963244</v>
      </c>
      <c r="S45" s="25">
        <f t="shared" si="42"/>
        <v>1.3115563177128475E-3</v>
      </c>
      <c r="T45" s="25">
        <f t="shared" si="43"/>
        <v>4.4943988884940528E-2</v>
      </c>
      <c r="U45" s="10">
        <f ca="1">RANK(C45,$C$3:OFFSET($C$3,Control!$I$5-1,0),1)</f>
        <v>39</v>
      </c>
      <c r="V45" s="10">
        <f t="shared" ca="1" si="47"/>
        <v>39</v>
      </c>
      <c r="W45" s="10">
        <f t="shared" ca="1" si="47"/>
        <v>39</v>
      </c>
      <c r="X45" s="7">
        <f t="shared" si="18"/>
        <v>4.2530841386417357</v>
      </c>
      <c r="Y45" s="7">
        <f t="shared" ca="1" si="4"/>
        <v>99.321002321864739</v>
      </c>
      <c r="Z45">
        <v>1</v>
      </c>
      <c r="AA45">
        <v>2</v>
      </c>
      <c r="AB45" s="11">
        <f t="shared" si="19"/>
        <v>23.854730455800524</v>
      </c>
      <c r="AC45" s="11"/>
      <c r="AD45" s="7">
        <f t="shared" si="44"/>
        <v>4.6314569188500174</v>
      </c>
      <c r="AE45">
        <f t="shared" si="45"/>
        <v>51.365476735456667</v>
      </c>
      <c r="AF45" s="25">
        <f t="shared" si="46"/>
        <v>4.3768552482209401E-3</v>
      </c>
    </row>
    <row r="46" spans="1:43" ht="14.25" x14ac:dyDescent="0.2">
      <c r="A46" s="37" t="str">
        <f>Control!B48</f>
        <v>AME_10-Dd</v>
      </c>
      <c r="B46" s="27">
        <f t="shared" si="28"/>
        <v>4.0981310015609109</v>
      </c>
      <c r="C46" s="20">
        <v>118.85509472081193</v>
      </c>
      <c r="D46" s="9">
        <f t="shared" si="29"/>
        <v>4.9411695979273418E-7</v>
      </c>
      <c r="E46">
        <f>Control!C48/100</f>
        <v>0.47694749999999997</v>
      </c>
      <c r="F46">
        <f t="shared" si="30"/>
        <v>2.4072703865215179E-5</v>
      </c>
      <c r="G46">
        <f t="shared" si="31"/>
        <v>210.36799786603925</v>
      </c>
      <c r="H46" s="21">
        <f t="shared" si="32"/>
        <v>1.4985699308193454E-13</v>
      </c>
      <c r="I46" s="7">
        <f t="shared" si="33"/>
        <v>3.3288675751950119</v>
      </c>
      <c r="J46">
        <f t="shared" si="34"/>
        <v>3.3288675751950119</v>
      </c>
      <c r="K46">
        <f>Control!F48/100</f>
        <v>3.8028707938967621E-2</v>
      </c>
      <c r="L46" s="25">
        <f t="shared" si="35"/>
        <v>3.7862261789041896E-2</v>
      </c>
      <c r="M46" s="10">
        <f t="shared" si="36"/>
        <v>5.8919410110261667</v>
      </c>
      <c r="N46">
        <f t="shared" si="37"/>
        <v>6.5215143198492018E-4</v>
      </c>
      <c r="O46">
        <f t="shared" si="38"/>
        <v>2.1884276241104705E-3</v>
      </c>
      <c r="P46" s="25">
        <f t="shared" si="39"/>
        <v>3.0412262266428778E-3</v>
      </c>
      <c r="Q46" s="17">
        <f t="shared" si="40"/>
        <v>1.5094656543519083</v>
      </c>
      <c r="R46">
        <f t="shared" si="41"/>
        <v>2416.1935241439137</v>
      </c>
      <c r="S46" s="25">
        <f t="shared" si="42"/>
        <v>1.3115563177128475E-3</v>
      </c>
      <c r="T46" s="25">
        <f t="shared" si="43"/>
        <v>4.0927560719549991E-2</v>
      </c>
      <c r="U46" s="10">
        <f ca="1">RANK(C46,$C$3:OFFSET($C$3,Control!$I$5-1,0),1)</f>
        <v>38</v>
      </c>
      <c r="V46" s="10">
        <f t="shared" ca="1" si="47"/>
        <v>38</v>
      </c>
      <c r="W46" s="10">
        <f t="shared" ca="1" si="47"/>
        <v>38</v>
      </c>
      <c r="X46" s="7">
        <f t="shared" si="18"/>
        <v>3.8514413221026818</v>
      </c>
      <c r="Y46" s="7">
        <f t="shared" ca="1" si="4"/>
        <v>80.855094720811934</v>
      </c>
      <c r="Z46">
        <v>1</v>
      </c>
      <c r="AA46">
        <v>2</v>
      </c>
      <c r="AB46" s="11">
        <f t="shared" si="19"/>
        <v>29.154147594345968</v>
      </c>
      <c r="AC46" s="11"/>
      <c r="AD46" s="7">
        <f t="shared" si="44"/>
        <v>4.2292866333321957</v>
      </c>
      <c r="AE46">
        <f t="shared" si="45"/>
        <v>57.56634784611488</v>
      </c>
      <c r="AF46" s="25">
        <f t="shared" si="46"/>
        <v>4.3768552482209401E-3</v>
      </c>
    </row>
    <row r="47" spans="1:43" ht="14.25" x14ac:dyDescent="0.2">
      <c r="A47" s="37" t="str">
        <f>Control!B49</f>
        <v>AME_10-Fa</v>
      </c>
      <c r="B47" s="27">
        <f t="shared" si="28"/>
        <v>0.10185964545530776</v>
      </c>
      <c r="C47" s="20">
        <v>0.12089384914746554</v>
      </c>
      <c r="D47" s="9">
        <f t="shared" si="29"/>
        <v>7.1563486418735334E-7</v>
      </c>
      <c r="E47">
        <f>Control!C49/100</f>
        <v>0.29489399999999999</v>
      </c>
      <c r="F47">
        <f t="shared" si="30"/>
        <v>4.0097638053039819E-7</v>
      </c>
      <c r="G47">
        <f t="shared" si="31"/>
        <v>0.21397649851872974</v>
      </c>
      <c r="H47" s="21">
        <f t="shared" si="32"/>
        <v>2.7852281309247673E-14</v>
      </c>
      <c r="I47" s="7">
        <f t="shared" si="33"/>
        <v>0.12089384914746554</v>
      </c>
      <c r="J47">
        <f t="shared" si="34"/>
        <v>5.3222159047546329</v>
      </c>
      <c r="K47">
        <f>Control!F49/100</f>
        <v>9.6758639639275628E-4</v>
      </c>
      <c r="L47" s="25">
        <f t="shared" si="35"/>
        <v>9.6751585470346963E-4</v>
      </c>
      <c r="M47" s="10">
        <f t="shared" si="36"/>
        <v>0.21397649851872974</v>
      </c>
      <c r="N47">
        <f t="shared" si="37"/>
        <v>1.0862814672550784E-5</v>
      </c>
      <c r="O47">
        <f t="shared" si="38"/>
        <v>3.6452398230036189E-5</v>
      </c>
      <c r="P47" s="25">
        <f t="shared" si="39"/>
        <v>5.0657370753249248E-5</v>
      </c>
      <c r="Q47" s="17">
        <f t="shared" si="40"/>
        <v>20.041875808870074</v>
      </c>
      <c r="R47">
        <f t="shared" si="41"/>
        <v>1959.0169275867768</v>
      </c>
      <c r="S47" s="25">
        <f t="shared" si="42"/>
        <v>2.184644932629273E-5</v>
      </c>
      <c r="T47" s="25">
        <f t="shared" si="43"/>
        <v>1.0185742018372493E-3</v>
      </c>
      <c r="U47" s="10">
        <f ca="1">RANK(C47,$C$3:OFFSET($C$3,Control!$I$5-1,0),1)</f>
        <v>1</v>
      </c>
      <c r="V47" s="10">
        <f t="shared" ca="1" si="47"/>
        <v>1</v>
      </c>
      <c r="W47" s="10">
        <f t="shared" ca="1" si="47"/>
        <v>1</v>
      </c>
      <c r="X47" s="7">
        <f t="shared" si="18"/>
        <v>9.7837866937602033E-2</v>
      </c>
      <c r="Y47" s="7">
        <f t="shared" ca="1" si="4"/>
        <v>0.87910615085253441</v>
      </c>
      <c r="Z47">
        <v>1</v>
      </c>
      <c r="AA47">
        <v>2</v>
      </c>
      <c r="AB47" s="11">
        <f t="shared" si="19"/>
        <v>99.884261981355166</v>
      </c>
      <c r="AC47" s="11"/>
      <c r="AD47" s="7">
        <f t="shared" si="44"/>
        <v>0.10404429038793704</v>
      </c>
      <c r="AE47">
        <f t="shared" si="45"/>
        <v>6933.4781416105143</v>
      </c>
      <c r="AF47" s="25">
        <f t="shared" si="46"/>
        <v>7.2904796460072379E-5</v>
      </c>
      <c r="AQ47" s="10"/>
    </row>
    <row r="48" spans="1:43" ht="14.25" x14ac:dyDescent="0.2">
      <c r="A48" s="37" t="str">
        <f>Control!B50</f>
        <v>AME_10-Fb</v>
      </c>
      <c r="B48" s="27">
        <f t="shared" si="28"/>
        <v>0.22488582396930079</v>
      </c>
      <c r="C48" s="20">
        <v>0.57645739527378981</v>
      </c>
      <c r="D48" s="9">
        <f t="shared" si="29"/>
        <v>9.000019973171014E-7</v>
      </c>
      <c r="E48">
        <f>Control!C50/100</f>
        <v>0.29489399999999999</v>
      </c>
      <c r="F48">
        <f t="shared" si="30"/>
        <v>1.9119732022504736E-6</v>
      </c>
      <c r="G48">
        <f t="shared" si="31"/>
        <v>1.0203028181810425</v>
      </c>
      <c r="H48" s="21">
        <f t="shared" si="32"/>
        <v>2.7852281309247673E-14</v>
      </c>
      <c r="I48" s="7">
        <f t="shared" si="33"/>
        <v>0.57645739527378981</v>
      </c>
      <c r="J48">
        <f t="shared" si="34"/>
        <v>5.3222159047546329</v>
      </c>
      <c r="K48">
        <f>Control!F50/100</f>
        <v>2.0058600738735314E-3</v>
      </c>
      <c r="L48" s="25">
        <f t="shared" si="35"/>
        <v>2.0051627737446751E-3</v>
      </c>
      <c r="M48" s="10">
        <f t="shared" si="36"/>
        <v>1.0203028181810425</v>
      </c>
      <c r="N48">
        <f t="shared" si="37"/>
        <v>5.1797092206421906E-5</v>
      </c>
      <c r="O48">
        <f t="shared" si="38"/>
        <v>1.7381574565913393E-4</v>
      </c>
      <c r="P48" s="25">
        <f t="shared" si="39"/>
        <v>2.4154922853202019E-4</v>
      </c>
      <c r="Q48" s="17">
        <f t="shared" si="40"/>
        <v>20.043195172967057</v>
      </c>
      <c r="R48">
        <f t="shared" si="41"/>
        <v>1959.1462195475103</v>
      </c>
      <c r="S48" s="25">
        <f t="shared" si="42"/>
        <v>1.0417028958399714E-4</v>
      </c>
      <c r="T48" s="25">
        <f t="shared" si="43"/>
        <v>2.2486239754789458E-3</v>
      </c>
      <c r="U48" s="10">
        <f ca="1">RANK(C48,$C$3:OFFSET($C$3,Control!$I$5-1,0),1)</f>
        <v>2</v>
      </c>
      <c r="V48" s="10">
        <f t="shared" ca="1" si="47"/>
        <v>2</v>
      </c>
      <c r="W48" s="10">
        <f t="shared" ca="1" si="47"/>
        <v>2</v>
      </c>
      <c r="X48" s="7">
        <f t="shared" si="18"/>
        <v>0.20569598659510971</v>
      </c>
      <c r="Y48" s="7">
        <f t="shared" ca="1" si="4"/>
        <v>1.4235426047262103</v>
      </c>
      <c r="Z48">
        <v>1</v>
      </c>
      <c r="AA48">
        <v>2</v>
      </c>
      <c r="AB48" s="11">
        <f t="shared" si="19"/>
        <v>99.441439391111473</v>
      </c>
      <c r="AC48" s="11"/>
      <c r="AD48" s="7">
        <f t="shared" si="44"/>
        <v>0.23530285292770051</v>
      </c>
      <c r="AE48">
        <f t="shared" si="45"/>
        <v>1432.8557054307221</v>
      </c>
      <c r="AF48" s="25">
        <f t="shared" si="46"/>
        <v>3.4763149131826775E-4</v>
      </c>
    </row>
    <row r="49" spans="1:32" ht="14.25" x14ac:dyDescent="0.2">
      <c r="A49" s="37" t="str">
        <f>Control!B51</f>
        <v>AME_10-Ga</v>
      </c>
      <c r="B49" s="27">
        <f t="shared" si="28"/>
        <v>3.2730704077166113</v>
      </c>
      <c r="C49" s="20">
        <v>82.017451921527524</v>
      </c>
      <c r="D49" s="9">
        <f t="shared" si="29"/>
        <v>9.7108045293836653E-7</v>
      </c>
      <c r="E49">
        <f>Control!C51/100</f>
        <v>0.45491500000000001</v>
      </c>
      <c r="F49">
        <f t="shared" si="30"/>
        <v>2.3067622047797767E-5</v>
      </c>
      <c r="G49">
        <f t="shared" si="31"/>
        <v>145.16708090077918</v>
      </c>
      <c r="H49" s="21">
        <f t="shared" si="32"/>
        <v>1.2699478748586907E-13</v>
      </c>
      <c r="I49" s="7">
        <f t="shared" si="33"/>
        <v>3.4852484366843326</v>
      </c>
      <c r="J49">
        <f t="shared" si="34"/>
        <v>3.4852484366843326</v>
      </c>
      <c r="K49">
        <f>Control!F51/100</f>
        <v>2.9877561332510044E-2</v>
      </c>
      <c r="L49" s="25">
        <f t="shared" si="35"/>
        <v>2.9752251461141275E-2</v>
      </c>
      <c r="M49" s="10">
        <f t="shared" si="36"/>
        <v>6.1687278733255946</v>
      </c>
      <c r="N49">
        <f t="shared" si="37"/>
        <v>6.2492285184033935E-4</v>
      </c>
      <c r="O49">
        <f t="shared" si="38"/>
        <v>2.0970565497997963E-3</v>
      </c>
      <c r="P49" s="25">
        <f t="shared" si="39"/>
        <v>2.9142491658122249E-3</v>
      </c>
      <c r="Q49" s="17">
        <f t="shared" si="40"/>
        <v>2.083766784945567</v>
      </c>
      <c r="R49">
        <f t="shared" si="41"/>
        <v>2401.9726571833189</v>
      </c>
      <c r="S49" s="25">
        <f t="shared" si="42"/>
        <v>1.2567963117395703E-3</v>
      </c>
      <c r="T49" s="25">
        <f t="shared" si="43"/>
        <v>3.2689568249001294E-2</v>
      </c>
      <c r="U49" s="10">
        <f ca="1">RANK(C49,$C$3:OFFSET($C$3,Control!$I$5-1,0),1)</f>
        <v>27</v>
      </c>
      <c r="V49" s="10">
        <f t="shared" ca="1" si="47"/>
        <v>27</v>
      </c>
      <c r="W49" s="10">
        <f t="shared" ca="1" si="47"/>
        <v>27</v>
      </c>
      <c r="X49" s="7">
        <f t="shared" si="18"/>
        <v>3.0377174312981614</v>
      </c>
      <c r="Y49" s="7">
        <f t="shared" ca="1" si="4"/>
        <v>55.017451921527524</v>
      </c>
      <c r="Z49">
        <v>1</v>
      </c>
      <c r="AA49">
        <v>2</v>
      </c>
      <c r="AB49" s="11">
        <f t="shared" si="19"/>
        <v>42.391608434026168</v>
      </c>
      <c r="AC49" s="11"/>
      <c r="AD49" s="7">
        <f t="shared" si="44"/>
        <v>3.3987500388905683</v>
      </c>
      <c r="AE49">
        <f t="shared" si="45"/>
        <v>73.131760727161918</v>
      </c>
      <c r="AF49" s="25">
        <f t="shared" si="46"/>
        <v>4.1941130995995926E-3</v>
      </c>
    </row>
    <row r="50" spans="1:32" ht="14.25" x14ac:dyDescent="0.2">
      <c r="A50" s="37" t="str">
        <f>Control!B52</f>
        <v>AME_10-Ba</v>
      </c>
      <c r="B50" s="27">
        <f t="shared" si="28"/>
        <v>2.0214807385713751</v>
      </c>
      <c r="C50" s="20">
        <v>35.908716742530771</v>
      </c>
      <c r="D50" s="9">
        <f t="shared" si="29"/>
        <v>3.9062172962900377E-7</v>
      </c>
      <c r="E50">
        <f>Control!C52/100</f>
        <v>0.42140250000000001</v>
      </c>
      <c r="F50">
        <f t="shared" si="30"/>
        <v>2.1685605680260896E-5</v>
      </c>
      <c r="G50">
        <f t="shared" si="31"/>
        <v>63.556760985376435</v>
      </c>
      <c r="H50" s="21">
        <f t="shared" si="32"/>
        <v>9.7156055172659826E-14</v>
      </c>
      <c r="I50" s="7">
        <f t="shared" si="33"/>
        <v>3.7544639766128598</v>
      </c>
      <c r="J50">
        <f t="shared" si="34"/>
        <v>3.7544639766128598</v>
      </c>
      <c r="K50">
        <f>Control!F52/100</f>
        <v>1.7498579986049104E-2</v>
      </c>
      <c r="L50" s="25">
        <f t="shared" si="35"/>
        <v>1.7429585930496021E-2</v>
      </c>
      <c r="M50" s="10">
        <f t="shared" si="36"/>
        <v>6.6452268762688158</v>
      </c>
      <c r="N50">
        <f t="shared" si="37"/>
        <v>5.8748277206524958E-4</v>
      </c>
      <c r="O50">
        <f t="shared" si="38"/>
        <v>1.9714186982055354E-3</v>
      </c>
      <c r="P50" s="25">
        <f t="shared" si="39"/>
        <v>2.7396520600556015E-3</v>
      </c>
      <c r="Q50" s="17">
        <f t="shared" si="40"/>
        <v>4.3695141633915444</v>
      </c>
      <c r="R50">
        <f t="shared" si="41"/>
        <v>2345.7240246699562</v>
      </c>
      <c r="S50" s="25">
        <f t="shared" si="42"/>
        <v>1.1814997306752088E-3</v>
      </c>
      <c r="T50" s="25">
        <f t="shared" si="43"/>
        <v>2.0190923596231883E-2</v>
      </c>
      <c r="U50" s="10">
        <f ca="1">RANK(C50,$C$3:OFFSET($C$3,Control!$I$5-1,0),1)</f>
        <v>4</v>
      </c>
      <c r="V50" s="10">
        <f t="shared" ca="1" si="47"/>
        <v>4</v>
      </c>
      <c r="W50" s="10">
        <f t="shared" ca="1" si="47"/>
        <v>4</v>
      </c>
      <c r="X50" s="7">
        <f t="shared" si="18"/>
        <v>1.801706870256127</v>
      </c>
      <c r="Y50" s="7">
        <f t="shared" ca="1" si="4"/>
        <v>31.908716742530771</v>
      </c>
      <c r="Z50">
        <v>1</v>
      </c>
      <c r="AA50">
        <v>2</v>
      </c>
      <c r="AB50" s="11">
        <f t="shared" si="19"/>
        <v>68.395744557788419</v>
      </c>
      <c r="AC50" s="11"/>
      <c r="AD50" s="7">
        <f t="shared" si="44"/>
        <v>2.1396307116388962</v>
      </c>
      <c r="AE50">
        <f t="shared" si="45"/>
        <v>98.427672498398238</v>
      </c>
      <c r="AF50" s="25">
        <f t="shared" si="46"/>
        <v>3.9428373964110709E-3</v>
      </c>
    </row>
    <row r="51" spans="1:32" ht="14.25" x14ac:dyDescent="0.2">
      <c r="A51" s="37">
        <f>Control!B53</f>
        <v>0</v>
      </c>
      <c r="B51" s="27" t="e">
        <f t="shared" si="28"/>
        <v>#DIV/0!</v>
      </c>
      <c r="C51" s="20">
        <v>0</v>
      </c>
      <c r="D51" s="9" t="e">
        <f t="shared" si="29"/>
        <v>#DIV/0!</v>
      </c>
      <c r="E51">
        <f>Control!C53/100</f>
        <v>0</v>
      </c>
      <c r="F51" t="e">
        <f t="shared" si="30"/>
        <v>#DIV/0!</v>
      </c>
      <c r="G51">
        <f t="shared" si="31"/>
        <v>0</v>
      </c>
      <c r="H51" s="21">
        <f t="shared" si="32"/>
        <v>0</v>
      </c>
      <c r="I51" s="7" t="e">
        <f t="shared" si="33"/>
        <v>#DIV/0!</v>
      </c>
      <c r="J51" t="e">
        <f t="shared" si="34"/>
        <v>#DIV/0!</v>
      </c>
      <c r="K51">
        <f>Control!F53/100</f>
        <v>0</v>
      </c>
      <c r="L51" s="25" t="e">
        <f t="shared" si="35"/>
        <v>#DIV/0!</v>
      </c>
      <c r="M51" s="10" t="e">
        <f t="shared" si="36"/>
        <v>#DIV/0!</v>
      </c>
      <c r="N51" t="e">
        <f t="shared" si="37"/>
        <v>#DIV/0!</v>
      </c>
      <c r="O51" t="e">
        <f t="shared" si="38"/>
        <v>#DIV/0!</v>
      </c>
      <c r="P51" s="25" t="e">
        <f t="shared" si="39"/>
        <v>#DIV/0!</v>
      </c>
      <c r="Q51" s="17" t="e">
        <f t="shared" si="40"/>
        <v>#DIV/0!</v>
      </c>
      <c r="R51" t="e">
        <f t="shared" si="41"/>
        <v>#DIV/0!</v>
      </c>
      <c r="S51" s="25" t="e">
        <f t="shared" si="42"/>
        <v>#DIV/0!</v>
      </c>
      <c r="T51" s="25" t="e">
        <f t="shared" si="43"/>
        <v>#DIV/0!</v>
      </c>
      <c r="U51" s="10" t="e">
        <f ca="1">RANK(C51,$C$3:OFFSET($C$3,Control!$I$5-1,0),1)</f>
        <v>#N/A</v>
      </c>
      <c r="V51" s="10" t="e">
        <f t="shared" ca="1" si="47"/>
        <v>#N/A</v>
      </c>
      <c r="W51" s="10" t="e">
        <f t="shared" ca="1" si="47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4"/>
        <v>#DIV/0!</v>
      </c>
      <c r="AE51" t="e">
        <f t="shared" si="45"/>
        <v>#DIV/0!</v>
      </c>
      <c r="AF51" s="25" t="e">
        <f t="shared" si="46"/>
        <v>#DIV/0!</v>
      </c>
    </row>
    <row r="52" spans="1:32" ht="14.25" x14ac:dyDescent="0.2">
      <c r="A52" s="37">
        <f>Control!B54</f>
        <v>0</v>
      </c>
      <c r="B52" s="27" t="e">
        <f t="shared" si="28"/>
        <v>#DIV/0!</v>
      </c>
      <c r="C52" s="20">
        <v>0</v>
      </c>
      <c r="D52" s="9" t="e">
        <f t="shared" si="29"/>
        <v>#DIV/0!</v>
      </c>
      <c r="E52">
        <f>Control!C54/100</f>
        <v>0</v>
      </c>
      <c r="F52" t="e">
        <f t="shared" si="30"/>
        <v>#DIV/0!</v>
      </c>
      <c r="G52">
        <f t="shared" si="31"/>
        <v>0</v>
      </c>
      <c r="H52" s="21">
        <f t="shared" si="32"/>
        <v>0</v>
      </c>
      <c r="I52" s="7" t="e">
        <f t="shared" si="33"/>
        <v>#DIV/0!</v>
      </c>
      <c r="J52" t="e">
        <f t="shared" si="34"/>
        <v>#DIV/0!</v>
      </c>
      <c r="K52">
        <f>Control!F54/100</f>
        <v>0</v>
      </c>
      <c r="L52" s="25" t="e">
        <f t="shared" si="35"/>
        <v>#DIV/0!</v>
      </c>
      <c r="M52" s="10" t="e">
        <f t="shared" si="36"/>
        <v>#DIV/0!</v>
      </c>
      <c r="N52" t="e">
        <f t="shared" si="37"/>
        <v>#DIV/0!</v>
      </c>
      <c r="O52" t="e">
        <f t="shared" si="38"/>
        <v>#DIV/0!</v>
      </c>
      <c r="P52" s="25" t="e">
        <f t="shared" si="39"/>
        <v>#DIV/0!</v>
      </c>
      <c r="Q52" s="17" t="e">
        <f t="shared" si="40"/>
        <v>#DIV/0!</v>
      </c>
      <c r="R52" t="e">
        <f t="shared" si="41"/>
        <v>#DIV/0!</v>
      </c>
      <c r="S52" s="25" t="e">
        <f t="shared" si="42"/>
        <v>#DIV/0!</v>
      </c>
      <c r="T52" s="25" t="e">
        <f t="shared" si="43"/>
        <v>#DIV/0!</v>
      </c>
      <c r="U52" s="10" t="e">
        <f ca="1">RANK(C52,$C$3:OFFSET($C$3,Control!$I$5-1,0),1)</f>
        <v>#N/A</v>
      </c>
      <c r="V52" s="10" t="e">
        <f t="shared" ca="1" si="47"/>
        <v>#N/A</v>
      </c>
      <c r="W52" s="10" t="e">
        <f t="shared" ca="1" si="47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4"/>
        <v>#DIV/0!</v>
      </c>
      <c r="AE52" t="e">
        <f t="shared" si="45"/>
        <v>#DIV/0!</v>
      </c>
      <c r="AF52" s="25" t="e">
        <f t="shared" si="46"/>
        <v>#DIV/0!</v>
      </c>
    </row>
    <row r="53" spans="1:32" ht="14.25" x14ac:dyDescent="0.2">
      <c r="A53" s="37">
        <f>Control!B55</f>
        <v>0</v>
      </c>
      <c r="B53" s="27" t="e">
        <f t="shared" si="28"/>
        <v>#DIV/0!</v>
      </c>
      <c r="C53" s="20">
        <v>0</v>
      </c>
      <c r="D53" s="9" t="e">
        <f t="shared" si="29"/>
        <v>#DIV/0!</v>
      </c>
      <c r="E53">
        <f>Control!C55/100</f>
        <v>0</v>
      </c>
      <c r="F53" t="e">
        <f t="shared" si="30"/>
        <v>#DIV/0!</v>
      </c>
      <c r="G53">
        <f t="shared" si="31"/>
        <v>0</v>
      </c>
      <c r="H53" s="21">
        <f t="shared" si="32"/>
        <v>0</v>
      </c>
      <c r="I53" s="7" t="e">
        <f t="shared" si="33"/>
        <v>#DIV/0!</v>
      </c>
      <c r="J53" t="e">
        <f t="shared" si="34"/>
        <v>#DIV/0!</v>
      </c>
      <c r="K53">
        <f>Control!F55/100</f>
        <v>0</v>
      </c>
      <c r="L53" s="25" t="e">
        <f t="shared" si="35"/>
        <v>#DIV/0!</v>
      </c>
      <c r="M53" s="10" t="e">
        <f t="shared" si="36"/>
        <v>#DIV/0!</v>
      </c>
      <c r="N53" t="e">
        <f t="shared" si="37"/>
        <v>#DIV/0!</v>
      </c>
      <c r="O53" t="e">
        <f t="shared" si="38"/>
        <v>#DIV/0!</v>
      </c>
      <c r="P53" s="25" t="e">
        <f t="shared" si="39"/>
        <v>#DIV/0!</v>
      </c>
      <c r="Q53" s="17" t="e">
        <f t="shared" si="40"/>
        <v>#DIV/0!</v>
      </c>
      <c r="R53" t="e">
        <f t="shared" si="41"/>
        <v>#DIV/0!</v>
      </c>
      <c r="S53" s="25" t="e">
        <f t="shared" si="42"/>
        <v>#DIV/0!</v>
      </c>
      <c r="T53" s="25" t="e">
        <f t="shared" si="43"/>
        <v>#DIV/0!</v>
      </c>
      <c r="U53" s="10" t="e">
        <f ca="1">RANK(C53,$C$3:OFFSET($C$3,Control!$I$5-1,0),1)</f>
        <v>#N/A</v>
      </c>
      <c r="V53" s="10" t="e">
        <f t="shared" ca="1" si="47"/>
        <v>#N/A</v>
      </c>
      <c r="W53" s="10" t="e">
        <f t="shared" ca="1" si="47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4"/>
        <v>#DIV/0!</v>
      </c>
      <c r="AE53" t="e">
        <f t="shared" si="45"/>
        <v>#DIV/0!</v>
      </c>
      <c r="AF53" s="25" t="e">
        <f t="shared" si="46"/>
        <v>#DIV/0!</v>
      </c>
    </row>
    <row r="54" spans="1:32" ht="14.25" x14ac:dyDescent="0.2">
      <c r="A54" s="37">
        <f>Control!B56</f>
        <v>0</v>
      </c>
      <c r="B54" s="27" t="e">
        <f t="shared" si="28"/>
        <v>#DIV/0!</v>
      </c>
      <c r="C54" s="20">
        <v>0</v>
      </c>
      <c r="D54" s="9" t="e">
        <f t="shared" si="29"/>
        <v>#DIV/0!</v>
      </c>
      <c r="E54">
        <f>Control!C56/100</f>
        <v>0</v>
      </c>
      <c r="F54" t="e">
        <f t="shared" si="30"/>
        <v>#DIV/0!</v>
      </c>
      <c r="G54">
        <f t="shared" si="31"/>
        <v>0</v>
      </c>
      <c r="H54" s="21">
        <f t="shared" si="32"/>
        <v>0</v>
      </c>
      <c r="I54" s="7" t="e">
        <f t="shared" si="33"/>
        <v>#DIV/0!</v>
      </c>
      <c r="J54" t="e">
        <f t="shared" si="34"/>
        <v>#DIV/0!</v>
      </c>
      <c r="K54">
        <f>Control!F56/100</f>
        <v>0</v>
      </c>
      <c r="L54" s="25" t="e">
        <f t="shared" si="35"/>
        <v>#DIV/0!</v>
      </c>
      <c r="M54" s="10" t="e">
        <f t="shared" si="36"/>
        <v>#DIV/0!</v>
      </c>
      <c r="N54" t="e">
        <f t="shared" si="37"/>
        <v>#DIV/0!</v>
      </c>
      <c r="O54" t="e">
        <f t="shared" si="38"/>
        <v>#DIV/0!</v>
      </c>
      <c r="P54" s="25" t="e">
        <f t="shared" si="39"/>
        <v>#DIV/0!</v>
      </c>
      <c r="Q54" s="17" t="e">
        <f t="shared" si="40"/>
        <v>#DIV/0!</v>
      </c>
      <c r="R54" t="e">
        <f t="shared" si="41"/>
        <v>#DIV/0!</v>
      </c>
      <c r="S54" s="25" t="e">
        <f t="shared" si="42"/>
        <v>#DIV/0!</v>
      </c>
      <c r="T54" s="25" t="e">
        <f t="shared" si="43"/>
        <v>#DIV/0!</v>
      </c>
      <c r="U54" s="10" t="e">
        <f ca="1">RANK(C54,$C$3:OFFSET($C$3,Control!$I$5-1,0),1)</f>
        <v>#N/A</v>
      </c>
      <c r="V54" s="10" t="e">
        <f t="shared" ca="1" si="47"/>
        <v>#N/A</v>
      </c>
      <c r="W54" s="10" t="e">
        <f t="shared" ca="1" si="47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4"/>
        <v>#DIV/0!</v>
      </c>
      <c r="AE54" t="e">
        <f t="shared" si="45"/>
        <v>#DIV/0!</v>
      </c>
      <c r="AF54" s="25" t="e">
        <f t="shared" si="46"/>
        <v>#DIV/0!</v>
      </c>
    </row>
    <row r="55" spans="1:32" ht="14.25" x14ac:dyDescent="0.2">
      <c r="A55" s="37">
        <f>Control!B57</f>
        <v>0</v>
      </c>
      <c r="B55" s="27" t="e">
        <f t="shared" si="28"/>
        <v>#DIV/0!</v>
      </c>
      <c r="C55" s="20">
        <v>0</v>
      </c>
      <c r="D55" s="9" t="e">
        <f t="shared" si="29"/>
        <v>#DIV/0!</v>
      </c>
      <c r="E55">
        <f>Control!C57/100</f>
        <v>0</v>
      </c>
      <c r="F55" t="e">
        <f t="shared" si="30"/>
        <v>#DIV/0!</v>
      </c>
      <c r="G55">
        <f t="shared" si="31"/>
        <v>0</v>
      </c>
      <c r="H55" s="21">
        <f t="shared" si="32"/>
        <v>0</v>
      </c>
      <c r="I55" s="7" t="e">
        <f t="shared" si="33"/>
        <v>#DIV/0!</v>
      </c>
      <c r="J55" t="e">
        <f t="shared" si="34"/>
        <v>#DIV/0!</v>
      </c>
      <c r="K55">
        <f>Control!F57/100</f>
        <v>0</v>
      </c>
      <c r="L55" s="25" t="e">
        <f t="shared" si="35"/>
        <v>#DIV/0!</v>
      </c>
      <c r="M55" s="10" t="e">
        <f t="shared" si="36"/>
        <v>#DIV/0!</v>
      </c>
      <c r="N55" t="e">
        <f t="shared" si="37"/>
        <v>#DIV/0!</v>
      </c>
      <c r="O55" t="e">
        <f t="shared" si="38"/>
        <v>#DIV/0!</v>
      </c>
      <c r="P55" s="25" t="e">
        <f t="shared" si="39"/>
        <v>#DIV/0!</v>
      </c>
      <c r="Q55" s="17" t="e">
        <f t="shared" si="40"/>
        <v>#DIV/0!</v>
      </c>
      <c r="R55" t="e">
        <f t="shared" si="41"/>
        <v>#DIV/0!</v>
      </c>
      <c r="S55" s="25" t="e">
        <f t="shared" si="42"/>
        <v>#DIV/0!</v>
      </c>
      <c r="T55" s="25" t="e">
        <f t="shared" si="43"/>
        <v>#DIV/0!</v>
      </c>
      <c r="U55" s="10" t="e">
        <f ca="1">RANK(C55,$C$3:OFFSET($C$3,Control!$I$5-1,0),1)</f>
        <v>#N/A</v>
      </c>
      <c r="V55" s="10" t="e">
        <f t="shared" ca="1" si="47"/>
        <v>#N/A</v>
      </c>
      <c r="W55" s="10" t="e">
        <f t="shared" ca="1" si="47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4"/>
        <v>#DIV/0!</v>
      </c>
      <c r="AE55" t="e">
        <f t="shared" si="45"/>
        <v>#DIV/0!</v>
      </c>
      <c r="AF55" s="25" t="e">
        <f t="shared" si="46"/>
        <v>#DIV/0!</v>
      </c>
    </row>
    <row r="56" spans="1:32" ht="14.25" x14ac:dyDescent="0.2">
      <c r="A56" s="37">
        <f>Control!B58</f>
        <v>0</v>
      </c>
      <c r="B56" s="27" t="e">
        <f t="shared" si="28"/>
        <v>#DIV/0!</v>
      </c>
      <c r="C56" s="20">
        <v>0</v>
      </c>
      <c r="D56" s="9" t="e">
        <f t="shared" si="29"/>
        <v>#DIV/0!</v>
      </c>
      <c r="E56">
        <f>Control!C58/100</f>
        <v>0</v>
      </c>
      <c r="F56" t="e">
        <f t="shared" si="30"/>
        <v>#DIV/0!</v>
      </c>
      <c r="G56">
        <f t="shared" si="31"/>
        <v>0</v>
      </c>
      <c r="H56" s="21">
        <f t="shared" si="32"/>
        <v>0</v>
      </c>
      <c r="I56" s="7" t="e">
        <f t="shared" si="33"/>
        <v>#DIV/0!</v>
      </c>
      <c r="J56" t="e">
        <f t="shared" si="34"/>
        <v>#DIV/0!</v>
      </c>
      <c r="K56">
        <f>Control!F58/100</f>
        <v>0</v>
      </c>
      <c r="L56" s="25" t="e">
        <f t="shared" si="35"/>
        <v>#DIV/0!</v>
      </c>
      <c r="M56" s="10" t="e">
        <f t="shared" si="36"/>
        <v>#DIV/0!</v>
      </c>
      <c r="N56" t="e">
        <f t="shared" si="37"/>
        <v>#DIV/0!</v>
      </c>
      <c r="O56" t="e">
        <f t="shared" si="38"/>
        <v>#DIV/0!</v>
      </c>
      <c r="P56" s="25" t="e">
        <f t="shared" si="39"/>
        <v>#DIV/0!</v>
      </c>
      <c r="Q56" s="17" t="e">
        <f t="shared" si="40"/>
        <v>#DIV/0!</v>
      </c>
      <c r="R56" t="e">
        <f t="shared" si="41"/>
        <v>#DIV/0!</v>
      </c>
      <c r="S56" s="25" t="e">
        <f t="shared" si="42"/>
        <v>#DIV/0!</v>
      </c>
      <c r="T56" s="25" t="e">
        <f t="shared" si="43"/>
        <v>#DIV/0!</v>
      </c>
      <c r="U56" s="10" t="e">
        <f ca="1">RANK(C56,$C$3:OFFSET($C$3,Control!$I$5-1,0),1)</f>
        <v>#N/A</v>
      </c>
      <c r="V56" s="10" t="e">
        <f t="shared" ref="V56:W75" ca="1" si="48">IF(U56=U55,U55+1,U56)</f>
        <v>#N/A</v>
      </c>
      <c r="W56" s="10" t="e">
        <f t="shared" ca="1" si="48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4"/>
        <v>#DIV/0!</v>
      </c>
      <c r="AE56" t="e">
        <f t="shared" si="45"/>
        <v>#DIV/0!</v>
      </c>
      <c r="AF56" s="25" t="e">
        <f t="shared" si="46"/>
        <v>#DIV/0!</v>
      </c>
    </row>
    <row r="57" spans="1:32" ht="14.25" x14ac:dyDescent="0.2">
      <c r="A57" s="37">
        <f>Control!B59</f>
        <v>0</v>
      </c>
      <c r="B57" s="27" t="e">
        <f t="shared" si="28"/>
        <v>#DIV/0!</v>
      </c>
      <c r="C57" s="20">
        <v>0</v>
      </c>
      <c r="D57" s="9" t="e">
        <f t="shared" si="29"/>
        <v>#DIV/0!</v>
      </c>
      <c r="E57">
        <f>Control!C59/100</f>
        <v>0</v>
      </c>
      <c r="F57" t="e">
        <f t="shared" si="30"/>
        <v>#DIV/0!</v>
      </c>
      <c r="G57">
        <f t="shared" si="31"/>
        <v>0</v>
      </c>
      <c r="H57" s="21">
        <f t="shared" si="32"/>
        <v>0</v>
      </c>
      <c r="I57" s="7" t="e">
        <f t="shared" si="33"/>
        <v>#DIV/0!</v>
      </c>
      <c r="J57" t="e">
        <f t="shared" si="34"/>
        <v>#DIV/0!</v>
      </c>
      <c r="K57">
        <f>Control!F59/100</f>
        <v>0</v>
      </c>
      <c r="L57" s="25" t="e">
        <f t="shared" si="35"/>
        <v>#DIV/0!</v>
      </c>
      <c r="M57" s="10" t="e">
        <f t="shared" si="36"/>
        <v>#DIV/0!</v>
      </c>
      <c r="N57" t="e">
        <f t="shared" si="37"/>
        <v>#DIV/0!</v>
      </c>
      <c r="O57" t="e">
        <f t="shared" si="38"/>
        <v>#DIV/0!</v>
      </c>
      <c r="P57" s="25" t="e">
        <f t="shared" si="39"/>
        <v>#DIV/0!</v>
      </c>
      <c r="Q57" s="17" t="e">
        <f t="shared" si="40"/>
        <v>#DIV/0!</v>
      </c>
      <c r="R57" t="e">
        <f t="shared" si="41"/>
        <v>#DIV/0!</v>
      </c>
      <c r="S57" s="25" t="e">
        <f t="shared" si="42"/>
        <v>#DIV/0!</v>
      </c>
      <c r="T57" s="25" t="e">
        <f t="shared" si="43"/>
        <v>#DIV/0!</v>
      </c>
      <c r="U57" s="10" t="e">
        <f ca="1">RANK(C57,$C$3:OFFSET($C$3,Control!$I$5-1,0),1)</f>
        <v>#N/A</v>
      </c>
      <c r="V57" s="10" t="e">
        <f t="shared" ca="1" si="48"/>
        <v>#N/A</v>
      </c>
      <c r="W57" s="10" t="e">
        <f t="shared" ca="1" si="48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4"/>
        <v>#DIV/0!</v>
      </c>
      <c r="AE57" t="e">
        <f t="shared" si="45"/>
        <v>#DIV/0!</v>
      </c>
      <c r="AF57" s="25" t="e">
        <f t="shared" si="46"/>
        <v>#DIV/0!</v>
      </c>
    </row>
    <row r="58" spans="1:32" ht="14.25" x14ac:dyDescent="0.2">
      <c r="A58" s="37">
        <f>Control!B60</f>
        <v>0</v>
      </c>
      <c r="B58" s="27" t="e">
        <f t="shared" si="28"/>
        <v>#DIV/0!</v>
      </c>
      <c r="C58" s="20">
        <v>0</v>
      </c>
      <c r="D58" s="9" t="e">
        <f t="shared" si="29"/>
        <v>#DIV/0!</v>
      </c>
      <c r="E58">
        <f>Control!C60/100</f>
        <v>0</v>
      </c>
      <c r="F58" t="e">
        <f t="shared" si="30"/>
        <v>#DIV/0!</v>
      </c>
      <c r="G58">
        <f t="shared" si="31"/>
        <v>0</v>
      </c>
      <c r="H58" s="21">
        <f t="shared" si="32"/>
        <v>0</v>
      </c>
      <c r="I58" s="7" t="e">
        <f t="shared" si="33"/>
        <v>#DIV/0!</v>
      </c>
      <c r="J58" t="e">
        <f t="shared" si="34"/>
        <v>#DIV/0!</v>
      </c>
      <c r="K58">
        <f>Control!F60/100</f>
        <v>0</v>
      </c>
      <c r="L58" s="25" t="e">
        <f t="shared" si="35"/>
        <v>#DIV/0!</v>
      </c>
      <c r="M58" s="10" t="e">
        <f t="shared" si="36"/>
        <v>#DIV/0!</v>
      </c>
      <c r="N58" t="e">
        <f t="shared" si="37"/>
        <v>#DIV/0!</v>
      </c>
      <c r="O58" t="e">
        <f t="shared" si="38"/>
        <v>#DIV/0!</v>
      </c>
      <c r="P58" s="25" t="e">
        <f t="shared" si="39"/>
        <v>#DIV/0!</v>
      </c>
      <c r="Q58" s="17" t="e">
        <f t="shared" si="40"/>
        <v>#DIV/0!</v>
      </c>
      <c r="R58" t="e">
        <f t="shared" si="41"/>
        <v>#DIV/0!</v>
      </c>
      <c r="S58" s="25" t="e">
        <f t="shared" si="42"/>
        <v>#DIV/0!</v>
      </c>
      <c r="T58" s="25" t="e">
        <f t="shared" si="43"/>
        <v>#DIV/0!</v>
      </c>
      <c r="U58" s="10" t="e">
        <f ca="1">RANK(C58,$C$3:OFFSET($C$3,Control!$I$5-1,0),1)</f>
        <v>#N/A</v>
      </c>
      <c r="V58" s="10" t="e">
        <f t="shared" ca="1" si="48"/>
        <v>#N/A</v>
      </c>
      <c r="W58" s="10" t="e">
        <f t="shared" ca="1" si="48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4"/>
        <v>#DIV/0!</v>
      </c>
      <c r="AE58" t="e">
        <f t="shared" si="45"/>
        <v>#DIV/0!</v>
      </c>
      <c r="AF58" s="25" t="e">
        <f t="shared" si="46"/>
        <v>#DIV/0!</v>
      </c>
    </row>
    <row r="59" spans="1:32" ht="14.25" x14ac:dyDescent="0.2">
      <c r="A59" s="37">
        <f>Control!B61</f>
        <v>0</v>
      </c>
      <c r="B59" s="27" t="e">
        <f t="shared" si="28"/>
        <v>#DIV/0!</v>
      </c>
      <c r="C59" s="20">
        <v>0</v>
      </c>
      <c r="D59" s="9" t="e">
        <f t="shared" si="29"/>
        <v>#DIV/0!</v>
      </c>
      <c r="E59">
        <f>Control!C61/100</f>
        <v>0</v>
      </c>
      <c r="F59" t="e">
        <f t="shared" si="30"/>
        <v>#DIV/0!</v>
      </c>
      <c r="G59">
        <f t="shared" si="31"/>
        <v>0</v>
      </c>
      <c r="H59" s="21">
        <f t="shared" si="32"/>
        <v>0</v>
      </c>
      <c r="I59" s="7" t="e">
        <f t="shared" si="33"/>
        <v>#DIV/0!</v>
      </c>
      <c r="J59" t="e">
        <f t="shared" si="34"/>
        <v>#DIV/0!</v>
      </c>
      <c r="K59">
        <f>Control!F61/100</f>
        <v>0</v>
      </c>
      <c r="L59" s="25" t="e">
        <f t="shared" si="35"/>
        <v>#DIV/0!</v>
      </c>
      <c r="M59" s="10" t="e">
        <f t="shared" si="36"/>
        <v>#DIV/0!</v>
      </c>
      <c r="N59" t="e">
        <f t="shared" si="37"/>
        <v>#DIV/0!</v>
      </c>
      <c r="O59" t="e">
        <f t="shared" si="38"/>
        <v>#DIV/0!</v>
      </c>
      <c r="P59" s="25" t="e">
        <f t="shared" si="39"/>
        <v>#DIV/0!</v>
      </c>
      <c r="Q59" s="17" t="e">
        <f t="shared" si="40"/>
        <v>#DIV/0!</v>
      </c>
      <c r="R59" t="e">
        <f t="shared" si="41"/>
        <v>#DIV/0!</v>
      </c>
      <c r="S59" s="25" t="e">
        <f t="shared" si="42"/>
        <v>#DIV/0!</v>
      </c>
      <c r="T59" s="25" t="e">
        <f t="shared" si="43"/>
        <v>#DIV/0!</v>
      </c>
      <c r="U59" s="10" t="e">
        <f ca="1">RANK(C59,$C$3:OFFSET($C$3,Control!$I$5-1,0),1)</f>
        <v>#N/A</v>
      </c>
      <c r="V59" s="10" t="e">
        <f t="shared" ca="1" si="48"/>
        <v>#N/A</v>
      </c>
      <c r="W59" s="10" t="e">
        <f t="shared" ca="1" si="48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4"/>
        <v>#DIV/0!</v>
      </c>
      <c r="AE59" t="e">
        <f t="shared" si="45"/>
        <v>#DIV/0!</v>
      </c>
      <c r="AF59" s="25" t="e">
        <f t="shared" si="46"/>
        <v>#DIV/0!</v>
      </c>
    </row>
    <row r="60" spans="1:32" ht="14.25" x14ac:dyDescent="0.2">
      <c r="A60" s="37">
        <f>Control!B62</f>
        <v>0</v>
      </c>
      <c r="B60" s="27" t="e">
        <f t="shared" si="28"/>
        <v>#DIV/0!</v>
      </c>
      <c r="C60" s="20">
        <v>0</v>
      </c>
      <c r="D60" s="9" t="e">
        <f t="shared" si="29"/>
        <v>#DIV/0!</v>
      </c>
      <c r="E60">
        <f>Control!C62/100</f>
        <v>0</v>
      </c>
      <c r="F60" t="e">
        <f t="shared" si="30"/>
        <v>#DIV/0!</v>
      </c>
      <c r="G60">
        <f t="shared" si="31"/>
        <v>0</v>
      </c>
      <c r="H60" s="21">
        <f t="shared" si="32"/>
        <v>0</v>
      </c>
      <c r="I60" s="7" t="e">
        <f t="shared" si="33"/>
        <v>#DIV/0!</v>
      </c>
      <c r="J60" t="e">
        <f t="shared" si="34"/>
        <v>#DIV/0!</v>
      </c>
      <c r="K60">
        <f>Control!F62/100</f>
        <v>0</v>
      </c>
      <c r="L60" s="25" t="e">
        <f t="shared" si="35"/>
        <v>#DIV/0!</v>
      </c>
      <c r="M60" s="10" t="e">
        <f t="shared" si="36"/>
        <v>#DIV/0!</v>
      </c>
      <c r="N60" t="e">
        <f t="shared" si="37"/>
        <v>#DIV/0!</v>
      </c>
      <c r="O60" t="e">
        <f t="shared" si="38"/>
        <v>#DIV/0!</v>
      </c>
      <c r="P60" s="25" t="e">
        <f t="shared" si="39"/>
        <v>#DIV/0!</v>
      </c>
      <c r="Q60" s="17" t="e">
        <f t="shared" si="40"/>
        <v>#DIV/0!</v>
      </c>
      <c r="R60" t="e">
        <f t="shared" si="41"/>
        <v>#DIV/0!</v>
      </c>
      <c r="S60" s="25" t="e">
        <f t="shared" si="42"/>
        <v>#DIV/0!</v>
      </c>
      <c r="T60" s="25" t="e">
        <f t="shared" si="43"/>
        <v>#DIV/0!</v>
      </c>
      <c r="U60" s="10" t="e">
        <f ca="1">RANK(C60,$C$3:OFFSET($C$3,Control!$I$5-1,0),1)</f>
        <v>#N/A</v>
      </c>
      <c r="V60" s="10" t="e">
        <f t="shared" ca="1" si="48"/>
        <v>#N/A</v>
      </c>
      <c r="W60" s="10" t="e">
        <f t="shared" ca="1" si="48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4"/>
        <v>#DIV/0!</v>
      </c>
      <c r="AE60" t="e">
        <f t="shared" si="45"/>
        <v>#DIV/0!</v>
      </c>
      <c r="AF60" s="25" t="e">
        <f t="shared" si="46"/>
        <v>#DIV/0!</v>
      </c>
    </row>
    <row r="61" spans="1:32" ht="14.25" x14ac:dyDescent="0.2">
      <c r="A61" s="37">
        <f>Control!B63</f>
        <v>0</v>
      </c>
      <c r="B61" s="27" t="e">
        <f t="shared" si="28"/>
        <v>#DIV/0!</v>
      </c>
      <c r="C61" s="20">
        <v>0</v>
      </c>
      <c r="D61" s="9" t="e">
        <f t="shared" si="29"/>
        <v>#DIV/0!</v>
      </c>
      <c r="E61">
        <f>Control!C63/100</f>
        <v>0</v>
      </c>
      <c r="F61" t="e">
        <f t="shared" si="30"/>
        <v>#DIV/0!</v>
      </c>
      <c r="G61">
        <f t="shared" si="31"/>
        <v>0</v>
      </c>
      <c r="H61" s="21">
        <f t="shared" si="32"/>
        <v>0</v>
      </c>
      <c r="I61" s="7" t="e">
        <f t="shared" si="33"/>
        <v>#DIV/0!</v>
      </c>
      <c r="J61" t="e">
        <f t="shared" si="34"/>
        <v>#DIV/0!</v>
      </c>
      <c r="K61">
        <f>Control!F63/100</f>
        <v>0</v>
      </c>
      <c r="L61" s="25" t="e">
        <f t="shared" si="35"/>
        <v>#DIV/0!</v>
      </c>
      <c r="M61" s="10" t="e">
        <f t="shared" si="36"/>
        <v>#DIV/0!</v>
      </c>
      <c r="N61" t="e">
        <f t="shared" si="37"/>
        <v>#DIV/0!</v>
      </c>
      <c r="O61" t="e">
        <f t="shared" si="38"/>
        <v>#DIV/0!</v>
      </c>
      <c r="P61" s="25" t="e">
        <f t="shared" si="39"/>
        <v>#DIV/0!</v>
      </c>
      <c r="Q61" s="17" t="e">
        <f t="shared" si="40"/>
        <v>#DIV/0!</v>
      </c>
      <c r="R61" t="e">
        <f t="shared" si="41"/>
        <v>#DIV/0!</v>
      </c>
      <c r="S61" s="25" t="e">
        <f t="shared" si="42"/>
        <v>#DIV/0!</v>
      </c>
      <c r="T61" s="25" t="e">
        <f t="shared" si="43"/>
        <v>#DIV/0!</v>
      </c>
      <c r="U61" s="10" t="e">
        <f ca="1">RANK(C61,$C$3:OFFSET($C$3,Control!$I$5-1,0),1)</f>
        <v>#N/A</v>
      </c>
      <c r="V61" s="10" t="e">
        <f t="shared" ca="1" si="48"/>
        <v>#N/A</v>
      </c>
      <c r="W61" s="10" t="e">
        <f t="shared" ca="1" si="48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4"/>
        <v>#DIV/0!</v>
      </c>
      <c r="AE61" t="e">
        <f t="shared" si="45"/>
        <v>#DIV/0!</v>
      </c>
      <c r="AF61" s="25" t="e">
        <f t="shared" si="46"/>
        <v>#DIV/0!</v>
      </c>
    </row>
    <row r="62" spans="1:32" ht="14.25" x14ac:dyDescent="0.2">
      <c r="A62" s="37">
        <f>Control!B64</f>
        <v>0</v>
      </c>
      <c r="B62" s="27" t="e">
        <f t="shared" si="28"/>
        <v>#DIV/0!</v>
      </c>
      <c r="C62" s="20">
        <v>0</v>
      </c>
      <c r="D62" s="9" t="e">
        <f t="shared" si="29"/>
        <v>#DIV/0!</v>
      </c>
      <c r="E62">
        <f>Control!C64/100</f>
        <v>0</v>
      </c>
      <c r="F62" t="e">
        <f t="shared" si="30"/>
        <v>#DIV/0!</v>
      </c>
      <c r="G62">
        <f t="shared" si="31"/>
        <v>0</v>
      </c>
      <c r="H62" s="21">
        <f t="shared" si="32"/>
        <v>0</v>
      </c>
      <c r="I62" s="7" t="e">
        <f t="shared" si="33"/>
        <v>#DIV/0!</v>
      </c>
      <c r="J62" t="e">
        <f t="shared" si="34"/>
        <v>#DIV/0!</v>
      </c>
      <c r="K62">
        <f>Control!F64/100</f>
        <v>0</v>
      </c>
      <c r="L62" s="25" t="e">
        <f t="shared" si="35"/>
        <v>#DIV/0!</v>
      </c>
      <c r="M62" s="10" t="e">
        <f t="shared" si="36"/>
        <v>#DIV/0!</v>
      </c>
      <c r="N62" t="e">
        <f t="shared" si="37"/>
        <v>#DIV/0!</v>
      </c>
      <c r="O62" t="e">
        <f t="shared" si="38"/>
        <v>#DIV/0!</v>
      </c>
      <c r="P62" s="25" t="e">
        <f t="shared" si="39"/>
        <v>#DIV/0!</v>
      </c>
      <c r="Q62" s="17" t="e">
        <f t="shared" si="40"/>
        <v>#DIV/0!</v>
      </c>
      <c r="R62" t="e">
        <f t="shared" si="41"/>
        <v>#DIV/0!</v>
      </c>
      <c r="S62" s="25" t="e">
        <f t="shared" si="42"/>
        <v>#DIV/0!</v>
      </c>
      <c r="T62" s="25" t="e">
        <f t="shared" si="43"/>
        <v>#DIV/0!</v>
      </c>
      <c r="U62" s="10" t="e">
        <f ca="1">RANK(C62,$C$3:OFFSET($C$3,Control!$I$5-1,0),1)</f>
        <v>#N/A</v>
      </c>
      <c r="V62" s="10" t="e">
        <f t="shared" ca="1" si="48"/>
        <v>#N/A</v>
      </c>
      <c r="W62" s="10" t="e">
        <f t="shared" ca="1" si="48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4"/>
        <v>#DIV/0!</v>
      </c>
      <c r="AE62" t="e">
        <f t="shared" si="45"/>
        <v>#DIV/0!</v>
      </c>
      <c r="AF62" s="25" t="e">
        <f t="shared" si="46"/>
        <v>#DIV/0!</v>
      </c>
    </row>
    <row r="63" spans="1:32" ht="14.25" x14ac:dyDescent="0.2">
      <c r="A63" s="37">
        <f>Control!B65</f>
        <v>0</v>
      </c>
      <c r="B63" s="27" t="e">
        <f t="shared" si="28"/>
        <v>#DIV/0!</v>
      </c>
      <c r="C63" s="20">
        <v>0</v>
      </c>
      <c r="D63" s="9" t="e">
        <f t="shared" si="29"/>
        <v>#DIV/0!</v>
      </c>
      <c r="E63">
        <f>Control!C65/100</f>
        <v>0</v>
      </c>
      <c r="F63" t="e">
        <f t="shared" si="30"/>
        <v>#DIV/0!</v>
      </c>
      <c r="G63">
        <f t="shared" si="31"/>
        <v>0</v>
      </c>
      <c r="H63" s="21">
        <f t="shared" si="32"/>
        <v>0</v>
      </c>
      <c r="I63" s="7" t="e">
        <f t="shared" si="33"/>
        <v>#DIV/0!</v>
      </c>
      <c r="J63" t="e">
        <f t="shared" si="34"/>
        <v>#DIV/0!</v>
      </c>
      <c r="K63">
        <f>Control!F65/100</f>
        <v>0</v>
      </c>
      <c r="L63" s="25" t="e">
        <f t="shared" si="35"/>
        <v>#DIV/0!</v>
      </c>
      <c r="M63" s="10" t="e">
        <f t="shared" si="36"/>
        <v>#DIV/0!</v>
      </c>
      <c r="N63" t="e">
        <f t="shared" si="37"/>
        <v>#DIV/0!</v>
      </c>
      <c r="O63" t="e">
        <f t="shared" si="38"/>
        <v>#DIV/0!</v>
      </c>
      <c r="P63" s="25" t="e">
        <f t="shared" si="39"/>
        <v>#DIV/0!</v>
      </c>
      <c r="Q63" s="17" t="e">
        <f t="shared" si="40"/>
        <v>#DIV/0!</v>
      </c>
      <c r="R63" t="e">
        <f t="shared" si="41"/>
        <v>#DIV/0!</v>
      </c>
      <c r="S63" s="25" t="e">
        <f t="shared" si="42"/>
        <v>#DIV/0!</v>
      </c>
      <c r="T63" s="25" t="e">
        <f t="shared" si="43"/>
        <v>#DIV/0!</v>
      </c>
      <c r="U63" s="10" t="e">
        <f ca="1">RANK(C63,$C$3:OFFSET($C$3,Control!$I$5-1,0),1)</f>
        <v>#N/A</v>
      </c>
      <c r="V63" s="10" t="e">
        <f t="shared" ca="1" si="48"/>
        <v>#N/A</v>
      </c>
      <c r="W63" s="10" t="e">
        <f t="shared" ca="1" si="48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4"/>
        <v>#DIV/0!</v>
      </c>
      <c r="AE63" t="e">
        <f t="shared" si="45"/>
        <v>#DIV/0!</v>
      </c>
      <c r="AF63" s="25" t="e">
        <f t="shared" si="46"/>
        <v>#DIV/0!</v>
      </c>
    </row>
    <row r="64" spans="1:32" ht="14.25" x14ac:dyDescent="0.2">
      <c r="A64" s="37">
        <f>Control!B66</f>
        <v>0</v>
      </c>
      <c r="B64" s="27" t="e">
        <f t="shared" si="28"/>
        <v>#DIV/0!</v>
      </c>
      <c r="C64" s="20">
        <v>0</v>
      </c>
      <c r="D64" s="9" t="e">
        <f t="shared" si="29"/>
        <v>#DIV/0!</v>
      </c>
      <c r="E64">
        <f>Control!C66/100</f>
        <v>0</v>
      </c>
      <c r="F64" t="e">
        <f t="shared" si="30"/>
        <v>#DIV/0!</v>
      </c>
      <c r="G64">
        <f t="shared" si="31"/>
        <v>0</v>
      </c>
      <c r="H64" s="21">
        <f t="shared" si="32"/>
        <v>0</v>
      </c>
      <c r="I64" s="7" t="e">
        <f t="shared" si="33"/>
        <v>#DIV/0!</v>
      </c>
      <c r="J64" t="e">
        <f t="shared" si="34"/>
        <v>#DIV/0!</v>
      </c>
      <c r="K64">
        <f>Control!F66/100</f>
        <v>0</v>
      </c>
      <c r="L64" s="25" t="e">
        <f t="shared" si="35"/>
        <v>#DIV/0!</v>
      </c>
      <c r="M64" s="10" t="e">
        <f t="shared" si="36"/>
        <v>#DIV/0!</v>
      </c>
      <c r="N64" t="e">
        <f t="shared" si="37"/>
        <v>#DIV/0!</v>
      </c>
      <c r="O64" t="e">
        <f t="shared" si="38"/>
        <v>#DIV/0!</v>
      </c>
      <c r="P64" s="25" t="e">
        <f t="shared" si="39"/>
        <v>#DIV/0!</v>
      </c>
      <c r="Q64" s="17" t="e">
        <f t="shared" si="40"/>
        <v>#DIV/0!</v>
      </c>
      <c r="R64" t="e">
        <f t="shared" si="41"/>
        <v>#DIV/0!</v>
      </c>
      <c r="S64" s="25" t="e">
        <f t="shared" si="42"/>
        <v>#DIV/0!</v>
      </c>
      <c r="T64" s="25" t="e">
        <f t="shared" si="43"/>
        <v>#DIV/0!</v>
      </c>
      <c r="U64" s="10" t="e">
        <f ca="1">RANK(C64,$C$3:OFFSET($C$3,Control!$I$5-1,0),1)</f>
        <v>#N/A</v>
      </c>
      <c r="V64" s="10" t="e">
        <f t="shared" ca="1" si="48"/>
        <v>#N/A</v>
      </c>
      <c r="W64" s="10" t="e">
        <f t="shared" ca="1" si="48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4"/>
        <v>#DIV/0!</v>
      </c>
      <c r="AE64" t="e">
        <f t="shared" si="45"/>
        <v>#DIV/0!</v>
      </c>
      <c r="AF64" s="25" t="e">
        <f t="shared" si="46"/>
        <v>#DIV/0!</v>
      </c>
    </row>
    <row r="65" spans="1:32" ht="14.25" x14ac:dyDescent="0.2">
      <c r="A65" s="37">
        <f>Control!B67</f>
        <v>0</v>
      </c>
      <c r="B65" s="27" t="e">
        <f t="shared" si="28"/>
        <v>#DIV/0!</v>
      </c>
      <c r="C65" s="20">
        <v>0</v>
      </c>
      <c r="D65" s="9" t="e">
        <f t="shared" si="29"/>
        <v>#DIV/0!</v>
      </c>
      <c r="E65">
        <f>Control!C67/100</f>
        <v>0</v>
      </c>
      <c r="F65" t="e">
        <f t="shared" si="30"/>
        <v>#DIV/0!</v>
      </c>
      <c r="G65">
        <f t="shared" si="31"/>
        <v>0</v>
      </c>
      <c r="H65" s="21">
        <f t="shared" si="32"/>
        <v>0</v>
      </c>
      <c r="I65" s="7" t="e">
        <f t="shared" si="33"/>
        <v>#DIV/0!</v>
      </c>
      <c r="J65" t="e">
        <f t="shared" si="34"/>
        <v>#DIV/0!</v>
      </c>
      <c r="K65">
        <f>Control!F67/100</f>
        <v>0</v>
      </c>
      <c r="L65" s="25" t="e">
        <f t="shared" si="35"/>
        <v>#DIV/0!</v>
      </c>
      <c r="M65" s="10" t="e">
        <f t="shared" si="36"/>
        <v>#DIV/0!</v>
      </c>
      <c r="N65" t="e">
        <f t="shared" si="37"/>
        <v>#DIV/0!</v>
      </c>
      <c r="O65" t="e">
        <f t="shared" si="38"/>
        <v>#DIV/0!</v>
      </c>
      <c r="P65" s="25" t="e">
        <f t="shared" si="39"/>
        <v>#DIV/0!</v>
      </c>
      <c r="Q65" s="17" t="e">
        <f t="shared" si="40"/>
        <v>#DIV/0!</v>
      </c>
      <c r="R65" t="e">
        <f t="shared" si="41"/>
        <v>#DIV/0!</v>
      </c>
      <c r="S65" s="25" t="e">
        <f t="shared" si="42"/>
        <v>#DIV/0!</v>
      </c>
      <c r="T65" s="25" t="e">
        <f t="shared" si="43"/>
        <v>#DIV/0!</v>
      </c>
      <c r="U65" s="10" t="e">
        <f ca="1">RANK(C65,$C$3:OFFSET($C$3,Control!$I$5-1,0),1)</f>
        <v>#N/A</v>
      </c>
      <c r="V65" s="10" t="e">
        <f t="shared" ca="1" si="48"/>
        <v>#N/A</v>
      </c>
      <c r="W65" s="10" t="e">
        <f t="shared" ca="1" si="48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4"/>
        <v>#DIV/0!</v>
      </c>
      <c r="AE65" t="e">
        <f t="shared" si="45"/>
        <v>#DIV/0!</v>
      </c>
      <c r="AF65" s="25" t="e">
        <f t="shared" si="46"/>
        <v>#DIV/0!</v>
      </c>
    </row>
    <row r="66" spans="1:32" ht="14.25" x14ac:dyDescent="0.2">
      <c r="A66" s="37">
        <f>Control!B68</f>
        <v>0</v>
      </c>
      <c r="B66" s="27" t="e">
        <f t="shared" si="28"/>
        <v>#DIV/0!</v>
      </c>
      <c r="C66" s="20">
        <v>0</v>
      </c>
      <c r="D66" s="9" t="e">
        <f t="shared" si="29"/>
        <v>#DIV/0!</v>
      </c>
      <c r="E66">
        <f>Control!C68/100</f>
        <v>0</v>
      </c>
      <c r="F66" t="e">
        <f t="shared" si="30"/>
        <v>#DIV/0!</v>
      </c>
      <c r="G66">
        <f t="shared" si="31"/>
        <v>0</v>
      </c>
      <c r="H66" s="21">
        <f t="shared" si="32"/>
        <v>0</v>
      </c>
      <c r="I66" s="7" t="e">
        <f t="shared" si="33"/>
        <v>#DIV/0!</v>
      </c>
      <c r="J66" t="e">
        <f t="shared" si="34"/>
        <v>#DIV/0!</v>
      </c>
      <c r="K66">
        <f>Control!F68/100</f>
        <v>0</v>
      </c>
      <c r="L66" s="25" t="e">
        <f t="shared" si="35"/>
        <v>#DIV/0!</v>
      </c>
      <c r="M66" s="10" t="e">
        <f t="shared" si="36"/>
        <v>#DIV/0!</v>
      </c>
      <c r="N66" t="e">
        <f t="shared" si="37"/>
        <v>#DIV/0!</v>
      </c>
      <c r="O66" t="e">
        <f t="shared" si="38"/>
        <v>#DIV/0!</v>
      </c>
      <c r="P66" s="25" t="e">
        <f t="shared" si="39"/>
        <v>#DIV/0!</v>
      </c>
      <c r="Q66" s="17" t="e">
        <f t="shared" si="40"/>
        <v>#DIV/0!</v>
      </c>
      <c r="R66" t="e">
        <f t="shared" si="41"/>
        <v>#DIV/0!</v>
      </c>
      <c r="S66" s="25" t="e">
        <f t="shared" si="42"/>
        <v>#DIV/0!</v>
      </c>
      <c r="T66" s="25" t="e">
        <f t="shared" si="43"/>
        <v>#DIV/0!</v>
      </c>
      <c r="U66" s="10" t="e">
        <f ca="1">RANK(C66,$C$3:OFFSET($C$3,Control!$I$5-1,0),1)</f>
        <v>#N/A</v>
      </c>
      <c r="V66" s="10" t="e">
        <f t="shared" ca="1" si="48"/>
        <v>#N/A</v>
      </c>
      <c r="W66" s="10" t="e">
        <f t="shared" ca="1" si="48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4"/>
        <v>#DIV/0!</v>
      </c>
      <c r="AE66" t="e">
        <f t="shared" si="45"/>
        <v>#DIV/0!</v>
      </c>
      <c r="AF66" s="25" t="e">
        <f t="shared" si="46"/>
        <v>#DIV/0!</v>
      </c>
    </row>
    <row r="67" spans="1:32" ht="14.25" x14ac:dyDescent="0.2">
      <c r="A67" s="37">
        <f>Control!B69</f>
        <v>0</v>
      </c>
      <c r="B67" s="27" t="e">
        <f t="shared" si="28"/>
        <v>#DIV/0!</v>
      </c>
      <c r="C67" s="20">
        <v>0</v>
      </c>
      <c r="D67" s="9" t="e">
        <f t="shared" si="29"/>
        <v>#DIV/0!</v>
      </c>
      <c r="E67">
        <f>Control!C69/100</f>
        <v>0</v>
      </c>
      <c r="F67" t="e">
        <f t="shared" si="30"/>
        <v>#DIV/0!</v>
      </c>
      <c r="G67">
        <f t="shared" si="31"/>
        <v>0</v>
      </c>
      <c r="H67" s="21">
        <f t="shared" si="32"/>
        <v>0</v>
      </c>
      <c r="I67" s="7" t="e">
        <f t="shared" si="33"/>
        <v>#DIV/0!</v>
      </c>
      <c r="J67" t="e">
        <f t="shared" si="34"/>
        <v>#DIV/0!</v>
      </c>
      <c r="K67">
        <f>Control!F69/100</f>
        <v>0</v>
      </c>
      <c r="L67" s="25" t="e">
        <f t="shared" si="35"/>
        <v>#DIV/0!</v>
      </c>
      <c r="M67" s="10" t="e">
        <f t="shared" si="36"/>
        <v>#DIV/0!</v>
      </c>
      <c r="N67" t="e">
        <f t="shared" si="37"/>
        <v>#DIV/0!</v>
      </c>
      <c r="O67" t="e">
        <f t="shared" si="38"/>
        <v>#DIV/0!</v>
      </c>
      <c r="P67" s="25" t="e">
        <f t="shared" si="39"/>
        <v>#DIV/0!</v>
      </c>
      <c r="Q67" s="17" t="e">
        <f t="shared" si="40"/>
        <v>#DIV/0!</v>
      </c>
      <c r="R67" t="e">
        <f t="shared" si="41"/>
        <v>#DIV/0!</v>
      </c>
      <c r="S67" s="25" t="e">
        <f t="shared" si="42"/>
        <v>#DIV/0!</v>
      </c>
      <c r="T67" s="25" t="e">
        <f t="shared" si="43"/>
        <v>#DIV/0!</v>
      </c>
      <c r="U67" s="10" t="e">
        <f ca="1">RANK(C67,$C$3:OFFSET($C$3,Control!$I$5-1,0),1)</f>
        <v>#N/A</v>
      </c>
      <c r="V67" s="10" t="e">
        <f t="shared" ca="1" si="48"/>
        <v>#N/A</v>
      </c>
      <c r="W67" s="10" t="e">
        <f t="shared" ca="1" si="48"/>
        <v>#N/A</v>
      </c>
      <c r="X67" s="7" t="e">
        <f t="shared" si="18"/>
        <v>#DIV/0!</v>
      </c>
      <c r="Y67" s="7" t="e">
        <f t="shared" ref="Y67:Y100" ca="1" si="49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4"/>
        <v>#DIV/0!</v>
      </c>
      <c r="AE67" t="e">
        <f t="shared" si="45"/>
        <v>#DIV/0!</v>
      </c>
      <c r="AF67" s="25" t="e">
        <f t="shared" si="46"/>
        <v>#DIV/0!</v>
      </c>
    </row>
    <row r="68" spans="1:32" ht="14.25" x14ac:dyDescent="0.2">
      <c r="A68" s="37">
        <f>Control!B70</f>
        <v>0</v>
      </c>
      <c r="B68" s="27" t="e">
        <f t="shared" si="28"/>
        <v>#DIV/0!</v>
      </c>
      <c r="C68" s="20">
        <v>0</v>
      </c>
      <c r="D68" s="9" t="e">
        <f t="shared" si="29"/>
        <v>#DIV/0!</v>
      </c>
      <c r="E68">
        <f>Control!C70/100</f>
        <v>0</v>
      </c>
      <c r="F68" t="e">
        <f t="shared" si="30"/>
        <v>#DIV/0!</v>
      </c>
      <c r="G68">
        <f t="shared" si="31"/>
        <v>0</v>
      </c>
      <c r="H68" s="21">
        <f t="shared" si="32"/>
        <v>0</v>
      </c>
      <c r="I68" s="7" t="e">
        <f t="shared" si="33"/>
        <v>#DIV/0!</v>
      </c>
      <c r="J68" t="e">
        <f t="shared" si="34"/>
        <v>#DIV/0!</v>
      </c>
      <c r="K68">
        <f>Control!F70/100</f>
        <v>0</v>
      </c>
      <c r="L68" s="25" t="e">
        <f t="shared" si="35"/>
        <v>#DIV/0!</v>
      </c>
      <c r="M68" s="10" t="e">
        <f t="shared" si="36"/>
        <v>#DIV/0!</v>
      </c>
      <c r="N68" t="e">
        <f t="shared" si="37"/>
        <v>#DIV/0!</v>
      </c>
      <c r="O68" t="e">
        <f t="shared" si="38"/>
        <v>#DIV/0!</v>
      </c>
      <c r="P68" s="25" t="e">
        <f t="shared" si="39"/>
        <v>#DIV/0!</v>
      </c>
      <c r="Q68" s="17" t="e">
        <f t="shared" si="40"/>
        <v>#DIV/0!</v>
      </c>
      <c r="R68" t="e">
        <f t="shared" si="41"/>
        <v>#DIV/0!</v>
      </c>
      <c r="S68" s="25" t="e">
        <f t="shared" si="42"/>
        <v>#DIV/0!</v>
      </c>
      <c r="T68" s="25" t="e">
        <f t="shared" si="43"/>
        <v>#DIV/0!</v>
      </c>
      <c r="U68" s="10" t="e">
        <f ca="1">RANK(C68,$C$3:OFFSET($C$3,Control!$I$5-1,0),1)</f>
        <v>#N/A</v>
      </c>
      <c r="V68" s="10" t="e">
        <f t="shared" ca="1" si="48"/>
        <v>#N/A</v>
      </c>
      <c r="W68" s="10" t="e">
        <f t="shared" ca="1" si="48"/>
        <v>#N/A</v>
      </c>
      <c r="X68" s="7" t="e">
        <f t="shared" ref="X68:X100" si="50">(N68+L68)*100</f>
        <v>#DIV/0!</v>
      </c>
      <c r="Y68" s="7" t="e">
        <f t="shared" ca="1" si="49"/>
        <v>#N/A</v>
      </c>
      <c r="Z68">
        <v>1</v>
      </c>
      <c r="AA68">
        <v>2</v>
      </c>
      <c r="AB68" s="11" t="e">
        <f t="shared" ref="AB68:AB100" si="51">100*8.3144*$AA$2*($AA$1+273)*($AE$1/100-B68/100)/(0.018*1000000*C68+8.3144*$AA$2*($AA$1+273)*($AE$1/100-B68/100))</f>
        <v>#DIV/0!</v>
      </c>
      <c r="AC68" s="11"/>
      <c r="AD68" s="7" t="e">
        <f t="shared" si="44"/>
        <v>#DIV/0!</v>
      </c>
      <c r="AE68" t="e">
        <f t="shared" si="45"/>
        <v>#DIV/0!</v>
      </c>
      <c r="AF68" s="25" t="e">
        <f t="shared" si="46"/>
        <v>#DIV/0!</v>
      </c>
    </row>
    <row r="69" spans="1:32" ht="14.25" x14ac:dyDescent="0.2">
      <c r="A69" s="37">
        <f>Control!B71</f>
        <v>0</v>
      </c>
      <c r="B69" s="27" t="e">
        <f t="shared" si="28"/>
        <v>#DIV/0!</v>
      </c>
      <c r="C69" s="20">
        <v>0</v>
      </c>
      <c r="D69" s="9" t="e">
        <f t="shared" si="29"/>
        <v>#DIV/0!</v>
      </c>
      <c r="E69">
        <f>Control!C71/100</f>
        <v>0</v>
      </c>
      <c r="F69" t="e">
        <f t="shared" si="30"/>
        <v>#DIV/0!</v>
      </c>
      <c r="G69">
        <f t="shared" si="31"/>
        <v>0</v>
      </c>
      <c r="H69" s="21">
        <f t="shared" si="32"/>
        <v>0</v>
      </c>
      <c r="I69" s="7" t="e">
        <f t="shared" si="33"/>
        <v>#DIV/0!</v>
      </c>
      <c r="J69" t="e">
        <f t="shared" si="34"/>
        <v>#DIV/0!</v>
      </c>
      <c r="K69">
        <f>Control!F71/100</f>
        <v>0</v>
      </c>
      <c r="L69" s="25" t="e">
        <f t="shared" si="35"/>
        <v>#DIV/0!</v>
      </c>
      <c r="M69" s="10" t="e">
        <f t="shared" si="36"/>
        <v>#DIV/0!</v>
      </c>
      <c r="N69" t="e">
        <f t="shared" si="37"/>
        <v>#DIV/0!</v>
      </c>
      <c r="O69" t="e">
        <f t="shared" si="38"/>
        <v>#DIV/0!</v>
      </c>
      <c r="P69" s="25" t="e">
        <f t="shared" si="39"/>
        <v>#DIV/0!</v>
      </c>
      <c r="Q69" s="17" t="e">
        <f t="shared" si="40"/>
        <v>#DIV/0!</v>
      </c>
      <c r="R69" t="e">
        <f t="shared" si="41"/>
        <v>#DIV/0!</v>
      </c>
      <c r="S69" s="25" t="e">
        <f t="shared" si="42"/>
        <v>#DIV/0!</v>
      </c>
      <c r="T69" s="25" t="e">
        <f t="shared" si="43"/>
        <v>#DIV/0!</v>
      </c>
      <c r="U69" s="10" t="e">
        <f ca="1">RANK(C69,$C$3:OFFSET($C$3,Control!$I$5-1,0),1)</f>
        <v>#N/A</v>
      </c>
      <c r="V69" s="10" t="e">
        <f t="shared" ca="1" si="48"/>
        <v>#N/A</v>
      </c>
      <c r="W69" s="10" t="e">
        <f t="shared" ca="1" si="48"/>
        <v>#N/A</v>
      </c>
      <c r="X69" s="7" t="e">
        <f t="shared" si="50"/>
        <v>#DIV/0!</v>
      </c>
      <c r="Y69" s="7" t="e">
        <f t="shared" ca="1" si="49"/>
        <v>#N/A</v>
      </c>
      <c r="Z69">
        <v>1</v>
      </c>
      <c r="AA69">
        <v>2</v>
      </c>
      <c r="AB69" s="11" t="e">
        <f t="shared" si="51"/>
        <v>#DIV/0!</v>
      </c>
      <c r="AC69" s="11"/>
      <c r="AD69" s="7" t="e">
        <f t="shared" si="44"/>
        <v>#DIV/0!</v>
      </c>
      <c r="AE69" t="e">
        <f t="shared" si="45"/>
        <v>#DIV/0!</v>
      </c>
      <c r="AF69" s="25" t="e">
        <f t="shared" si="46"/>
        <v>#DIV/0!</v>
      </c>
    </row>
    <row r="70" spans="1:32" ht="14.25" x14ac:dyDescent="0.2">
      <c r="A70" s="37">
        <f>Control!B72</f>
        <v>0</v>
      </c>
      <c r="B70" s="27" t="e">
        <f t="shared" si="28"/>
        <v>#DIV/0!</v>
      </c>
      <c r="C70" s="20">
        <v>0</v>
      </c>
      <c r="D70" s="9" t="e">
        <f t="shared" si="29"/>
        <v>#DIV/0!</v>
      </c>
      <c r="E70">
        <f>Control!C72/100</f>
        <v>0</v>
      </c>
      <c r="F70" t="e">
        <f t="shared" si="30"/>
        <v>#DIV/0!</v>
      </c>
      <c r="G70">
        <f t="shared" si="31"/>
        <v>0</v>
      </c>
      <c r="H70" s="21">
        <f t="shared" si="32"/>
        <v>0</v>
      </c>
      <c r="I70" s="7" t="e">
        <f t="shared" si="33"/>
        <v>#DIV/0!</v>
      </c>
      <c r="J70" t="e">
        <f t="shared" si="34"/>
        <v>#DIV/0!</v>
      </c>
      <c r="K70">
        <f>Control!F72/100</f>
        <v>0</v>
      </c>
      <c r="L70" s="25" t="e">
        <f t="shared" si="35"/>
        <v>#DIV/0!</v>
      </c>
      <c r="M70" s="10" t="e">
        <f t="shared" si="36"/>
        <v>#DIV/0!</v>
      </c>
      <c r="N70" t="e">
        <f t="shared" si="37"/>
        <v>#DIV/0!</v>
      </c>
      <c r="O70" t="e">
        <f t="shared" si="38"/>
        <v>#DIV/0!</v>
      </c>
      <c r="P70" s="25" t="e">
        <f t="shared" si="39"/>
        <v>#DIV/0!</v>
      </c>
      <c r="Q70" s="17" t="e">
        <f t="shared" si="40"/>
        <v>#DIV/0!</v>
      </c>
      <c r="R70" t="e">
        <f t="shared" si="41"/>
        <v>#DIV/0!</v>
      </c>
      <c r="S70" s="25" t="e">
        <f t="shared" si="42"/>
        <v>#DIV/0!</v>
      </c>
      <c r="T70" s="25" t="e">
        <f t="shared" si="43"/>
        <v>#DIV/0!</v>
      </c>
      <c r="U70" s="10" t="e">
        <f ca="1">RANK(C70,$C$3:OFFSET($C$3,Control!$I$5-1,0),1)</f>
        <v>#N/A</v>
      </c>
      <c r="V70" s="10" t="e">
        <f t="shared" ca="1" si="48"/>
        <v>#N/A</v>
      </c>
      <c r="W70" s="10" t="e">
        <f t="shared" ca="1" si="48"/>
        <v>#N/A</v>
      </c>
      <c r="X70" s="7" t="e">
        <f t="shared" si="50"/>
        <v>#DIV/0!</v>
      </c>
      <c r="Y70" s="7" t="e">
        <f t="shared" ca="1" si="49"/>
        <v>#N/A</v>
      </c>
      <c r="Z70">
        <v>1</v>
      </c>
      <c r="AA70">
        <v>2</v>
      </c>
      <c r="AB70" s="11" t="e">
        <f t="shared" si="51"/>
        <v>#DIV/0!</v>
      </c>
      <c r="AC70" s="11"/>
      <c r="AD70" s="7" t="e">
        <f t="shared" si="44"/>
        <v>#DIV/0!</v>
      </c>
      <c r="AE70" t="e">
        <f t="shared" si="45"/>
        <v>#DIV/0!</v>
      </c>
      <c r="AF70" s="25" t="e">
        <f t="shared" si="46"/>
        <v>#DIV/0!</v>
      </c>
    </row>
    <row r="71" spans="1:32" ht="14.25" x14ac:dyDescent="0.2">
      <c r="A71" s="37">
        <f>Control!B73</f>
        <v>0</v>
      </c>
      <c r="B71" s="27" t="e">
        <f t="shared" si="28"/>
        <v>#DIV/0!</v>
      </c>
      <c r="C71" s="20">
        <v>0</v>
      </c>
      <c r="D71" s="9" t="e">
        <f t="shared" si="29"/>
        <v>#DIV/0!</v>
      </c>
      <c r="E71">
        <f>Control!C73/100</f>
        <v>0</v>
      </c>
      <c r="F71" t="e">
        <f t="shared" si="30"/>
        <v>#DIV/0!</v>
      </c>
      <c r="G71">
        <f t="shared" si="31"/>
        <v>0</v>
      </c>
      <c r="H71" s="21">
        <f t="shared" si="32"/>
        <v>0</v>
      </c>
      <c r="I71" s="7" t="e">
        <f t="shared" si="33"/>
        <v>#DIV/0!</v>
      </c>
      <c r="J71" t="e">
        <f t="shared" si="34"/>
        <v>#DIV/0!</v>
      </c>
      <c r="K71">
        <f>Control!F73/100</f>
        <v>0</v>
      </c>
      <c r="L71" s="25" t="e">
        <f t="shared" si="35"/>
        <v>#DIV/0!</v>
      </c>
      <c r="M71" s="10" t="e">
        <f t="shared" si="36"/>
        <v>#DIV/0!</v>
      </c>
      <c r="N71" t="e">
        <f t="shared" si="37"/>
        <v>#DIV/0!</v>
      </c>
      <c r="O71" t="e">
        <f t="shared" si="38"/>
        <v>#DIV/0!</v>
      </c>
      <c r="P71" s="25" t="e">
        <f t="shared" si="39"/>
        <v>#DIV/0!</v>
      </c>
      <c r="Q71" s="17" t="e">
        <f t="shared" si="40"/>
        <v>#DIV/0!</v>
      </c>
      <c r="R71" t="e">
        <f t="shared" si="41"/>
        <v>#DIV/0!</v>
      </c>
      <c r="S71" s="25" t="e">
        <f t="shared" si="42"/>
        <v>#DIV/0!</v>
      </c>
      <c r="T71" s="25" t="e">
        <f t="shared" si="43"/>
        <v>#DIV/0!</v>
      </c>
      <c r="U71" s="10" t="e">
        <f ca="1">RANK(C71,$C$3:OFFSET($C$3,Control!$I$5-1,0),1)</f>
        <v>#N/A</v>
      </c>
      <c r="V71" s="10" t="e">
        <f t="shared" ca="1" si="48"/>
        <v>#N/A</v>
      </c>
      <c r="W71" s="10" t="e">
        <f t="shared" ca="1" si="48"/>
        <v>#N/A</v>
      </c>
      <c r="X71" s="7" t="e">
        <f t="shared" si="50"/>
        <v>#DIV/0!</v>
      </c>
      <c r="Y71" s="7" t="e">
        <f t="shared" ca="1" si="49"/>
        <v>#N/A</v>
      </c>
      <c r="Z71">
        <v>1</v>
      </c>
      <c r="AA71">
        <v>2</v>
      </c>
      <c r="AB71" s="11" t="e">
        <f t="shared" si="51"/>
        <v>#DIV/0!</v>
      </c>
      <c r="AC71" s="11"/>
      <c r="AD71" s="7" t="e">
        <f t="shared" si="44"/>
        <v>#DIV/0!</v>
      </c>
      <c r="AE71" t="e">
        <f t="shared" si="45"/>
        <v>#DIV/0!</v>
      </c>
      <c r="AF71" s="25" t="e">
        <f t="shared" si="46"/>
        <v>#DIV/0!</v>
      </c>
    </row>
    <row r="72" spans="1:32" ht="14.25" x14ac:dyDescent="0.2">
      <c r="A72" s="37">
        <f>Control!B74</f>
        <v>0</v>
      </c>
      <c r="B72" s="27" t="e">
        <f t="shared" si="28"/>
        <v>#DIV/0!</v>
      </c>
      <c r="C72" s="20">
        <v>0</v>
      </c>
      <c r="D72" s="9" t="e">
        <f t="shared" si="29"/>
        <v>#DIV/0!</v>
      </c>
      <c r="E72">
        <f>Control!C74/100</f>
        <v>0</v>
      </c>
      <c r="F72" t="e">
        <f t="shared" si="30"/>
        <v>#DIV/0!</v>
      </c>
      <c r="G72">
        <f t="shared" si="31"/>
        <v>0</v>
      </c>
      <c r="H72" s="21">
        <f t="shared" si="32"/>
        <v>0</v>
      </c>
      <c r="I72" s="7" t="e">
        <f t="shared" si="33"/>
        <v>#DIV/0!</v>
      </c>
      <c r="J72" t="e">
        <f t="shared" si="34"/>
        <v>#DIV/0!</v>
      </c>
      <c r="K72">
        <f>Control!F74/100</f>
        <v>0</v>
      </c>
      <c r="L72" s="25" t="e">
        <f t="shared" si="35"/>
        <v>#DIV/0!</v>
      </c>
      <c r="M72" s="10" t="e">
        <f t="shared" si="36"/>
        <v>#DIV/0!</v>
      </c>
      <c r="N72" t="e">
        <f t="shared" si="37"/>
        <v>#DIV/0!</v>
      </c>
      <c r="O72" t="e">
        <f t="shared" si="38"/>
        <v>#DIV/0!</v>
      </c>
      <c r="P72" s="25" t="e">
        <f t="shared" si="39"/>
        <v>#DIV/0!</v>
      </c>
      <c r="Q72" s="17" t="e">
        <f t="shared" si="40"/>
        <v>#DIV/0!</v>
      </c>
      <c r="R72" t="e">
        <f t="shared" si="41"/>
        <v>#DIV/0!</v>
      </c>
      <c r="S72" s="25" t="e">
        <f t="shared" si="42"/>
        <v>#DIV/0!</v>
      </c>
      <c r="T72" s="25" t="e">
        <f t="shared" si="43"/>
        <v>#DIV/0!</v>
      </c>
      <c r="U72" s="10" t="e">
        <f ca="1">RANK(C72,$C$3:OFFSET($C$3,Control!$I$5-1,0),1)</f>
        <v>#N/A</v>
      </c>
      <c r="V72" s="10" t="e">
        <f t="shared" ca="1" si="48"/>
        <v>#N/A</v>
      </c>
      <c r="W72" s="10" t="e">
        <f t="shared" ca="1" si="48"/>
        <v>#N/A</v>
      </c>
      <c r="X72" s="7" t="e">
        <f t="shared" si="50"/>
        <v>#DIV/0!</v>
      </c>
      <c r="Y72" s="7" t="e">
        <f t="shared" ca="1" si="49"/>
        <v>#N/A</v>
      </c>
      <c r="Z72">
        <v>1</v>
      </c>
      <c r="AA72">
        <v>2</v>
      </c>
      <c r="AB72" s="11" t="e">
        <f t="shared" si="51"/>
        <v>#DIV/0!</v>
      </c>
      <c r="AC72" s="11"/>
      <c r="AD72" s="7" t="e">
        <f t="shared" si="44"/>
        <v>#DIV/0!</v>
      </c>
      <c r="AE72" t="e">
        <f t="shared" si="45"/>
        <v>#DIV/0!</v>
      </c>
      <c r="AF72" s="25" t="e">
        <f t="shared" si="46"/>
        <v>#DIV/0!</v>
      </c>
    </row>
    <row r="73" spans="1:32" ht="14.25" x14ac:dyDescent="0.2">
      <c r="A73" s="37">
        <f>Control!B75</f>
        <v>0</v>
      </c>
      <c r="B73" s="27" t="e">
        <f t="shared" si="28"/>
        <v>#DIV/0!</v>
      </c>
      <c r="C73" s="20">
        <v>0</v>
      </c>
      <c r="D73" s="9" t="e">
        <f t="shared" si="29"/>
        <v>#DIV/0!</v>
      </c>
      <c r="E73">
        <f>Control!C75/100</f>
        <v>0</v>
      </c>
      <c r="F73" t="e">
        <f t="shared" si="30"/>
        <v>#DIV/0!</v>
      </c>
      <c r="G73">
        <f t="shared" si="31"/>
        <v>0</v>
      </c>
      <c r="H73" s="21">
        <f t="shared" si="32"/>
        <v>0</v>
      </c>
      <c r="I73" s="7" t="e">
        <f t="shared" si="33"/>
        <v>#DIV/0!</v>
      </c>
      <c r="J73" t="e">
        <f t="shared" si="34"/>
        <v>#DIV/0!</v>
      </c>
      <c r="K73">
        <f>Control!F75/100</f>
        <v>0</v>
      </c>
      <c r="L73" s="25" t="e">
        <f t="shared" si="35"/>
        <v>#DIV/0!</v>
      </c>
      <c r="M73" s="10" t="e">
        <f t="shared" si="36"/>
        <v>#DIV/0!</v>
      </c>
      <c r="N73" t="e">
        <f t="shared" si="37"/>
        <v>#DIV/0!</v>
      </c>
      <c r="O73" t="e">
        <f t="shared" si="38"/>
        <v>#DIV/0!</v>
      </c>
      <c r="P73" s="25" t="e">
        <f t="shared" si="39"/>
        <v>#DIV/0!</v>
      </c>
      <c r="Q73" s="17" t="e">
        <f t="shared" si="40"/>
        <v>#DIV/0!</v>
      </c>
      <c r="R73" t="e">
        <f t="shared" si="41"/>
        <v>#DIV/0!</v>
      </c>
      <c r="S73" s="25" t="e">
        <f t="shared" si="42"/>
        <v>#DIV/0!</v>
      </c>
      <c r="T73" s="25" t="e">
        <f t="shared" si="43"/>
        <v>#DIV/0!</v>
      </c>
      <c r="U73" s="10" t="e">
        <f ca="1">RANK(C73,$C$3:OFFSET($C$3,Control!$I$5-1,0),1)</f>
        <v>#N/A</v>
      </c>
      <c r="V73" s="10" t="e">
        <f t="shared" ca="1" si="48"/>
        <v>#N/A</v>
      </c>
      <c r="W73" s="10" t="e">
        <f t="shared" ca="1" si="48"/>
        <v>#N/A</v>
      </c>
      <c r="X73" s="7" t="e">
        <f t="shared" si="50"/>
        <v>#DIV/0!</v>
      </c>
      <c r="Y73" s="7" t="e">
        <f t="shared" ca="1" si="49"/>
        <v>#N/A</v>
      </c>
      <c r="Z73">
        <v>1</v>
      </c>
      <c r="AA73">
        <v>2</v>
      </c>
      <c r="AB73" s="11" t="e">
        <f t="shared" si="51"/>
        <v>#DIV/0!</v>
      </c>
      <c r="AC73" s="11"/>
      <c r="AD73" s="7" t="e">
        <f t="shared" si="44"/>
        <v>#DIV/0!</v>
      </c>
      <c r="AE73" t="e">
        <f t="shared" si="45"/>
        <v>#DIV/0!</v>
      </c>
      <c r="AF73" s="25" t="e">
        <f t="shared" si="46"/>
        <v>#DIV/0!</v>
      </c>
    </row>
    <row r="74" spans="1:32" ht="14.25" x14ac:dyDescent="0.2">
      <c r="A74" s="37">
        <f>Control!B76</f>
        <v>0</v>
      </c>
      <c r="B74" s="27" t="e">
        <f t="shared" si="28"/>
        <v>#DIV/0!</v>
      </c>
      <c r="C74" s="20">
        <v>0</v>
      </c>
      <c r="D74" s="9" t="e">
        <f t="shared" si="29"/>
        <v>#DIV/0!</v>
      </c>
      <c r="E74">
        <f>Control!C76/100</f>
        <v>0</v>
      </c>
      <c r="F74" t="e">
        <f t="shared" si="30"/>
        <v>#DIV/0!</v>
      </c>
      <c r="G74">
        <f t="shared" si="31"/>
        <v>0</v>
      </c>
      <c r="H74" s="21">
        <f t="shared" si="32"/>
        <v>0</v>
      </c>
      <c r="I74" s="7" t="e">
        <f t="shared" si="33"/>
        <v>#DIV/0!</v>
      </c>
      <c r="J74" t="e">
        <f t="shared" si="34"/>
        <v>#DIV/0!</v>
      </c>
      <c r="K74">
        <f>Control!F76/100</f>
        <v>0</v>
      </c>
      <c r="L74" s="25" t="e">
        <f t="shared" si="35"/>
        <v>#DIV/0!</v>
      </c>
      <c r="M74" s="10" t="e">
        <f t="shared" si="36"/>
        <v>#DIV/0!</v>
      </c>
      <c r="N74" t="e">
        <f t="shared" si="37"/>
        <v>#DIV/0!</v>
      </c>
      <c r="O74" t="e">
        <f t="shared" si="38"/>
        <v>#DIV/0!</v>
      </c>
      <c r="P74" s="25" t="e">
        <f t="shared" si="39"/>
        <v>#DIV/0!</v>
      </c>
      <c r="Q74" s="17" t="e">
        <f t="shared" si="40"/>
        <v>#DIV/0!</v>
      </c>
      <c r="R74" t="e">
        <f t="shared" si="41"/>
        <v>#DIV/0!</v>
      </c>
      <c r="S74" s="25" t="e">
        <f t="shared" si="42"/>
        <v>#DIV/0!</v>
      </c>
      <c r="T74" s="25" t="e">
        <f t="shared" si="43"/>
        <v>#DIV/0!</v>
      </c>
      <c r="U74" s="10" t="e">
        <f ca="1">RANK(C74,$C$3:OFFSET($C$3,Control!$I$5-1,0),1)</f>
        <v>#N/A</v>
      </c>
      <c r="V74" s="10" t="e">
        <f t="shared" ca="1" si="48"/>
        <v>#N/A</v>
      </c>
      <c r="W74" s="10" t="e">
        <f t="shared" ca="1" si="48"/>
        <v>#N/A</v>
      </c>
      <c r="X74" s="7" t="e">
        <f t="shared" si="50"/>
        <v>#DIV/0!</v>
      </c>
      <c r="Y74" s="7" t="e">
        <f t="shared" ca="1" si="49"/>
        <v>#N/A</v>
      </c>
      <c r="Z74">
        <v>1</v>
      </c>
      <c r="AA74">
        <v>2</v>
      </c>
      <c r="AB74" s="11" t="e">
        <f t="shared" si="51"/>
        <v>#DIV/0!</v>
      </c>
      <c r="AC74" s="11"/>
      <c r="AD74" s="7" t="e">
        <f t="shared" si="44"/>
        <v>#DIV/0!</v>
      </c>
      <c r="AE74" t="e">
        <f t="shared" si="45"/>
        <v>#DIV/0!</v>
      </c>
      <c r="AF74" s="25" t="e">
        <f t="shared" si="46"/>
        <v>#DIV/0!</v>
      </c>
    </row>
    <row r="75" spans="1:32" ht="14.25" x14ac:dyDescent="0.2">
      <c r="A75" s="37">
        <f>Control!B77</f>
        <v>0</v>
      </c>
      <c r="B75" s="27" t="e">
        <f t="shared" si="28"/>
        <v>#DIV/0!</v>
      </c>
      <c r="C75" s="20">
        <v>0</v>
      </c>
      <c r="D75" s="9" t="e">
        <f t="shared" si="29"/>
        <v>#DIV/0!</v>
      </c>
      <c r="E75">
        <f>Control!C77/100</f>
        <v>0</v>
      </c>
      <c r="F75" t="e">
        <f t="shared" si="30"/>
        <v>#DIV/0!</v>
      </c>
      <c r="G75">
        <f t="shared" si="31"/>
        <v>0</v>
      </c>
      <c r="H75" s="21">
        <f t="shared" si="32"/>
        <v>0</v>
      </c>
      <c r="I75" s="7" t="e">
        <f t="shared" si="33"/>
        <v>#DIV/0!</v>
      </c>
      <c r="J75" t="e">
        <f t="shared" si="34"/>
        <v>#DIV/0!</v>
      </c>
      <c r="K75">
        <f>Control!F77/100</f>
        <v>0</v>
      </c>
      <c r="L75" s="25" t="e">
        <f t="shared" si="35"/>
        <v>#DIV/0!</v>
      </c>
      <c r="M75" s="10" t="e">
        <f t="shared" si="36"/>
        <v>#DIV/0!</v>
      </c>
      <c r="N75" t="e">
        <f t="shared" si="37"/>
        <v>#DIV/0!</v>
      </c>
      <c r="O75" t="e">
        <f t="shared" si="38"/>
        <v>#DIV/0!</v>
      </c>
      <c r="P75" s="25" t="e">
        <f t="shared" si="39"/>
        <v>#DIV/0!</v>
      </c>
      <c r="Q75" s="17" t="e">
        <f t="shared" si="40"/>
        <v>#DIV/0!</v>
      </c>
      <c r="R75" t="e">
        <f t="shared" si="41"/>
        <v>#DIV/0!</v>
      </c>
      <c r="S75" s="25" t="e">
        <f t="shared" si="42"/>
        <v>#DIV/0!</v>
      </c>
      <c r="T75" s="25" t="e">
        <f t="shared" si="43"/>
        <v>#DIV/0!</v>
      </c>
      <c r="U75" s="10" t="e">
        <f ca="1">RANK(C75,$C$3:OFFSET($C$3,Control!$I$5-1,0),1)</f>
        <v>#N/A</v>
      </c>
      <c r="V75" s="10" t="e">
        <f t="shared" ca="1" si="48"/>
        <v>#N/A</v>
      </c>
      <c r="W75" s="10" t="e">
        <f t="shared" ca="1" si="48"/>
        <v>#N/A</v>
      </c>
      <c r="X75" s="7" t="e">
        <f t="shared" si="50"/>
        <v>#DIV/0!</v>
      </c>
      <c r="Y75" s="7" t="e">
        <f t="shared" ca="1" si="49"/>
        <v>#N/A</v>
      </c>
      <c r="Z75">
        <v>1</v>
      </c>
      <c r="AA75">
        <v>2</v>
      </c>
      <c r="AB75" s="11" t="e">
        <f t="shared" si="51"/>
        <v>#DIV/0!</v>
      </c>
      <c r="AC75" s="11"/>
      <c r="AD75" s="7" t="e">
        <f t="shared" si="44"/>
        <v>#DIV/0!</v>
      </c>
      <c r="AE75" t="e">
        <f t="shared" si="45"/>
        <v>#DIV/0!</v>
      </c>
      <c r="AF75" s="25" t="e">
        <f t="shared" si="46"/>
        <v>#DIV/0!</v>
      </c>
    </row>
    <row r="76" spans="1:32" ht="14.25" x14ac:dyDescent="0.2">
      <c r="A76" s="37">
        <f>Control!B78</f>
        <v>0</v>
      </c>
      <c r="B76" s="27" t="e">
        <f t="shared" si="28"/>
        <v>#DIV/0!</v>
      </c>
      <c r="C76" s="20">
        <v>0</v>
      </c>
      <c r="D76" s="9" t="e">
        <f t="shared" si="29"/>
        <v>#DIV/0!</v>
      </c>
      <c r="E76">
        <f>Control!C78/100</f>
        <v>0</v>
      </c>
      <c r="F76" t="e">
        <f t="shared" si="30"/>
        <v>#DIV/0!</v>
      </c>
      <c r="G76">
        <f t="shared" si="31"/>
        <v>0</v>
      </c>
      <c r="H76" s="21">
        <f t="shared" si="32"/>
        <v>0</v>
      </c>
      <c r="I76" s="7" t="e">
        <f t="shared" si="33"/>
        <v>#DIV/0!</v>
      </c>
      <c r="J76" t="e">
        <f t="shared" si="34"/>
        <v>#DIV/0!</v>
      </c>
      <c r="K76">
        <f>Control!F78/100</f>
        <v>0</v>
      </c>
      <c r="L76" s="25" t="e">
        <f t="shared" si="35"/>
        <v>#DIV/0!</v>
      </c>
      <c r="M76" s="10" t="e">
        <f t="shared" si="36"/>
        <v>#DIV/0!</v>
      </c>
      <c r="N76" t="e">
        <f t="shared" si="37"/>
        <v>#DIV/0!</v>
      </c>
      <c r="O76" t="e">
        <f t="shared" si="38"/>
        <v>#DIV/0!</v>
      </c>
      <c r="P76" s="25" t="e">
        <f t="shared" si="39"/>
        <v>#DIV/0!</v>
      </c>
      <c r="Q76" s="17" t="e">
        <f t="shared" si="40"/>
        <v>#DIV/0!</v>
      </c>
      <c r="R76" t="e">
        <f t="shared" si="41"/>
        <v>#DIV/0!</v>
      </c>
      <c r="S76" s="25" t="e">
        <f t="shared" si="42"/>
        <v>#DIV/0!</v>
      </c>
      <c r="T76" s="25" t="e">
        <f t="shared" si="43"/>
        <v>#DIV/0!</v>
      </c>
      <c r="U76" s="10" t="e">
        <f ca="1">RANK(C76,$C$3:OFFSET($C$3,Control!$I$5-1,0),1)</f>
        <v>#N/A</v>
      </c>
      <c r="V76" s="10" t="e">
        <f t="shared" ref="V76:W95" ca="1" si="52">IF(U76=U75,U75+1,U76)</f>
        <v>#N/A</v>
      </c>
      <c r="W76" s="10" t="e">
        <f t="shared" ca="1" si="52"/>
        <v>#N/A</v>
      </c>
      <c r="X76" s="7" t="e">
        <f t="shared" si="50"/>
        <v>#DIV/0!</v>
      </c>
      <c r="Y76" s="7" t="e">
        <f t="shared" ca="1" si="49"/>
        <v>#N/A</v>
      </c>
      <c r="Z76">
        <v>1</v>
      </c>
      <c r="AA76">
        <v>2</v>
      </c>
      <c r="AB76" s="11" t="e">
        <f t="shared" si="51"/>
        <v>#DIV/0!</v>
      </c>
      <c r="AC76" s="11"/>
      <c r="AD76" s="7" t="e">
        <f t="shared" si="44"/>
        <v>#DIV/0!</v>
      </c>
      <c r="AE76" t="e">
        <f t="shared" si="45"/>
        <v>#DIV/0!</v>
      </c>
      <c r="AF76" s="25" t="e">
        <f t="shared" si="46"/>
        <v>#DIV/0!</v>
      </c>
    </row>
    <row r="77" spans="1:32" ht="14.25" x14ac:dyDescent="0.2">
      <c r="A77" s="37">
        <f>Control!B79</f>
        <v>0</v>
      </c>
      <c r="B77" s="27" t="e">
        <f t="shared" si="28"/>
        <v>#DIV/0!</v>
      </c>
      <c r="C77" s="20">
        <v>0</v>
      </c>
      <c r="D77" s="9" t="e">
        <f t="shared" si="29"/>
        <v>#DIV/0!</v>
      </c>
      <c r="E77">
        <f>Control!C79/100</f>
        <v>0</v>
      </c>
      <c r="F77" t="e">
        <f t="shared" si="30"/>
        <v>#DIV/0!</v>
      </c>
      <c r="G77">
        <f t="shared" si="31"/>
        <v>0</v>
      </c>
      <c r="H77" s="21">
        <f t="shared" si="32"/>
        <v>0</v>
      </c>
      <c r="I77" s="7" t="e">
        <f t="shared" si="33"/>
        <v>#DIV/0!</v>
      </c>
      <c r="J77" t="e">
        <f t="shared" si="34"/>
        <v>#DIV/0!</v>
      </c>
      <c r="K77">
        <f>Control!F79/100</f>
        <v>0</v>
      </c>
      <c r="L77" s="25" t="e">
        <f t="shared" si="35"/>
        <v>#DIV/0!</v>
      </c>
      <c r="M77" s="10" t="e">
        <f t="shared" si="36"/>
        <v>#DIV/0!</v>
      </c>
      <c r="N77" t="e">
        <f t="shared" si="37"/>
        <v>#DIV/0!</v>
      </c>
      <c r="O77" t="e">
        <f t="shared" si="38"/>
        <v>#DIV/0!</v>
      </c>
      <c r="P77" s="25" t="e">
        <f t="shared" si="39"/>
        <v>#DIV/0!</v>
      </c>
      <c r="Q77" s="17" t="e">
        <f t="shared" si="40"/>
        <v>#DIV/0!</v>
      </c>
      <c r="R77" t="e">
        <f t="shared" si="41"/>
        <v>#DIV/0!</v>
      </c>
      <c r="S77" s="25" t="e">
        <f t="shared" si="42"/>
        <v>#DIV/0!</v>
      </c>
      <c r="T77" s="25" t="e">
        <f t="shared" si="43"/>
        <v>#DIV/0!</v>
      </c>
      <c r="U77" s="10" t="e">
        <f ca="1">RANK(C77,$C$3:OFFSET($C$3,Control!$I$5-1,0),1)</f>
        <v>#N/A</v>
      </c>
      <c r="V77" s="10" t="e">
        <f t="shared" ca="1" si="52"/>
        <v>#N/A</v>
      </c>
      <c r="W77" s="10" t="e">
        <f t="shared" ca="1" si="52"/>
        <v>#N/A</v>
      </c>
      <c r="X77" s="7" t="e">
        <f t="shared" si="50"/>
        <v>#DIV/0!</v>
      </c>
      <c r="Y77" s="7" t="e">
        <f t="shared" ca="1" si="49"/>
        <v>#N/A</v>
      </c>
      <c r="Z77">
        <v>1</v>
      </c>
      <c r="AA77">
        <v>2</v>
      </c>
      <c r="AB77" s="11" t="e">
        <f t="shared" si="51"/>
        <v>#DIV/0!</v>
      </c>
      <c r="AC77" s="11"/>
      <c r="AD77" s="7" t="e">
        <f t="shared" si="44"/>
        <v>#DIV/0!</v>
      </c>
      <c r="AE77" t="e">
        <f t="shared" si="45"/>
        <v>#DIV/0!</v>
      </c>
      <c r="AF77" s="25" t="e">
        <f t="shared" si="46"/>
        <v>#DIV/0!</v>
      </c>
    </row>
    <row r="78" spans="1:32" ht="14.25" x14ac:dyDescent="0.2">
      <c r="A78" s="37">
        <f>Control!B80</f>
        <v>0</v>
      </c>
      <c r="B78" s="27" t="e">
        <f t="shared" si="28"/>
        <v>#DIV/0!</v>
      </c>
      <c r="C78" s="20">
        <v>0</v>
      </c>
      <c r="D78" s="9" t="e">
        <f t="shared" si="29"/>
        <v>#DIV/0!</v>
      </c>
      <c r="E78">
        <f>Control!C80/100</f>
        <v>0</v>
      </c>
      <c r="F78" t="e">
        <f t="shared" si="30"/>
        <v>#DIV/0!</v>
      </c>
      <c r="G78">
        <f t="shared" si="31"/>
        <v>0</v>
      </c>
      <c r="H78" s="21">
        <f t="shared" si="32"/>
        <v>0</v>
      </c>
      <c r="I78" s="7" t="e">
        <f t="shared" si="33"/>
        <v>#DIV/0!</v>
      </c>
      <c r="J78" t="e">
        <f t="shared" si="34"/>
        <v>#DIV/0!</v>
      </c>
      <c r="K78">
        <f>Control!F80/100</f>
        <v>0</v>
      </c>
      <c r="L78" s="25" t="e">
        <f t="shared" si="35"/>
        <v>#DIV/0!</v>
      </c>
      <c r="M78" s="10" t="e">
        <f t="shared" si="36"/>
        <v>#DIV/0!</v>
      </c>
      <c r="N78" t="e">
        <f t="shared" si="37"/>
        <v>#DIV/0!</v>
      </c>
      <c r="O78" t="e">
        <f t="shared" si="38"/>
        <v>#DIV/0!</v>
      </c>
      <c r="P78" s="25" t="e">
        <f t="shared" si="39"/>
        <v>#DIV/0!</v>
      </c>
      <c r="Q78" s="17" t="e">
        <f t="shared" si="40"/>
        <v>#DIV/0!</v>
      </c>
      <c r="R78" t="e">
        <f t="shared" si="41"/>
        <v>#DIV/0!</v>
      </c>
      <c r="S78" s="25" t="e">
        <f t="shared" si="42"/>
        <v>#DIV/0!</v>
      </c>
      <c r="T78" s="25" t="e">
        <f t="shared" si="43"/>
        <v>#DIV/0!</v>
      </c>
      <c r="U78" s="10" t="e">
        <f ca="1">RANK(C78,$C$3:OFFSET($C$3,Control!$I$5-1,0),1)</f>
        <v>#N/A</v>
      </c>
      <c r="V78" s="10" t="e">
        <f t="shared" ca="1" si="52"/>
        <v>#N/A</v>
      </c>
      <c r="W78" s="10" t="e">
        <f t="shared" ca="1" si="52"/>
        <v>#N/A</v>
      </c>
      <c r="X78" s="7" t="e">
        <f t="shared" si="50"/>
        <v>#DIV/0!</v>
      </c>
      <c r="Y78" s="7" t="e">
        <f t="shared" ca="1" si="49"/>
        <v>#N/A</v>
      </c>
      <c r="Z78">
        <v>1</v>
      </c>
      <c r="AA78">
        <v>2</v>
      </c>
      <c r="AB78" s="11" t="e">
        <f t="shared" si="51"/>
        <v>#DIV/0!</v>
      </c>
      <c r="AC78" s="11"/>
      <c r="AD78" s="7" t="e">
        <f t="shared" si="44"/>
        <v>#DIV/0!</v>
      </c>
      <c r="AE78" t="e">
        <f t="shared" si="45"/>
        <v>#DIV/0!</v>
      </c>
      <c r="AF78" s="25" t="e">
        <f t="shared" si="46"/>
        <v>#DIV/0!</v>
      </c>
    </row>
    <row r="79" spans="1:32" ht="14.25" x14ac:dyDescent="0.2">
      <c r="A79" s="37">
        <f>Control!B81</f>
        <v>0</v>
      </c>
      <c r="B79" s="27" t="e">
        <f t="shared" si="28"/>
        <v>#DIV/0!</v>
      </c>
      <c r="C79" s="20">
        <v>0</v>
      </c>
      <c r="D79" s="9" t="e">
        <f t="shared" si="29"/>
        <v>#DIV/0!</v>
      </c>
      <c r="E79">
        <f>Control!C81/100</f>
        <v>0</v>
      </c>
      <c r="F79" t="e">
        <f t="shared" si="30"/>
        <v>#DIV/0!</v>
      </c>
      <c r="G79">
        <f t="shared" si="31"/>
        <v>0</v>
      </c>
      <c r="H79" s="21">
        <f t="shared" si="32"/>
        <v>0</v>
      </c>
      <c r="I79" s="7" t="e">
        <f t="shared" si="33"/>
        <v>#DIV/0!</v>
      </c>
      <c r="J79" t="e">
        <f t="shared" si="34"/>
        <v>#DIV/0!</v>
      </c>
      <c r="K79">
        <f>Control!F81/100</f>
        <v>0</v>
      </c>
      <c r="L79" s="25" t="e">
        <f t="shared" si="35"/>
        <v>#DIV/0!</v>
      </c>
      <c r="M79" s="10" t="e">
        <f t="shared" si="36"/>
        <v>#DIV/0!</v>
      </c>
      <c r="N79" t="e">
        <f t="shared" si="37"/>
        <v>#DIV/0!</v>
      </c>
      <c r="O79" t="e">
        <f t="shared" si="38"/>
        <v>#DIV/0!</v>
      </c>
      <c r="P79" s="25" t="e">
        <f t="shared" si="39"/>
        <v>#DIV/0!</v>
      </c>
      <c r="Q79" s="17" t="e">
        <f t="shared" si="40"/>
        <v>#DIV/0!</v>
      </c>
      <c r="R79" t="e">
        <f t="shared" si="41"/>
        <v>#DIV/0!</v>
      </c>
      <c r="S79" s="25" t="e">
        <f t="shared" si="42"/>
        <v>#DIV/0!</v>
      </c>
      <c r="T79" s="25" t="e">
        <f t="shared" si="43"/>
        <v>#DIV/0!</v>
      </c>
      <c r="U79" s="10" t="e">
        <f ca="1">RANK(C79,$C$3:OFFSET($C$3,Control!$I$5-1,0),1)</f>
        <v>#N/A</v>
      </c>
      <c r="V79" s="10" t="e">
        <f t="shared" ca="1" si="52"/>
        <v>#N/A</v>
      </c>
      <c r="W79" s="10" t="e">
        <f t="shared" ca="1" si="52"/>
        <v>#N/A</v>
      </c>
      <c r="X79" s="7" t="e">
        <f t="shared" si="50"/>
        <v>#DIV/0!</v>
      </c>
      <c r="Y79" s="7" t="e">
        <f t="shared" ca="1" si="49"/>
        <v>#N/A</v>
      </c>
      <c r="Z79">
        <v>1</v>
      </c>
      <c r="AA79">
        <v>2</v>
      </c>
      <c r="AB79" s="11" t="e">
        <f t="shared" si="51"/>
        <v>#DIV/0!</v>
      </c>
      <c r="AC79" s="11"/>
      <c r="AD79" s="7" t="e">
        <f t="shared" si="44"/>
        <v>#DIV/0!</v>
      </c>
      <c r="AE79" t="e">
        <f t="shared" si="45"/>
        <v>#DIV/0!</v>
      </c>
      <c r="AF79" s="25" t="e">
        <f t="shared" si="46"/>
        <v>#DIV/0!</v>
      </c>
    </row>
    <row r="80" spans="1:32" ht="14.25" x14ac:dyDescent="0.2">
      <c r="A80" s="37">
        <f>Control!B82</f>
        <v>0</v>
      </c>
      <c r="B80" s="27" t="e">
        <f t="shared" si="28"/>
        <v>#DIV/0!</v>
      </c>
      <c r="C80" s="20">
        <v>0</v>
      </c>
      <c r="D80" s="9" t="e">
        <f t="shared" si="29"/>
        <v>#DIV/0!</v>
      </c>
      <c r="E80">
        <f>Control!C82/100</f>
        <v>0</v>
      </c>
      <c r="F80" t="e">
        <f t="shared" si="30"/>
        <v>#DIV/0!</v>
      </c>
      <c r="G80">
        <f t="shared" si="31"/>
        <v>0</v>
      </c>
      <c r="H80" s="21">
        <f t="shared" si="32"/>
        <v>0</v>
      </c>
      <c r="I80" s="7" t="e">
        <f t="shared" si="33"/>
        <v>#DIV/0!</v>
      </c>
      <c r="J80" t="e">
        <f t="shared" si="34"/>
        <v>#DIV/0!</v>
      </c>
      <c r="K80">
        <f>Control!F82/100</f>
        <v>0</v>
      </c>
      <c r="L80" s="25" t="e">
        <f t="shared" si="35"/>
        <v>#DIV/0!</v>
      </c>
      <c r="M80" s="10" t="e">
        <f t="shared" si="36"/>
        <v>#DIV/0!</v>
      </c>
      <c r="N80" t="e">
        <f t="shared" si="37"/>
        <v>#DIV/0!</v>
      </c>
      <c r="O80" t="e">
        <f t="shared" si="38"/>
        <v>#DIV/0!</v>
      </c>
      <c r="P80" s="25" t="e">
        <f t="shared" si="39"/>
        <v>#DIV/0!</v>
      </c>
      <c r="Q80" s="17" t="e">
        <f t="shared" si="40"/>
        <v>#DIV/0!</v>
      </c>
      <c r="R80" t="e">
        <f t="shared" si="41"/>
        <v>#DIV/0!</v>
      </c>
      <c r="S80" s="25" t="e">
        <f t="shared" si="42"/>
        <v>#DIV/0!</v>
      </c>
      <c r="T80" s="25" t="e">
        <f t="shared" si="43"/>
        <v>#DIV/0!</v>
      </c>
      <c r="U80" s="10" t="e">
        <f ca="1">RANK(C80,$C$3:OFFSET($C$3,Control!$I$5-1,0),1)</f>
        <v>#N/A</v>
      </c>
      <c r="V80" s="10" t="e">
        <f t="shared" ca="1" si="52"/>
        <v>#N/A</v>
      </c>
      <c r="W80" s="10" t="e">
        <f t="shared" ca="1" si="52"/>
        <v>#N/A</v>
      </c>
      <c r="X80" s="7" t="e">
        <f t="shared" si="50"/>
        <v>#DIV/0!</v>
      </c>
      <c r="Y80" s="7" t="e">
        <f t="shared" ca="1" si="49"/>
        <v>#N/A</v>
      </c>
      <c r="Z80">
        <v>1</v>
      </c>
      <c r="AA80">
        <v>2</v>
      </c>
      <c r="AB80" s="11" t="e">
        <f t="shared" si="51"/>
        <v>#DIV/0!</v>
      </c>
      <c r="AC80" s="11"/>
      <c r="AD80" s="7" t="e">
        <f t="shared" si="44"/>
        <v>#DIV/0!</v>
      </c>
      <c r="AE80" t="e">
        <f t="shared" si="45"/>
        <v>#DIV/0!</v>
      </c>
      <c r="AF80" s="25" t="e">
        <f t="shared" si="46"/>
        <v>#DIV/0!</v>
      </c>
    </row>
    <row r="81" spans="1:32" ht="14.25" x14ac:dyDescent="0.2">
      <c r="A81" s="37">
        <f>Control!B83</f>
        <v>0</v>
      </c>
      <c r="B81" s="27" t="e">
        <f t="shared" si="28"/>
        <v>#DIV/0!</v>
      </c>
      <c r="C81" s="20">
        <v>0</v>
      </c>
      <c r="D81" s="9" t="e">
        <f t="shared" si="29"/>
        <v>#DIV/0!</v>
      </c>
      <c r="E81">
        <f>Control!C83/100</f>
        <v>0</v>
      </c>
      <c r="F81" t="e">
        <f t="shared" si="30"/>
        <v>#DIV/0!</v>
      </c>
      <c r="G81">
        <f t="shared" si="31"/>
        <v>0</v>
      </c>
      <c r="H81" s="21">
        <f t="shared" si="32"/>
        <v>0</v>
      </c>
      <c r="I81" s="7" t="e">
        <f t="shared" si="33"/>
        <v>#DIV/0!</v>
      </c>
      <c r="J81" t="e">
        <f t="shared" si="34"/>
        <v>#DIV/0!</v>
      </c>
      <c r="K81">
        <f>Control!F83/100</f>
        <v>0</v>
      </c>
      <c r="L81" s="25" t="e">
        <f t="shared" si="35"/>
        <v>#DIV/0!</v>
      </c>
      <c r="M81" s="10" t="e">
        <f t="shared" si="36"/>
        <v>#DIV/0!</v>
      </c>
      <c r="N81" t="e">
        <f t="shared" si="37"/>
        <v>#DIV/0!</v>
      </c>
      <c r="O81" t="e">
        <f t="shared" si="38"/>
        <v>#DIV/0!</v>
      </c>
      <c r="P81" s="25" t="e">
        <f t="shared" si="39"/>
        <v>#DIV/0!</v>
      </c>
      <c r="Q81" s="17" t="e">
        <f t="shared" si="40"/>
        <v>#DIV/0!</v>
      </c>
      <c r="R81" t="e">
        <f t="shared" si="41"/>
        <v>#DIV/0!</v>
      </c>
      <c r="S81" s="25" t="e">
        <f t="shared" si="42"/>
        <v>#DIV/0!</v>
      </c>
      <c r="T81" s="25" t="e">
        <f t="shared" si="43"/>
        <v>#DIV/0!</v>
      </c>
      <c r="U81" s="10" t="e">
        <f ca="1">RANK(C81,$C$3:OFFSET($C$3,Control!$I$5-1,0),1)</f>
        <v>#N/A</v>
      </c>
      <c r="V81" s="10" t="e">
        <f t="shared" ca="1" si="52"/>
        <v>#N/A</v>
      </c>
      <c r="W81" s="10" t="e">
        <f t="shared" ca="1" si="52"/>
        <v>#N/A</v>
      </c>
      <c r="X81" s="7" t="e">
        <f t="shared" si="50"/>
        <v>#DIV/0!</v>
      </c>
      <c r="Y81" s="7" t="e">
        <f t="shared" ca="1" si="49"/>
        <v>#N/A</v>
      </c>
      <c r="Z81">
        <v>1</v>
      </c>
      <c r="AA81">
        <v>2</v>
      </c>
      <c r="AB81" s="11" t="e">
        <f t="shared" si="51"/>
        <v>#DIV/0!</v>
      </c>
      <c r="AC81" s="11"/>
      <c r="AD81" s="7" t="e">
        <f t="shared" si="44"/>
        <v>#DIV/0!</v>
      </c>
      <c r="AE81" t="e">
        <f t="shared" si="45"/>
        <v>#DIV/0!</v>
      </c>
      <c r="AF81" s="25" t="e">
        <f t="shared" si="46"/>
        <v>#DIV/0!</v>
      </c>
    </row>
    <row r="82" spans="1:32" ht="14.25" x14ac:dyDescent="0.2">
      <c r="A82" s="37">
        <f>Control!B84</f>
        <v>0</v>
      </c>
      <c r="B82" s="27" t="e">
        <f t="shared" si="28"/>
        <v>#DIV/0!</v>
      </c>
      <c r="C82" s="20">
        <v>0</v>
      </c>
      <c r="D82" s="9" t="e">
        <f t="shared" si="29"/>
        <v>#DIV/0!</v>
      </c>
      <c r="E82">
        <f>Control!C84/100</f>
        <v>0</v>
      </c>
      <c r="F82" t="e">
        <f t="shared" si="30"/>
        <v>#DIV/0!</v>
      </c>
      <c r="G82">
        <f t="shared" si="31"/>
        <v>0</v>
      </c>
      <c r="H82" s="21">
        <f t="shared" si="32"/>
        <v>0</v>
      </c>
      <c r="I82" s="7" t="e">
        <f t="shared" si="33"/>
        <v>#DIV/0!</v>
      </c>
      <c r="J82" t="e">
        <f t="shared" si="34"/>
        <v>#DIV/0!</v>
      </c>
      <c r="K82">
        <f>Control!F84/100</f>
        <v>0</v>
      </c>
      <c r="L82" s="25" t="e">
        <f t="shared" si="35"/>
        <v>#DIV/0!</v>
      </c>
      <c r="M82" s="10" t="e">
        <f t="shared" si="36"/>
        <v>#DIV/0!</v>
      </c>
      <c r="N82" t="e">
        <f t="shared" si="37"/>
        <v>#DIV/0!</v>
      </c>
      <c r="O82" t="e">
        <f t="shared" si="38"/>
        <v>#DIV/0!</v>
      </c>
      <c r="P82" s="25" t="e">
        <f t="shared" si="39"/>
        <v>#DIV/0!</v>
      </c>
      <c r="Q82" s="17" t="e">
        <f t="shared" si="40"/>
        <v>#DIV/0!</v>
      </c>
      <c r="R82" t="e">
        <f t="shared" si="41"/>
        <v>#DIV/0!</v>
      </c>
      <c r="S82" s="25" t="e">
        <f t="shared" si="42"/>
        <v>#DIV/0!</v>
      </c>
      <c r="T82" s="25" t="e">
        <f t="shared" si="43"/>
        <v>#DIV/0!</v>
      </c>
      <c r="U82" s="10" t="e">
        <f ca="1">RANK(C82,$C$3:OFFSET($C$3,Control!$I$5-1,0),1)</f>
        <v>#N/A</v>
      </c>
      <c r="V82" s="10" t="e">
        <f t="shared" ca="1" si="52"/>
        <v>#N/A</v>
      </c>
      <c r="W82" s="10" t="e">
        <f t="shared" ca="1" si="52"/>
        <v>#N/A</v>
      </c>
      <c r="X82" s="7" t="e">
        <f t="shared" si="50"/>
        <v>#DIV/0!</v>
      </c>
      <c r="Y82" s="7" t="e">
        <f t="shared" ca="1" si="49"/>
        <v>#N/A</v>
      </c>
      <c r="Z82">
        <v>1</v>
      </c>
      <c r="AA82">
        <v>2</v>
      </c>
      <c r="AB82" s="11" t="e">
        <f t="shared" si="51"/>
        <v>#DIV/0!</v>
      </c>
      <c r="AC82" s="11"/>
      <c r="AD82" s="7" t="e">
        <f t="shared" si="44"/>
        <v>#DIV/0!</v>
      </c>
      <c r="AE82" t="e">
        <f t="shared" si="45"/>
        <v>#DIV/0!</v>
      </c>
      <c r="AF82" s="25" t="e">
        <f t="shared" si="46"/>
        <v>#DIV/0!</v>
      </c>
    </row>
    <row r="83" spans="1:32" ht="14.25" x14ac:dyDescent="0.2">
      <c r="A83" s="37">
        <f>Control!B85</f>
        <v>0</v>
      </c>
      <c r="B83" s="27" t="e">
        <f t="shared" si="28"/>
        <v>#DIV/0!</v>
      </c>
      <c r="C83" s="20">
        <v>0</v>
      </c>
      <c r="D83" s="9" t="e">
        <f t="shared" si="29"/>
        <v>#DIV/0!</v>
      </c>
      <c r="E83">
        <f>Control!C85/100</f>
        <v>0</v>
      </c>
      <c r="F83" t="e">
        <f t="shared" si="30"/>
        <v>#DIV/0!</v>
      </c>
      <c r="G83">
        <f t="shared" si="31"/>
        <v>0</v>
      </c>
      <c r="H83" s="21">
        <f t="shared" si="32"/>
        <v>0</v>
      </c>
      <c r="I83" s="7" t="e">
        <f t="shared" si="33"/>
        <v>#DIV/0!</v>
      </c>
      <c r="J83" t="e">
        <f t="shared" si="34"/>
        <v>#DIV/0!</v>
      </c>
      <c r="K83">
        <f>Control!F85/100</f>
        <v>0</v>
      </c>
      <c r="L83" s="25" t="e">
        <f t="shared" si="35"/>
        <v>#DIV/0!</v>
      </c>
      <c r="M83" s="10" t="e">
        <f t="shared" si="36"/>
        <v>#DIV/0!</v>
      </c>
      <c r="N83" t="e">
        <f t="shared" si="37"/>
        <v>#DIV/0!</v>
      </c>
      <c r="O83" t="e">
        <f t="shared" si="38"/>
        <v>#DIV/0!</v>
      </c>
      <c r="P83" s="25" t="e">
        <f t="shared" si="39"/>
        <v>#DIV/0!</v>
      </c>
      <c r="Q83" s="17" t="e">
        <f t="shared" si="40"/>
        <v>#DIV/0!</v>
      </c>
      <c r="R83" t="e">
        <f t="shared" si="41"/>
        <v>#DIV/0!</v>
      </c>
      <c r="S83" s="25" t="e">
        <f t="shared" si="42"/>
        <v>#DIV/0!</v>
      </c>
      <c r="T83" s="25" t="e">
        <f t="shared" si="43"/>
        <v>#DIV/0!</v>
      </c>
      <c r="U83" s="10" t="e">
        <f ca="1">RANK(C83,$C$3:OFFSET($C$3,Control!$I$5-1,0),1)</f>
        <v>#N/A</v>
      </c>
      <c r="V83" s="10" t="e">
        <f t="shared" ca="1" si="52"/>
        <v>#N/A</v>
      </c>
      <c r="W83" s="10" t="e">
        <f t="shared" ca="1" si="52"/>
        <v>#N/A</v>
      </c>
      <c r="X83" s="7" t="e">
        <f t="shared" si="50"/>
        <v>#DIV/0!</v>
      </c>
      <c r="Y83" s="7" t="e">
        <f t="shared" ca="1" si="49"/>
        <v>#N/A</v>
      </c>
      <c r="Z83">
        <v>1</v>
      </c>
      <c r="AA83">
        <v>2</v>
      </c>
      <c r="AB83" s="11" t="e">
        <f t="shared" si="51"/>
        <v>#DIV/0!</v>
      </c>
      <c r="AC83" s="11"/>
      <c r="AD83" s="7" t="e">
        <f t="shared" si="44"/>
        <v>#DIV/0!</v>
      </c>
      <c r="AE83" t="e">
        <f t="shared" si="45"/>
        <v>#DIV/0!</v>
      </c>
      <c r="AF83" s="25" t="e">
        <f t="shared" si="46"/>
        <v>#DIV/0!</v>
      </c>
    </row>
    <row r="84" spans="1:32" ht="14.25" x14ac:dyDescent="0.2">
      <c r="A84" s="37">
        <f>Control!B86</f>
        <v>0</v>
      </c>
      <c r="B84" s="27" t="e">
        <f t="shared" si="28"/>
        <v>#DIV/0!</v>
      </c>
      <c r="C84" s="20">
        <v>0</v>
      </c>
      <c r="D84" s="9" t="e">
        <f t="shared" si="29"/>
        <v>#DIV/0!</v>
      </c>
      <c r="E84">
        <f>Control!C86/100</f>
        <v>0</v>
      </c>
      <c r="F84" t="e">
        <f t="shared" si="30"/>
        <v>#DIV/0!</v>
      </c>
      <c r="G84">
        <f t="shared" si="31"/>
        <v>0</v>
      </c>
      <c r="H84" s="21">
        <f t="shared" si="32"/>
        <v>0</v>
      </c>
      <c r="I84" s="7" t="e">
        <f t="shared" si="33"/>
        <v>#DIV/0!</v>
      </c>
      <c r="J84" t="e">
        <f t="shared" si="34"/>
        <v>#DIV/0!</v>
      </c>
      <c r="K84">
        <f>Control!F86/100</f>
        <v>0</v>
      </c>
      <c r="L84" s="25" t="e">
        <f t="shared" si="35"/>
        <v>#DIV/0!</v>
      </c>
      <c r="M84" s="10" t="e">
        <f t="shared" si="36"/>
        <v>#DIV/0!</v>
      </c>
      <c r="N84" t="e">
        <f t="shared" si="37"/>
        <v>#DIV/0!</v>
      </c>
      <c r="O84" t="e">
        <f t="shared" si="38"/>
        <v>#DIV/0!</v>
      </c>
      <c r="P84" s="25" t="e">
        <f t="shared" si="39"/>
        <v>#DIV/0!</v>
      </c>
      <c r="Q84" s="17" t="e">
        <f t="shared" si="40"/>
        <v>#DIV/0!</v>
      </c>
      <c r="R84" t="e">
        <f t="shared" si="41"/>
        <v>#DIV/0!</v>
      </c>
      <c r="S84" s="25" t="e">
        <f t="shared" si="42"/>
        <v>#DIV/0!</v>
      </c>
      <c r="T84" s="25" t="e">
        <f t="shared" si="43"/>
        <v>#DIV/0!</v>
      </c>
      <c r="U84" s="10" t="e">
        <f ca="1">RANK(C84,$C$3:OFFSET($C$3,Control!$I$5-1,0),1)</f>
        <v>#N/A</v>
      </c>
      <c r="V84" s="10" t="e">
        <f t="shared" ca="1" si="52"/>
        <v>#N/A</v>
      </c>
      <c r="W84" s="10" t="e">
        <f t="shared" ca="1" si="52"/>
        <v>#N/A</v>
      </c>
      <c r="X84" s="7" t="e">
        <f t="shared" si="50"/>
        <v>#DIV/0!</v>
      </c>
      <c r="Y84" s="7" t="e">
        <f t="shared" ca="1" si="49"/>
        <v>#N/A</v>
      </c>
      <c r="Z84">
        <v>1</v>
      </c>
      <c r="AA84">
        <v>2</v>
      </c>
      <c r="AB84" s="11" t="e">
        <f t="shared" si="51"/>
        <v>#DIV/0!</v>
      </c>
      <c r="AC84" s="11"/>
      <c r="AD84" s="7" t="e">
        <f t="shared" si="44"/>
        <v>#DIV/0!</v>
      </c>
      <c r="AE84" t="e">
        <f t="shared" si="45"/>
        <v>#DIV/0!</v>
      </c>
      <c r="AF84" s="25" t="e">
        <f t="shared" si="46"/>
        <v>#DIV/0!</v>
      </c>
    </row>
    <row r="85" spans="1:32" ht="14.25" x14ac:dyDescent="0.2">
      <c r="A85" s="37">
        <f>Control!B87</f>
        <v>0</v>
      </c>
      <c r="B85" s="27" t="e">
        <f t="shared" si="28"/>
        <v>#DIV/0!</v>
      </c>
      <c r="C85" s="20">
        <v>0</v>
      </c>
      <c r="D85" s="9" t="e">
        <f t="shared" si="29"/>
        <v>#DIV/0!</v>
      </c>
      <c r="E85">
        <f>Control!C87/100</f>
        <v>0</v>
      </c>
      <c r="F85" t="e">
        <f t="shared" si="30"/>
        <v>#DIV/0!</v>
      </c>
      <c r="G85">
        <f t="shared" si="31"/>
        <v>0</v>
      </c>
      <c r="H85" s="21">
        <f t="shared" si="32"/>
        <v>0</v>
      </c>
      <c r="I85" s="7" t="e">
        <f t="shared" si="33"/>
        <v>#DIV/0!</v>
      </c>
      <c r="J85" t="e">
        <f t="shared" si="34"/>
        <v>#DIV/0!</v>
      </c>
      <c r="K85">
        <f>Control!F87/100</f>
        <v>0</v>
      </c>
      <c r="L85" s="25" t="e">
        <f t="shared" si="35"/>
        <v>#DIV/0!</v>
      </c>
      <c r="M85" s="10" t="e">
        <f t="shared" si="36"/>
        <v>#DIV/0!</v>
      </c>
      <c r="N85" t="e">
        <f t="shared" si="37"/>
        <v>#DIV/0!</v>
      </c>
      <c r="O85" t="e">
        <f t="shared" si="38"/>
        <v>#DIV/0!</v>
      </c>
      <c r="P85" s="25" t="e">
        <f t="shared" si="39"/>
        <v>#DIV/0!</v>
      </c>
      <c r="Q85" s="17" t="e">
        <f t="shared" si="40"/>
        <v>#DIV/0!</v>
      </c>
      <c r="R85" t="e">
        <f t="shared" si="41"/>
        <v>#DIV/0!</v>
      </c>
      <c r="S85" s="25" t="e">
        <f t="shared" si="42"/>
        <v>#DIV/0!</v>
      </c>
      <c r="T85" s="25" t="e">
        <f t="shared" si="43"/>
        <v>#DIV/0!</v>
      </c>
      <c r="U85" s="10" t="e">
        <f ca="1">RANK(C85,$C$3:OFFSET($C$3,Control!$I$5-1,0),1)</f>
        <v>#N/A</v>
      </c>
      <c r="V85" s="10" t="e">
        <f t="shared" ca="1" si="52"/>
        <v>#N/A</v>
      </c>
      <c r="W85" s="10" t="e">
        <f t="shared" ca="1" si="52"/>
        <v>#N/A</v>
      </c>
      <c r="X85" s="7" t="e">
        <f t="shared" si="50"/>
        <v>#DIV/0!</v>
      </c>
      <c r="Y85" s="7" t="e">
        <f t="shared" ca="1" si="49"/>
        <v>#N/A</v>
      </c>
      <c r="Z85">
        <v>1</v>
      </c>
      <c r="AA85">
        <v>2</v>
      </c>
      <c r="AB85" s="11" t="e">
        <f t="shared" si="51"/>
        <v>#DIV/0!</v>
      </c>
      <c r="AC85" s="11"/>
      <c r="AD85" s="7" t="e">
        <f t="shared" si="44"/>
        <v>#DIV/0!</v>
      </c>
      <c r="AE85" t="e">
        <f t="shared" si="45"/>
        <v>#DIV/0!</v>
      </c>
      <c r="AF85" s="25" t="e">
        <f t="shared" si="46"/>
        <v>#DIV/0!</v>
      </c>
    </row>
    <row r="86" spans="1:32" ht="14.25" x14ac:dyDescent="0.2">
      <c r="A86" s="37">
        <f>Control!B88</f>
        <v>0</v>
      </c>
      <c r="B86" s="27" t="e">
        <f t="shared" si="28"/>
        <v>#DIV/0!</v>
      </c>
      <c r="C86" s="20">
        <v>0</v>
      </c>
      <c r="D86" s="9" t="e">
        <f t="shared" si="29"/>
        <v>#DIV/0!</v>
      </c>
      <c r="E86">
        <f>Control!C88/100</f>
        <v>0</v>
      </c>
      <c r="F86" t="e">
        <f t="shared" si="30"/>
        <v>#DIV/0!</v>
      </c>
      <c r="G86">
        <f t="shared" si="31"/>
        <v>0</v>
      </c>
      <c r="H86" s="21">
        <f t="shared" si="32"/>
        <v>0</v>
      </c>
      <c r="I86" s="7" t="e">
        <f t="shared" si="33"/>
        <v>#DIV/0!</v>
      </c>
      <c r="J86" t="e">
        <f t="shared" si="34"/>
        <v>#DIV/0!</v>
      </c>
      <c r="K86">
        <f>Control!F88/100</f>
        <v>0</v>
      </c>
      <c r="L86" s="25" t="e">
        <f t="shared" si="35"/>
        <v>#DIV/0!</v>
      </c>
      <c r="M86" s="10" t="e">
        <f t="shared" si="36"/>
        <v>#DIV/0!</v>
      </c>
      <c r="N86" t="e">
        <f t="shared" si="37"/>
        <v>#DIV/0!</v>
      </c>
      <c r="O86" t="e">
        <f t="shared" si="38"/>
        <v>#DIV/0!</v>
      </c>
      <c r="P86" s="25" t="e">
        <f t="shared" si="39"/>
        <v>#DIV/0!</v>
      </c>
      <c r="Q86" s="17" t="e">
        <f t="shared" si="40"/>
        <v>#DIV/0!</v>
      </c>
      <c r="R86" t="e">
        <f t="shared" si="41"/>
        <v>#DIV/0!</v>
      </c>
      <c r="S86" s="25" t="e">
        <f t="shared" si="42"/>
        <v>#DIV/0!</v>
      </c>
      <c r="T86" s="25" t="e">
        <f t="shared" si="43"/>
        <v>#DIV/0!</v>
      </c>
      <c r="U86" s="10" t="e">
        <f ca="1">RANK(C86,$C$3:OFFSET($C$3,Control!$I$5-1,0),1)</f>
        <v>#N/A</v>
      </c>
      <c r="V86" s="10" t="e">
        <f t="shared" ca="1" si="52"/>
        <v>#N/A</v>
      </c>
      <c r="W86" s="10" t="e">
        <f t="shared" ca="1" si="52"/>
        <v>#N/A</v>
      </c>
      <c r="X86" s="7" t="e">
        <f t="shared" si="50"/>
        <v>#DIV/0!</v>
      </c>
      <c r="Y86" s="7" t="e">
        <f t="shared" ca="1" si="49"/>
        <v>#N/A</v>
      </c>
      <c r="Z86">
        <v>1</v>
      </c>
      <c r="AA86">
        <v>2</v>
      </c>
      <c r="AB86" s="11" t="e">
        <f t="shared" si="51"/>
        <v>#DIV/0!</v>
      </c>
      <c r="AC86" s="11"/>
      <c r="AD86" s="7" t="e">
        <f t="shared" si="44"/>
        <v>#DIV/0!</v>
      </c>
      <c r="AE86" t="e">
        <f t="shared" si="45"/>
        <v>#DIV/0!</v>
      </c>
      <c r="AF86" s="25" t="e">
        <f t="shared" si="46"/>
        <v>#DIV/0!</v>
      </c>
    </row>
    <row r="87" spans="1:32" ht="14.25" x14ac:dyDescent="0.2">
      <c r="A87" s="37">
        <f>Control!B89</f>
        <v>0</v>
      </c>
      <c r="B87" s="27" t="e">
        <f t="shared" si="28"/>
        <v>#DIV/0!</v>
      </c>
      <c r="C87" s="20">
        <v>0</v>
      </c>
      <c r="D87" s="9" t="e">
        <f t="shared" si="29"/>
        <v>#DIV/0!</v>
      </c>
      <c r="E87">
        <f>Control!C89/100</f>
        <v>0</v>
      </c>
      <c r="F87" t="e">
        <f t="shared" si="30"/>
        <v>#DIV/0!</v>
      </c>
      <c r="G87">
        <f t="shared" si="31"/>
        <v>0</v>
      </c>
      <c r="H87" s="21">
        <f t="shared" si="32"/>
        <v>0</v>
      </c>
      <c r="I87" s="7" t="e">
        <f t="shared" si="33"/>
        <v>#DIV/0!</v>
      </c>
      <c r="J87" t="e">
        <f t="shared" si="34"/>
        <v>#DIV/0!</v>
      </c>
      <c r="K87">
        <f>Control!F89/100</f>
        <v>0</v>
      </c>
      <c r="L87" s="25" t="e">
        <f t="shared" si="35"/>
        <v>#DIV/0!</v>
      </c>
      <c r="M87" s="10" t="e">
        <f t="shared" si="36"/>
        <v>#DIV/0!</v>
      </c>
      <c r="N87" t="e">
        <f t="shared" si="37"/>
        <v>#DIV/0!</v>
      </c>
      <c r="O87" t="e">
        <f t="shared" si="38"/>
        <v>#DIV/0!</v>
      </c>
      <c r="P87" s="25" t="e">
        <f t="shared" si="39"/>
        <v>#DIV/0!</v>
      </c>
      <c r="Q87" s="17" t="e">
        <f t="shared" si="40"/>
        <v>#DIV/0!</v>
      </c>
      <c r="R87" t="e">
        <f t="shared" si="41"/>
        <v>#DIV/0!</v>
      </c>
      <c r="S87" s="25" t="e">
        <f t="shared" si="42"/>
        <v>#DIV/0!</v>
      </c>
      <c r="T87" s="25" t="e">
        <f t="shared" si="43"/>
        <v>#DIV/0!</v>
      </c>
      <c r="U87" s="10" t="e">
        <f ca="1">RANK(C87,$C$3:OFFSET($C$3,Control!$I$5-1,0),1)</f>
        <v>#N/A</v>
      </c>
      <c r="V87" s="10" t="e">
        <f t="shared" ca="1" si="52"/>
        <v>#N/A</v>
      </c>
      <c r="W87" s="10" t="e">
        <f t="shared" ca="1" si="52"/>
        <v>#N/A</v>
      </c>
      <c r="X87" s="7" t="e">
        <f t="shared" si="50"/>
        <v>#DIV/0!</v>
      </c>
      <c r="Y87" s="7" t="e">
        <f t="shared" ca="1" si="49"/>
        <v>#N/A</v>
      </c>
      <c r="Z87">
        <v>1</v>
      </c>
      <c r="AA87">
        <v>2</v>
      </c>
      <c r="AB87" s="11" t="e">
        <f t="shared" si="51"/>
        <v>#DIV/0!</v>
      </c>
      <c r="AC87" s="11"/>
      <c r="AD87" s="7" t="e">
        <f t="shared" si="44"/>
        <v>#DIV/0!</v>
      </c>
      <c r="AE87" t="e">
        <f t="shared" si="45"/>
        <v>#DIV/0!</v>
      </c>
      <c r="AF87" s="25" t="e">
        <f t="shared" si="46"/>
        <v>#DIV/0!</v>
      </c>
    </row>
    <row r="88" spans="1:32" ht="14.25" x14ac:dyDescent="0.2">
      <c r="A88" s="37">
        <f>Control!B90</f>
        <v>0</v>
      </c>
      <c r="B88" s="27" t="e">
        <f t="shared" si="28"/>
        <v>#DIV/0!</v>
      </c>
      <c r="C88" s="20">
        <v>0</v>
      </c>
      <c r="D88" s="9" t="e">
        <f t="shared" si="29"/>
        <v>#DIV/0!</v>
      </c>
      <c r="E88">
        <f>Control!C90/100</f>
        <v>0</v>
      </c>
      <c r="F88" t="e">
        <f t="shared" si="30"/>
        <v>#DIV/0!</v>
      </c>
      <c r="G88">
        <f t="shared" si="31"/>
        <v>0</v>
      </c>
      <c r="H88" s="21">
        <f t="shared" si="32"/>
        <v>0</v>
      </c>
      <c r="I88" s="7" t="e">
        <f t="shared" si="33"/>
        <v>#DIV/0!</v>
      </c>
      <c r="J88" t="e">
        <f t="shared" si="34"/>
        <v>#DIV/0!</v>
      </c>
      <c r="K88">
        <f>Control!F90/100</f>
        <v>0</v>
      </c>
      <c r="L88" s="25" t="e">
        <f t="shared" si="35"/>
        <v>#DIV/0!</v>
      </c>
      <c r="M88" s="10" t="e">
        <f t="shared" si="36"/>
        <v>#DIV/0!</v>
      </c>
      <c r="N88" t="e">
        <f t="shared" si="37"/>
        <v>#DIV/0!</v>
      </c>
      <c r="O88" t="e">
        <f t="shared" si="38"/>
        <v>#DIV/0!</v>
      </c>
      <c r="P88" s="25" t="e">
        <f t="shared" si="39"/>
        <v>#DIV/0!</v>
      </c>
      <c r="Q88" s="17" t="e">
        <f t="shared" si="40"/>
        <v>#DIV/0!</v>
      </c>
      <c r="R88" t="e">
        <f t="shared" si="41"/>
        <v>#DIV/0!</v>
      </c>
      <c r="S88" s="25" t="e">
        <f t="shared" si="42"/>
        <v>#DIV/0!</v>
      </c>
      <c r="T88" s="25" t="e">
        <f t="shared" si="43"/>
        <v>#DIV/0!</v>
      </c>
      <c r="U88" s="10" t="e">
        <f ca="1">RANK(C88,$C$3:OFFSET($C$3,Control!$I$5-1,0),1)</f>
        <v>#N/A</v>
      </c>
      <c r="V88" s="10" t="e">
        <f t="shared" ca="1" si="52"/>
        <v>#N/A</v>
      </c>
      <c r="W88" s="10" t="e">
        <f t="shared" ca="1" si="52"/>
        <v>#N/A</v>
      </c>
      <c r="X88" s="7" t="e">
        <f t="shared" si="50"/>
        <v>#DIV/0!</v>
      </c>
      <c r="Y88" s="7" t="e">
        <f t="shared" ca="1" si="49"/>
        <v>#N/A</v>
      </c>
      <c r="Z88">
        <v>1</v>
      </c>
      <c r="AA88">
        <v>2</v>
      </c>
      <c r="AB88" s="11" t="e">
        <f t="shared" si="51"/>
        <v>#DIV/0!</v>
      </c>
      <c r="AC88" s="11"/>
      <c r="AD88" s="7" t="e">
        <f t="shared" si="44"/>
        <v>#DIV/0!</v>
      </c>
      <c r="AE88" t="e">
        <f t="shared" si="45"/>
        <v>#DIV/0!</v>
      </c>
      <c r="AF88" s="25" t="e">
        <f t="shared" si="46"/>
        <v>#DIV/0!</v>
      </c>
    </row>
    <row r="89" spans="1:32" ht="14.25" x14ac:dyDescent="0.2">
      <c r="A89" s="37">
        <f>Control!B91</f>
        <v>0</v>
      </c>
      <c r="B89" s="27" t="e">
        <f t="shared" si="28"/>
        <v>#DIV/0!</v>
      </c>
      <c r="C89" s="20">
        <v>0</v>
      </c>
      <c r="D89" s="9" t="e">
        <f t="shared" si="29"/>
        <v>#DIV/0!</v>
      </c>
      <c r="E89">
        <f>Control!C91/100</f>
        <v>0</v>
      </c>
      <c r="F89" t="e">
        <f t="shared" si="30"/>
        <v>#DIV/0!</v>
      </c>
      <c r="G89">
        <f t="shared" si="31"/>
        <v>0</v>
      </c>
      <c r="H89" s="21">
        <f t="shared" si="32"/>
        <v>0</v>
      </c>
      <c r="I89" s="7" t="e">
        <f t="shared" si="33"/>
        <v>#DIV/0!</v>
      </c>
      <c r="J89" t="e">
        <f t="shared" si="34"/>
        <v>#DIV/0!</v>
      </c>
      <c r="K89">
        <f>Control!F91/100</f>
        <v>0</v>
      </c>
      <c r="L89" s="25" t="e">
        <f t="shared" si="35"/>
        <v>#DIV/0!</v>
      </c>
      <c r="M89" s="10" t="e">
        <f t="shared" si="36"/>
        <v>#DIV/0!</v>
      </c>
      <c r="N89" t="e">
        <f t="shared" si="37"/>
        <v>#DIV/0!</v>
      </c>
      <c r="O89" t="e">
        <f t="shared" si="38"/>
        <v>#DIV/0!</v>
      </c>
      <c r="P89" s="25" t="e">
        <f t="shared" si="39"/>
        <v>#DIV/0!</v>
      </c>
      <c r="Q89" s="17" t="e">
        <f t="shared" si="40"/>
        <v>#DIV/0!</v>
      </c>
      <c r="R89" t="e">
        <f t="shared" si="41"/>
        <v>#DIV/0!</v>
      </c>
      <c r="S89" s="25" t="e">
        <f t="shared" si="42"/>
        <v>#DIV/0!</v>
      </c>
      <c r="T89" s="25" t="e">
        <f t="shared" si="43"/>
        <v>#DIV/0!</v>
      </c>
      <c r="U89" s="10" t="e">
        <f ca="1">RANK(C89,$C$3:OFFSET($C$3,Control!$I$5-1,0),1)</f>
        <v>#N/A</v>
      </c>
      <c r="V89" s="10" t="e">
        <f t="shared" ca="1" si="52"/>
        <v>#N/A</v>
      </c>
      <c r="W89" s="10" t="e">
        <f t="shared" ca="1" si="52"/>
        <v>#N/A</v>
      </c>
      <c r="X89" s="7" t="e">
        <f t="shared" si="50"/>
        <v>#DIV/0!</v>
      </c>
      <c r="Y89" s="7" t="e">
        <f t="shared" ca="1" si="49"/>
        <v>#N/A</v>
      </c>
      <c r="Z89">
        <v>1</v>
      </c>
      <c r="AA89">
        <v>2</v>
      </c>
      <c r="AB89" s="11" t="e">
        <f t="shared" si="51"/>
        <v>#DIV/0!</v>
      </c>
      <c r="AC89" s="11"/>
      <c r="AD89" s="7" t="e">
        <f t="shared" si="44"/>
        <v>#DIV/0!</v>
      </c>
      <c r="AE89" t="e">
        <f t="shared" si="45"/>
        <v>#DIV/0!</v>
      </c>
      <c r="AF89" s="25" t="e">
        <f t="shared" si="46"/>
        <v>#DIV/0!</v>
      </c>
    </row>
    <row r="90" spans="1:32" ht="14.25" x14ac:dyDescent="0.2">
      <c r="A90" s="37">
        <f>Control!B92</f>
        <v>0</v>
      </c>
      <c r="B90" s="27" t="e">
        <f t="shared" si="28"/>
        <v>#DIV/0!</v>
      </c>
      <c r="C90" s="20">
        <v>0</v>
      </c>
      <c r="D90" s="9" t="e">
        <f t="shared" si="29"/>
        <v>#DIV/0!</v>
      </c>
      <c r="E90">
        <f>Control!C92/100</f>
        <v>0</v>
      </c>
      <c r="F90" t="e">
        <f t="shared" si="30"/>
        <v>#DIV/0!</v>
      </c>
      <c r="G90">
        <f t="shared" si="31"/>
        <v>0</v>
      </c>
      <c r="H90" s="21">
        <f t="shared" si="32"/>
        <v>0</v>
      </c>
      <c r="I90" s="7" t="e">
        <f t="shared" si="33"/>
        <v>#DIV/0!</v>
      </c>
      <c r="J90" t="e">
        <f t="shared" si="34"/>
        <v>#DIV/0!</v>
      </c>
      <c r="K90">
        <f>Control!F92/100</f>
        <v>0</v>
      </c>
      <c r="L90" s="25" t="e">
        <f t="shared" si="35"/>
        <v>#DIV/0!</v>
      </c>
      <c r="M90" s="10" t="e">
        <f t="shared" si="36"/>
        <v>#DIV/0!</v>
      </c>
      <c r="N90" t="e">
        <f t="shared" si="37"/>
        <v>#DIV/0!</v>
      </c>
      <c r="O90" t="e">
        <f t="shared" si="38"/>
        <v>#DIV/0!</v>
      </c>
      <c r="P90" s="25" t="e">
        <f t="shared" si="39"/>
        <v>#DIV/0!</v>
      </c>
      <c r="Q90" s="17" t="e">
        <f t="shared" si="40"/>
        <v>#DIV/0!</v>
      </c>
      <c r="R90" t="e">
        <f t="shared" si="41"/>
        <v>#DIV/0!</v>
      </c>
      <c r="S90" s="25" t="e">
        <f t="shared" si="42"/>
        <v>#DIV/0!</v>
      </c>
      <c r="T90" s="25" t="e">
        <f t="shared" si="43"/>
        <v>#DIV/0!</v>
      </c>
      <c r="U90" s="10" t="e">
        <f ca="1">RANK(C90,$C$3:OFFSET($C$3,Control!$I$5-1,0),1)</f>
        <v>#N/A</v>
      </c>
      <c r="V90" s="10" t="e">
        <f t="shared" ca="1" si="52"/>
        <v>#N/A</v>
      </c>
      <c r="W90" s="10" t="e">
        <f t="shared" ca="1" si="52"/>
        <v>#N/A</v>
      </c>
      <c r="X90" s="7" t="e">
        <f t="shared" si="50"/>
        <v>#DIV/0!</v>
      </c>
      <c r="Y90" s="7" t="e">
        <f t="shared" ca="1" si="49"/>
        <v>#N/A</v>
      </c>
      <c r="Z90">
        <v>1</v>
      </c>
      <c r="AA90">
        <v>2</v>
      </c>
      <c r="AB90" s="11" t="e">
        <f t="shared" si="51"/>
        <v>#DIV/0!</v>
      </c>
      <c r="AC90" s="11"/>
      <c r="AD90" s="7" t="e">
        <f t="shared" si="44"/>
        <v>#DIV/0!</v>
      </c>
      <c r="AE90" t="e">
        <f t="shared" si="45"/>
        <v>#DIV/0!</v>
      </c>
      <c r="AF90" s="25" t="e">
        <f t="shared" si="46"/>
        <v>#DIV/0!</v>
      </c>
    </row>
    <row r="91" spans="1:32" ht="14.25" x14ac:dyDescent="0.2">
      <c r="A91" s="37">
        <f>Control!B93</f>
        <v>0</v>
      </c>
      <c r="B91" s="27" t="e">
        <f t="shared" si="28"/>
        <v>#DIV/0!</v>
      </c>
      <c r="C91" s="20">
        <v>0</v>
      </c>
      <c r="D91" s="9" t="e">
        <f t="shared" si="29"/>
        <v>#DIV/0!</v>
      </c>
      <c r="E91">
        <f>Control!C93/100</f>
        <v>0</v>
      </c>
      <c r="F91" t="e">
        <f t="shared" si="30"/>
        <v>#DIV/0!</v>
      </c>
      <c r="G91">
        <f t="shared" si="31"/>
        <v>0</v>
      </c>
      <c r="H91" s="21">
        <f t="shared" si="32"/>
        <v>0</v>
      </c>
      <c r="I91" s="7" t="e">
        <f t="shared" si="33"/>
        <v>#DIV/0!</v>
      </c>
      <c r="J91" t="e">
        <f t="shared" si="34"/>
        <v>#DIV/0!</v>
      </c>
      <c r="K91">
        <f>Control!F93/100</f>
        <v>0</v>
      </c>
      <c r="L91" s="25" t="e">
        <f t="shared" si="35"/>
        <v>#DIV/0!</v>
      </c>
      <c r="M91" s="10" t="e">
        <f t="shared" si="36"/>
        <v>#DIV/0!</v>
      </c>
      <c r="N91" t="e">
        <f t="shared" si="37"/>
        <v>#DIV/0!</v>
      </c>
      <c r="O91" t="e">
        <f t="shared" si="38"/>
        <v>#DIV/0!</v>
      </c>
      <c r="P91" s="25" t="e">
        <f t="shared" si="39"/>
        <v>#DIV/0!</v>
      </c>
      <c r="Q91" s="17" t="e">
        <f t="shared" si="40"/>
        <v>#DIV/0!</v>
      </c>
      <c r="R91" t="e">
        <f t="shared" si="41"/>
        <v>#DIV/0!</v>
      </c>
      <c r="S91" s="25" t="e">
        <f t="shared" si="42"/>
        <v>#DIV/0!</v>
      </c>
      <c r="T91" s="25" t="e">
        <f t="shared" si="43"/>
        <v>#DIV/0!</v>
      </c>
      <c r="U91" s="10" t="e">
        <f ca="1">RANK(C91,$C$3:OFFSET($C$3,Control!$I$5-1,0),1)</f>
        <v>#N/A</v>
      </c>
      <c r="V91" s="10" t="e">
        <f t="shared" ca="1" si="52"/>
        <v>#N/A</v>
      </c>
      <c r="W91" s="10" t="e">
        <f t="shared" ca="1" si="52"/>
        <v>#N/A</v>
      </c>
      <c r="X91" s="7" t="e">
        <f t="shared" si="50"/>
        <v>#DIV/0!</v>
      </c>
      <c r="Y91" s="7" t="e">
        <f t="shared" ca="1" si="49"/>
        <v>#N/A</v>
      </c>
      <c r="Z91">
        <v>1</v>
      </c>
      <c r="AA91">
        <v>2</v>
      </c>
      <c r="AB91" s="11" t="e">
        <f t="shared" si="51"/>
        <v>#DIV/0!</v>
      </c>
      <c r="AC91" s="11"/>
      <c r="AD91" s="7" t="e">
        <f t="shared" si="44"/>
        <v>#DIV/0!</v>
      </c>
      <c r="AE91" t="e">
        <f t="shared" si="45"/>
        <v>#DIV/0!</v>
      </c>
      <c r="AF91" s="25" t="e">
        <f t="shared" si="46"/>
        <v>#DIV/0!</v>
      </c>
    </row>
    <row r="92" spans="1:32" ht="14.25" x14ac:dyDescent="0.2">
      <c r="A92" s="37">
        <f>Control!B94</f>
        <v>0</v>
      </c>
      <c r="B92" s="27" t="e">
        <f t="shared" si="28"/>
        <v>#DIV/0!</v>
      </c>
      <c r="C92" s="20">
        <v>0</v>
      </c>
      <c r="D92" s="9" t="e">
        <f t="shared" si="29"/>
        <v>#DIV/0!</v>
      </c>
      <c r="E92">
        <f>Control!C94/100</f>
        <v>0</v>
      </c>
      <c r="F92" t="e">
        <f t="shared" si="30"/>
        <v>#DIV/0!</v>
      </c>
      <c r="G92">
        <f t="shared" si="31"/>
        <v>0</v>
      </c>
      <c r="H92" s="21">
        <f t="shared" si="32"/>
        <v>0</v>
      </c>
      <c r="I92" s="7" t="e">
        <f t="shared" si="33"/>
        <v>#DIV/0!</v>
      </c>
      <c r="J92" t="e">
        <f t="shared" si="34"/>
        <v>#DIV/0!</v>
      </c>
      <c r="K92">
        <f>Control!F94/100</f>
        <v>0</v>
      </c>
      <c r="L92" s="25" t="e">
        <f t="shared" si="35"/>
        <v>#DIV/0!</v>
      </c>
      <c r="M92" s="10" t="e">
        <f t="shared" si="36"/>
        <v>#DIV/0!</v>
      </c>
      <c r="N92" t="e">
        <f t="shared" si="37"/>
        <v>#DIV/0!</v>
      </c>
      <c r="O92" t="e">
        <f t="shared" si="38"/>
        <v>#DIV/0!</v>
      </c>
      <c r="P92" s="25" t="e">
        <f t="shared" si="39"/>
        <v>#DIV/0!</v>
      </c>
      <c r="Q92" s="17" t="e">
        <f t="shared" si="40"/>
        <v>#DIV/0!</v>
      </c>
      <c r="R92" t="e">
        <f t="shared" si="41"/>
        <v>#DIV/0!</v>
      </c>
      <c r="S92" s="25" t="e">
        <f t="shared" si="42"/>
        <v>#DIV/0!</v>
      </c>
      <c r="T92" s="25" t="e">
        <f t="shared" si="43"/>
        <v>#DIV/0!</v>
      </c>
      <c r="U92" s="10" t="e">
        <f ca="1">RANK(C92,$C$3:OFFSET($C$3,Control!$I$5-1,0),1)</f>
        <v>#N/A</v>
      </c>
      <c r="V92" s="10" t="e">
        <f t="shared" ca="1" si="52"/>
        <v>#N/A</v>
      </c>
      <c r="W92" s="10" t="e">
        <f t="shared" ca="1" si="52"/>
        <v>#N/A</v>
      </c>
      <c r="X92" s="7" t="e">
        <f t="shared" si="50"/>
        <v>#DIV/0!</v>
      </c>
      <c r="Y92" s="7" t="e">
        <f t="shared" ca="1" si="49"/>
        <v>#N/A</v>
      </c>
      <c r="Z92">
        <v>1</v>
      </c>
      <c r="AA92">
        <v>2</v>
      </c>
      <c r="AB92" s="11" t="e">
        <f t="shared" si="51"/>
        <v>#DIV/0!</v>
      </c>
      <c r="AC92" s="11"/>
      <c r="AD92" s="7" t="e">
        <f t="shared" si="44"/>
        <v>#DIV/0!</v>
      </c>
      <c r="AE92" t="e">
        <f t="shared" si="45"/>
        <v>#DIV/0!</v>
      </c>
      <c r="AF92" s="25" t="e">
        <f t="shared" si="46"/>
        <v>#DIV/0!</v>
      </c>
    </row>
    <row r="93" spans="1:32" ht="14.25" x14ac:dyDescent="0.2">
      <c r="A93" s="37">
        <f>Control!B95</f>
        <v>0</v>
      </c>
      <c r="B93" s="27" t="e">
        <f t="shared" si="28"/>
        <v>#DIV/0!</v>
      </c>
      <c r="C93" s="20">
        <v>0</v>
      </c>
      <c r="D93" s="9" t="e">
        <f t="shared" si="29"/>
        <v>#DIV/0!</v>
      </c>
      <c r="E93">
        <f>Control!C95/100</f>
        <v>0</v>
      </c>
      <c r="F93" t="e">
        <f t="shared" si="30"/>
        <v>#DIV/0!</v>
      </c>
      <c r="G93">
        <f t="shared" si="31"/>
        <v>0</v>
      </c>
      <c r="H93" s="21">
        <f t="shared" si="32"/>
        <v>0</v>
      </c>
      <c r="I93" s="7" t="e">
        <f t="shared" si="33"/>
        <v>#DIV/0!</v>
      </c>
      <c r="J93" t="e">
        <f t="shared" si="34"/>
        <v>#DIV/0!</v>
      </c>
      <c r="K93">
        <f>Control!F95/100</f>
        <v>0</v>
      </c>
      <c r="L93" s="25" t="e">
        <f t="shared" si="35"/>
        <v>#DIV/0!</v>
      </c>
      <c r="M93" s="10" t="e">
        <f t="shared" si="36"/>
        <v>#DIV/0!</v>
      </c>
      <c r="N93" t="e">
        <f t="shared" si="37"/>
        <v>#DIV/0!</v>
      </c>
      <c r="O93" t="e">
        <f t="shared" si="38"/>
        <v>#DIV/0!</v>
      </c>
      <c r="P93" s="25" t="e">
        <f t="shared" si="39"/>
        <v>#DIV/0!</v>
      </c>
      <c r="Q93" s="17" t="e">
        <f t="shared" si="40"/>
        <v>#DIV/0!</v>
      </c>
      <c r="R93" t="e">
        <f t="shared" si="41"/>
        <v>#DIV/0!</v>
      </c>
      <c r="S93" s="25" t="e">
        <f t="shared" si="42"/>
        <v>#DIV/0!</v>
      </c>
      <c r="T93" s="25" t="e">
        <f t="shared" si="43"/>
        <v>#DIV/0!</v>
      </c>
      <c r="U93" s="10" t="e">
        <f ca="1">RANK(C93,$C$3:OFFSET($C$3,Control!$I$5-1,0),1)</f>
        <v>#N/A</v>
      </c>
      <c r="V93" s="10" t="e">
        <f t="shared" ca="1" si="52"/>
        <v>#N/A</v>
      </c>
      <c r="W93" s="10" t="e">
        <f t="shared" ca="1" si="52"/>
        <v>#N/A</v>
      </c>
      <c r="X93" s="7" t="e">
        <f t="shared" si="50"/>
        <v>#DIV/0!</v>
      </c>
      <c r="Y93" s="7" t="e">
        <f t="shared" ca="1" si="49"/>
        <v>#N/A</v>
      </c>
      <c r="Z93">
        <v>1</v>
      </c>
      <c r="AA93">
        <v>2</v>
      </c>
      <c r="AB93" s="11" t="e">
        <f t="shared" si="51"/>
        <v>#DIV/0!</v>
      </c>
      <c r="AC93" s="11"/>
      <c r="AD93" s="7" t="e">
        <f t="shared" si="44"/>
        <v>#DIV/0!</v>
      </c>
      <c r="AE93" t="e">
        <f t="shared" si="45"/>
        <v>#DIV/0!</v>
      </c>
      <c r="AF93" s="25" t="e">
        <f t="shared" si="46"/>
        <v>#DIV/0!</v>
      </c>
    </row>
    <row r="94" spans="1:32" ht="14.25" x14ac:dyDescent="0.2">
      <c r="A94" s="37">
        <f>Control!B96</f>
        <v>0</v>
      </c>
      <c r="B94" s="27" t="e">
        <f t="shared" si="28"/>
        <v>#DIV/0!</v>
      </c>
      <c r="C94" s="20">
        <v>0</v>
      </c>
      <c r="D94" s="9" t="e">
        <f t="shared" si="29"/>
        <v>#DIV/0!</v>
      </c>
      <c r="E94">
        <f>Control!C96/100</f>
        <v>0</v>
      </c>
      <c r="F94" t="e">
        <f t="shared" si="30"/>
        <v>#DIV/0!</v>
      </c>
      <c r="G94">
        <f t="shared" si="31"/>
        <v>0</v>
      </c>
      <c r="H94" s="21">
        <f t="shared" si="32"/>
        <v>0</v>
      </c>
      <c r="I94" s="7" t="e">
        <f t="shared" si="33"/>
        <v>#DIV/0!</v>
      </c>
      <c r="J94" t="e">
        <f t="shared" si="34"/>
        <v>#DIV/0!</v>
      </c>
      <c r="K94">
        <f>Control!F96/100</f>
        <v>0</v>
      </c>
      <c r="L94" s="25" t="e">
        <f t="shared" si="35"/>
        <v>#DIV/0!</v>
      </c>
      <c r="M94" s="10" t="e">
        <f t="shared" si="36"/>
        <v>#DIV/0!</v>
      </c>
      <c r="N94" t="e">
        <f t="shared" si="37"/>
        <v>#DIV/0!</v>
      </c>
      <c r="O94" t="e">
        <f t="shared" si="38"/>
        <v>#DIV/0!</v>
      </c>
      <c r="P94" s="25" t="e">
        <f t="shared" si="39"/>
        <v>#DIV/0!</v>
      </c>
      <c r="Q94" s="17" t="e">
        <f t="shared" si="40"/>
        <v>#DIV/0!</v>
      </c>
      <c r="R94" t="e">
        <f t="shared" si="41"/>
        <v>#DIV/0!</v>
      </c>
      <c r="S94" s="25" t="e">
        <f t="shared" si="42"/>
        <v>#DIV/0!</v>
      </c>
      <c r="T94" s="25" t="e">
        <f t="shared" si="43"/>
        <v>#DIV/0!</v>
      </c>
      <c r="U94" s="10" t="e">
        <f ca="1">RANK(C94,$C$3:OFFSET($C$3,Control!$I$5-1,0),1)</f>
        <v>#N/A</v>
      </c>
      <c r="V94" s="10" t="e">
        <f t="shared" ca="1" si="52"/>
        <v>#N/A</v>
      </c>
      <c r="W94" s="10" t="e">
        <f t="shared" ca="1" si="52"/>
        <v>#N/A</v>
      </c>
      <c r="X94" s="7" t="e">
        <f t="shared" si="50"/>
        <v>#DIV/0!</v>
      </c>
      <c r="Y94" s="7" t="e">
        <f t="shared" ca="1" si="49"/>
        <v>#N/A</v>
      </c>
      <c r="Z94">
        <v>1</v>
      </c>
      <c r="AA94">
        <v>2</v>
      </c>
      <c r="AB94" s="11" t="e">
        <f t="shared" si="51"/>
        <v>#DIV/0!</v>
      </c>
      <c r="AC94" s="11"/>
      <c r="AD94" s="7" t="e">
        <f t="shared" si="44"/>
        <v>#DIV/0!</v>
      </c>
      <c r="AE94" t="e">
        <f t="shared" si="45"/>
        <v>#DIV/0!</v>
      </c>
      <c r="AF94" s="25" t="e">
        <f t="shared" si="46"/>
        <v>#DIV/0!</v>
      </c>
    </row>
    <row r="95" spans="1:32" ht="14.25" x14ac:dyDescent="0.2">
      <c r="A95" s="37">
        <f>Control!B97</f>
        <v>0</v>
      </c>
      <c r="B95" s="27" t="e">
        <f t="shared" ref="B95:B100" si="53">100*T95/(1-S95)</f>
        <v>#DIV/0!</v>
      </c>
      <c r="C95" s="20">
        <v>0</v>
      </c>
      <c r="D95" s="9" t="e">
        <f t="shared" ref="D95:D100" si="54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5">$F$2*N95</f>
        <v>#DIV/0!</v>
      </c>
      <c r="G95">
        <f t="shared" ref="G95:G100" si="56">0.018*C95*1000000/8.3144/($AA$1+273.15)</f>
        <v>0</v>
      </c>
      <c r="H95" s="21">
        <f t="shared" ref="H95:H100" si="57">2*0.0000000000000000001*(E95*100)^3.5</f>
        <v>0</v>
      </c>
      <c r="I95" s="7" t="e">
        <f t="shared" ref="I95:I100" si="58">MIN(J95*$J$2,C95)</f>
        <v>#DIV/0!</v>
      </c>
      <c r="J95" t="e">
        <f t="shared" ref="J95:J100" si="59">$I$2+(0.821*SQRT(H95)+1.54)/E95</f>
        <v>#DIV/0!</v>
      </c>
      <c r="K95">
        <f>Control!F97/100</f>
        <v>0</v>
      </c>
      <c r="L95" s="25" t="e">
        <f t="shared" ref="L95:L100" si="60">K95*(1-F95-P95-S95)</f>
        <v>#DIV/0!</v>
      </c>
      <c r="M95" s="10" t="e">
        <f t="shared" ref="M95:M100" si="61">0.018*I95*1000000/8.3144/($AA$1+273.15)</f>
        <v>#DIV/0!</v>
      </c>
      <c r="N95" t="e">
        <f t="shared" ref="N95:N100" si="62">1/((1+$P$2)*(1+(1-E95)/E95*$AA$2/M95)-$O$2)</f>
        <v>#DIV/0!</v>
      </c>
      <c r="O95" t="e">
        <f t="shared" ref="O95:O100" si="63">$O$2*N95</f>
        <v>#DIV/0!</v>
      </c>
      <c r="P95" s="25" t="e">
        <f t="shared" ref="P95:P100" si="64">S95*($P$2-$F$2)</f>
        <v>#DIV/0!</v>
      </c>
      <c r="Q95" s="17" t="e">
        <f t="shared" ref="Q95:Q100" si="65">100/(1+G95/$AA$2*(1/S95-1))</f>
        <v>#DIV/0!</v>
      </c>
      <c r="R95" t="e">
        <f t="shared" ref="R95:R100" si="66">Q95/100*G95+(100-Q95)/100*2450</f>
        <v>#DIV/0!</v>
      </c>
      <c r="S95" s="25" t="e">
        <f t="shared" ref="S95:S100" si="67">($O$2/(1+$P$2-$F$2)+1)*N95</f>
        <v>#DIV/0!</v>
      </c>
      <c r="T95" s="25" t="e">
        <f t="shared" ref="T95:T100" si="68">L95+F95+P95</f>
        <v>#DIV/0!</v>
      </c>
      <c r="U95" s="10" t="e">
        <f ca="1">RANK(C95,$C$3:OFFSET($C$3,Control!$I$5-1,0),1)</f>
        <v>#N/A</v>
      </c>
      <c r="V95" s="10" t="e">
        <f t="shared" ca="1" si="52"/>
        <v>#N/A</v>
      </c>
      <c r="W95" s="10" t="e">
        <f t="shared" ca="1" si="52"/>
        <v>#N/A</v>
      </c>
      <c r="X95" s="7" t="e">
        <f t="shared" si="50"/>
        <v>#DIV/0!</v>
      </c>
      <c r="Y95" s="7" t="e">
        <f t="shared" ca="1" si="49"/>
        <v>#N/A</v>
      </c>
      <c r="Z95">
        <v>1</v>
      </c>
      <c r="AA95">
        <v>2</v>
      </c>
      <c r="AB95" s="11" t="e">
        <f t="shared" si="51"/>
        <v>#DIV/0!</v>
      </c>
      <c r="AC95" s="11"/>
      <c r="AD95" s="7" t="e">
        <f t="shared" ref="AD95:AD100" si="69">B95+S95*100</f>
        <v>#DIV/0!</v>
      </c>
      <c r="AE95" t="e">
        <f t="shared" ref="AE95:AE100" si="70">($AE$1/100-K95)/(1-K95)/N95-1-$P$2</f>
        <v>#DIV/0!</v>
      </c>
      <c r="AF95" s="25" t="e">
        <f t="shared" ref="AF95:AF100" si="71">S95+P95+F95</f>
        <v>#DIV/0!</v>
      </c>
    </row>
    <row r="96" spans="1:32" ht="14.25" x14ac:dyDescent="0.2">
      <c r="A96" s="37">
        <f>Control!B98</f>
        <v>0</v>
      </c>
      <c r="B96" s="27" t="e">
        <f t="shared" si="53"/>
        <v>#DIV/0!</v>
      </c>
      <c r="C96" s="20">
        <v>0</v>
      </c>
      <c r="D96" s="9" t="e">
        <f t="shared" si="54"/>
        <v>#DIV/0!</v>
      </c>
      <c r="E96">
        <f>Control!C98/100</f>
        <v>0</v>
      </c>
      <c r="F96" t="e">
        <f t="shared" si="55"/>
        <v>#DIV/0!</v>
      </c>
      <c r="G96">
        <f t="shared" si="56"/>
        <v>0</v>
      </c>
      <c r="H96" s="21">
        <f t="shared" si="57"/>
        <v>0</v>
      </c>
      <c r="I96" s="7" t="e">
        <f t="shared" si="58"/>
        <v>#DIV/0!</v>
      </c>
      <c r="J96" t="e">
        <f t="shared" si="59"/>
        <v>#DIV/0!</v>
      </c>
      <c r="K96">
        <f>Control!F98/100</f>
        <v>0</v>
      </c>
      <c r="L96" s="25" t="e">
        <f t="shared" si="60"/>
        <v>#DIV/0!</v>
      </c>
      <c r="M96" s="10" t="e">
        <f t="shared" si="61"/>
        <v>#DIV/0!</v>
      </c>
      <c r="N96" t="e">
        <f t="shared" si="62"/>
        <v>#DIV/0!</v>
      </c>
      <c r="O96" t="e">
        <f t="shared" si="63"/>
        <v>#DIV/0!</v>
      </c>
      <c r="P96" s="25" t="e">
        <f t="shared" si="64"/>
        <v>#DIV/0!</v>
      </c>
      <c r="Q96" s="17" t="e">
        <f t="shared" si="65"/>
        <v>#DIV/0!</v>
      </c>
      <c r="R96" t="e">
        <f t="shared" si="66"/>
        <v>#DIV/0!</v>
      </c>
      <c r="S96" s="25" t="e">
        <f t="shared" si="67"/>
        <v>#DIV/0!</v>
      </c>
      <c r="T96" s="25" t="e">
        <f t="shared" si="68"/>
        <v>#DIV/0!</v>
      </c>
      <c r="U96" s="10" t="e">
        <f ca="1">RANK(C96,$C$3:OFFSET($C$3,Control!$I$5-1,0),1)</f>
        <v>#N/A</v>
      </c>
      <c r="V96" s="10" t="e">
        <f t="shared" ref="V96:W100" ca="1" si="72">IF(U96=U95,U95+1,U96)</f>
        <v>#N/A</v>
      </c>
      <c r="W96" s="10" t="e">
        <f t="shared" ca="1" si="72"/>
        <v>#N/A</v>
      </c>
      <c r="X96" s="7" t="e">
        <f t="shared" si="50"/>
        <v>#DIV/0!</v>
      </c>
      <c r="Y96" s="7" t="e">
        <f t="shared" ca="1" si="49"/>
        <v>#N/A</v>
      </c>
      <c r="Z96">
        <v>1</v>
      </c>
      <c r="AA96">
        <v>2</v>
      </c>
      <c r="AB96" s="11" t="e">
        <f t="shared" si="51"/>
        <v>#DIV/0!</v>
      </c>
      <c r="AC96" s="11"/>
      <c r="AD96" s="7" t="e">
        <f t="shared" si="69"/>
        <v>#DIV/0!</v>
      </c>
      <c r="AE96" t="e">
        <f t="shared" si="70"/>
        <v>#DIV/0!</v>
      </c>
      <c r="AF96" s="25" t="e">
        <f t="shared" si="71"/>
        <v>#DIV/0!</v>
      </c>
    </row>
    <row r="97" spans="1:32" ht="14.25" x14ac:dyDescent="0.2">
      <c r="A97" s="37">
        <f>Control!B99</f>
        <v>0</v>
      </c>
      <c r="B97" s="27" t="e">
        <f t="shared" si="53"/>
        <v>#DIV/0!</v>
      </c>
      <c r="C97" s="20">
        <v>0</v>
      </c>
      <c r="D97" s="9" t="e">
        <f t="shared" si="54"/>
        <v>#DIV/0!</v>
      </c>
      <c r="E97">
        <f>Control!C99/100</f>
        <v>0</v>
      </c>
      <c r="F97" t="e">
        <f t="shared" si="55"/>
        <v>#DIV/0!</v>
      </c>
      <c r="G97">
        <f t="shared" si="56"/>
        <v>0</v>
      </c>
      <c r="H97" s="21">
        <f t="shared" si="57"/>
        <v>0</v>
      </c>
      <c r="I97" s="7" t="e">
        <f t="shared" si="58"/>
        <v>#DIV/0!</v>
      </c>
      <c r="J97" t="e">
        <f t="shared" si="59"/>
        <v>#DIV/0!</v>
      </c>
      <c r="K97">
        <f>Control!F99/100</f>
        <v>0</v>
      </c>
      <c r="L97" s="25" t="e">
        <f t="shared" si="60"/>
        <v>#DIV/0!</v>
      </c>
      <c r="M97" s="10" t="e">
        <f t="shared" si="61"/>
        <v>#DIV/0!</v>
      </c>
      <c r="N97" t="e">
        <f t="shared" si="62"/>
        <v>#DIV/0!</v>
      </c>
      <c r="O97" t="e">
        <f t="shared" si="63"/>
        <v>#DIV/0!</v>
      </c>
      <c r="P97" s="25" t="e">
        <f t="shared" si="64"/>
        <v>#DIV/0!</v>
      </c>
      <c r="Q97" s="17" t="e">
        <f t="shared" si="65"/>
        <v>#DIV/0!</v>
      </c>
      <c r="R97" t="e">
        <f t="shared" si="66"/>
        <v>#DIV/0!</v>
      </c>
      <c r="S97" s="25" t="e">
        <f t="shared" si="67"/>
        <v>#DIV/0!</v>
      </c>
      <c r="T97" s="25" t="e">
        <f t="shared" si="68"/>
        <v>#DIV/0!</v>
      </c>
      <c r="U97" s="10" t="e">
        <f ca="1">RANK(C97,$C$3:OFFSET($C$3,Control!$I$5-1,0),1)</f>
        <v>#N/A</v>
      </c>
      <c r="V97" s="10" t="e">
        <f t="shared" ca="1" si="72"/>
        <v>#N/A</v>
      </c>
      <c r="W97" s="10" t="e">
        <f t="shared" ca="1" si="72"/>
        <v>#N/A</v>
      </c>
      <c r="X97" s="7" t="e">
        <f t="shared" si="50"/>
        <v>#DIV/0!</v>
      </c>
      <c r="Y97" s="7" t="e">
        <f t="shared" ca="1" si="49"/>
        <v>#N/A</v>
      </c>
      <c r="Z97">
        <v>1</v>
      </c>
      <c r="AA97">
        <v>2</v>
      </c>
      <c r="AB97" s="11" t="e">
        <f t="shared" si="51"/>
        <v>#DIV/0!</v>
      </c>
      <c r="AC97" s="11"/>
      <c r="AD97" s="7" t="e">
        <f t="shared" si="69"/>
        <v>#DIV/0!</v>
      </c>
      <c r="AE97" t="e">
        <f t="shared" si="70"/>
        <v>#DIV/0!</v>
      </c>
      <c r="AF97" s="25" t="e">
        <f t="shared" si="71"/>
        <v>#DIV/0!</v>
      </c>
    </row>
    <row r="98" spans="1:32" ht="14.25" x14ac:dyDescent="0.2">
      <c r="A98" s="37">
        <f>Control!B100</f>
        <v>0</v>
      </c>
      <c r="B98" s="27" t="e">
        <f t="shared" si="53"/>
        <v>#DIV/0!</v>
      </c>
      <c r="C98" s="20">
        <v>0</v>
      </c>
      <c r="D98" s="9" t="e">
        <f t="shared" si="54"/>
        <v>#DIV/0!</v>
      </c>
      <c r="E98">
        <f>Control!C100/100</f>
        <v>0</v>
      </c>
      <c r="F98" t="e">
        <f t="shared" si="55"/>
        <v>#DIV/0!</v>
      </c>
      <c r="G98">
        <f t="shared" si="56"/>
        <v>0</v>
      </c>
      <c r="H98" s="21">
        <f t="shared" si="57"/>
        <v>0</v>
      </c>
      <c r="I98" s="7" t="e">
        <f t="shared" si="58"/>
        <v>#DIV/0!</v>
      </c>
      <c r="J98" t="e">
        <f t="shared" si="59"/>
        <v>#DIV/0!</v>
      </c>
      <c r="K98">
        <f>Control!F100/100</f>
        <v>0</v>
      </c>
      <c r="L98" s="25" t="e">
        <f t="shared" si="60"/>
        <v>#DIV/0!</v>
      </c>
      <c r="M98" s="10" t="e">
        <f t="shared" si="61"/>
        <v>#DIV/0!</v>
      </c>
      <c r="N98" t="e">
        <f t="shared" si="62"/>
        <v>#DIV/0!</v>
      </c>
      <c r="O98" t="e">
        <f t="shared" si="63"/>
        <v>#DIV/0!</v>
      </c>
      <c r="P98" s="25" t="e">
        <f t="shared" si="64"/>
        <v>#DIV/0!</v>
      </c>
      <c r="Q98" s="17" t="e">
        <f t="shared" si="65"/>
        <v>#DIV/0!</v>
      </c>
      <c r="R98" t="e">
        <f t="shared" si="66"/>
        <v>#DIV/0!</v>
      </c>
      <c r="S98" s="25" t="e">
        <f t="shared" si="67"/>
        <v>#DIV/0!</v>
      </c>
      <c r="T98" s="25" t="e">
        <f t="shared" si="68"/>
        <v>#DIV/0!</v>
      </c>
      <c r="U98" s="10" t="e">
        <f ca="1">RANK(C98,$C$3:OFFSET($C$3,Control!$I$5-1,0),1)</f>
        <v>#N/A</v>
      </c>
      <c r="V98" s="10" t="e">
        <f t="shared" ca="1" si="72"/>
        <v>#N/A</v>
      </c>
      <c r="W98" s="10" t="e">
        <f t="shared" ca="1" si="72"/>
        <v>#N/A</v>
      </c>
      <c r="X98" s="7" t="e">
        <f t="shared" si="50"/>
        <v>#DIV/0!</v>
      </c>
      <c r="Y98" s="7" t="e">
        <f t="shared" ca="1" si="49"/>
        <v>#N/A</v>
      </c>
      <c r="Z98">
        <v>1</v>
      </c>
      <c r="AA98">
        <v>2</v>
      </c>
      <c r="AB98" s="11" t="e">
        <f t="shared" si="51"/>
        <v>#DIV/0!</v>
      </c>
      <c r="AC98" s="11"/>
      <c r="AD98" s="7" t="e">
        <f t="shared" si="69"/>
        <v>#DIV/0!</v>
      </c>
      <c r="AE98" t="e">
        <f t="shared" si="70"/>
        <v>#DIV/0!</v>
      </c>
      <c r="AF98" s="25" t="e">
        <f t="shared" si="71"/>
        <v>#DIV/0!</v>
      </c>
    </row>
    <row r="99" spans="1:32" ht="14.25" x14ac:dyDescent="0.2">
      <c r="A99" s="37">
        <f>Control!B101</f>
        <v>0</v>
      </c>
      <c r="B99" s="27" t="e">
        <f t="shared" si="53"/>
        <v>#DIV/0!</v>
      </c>
      <c r="C99" s="20">
        <v>0</v>
      </c>
      <c r="D99" s="9" t="e">
        <f t="shared" si="54"/>
        <v>#DIV/0!</v>
      </c>
      <c r="E99">
        <f>Control!C101/100</f>
        <v>0</v>
      </c>
      <c r="F99" t="e">
        <f t="shared" si="55"/>
        <v>#DIV/0!</v>
      </c>
      <c r="G99">
        <f t="shared" si="56"/>
        <v>0</v>
      </c>
      <c r="H99" s="21">
        <f t="shared" si="57"/>
        <v>0</v>
      </c>
      <c r="I99" s="7" t="e">
        <f t="shared" si="58"/>
        <v>#DIV/0!</v>
      </c>
      <c r="J99" t="e">
        <f t="shared" si="59"/>
        <v>#DIV/0!</v>
      </c>
      <c r="K99">
        <f>Control!F101/100</f>
        <v>0</v>
      </c>
      <c r="L99" s="25" t="e">
        <f t="shared" si="60"/>
        <v>#DIV/0!</v>
      </c>
      <c r="M99" s="10" t="e">
        <f t="shared" si="61"/>
        <v>#DIV/0!</v>
      </c>
      <c r="N99" t="e">
        <f t="shared" si="62"/>
        <v>#DIV/0!</v>
      </c>
      <c r="O99" t="e">
        <f t="shared" si="63"/>
        <v>#DIV/0!</v>
      </c>
      <c r="P99" s="25" t="e">
        <f t="shared" si="64"/>
        <v>#DIV/0!</v>
      </c>
      <c r="Q99" s="17" t="e">
        <f t="shared" si="65"/>
        <v>#DIV/0!</v>
      </c>
      <c r="R99" t="e">
        <f t="shared" si="66"/>
        <v>#DIV/0!</v>
      </c>
      <c r="S99" s="25" t="e">
        <f t="shared" si="67"/>
        <v>#DIV/0!</v>
      </c>
      <c r="T99" s="25" t="e">
        <f t="shared" si="68"/>
        <v>#DIV/0!</v>
      </c>
      <c r="U99" s="10" t="e">
        <f ca="1">RANK(C99,$C$3:OFFSET($C$3,Control!$I$5-1,0),1)</f>
        <v>#N/A</v>
      </c>
      <c r="V99" s="10" t="e">
        <f t="shared" ca="1" si="72"/>
        <v>#N/A</v>
      </c>
      <c r="W99" s="10" t="e">
        <f t="shared" ca="1" si="72"/>
        <v>#N/A</v>
      </c>
      <c r="X99" s="7" t="e">
        <f t="shared" si="50"/>
        <v>#DIV/0!</v>
      </c>
      <c r="Y99" s="7" t="e">
        <f t="shared" ca="1" si="49"/>
        <v>#N/A</v>
      </c>
      <c r="Z99">
        <v>1</v>
      </c>
      <c r="AA99">
        <v>2</v>
      </c>
      <c r="AB99" s="11" t="e">
        <f t="shared" si="51"/>
        <v>#DIV/0!</v>
      </c>
      <c r="AC99" s="11"/>
      <c r="AD99" s="7" t="e">
        <f t="shared" si="69"/>
        <v>#DIV/0!</v>
      </c>
      <c r="AE99" t="e">
        <f t="shared" si="70"/>
        <v>#DIV/0!</v>
      </c>
      <c r="AF99" s="25" t="e">
        <f t="shared" si="71"/>
        <v>#DIV/0!</v>
      </c>
    </row>
    <row r="100" spans="1:32" ht="14.25" x14ac:dyDescent="0.2">
      <c r="A100" s="37">
        <f>Control!B102</f>
        <v>0</v>
      </c>
      <c r="B100" s="27" t="e">
        <f t="shared" si="53"/>
        <v>#DIV/0!</v>
      </c>
      <c r="C100" s="20">
        <v>0</v>
      </c>
      <c r="D100" s="9" t="e">
        <f t="shared" si="54"/>
        <v>#DIV/0!</v>
      </c>
      <c r="E100">
        <f>Control!C102/100</f>
        <v>0</v>
      </c>
      <c r="F100" t="e">
        <f t="shared" si="55"/>
        <v>#DIV/0!</v>
      </c>
      <c r="G100">
        <f t="shared" si="56"/>
        <v>0</v>
      </c>
      <c r="H100" s="21">
        <f t="shared" si="57"/>
        <v>0</v>
      </c>
      <c r="I100" s="7" t="e">
        <f t="shared" si="58"/>
        <v>#DIV/0!</v>
      </c>
      <c r="J100" t="e">
        <f t="shared" si="59"/>
        <v>#DIV/0!</v>
      </c>
      <c r="K100">
        <f>Control!F102/100</f>
        <v>0</v>
      </c>
      <c r="L100" s="25" t="e">
        <f t="shared" si="60"/>
        <v>#DIV/0!</v>
      </c>
      <c r="M100" s="10" t="e">
        <f t="shared" si="61"/>
        <v>#DIV/0!</v>
      </c>
      <c r="N100" t="e">
        <f t="shared" si="62"/>
        <v>#DIV/0!</v>
      </c>
      <c r="O100" t="e">
        <f t="shared" si="63"/>
        <v>#DIV/0!</v>
      </c>
      <c r="P100" s="25" t="e">
        <f t="shared" si="64"/>
        <v>#DIV/0!</v>
      </c>
      <c r="Q100" s="17" t="e">
        <f t="shared" si="65"/>
        <v>#DIV/0!</v>
      </c>
      <c r="R100" t="e">
        <f t="shared" si="66"/>
        <v>#DIV/0!</v>
      </c>
      <c r="S100" s="25" t="e">
        <f t="shared" si="67"/>
        <v>#DIV/0!</v>
      </c>
      <c r="T100" s="25" t="e">
        <f t="shared" si="68"/>
        <v>#DIV/0!</v>
      </c>
      <c r="U100" s="10" t="e">
        <f ca="1">RANK(C100,$C$3:OFFSET($C$3,Control!$I$5-1,0),1)</f>
        <v>#N/A</v>
      </c>
      <c r="V100" s="10" t="e">
        <f t="shared" ca="1" si="72"/>
        <v>#N/A</v>
      </c>
      <c r="W100" s="10" t="e">
        <f t="shared" ca="1" si="72"/>
        <v>#N/A</v>
      </c>
      <c r="X100" s="7" t="e">
        <f t="shared" si="50"/>
        <v>#DIV/0!</v>
      </c>
      <c r="Y100" s="7" t="e">
        <f t="shared" ca="1" si="49"/>
        <v>#N/A</v>
      </c>
      <c r="Z100">
        <v>1</v>
      </c>
      <c r="AA100">
        <v>2</v>
      </c>
      <c r="AB100" s="11" t="e">
        <f t="shared" si="51"/>
        <v>#DIV/0!</v>
      </c>
      <c r="AC100" s="11"/>
      <c r="AD100" s="7" t="e">
        <f t="shared" si="69"/>
        <v>#DIV/0!</v>
      </c>
      <c r="AE100" t="e">
        <f t="shared" si="70"/>
        <v>#DIV/0!</v>
      </c>
      <c r="AF100" s="25" t="e">
        <f t="shared" si="71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9.140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5" width="10.5703125" style="1" customWidth="1"/>
    <col min="16" max="16" width="11" style="1" bestFit="1" customWidth="1"/>
    <col min="17" max="17" width="10.5703125" style="1" customWidth="1"/>
    <col min="18" max="18" width="10.5703125" style="16" customWidth="1"/>
    <col min="19" max="19" width="12.5703125" style="1" customWidth="1"/>
    <col min="20" max="20" width="8.285156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9527.8837541567864</v>
      </c>
      <c r="AH1" s="31" t="s">
        <v>96</v>
      </c>
      <c r="AI1">
        <f ca="1">MAX(AD3:OFFSET(AD3,Control!$I$5-1,0))</f>
        <v>6.9644652828338094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2.3497748314255107E-5</v>
      </c>
      <c r="E2" s="18" t="s">
        <v>29</v>
      </c>
      <c r="F2" s="3">
        <f>Control!Q24</f>
        <v>8.8028169014084515E-2</v>
      </c>
      <c r="H2" s="3" t="s">
        <v>33</v>
      </c>
      <c r="I2" s="4">
        <v>0.1</v>
      </c>
      <c r="J2" s="4">
        <f>Control!S24</f>
        <v>1</v>
      </c>
      <c r="K2" s="4" t="s">
        <v>49</v>
      </c>
      <c r="N2" s="4" t="s">
        <v>34</v>
      </c>
      <c r="O2" s="4">
        <f>Control!R24</f>
        <v>4.6728971962616823</v>
      </c>
      <c r="P2" s="18">
        <f>Control!P24</f>
        <v>3.6728971962616823</v>
      </c>
      <c r="Q2" s="34" t="s">
        <v>35</v>
      </c>
      <c r="R2" s="14" t="s">
        <v>38</v>
      </c>
      <c r="S2" s="8">
        <f ca="1">100*MAX(S3:OFFSET(S3,Control!$I$5-1,0))</f>
        <v>0.11639101603205819</v>
      </c>
      <c r="T2" s="8">
        <f ca="1">S2*(1+AG3/100)</f>
        <v>0.53871169752170778</v>
      </c>
      <c r="U2" s="2"/>
      <c r="V2" t="s">
        <v>44</v>
      </c>
      <c r="W2">
        <f>O2/(1+P2-F2)</f>
        <v>1.0191997129014894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3.1404506446028737</v>
      </c>
      <c r="C3" s="20">
        <v>76.527764154310631</v>
      </c>
      <c r="D3" s="9">
        <f>ABS(B3-((354.94*SQRT(C3)+9.623*C3-1.5223*POWER(C3,1.5))/($AA$1+273)+0.0012439*POWER(C3,1.5)))</f>
        <v>3.4970172091419727E-7</v>
      </c>
      <c r="E3">
        <f>Control!C5/100</f>
        <v>0.38965236339525339</v>
      </c>
      <c r="F3">
        <f>$F$2*N3</f>
        <v>3.5135098806601269E-5</v>
      </c>
      <c r="G3">
        <f t="shared" ref="G3:G30" si="0">0.018*C3*1000000/8.3144/($AA$1+273.15)</f>
        <v>135.4505885012583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2.845489819292055E-2</v>
      </c>
      <c r="M3" s="10">
        <f t="shared" ref="M3:M30" si="3">0.018*I3*1000000/8.3144/($AA$1+273.15)</f>
        <v>7.1722791814357176</v>
      </c>
      <c r="N3">
        <f>1/((1+$P$2)*(1+(1-E3)/E3*$AA$2/M3)-$O$2)</f>
        <v>3.9913472244299035E-4</v>
      </c>
      <c r="O3">
        <f>$O$2*N3</f>
        <v>1.8651155254345343E-3</v>
      </c>
      <c r="P3" s="25">
        <f>S3*($P$2-$F$2)</f>
        <v>2.8891632350965661E-3</v>
      </c>
      <c r="Q3" s="17">
        <f>100/(1+G3/$AA$2*(1/S3-1))</f>
        <v>1.4408425392434261</v>
      </c>
      <c r="R3">
        <f>Q3/100*G3+(100-Q3)/100*$AA$2</f>
        <v>2421.5789453603561</v>
      </c>
      <c r="S3" s="25">
        <f>($O$2/(1+$P$2-$F$2)+1)*N3</f>
        <v>8.0593271696590178E-4</v>
      </c>
      <c r="T3" s="25">
        <f>L3+F3+P3</f>
        <v>3.1379196526823715E-2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2.8854032915363539</v>
      </c>
      <c r="Y3" s="7">
        <f t="shared" ref="Y3:Y66" ca="1" si="4">ABS(C3-V3)</f>
        <v>54.527764154310631</v>
      </c>
      <c r="Z3">
        <v>1</v>
      </c>
      <c r="AA3">
        <v>2</v>
      </c>
      <c r="AB3" s="11">
        <f>100*8.3144*$AA$2*($AA$1+273)*($AE$1/100-B3/100)/(0.018*1000000*C3+8.3144*$AA$2*($AA$1+273)*($AE$1/100-B3/100))</f>
        <v>44.833024702420836</v>
      </c>
      <c r="AC3" s="11"/>
      <c r="AD3" s="7">
        <f>B3+S3*100</f>
        <v>3.2210439162994637</v>
      </c>
      <c r="AE3">
        <f>($AE$1/100-K3)/(1-K3)/N3-1-$P$2</f>
        <v>118.31521073395551</v>
      </c>
      <c r="AF3" s="25">
        <f>S3+P3+F3</f>
        <v>3.730231050869069E-3</v>
      </c>
      <c r="AG3">
        <f>100*((O2+P2)*(1+P2-F2)-O2)/(1+O2+P2-F2)</f>
        <v>362.84646005094379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100*T4/(1-S4)</f>
        <v>3.7269475250272999</v>
      </c>
      <c r="C4" s="20">
        <v>101.73645681463067</v>
      </c>
      <c r="D4" s="9">
        <f t="shared" ref="D4:D30" si="6">ABS(B4-((354.94*SQRT(C4)+9.623*C4-1.5223*POWER(C4,1.5))/($AA$1+273)+0.0012439*POWER(C4,1.5)))</f>
        <v>5.2280783879865567E-7</v>
      </c>
      <c r="E4">
        <f>Control!C6/100</f>
        <v>0.34971299583991844</v>
      </c>
      <c r="F4">
        <f t="shared" ref="F4:F30" si="7">$F$2*N4</f>
        <v>3.2893753753463797E-5</v>
      </c>
      <c r="G4">
        <f t="shared" si="0"/>
        <v>180.06880378457214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3.4503603741037343E-2</v>
      </c>
      <c r="M4" s="10">
        <f t="shared" si="3"/>
        <v>7.9711832744935887</v>
      </c>
      <c r="N4">
        <f t="shared" ref="N4:N30" si="10">1/((1+$P$2)*(1+(1-E4)/E4*$AA$2/M4)-$O$2)</f>
        <v>3.7367304263934874E-4</v>
      </c>
      <c r="O4">
        <f t="shared" ref="O4:O30" si="11">$O$2*N4</f>
        <v>1.7461357132679848E-3</v>
      </c>
      <c r="P4" s="25">
        <f t="shared" ref="P4:P30" si="12">S4*($P$2-$F$2)</f>
        <v>2.7048571723661072E-3</v>
      </c>
      <c r="Q4" s="17">
        <f t="shared" ref="Q4:Q30" si="13">100/(1+G4/$AA$2*(1/S4-1))</f>
        <v>1.0189756658462377</v>
      </c>
      <c r="R4">
        <f t="shared" ref="R4:R9" si="14">Q4/100*G4+(100-Q4)/100*$AA$2</f>
        <v>2431.8190046958198</v>
      </c>
      <c r="S4" s="25">
        <f t="shared" ref="S4:S30" si="15">($O$2/(1+$P$2-$F$2)+1)*N4</f>
        <v>7.5452050041639903E-4</v>
      </c>
      <c r="T4" s="25">
        <f t="shared" ref="T4:T30" si="16">L4+F4+P4</f>
        <v>3.724135466715691E-2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3.4877276783676692</v>
      </c>
      <c r="Y4" s="7">
        <f t="shared" ca="1" si="4"/>
        <v>65.736456814630671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34.698500701932069</v>
      </c>
      <c r="AC4" s="11"/>
      <c r="AD4" s="7">
        <f t="shared" ref="AD4:AD16" si="20">B4+S4*100</f>
        <v>3.8023995750689399</v>
      </c>
      <c r="AE4">
        <f t="shared" ref="AE4:AE30" si="21">($AE$1/100-K4)/(1-K4)/N4-1-$P$2</f>
        <v>110.71296176912303</v>
      </c>
      <c r="AF4" s="25">
        <f t="shared" ref="AF4:AF30" si="22">S4+P4+F4</f>
        <v>3.4922714265359701E-3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4.761184585984723</v>
      </c>
      <c r="C5" s="20">
        <v>151.42248595114964</v>
      </c>
      <c r="D5" s="9">
        <f t="shared" si="6"/>
        <v>3.916159032613109E-7</v>
      </c>
      <c r="E5">
        <f>Control!C7/100</f>
        <v>0.47585625936456422</v>
      </c>
      <c r="F5">
        <f t="shared" si="7"/>
        <v>4.1137003877177316E-5</v>
      </c>
      <c r="G5">
        <f t="shared" si="0"/>
        <v>268.01076787046622</v>
      </c>
      <c r="H5" s="21">
        <f t="shared" si="1"/>
        <v>1.4866038318152935E-13</v>
      </c>
      <c r="I5" s="7">
        <f t="shared" si="8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9"/>
        <v>4.4143081494281249E-2</v>
      </c>
      <c r="M5" s="10">
        <f t="shared" si="3"/>
        <v>5.9050466044802707</v>
      </c>
      <c r="N5">
        <f t="shared" si="10"/>
        <v>4.6731636404473425E-4</v>
      </c>
      <c r="O5">
        <f t="shared" si="11"/>
        <v>2.1837213273118421E-3</v>
      </c>
      <c r="P5" s="25">
        <f t="shared" si="12"/>
        <v>3.3827005826332123E-3</v>
      </c>
      <c r="Q5" s="17">
        <f t="shared" si="13"/>
        <v>0.85774521893495326</v>
      </c>
      <c r="R5">
        <f t="shared" si="14"/>
        <v>2436.2412044227867</v>
      </c>
      <c r="S5" s="25">
        <f t="shared" si="15"/>
        <v>9.4360506811329531E-4</v>
      </c>
      <c r="T5" s="25">
        <f t="shared" si="16"/>
        <v>4.7566919080791643E-2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4.4610397858325985</v>
      </c>
      <c r="Y5" s="7">
        <f t="shared" ca="1" si="4"/>
        <v>110.42248595114964</v>
      </c>
      <c r="Z5">
        <v>1</v>
      </c>
      <c r="AA5">
        <v>2</v>
      </c>
      <c r="AB5" s="11">
        <f t="shared" si="19"/>
        <v>20.778228007596869</v>
      </c>
      <c r="AC5" s="11"/>
      <c r="AD5" s="7">
        <f t="shared" si="20"/>
        <v>4.8555450927960528</v>
      </c>
      <c r="AE5">
        <f t="shared" si="21"/>
        <v>66.781881621327287</v>
      </c>
      <c r="AF5" s="25">
        <f t="shared" si="22"/>
        <v>4.3674426546236851E-3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3.7172694542153684</v>
      </c>
      <c r="C6" s="20">
        <v>101.30159012968288</v>
      </c>
      <c r="D6" s="9">
        <f t="shared" si="6"/>
        <v>6.4516985887053124E-7</v>
      </c>
      <c r="E6">
        <f>Control!C8/100</f>
        <v>0.41488618091288926</v>
      </c>
      <c r="F6">
        <f t="shared" si="7"/>
        <v>3.6708919405399085E-5</v>
      </c>
      <c r="G6">
        <f t="shared" si="0"/>
        <v>179.29910994800585</v>
      </c>
      <c r="H6" s="21">
        <f t="shared" si="1"/>
        <v>9.1998636127769117E-14</v>
      </c>
      <c r="I6" s="7">
        <f t="shared" si="8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9"/>
        <v>3.4086106295560852E-2</v>
      </c>
      <c r="M6" s="10">
        <f t="shared" si="3"/>
        <v>6.7468187110166093</v>
      </c>
      <c r="N6">
        <f t="shared" si="10"/>
        <v>4.170133244453336E-4</v>
      </c>
      <c r="O6">
        <f t="shared" si="11"/>
        <v>1.9486603946043627E-3</v>
      </c>
      <c r="P6" s="25">
        <f t="shared" si="12"/>
        <v>3.0185786848072132E-3</v>
      </c>
      <c r="Q6" s="17">
        <f t="shared" si="13"/>
        <v>1.1407376622988068</v>
      </c>
      <c r="R6">
        <f t="shared" si="14"/>
        <v>2429.0402228659077</v>
      </c>
      <c r="S6" s="25">
        <f t="shared" si="15"/>
        <v>8.4203318499611322E-4</v>
      </c>
      <c r="T6" s="25">
        <f t="shared" si="16"/>
        <v>3.7141393899773466E-2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3.4503119620006184</v>
      </c>
      <c r="Y6" s="7">
        <f t="shared" ca="1" si="4"/>
        <v>66.301590129682879</v>
      </c>
      <c r="Z6">
        <v>1</v>
      </c>
      <c r="AA6">
        <v>2</v>
      </c>
      <c r="AB6" s="11">
        <f t="shared" si="19"/>
        <v>34.851909179666343</v>
      </c>
      <c r="AC6" s="11"/>
      <c r="AD6" s="7">
        <f t="shared" si="20"/>
        <v>3.8014727727149795</v>
      </c>
      <c r="AE6">
        <f t="shared" si="21"/>
        <v>99.683252567603446</v>
      </c>
      <c r="AF6" s="25">
        <f t="shared" si="22"/>
        <v>3.8973207892087254E-3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3.1161227212900933</v>
      </c>
      <c r="C7" s="20">
        <v>75.534799254985757</v>
      </c>
      <c r="D7" s="9">
        <f t="shared" si="6"/>
        <v>4.1153701291207767E-7</v>
      </c>
      <c r="E7">
        <f>Control!C9/100</f>
        <v>0.37570882029801977</v>
      </c>
      <c r="F7">
        <f t="shared" si="7"/>
        <v>3.4320021952283887E-5</v>
      </c>
      <c r="G7">
        <f t="shared" si="0"/>
        <v>133.69308674407321</v>
      </c>
      <c r="H7" s="21">
        <f t="shared" si="1"/>
        <v>6.5014445623695072E-14</v>
      </c>
      <c r="I7" s="7">
        <f t="shared" si="8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9"/>
        <v>2.8280236567584369E-2</v>
      </c>
      <c r="M7" s="10">
        <f t="shared" si="3"/>
        <v>7.4318925091820631</v>
      </c>
      <c r="N7">
        <f t="shared" si="10"/>
        <v>3.8987544937794493E-4</v>
      </c>
      <c r="O7">
        <f t="shared" si="11"/>
        <v>1.8218478942894623E-3</v>
      </c>
      <c r="P7" s="25">
        <f t="shared" si="12"/>
        <v>2.8221393711753552E-3</v>
      </c>
      <c r="Q7" s="17">
        <f t="shared" si="13"/>
        <v>1.4261054920427003</v>
      </c>
      <c r="R7">
        <f t="shared" si="14"/>
        <v>2421.8957146228904</v>
      </c>
      <c r="S7" s="25">
        <f t="shared" si="15"/>
        <v>7.8723639545128551E-4</v>
      </c>
      <c r="T7" s="25">
        <f t="shared" si="16"/>
        <v>3.1136695960712009E-2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2.8670112016962315</v>
      </c>
      <c r="Y7" s="7">
        <f t="shared" ca="1" si="4"/>
        <v>56.534799254985757</v>
      </c>
      <c r="Z7">
        <v>1</v>
      </c>
      <c r="AA7">
        <v>2</v>
      </c>
      <c r="AB7" s="11">
        <f t="shared" si="19"/>
        <v>45.290279955979976</v>
      </c>
      <c r="AC7" s="11"/>
      <c r="AD7" s="7">
        <f t="shared" si="20"/>
        <v>3.1948463608352218</v>
      </c>
      <c r="AE7">
        <f t="shared" si="21"/>
        <v>121.68237052116775</v>
      </c>
      <c r="AF7" s="25">
        <f t="shared" si="22"/>
        <v>3.6436957885789246E-3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AME 10 A6</v>
      </c>
      <c r="B8" s="27">
        <f t="shared" si="5"/>
        <v>2.7216607675617204</v>
      </c>
      <c r="C8" s="20">
        <v>60.071582876654745</v>
      </c>
      <c r="D8" s="9">
        <f t="shared" si="6"/>
        <v>2.6320744161978382E-7</v>
      </c>
      <c r="E8">
        <f>Control!C10/100</f>
        <v>0.37194525477625634</v>
      </c>
      <c r="F8">
        <f t="shared" si="7"/>
        <v>3.4106223448410635E-5</v>
      </c>
      <c r="G8">
        <f t="shared" si="0"/>
        <v>106.32391188690794</v>
      </c>
      <c r="H8" s="21">
        <f t="shared" si="1"/>
        <v>6.2763416198960356E-14</v>
      </c>
      <c r="I8" s="7">
        <f t="shared" si="8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9"/>
        <v>2.4356650326423462E-2</v>
      </c>
      <c r="M8" s="10">
        <f t="shared" si="3"/>
        <v>7.5053018993240377</v>
      </c>
      <c r="N8">
        <f t="shared" si="10"/>
        <v>3.8744669837394478E-4</v>
      </c>
      <c r="O8">
        <f t="shared" si="11"/>
        <v>1.8104985905324522E-3</v>
      </c>
      <c r="P8" s="25">
        <f t="shared" si="12"/>
        <v>2.8045586954951948E-3</v>
      </c>
      <c r="Q8" s="17">
        <f t="shared" si="13"/>
        <v>1.775704149263412</v>
      </c>
      <c r="R8">
        <f t="shared" si="14"/>
        <v>2413.2944612506176</v>
      </c>
      <c r="S8" s="25">
        <f t="shared" si="15"/>
        <v>7.8233226212129922E-4</v>
      </c>
      <c r="T8" s="25">
        <f t="shared" si="16"/>
        <v>2.7195315245367068E-2</v>
      </c>
      <c r="U8" s="10">
        <f ca="1">RANK(C8,$C$3:OFFSET($C$3,Control!$I$5-1,0),1)</f>
        <v>10</v>
      </c>
      <c r="V8" s="10">
        <f t="shared" ca="1" si="17"/>
        <v>10</v>
      </c>
      <c r="W8" s="10">
        <f t="shared" ca="1" si="17"/>
        <v>10</v>
      </c>
      <c r="X8" s="7">
        <f t="shared" si="18"/>
        <v>2.4744097024797407</v>
      </c>
      <c r="Y8" s="7">
        <f t="shared" ca="1" si="4"/>
        <v>50.071582876654745</v>
      </c>
      <c r="Z8">
        <v>1</v>
      </c>
      <c r="AA8">
        <v>2</v>
      </c>
      <c r="AB8" s="11">
        <f t="shared" si="19"/>
        <v>53.095512637540835</v>
      </c>
      <c r="AC8" s="11"/>
      <c r="AD8" s="7">
        <f t="shared" si="20"/>
        <v>2.7998939937738503</v>
      </c>
      <c r="AE8">
        <f t="shared" si="21"/>
        <v>132.38109094652455</v>
      </c>
      <c r="AF8" s="25">
        <f t="shared" si="22"/>
        <v>3.6209971810649048E-3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AME 10 B1</v>
      </c>
      <c r="B9" s="27">
        <f t="shared" si="5"/>
        <v>4.9211621600227611</v>
      </c>
      <c r="C9" s="20">
        <v>159.63074937916696</v>
      </c>
      <c r="D9" s="9">
        <f t="shared" si="6"/>
        <v>4.7796669111477286E-7</v>
      </c>
      <c r="E9">
        <f>Control!C11/100</f>
        <v>0.32658415960627202</v>
      </c>
      <c r="F9">
        <f t="shared" si="7"/>
        <v>3.1717353126784536E-5</v>
      </c>
      <c r="G9">
        <f t="shared" si="0"/>
        <v>282.53901293530885</v>
      </c>
      <c r="H9" s="21">
        <f t="shared" si="1"/>
        <v>3.9811899806603815E-14</v>
      </c>
      <c r="I9" s="7">
        <f t="shared" si="8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9"/>
        <v>4.6535979403208229E-2</v>
      </c>
      <c r="M9" s="10">
        <f t="shared" si="3"/>
        <v>8.5231710355610577</v>
      </c>
      <c r="N9">
        <f t="shared" si="10"/>
        <v>3.6030913152027233E-4</v>
      </c>
      <c r="O9">
        <f t="shared" si="11"/>
        <v>1.6836875304685622E-3</v>
      </c>
      <c r="P9" s="25">
        <f t="shared" si="12"/>
        <v>2.6081216128888214E-3</v>
      </c>
      <c r="Q9" s="17">
        <f t="shared" si="13"/>
        <v>0.62864419952752593</v>
      </c>
      <c r="R9">
        <f t="shared" si="14"/>
        <v>2441.342950017819</v>
      </c>
      <c r="S9" s="25">
        <f t="shared" si="15"/>
        <v>7.2753609492151887E-4</v>
      </c>
      <c r="T9" s="25">
        <f t="shared" si="16"/>
        <v>4.9175818369223835E-2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4.6896288534728496</v>
      </c>
      <c r="Y9" s="7">
        <f t="shared" ca="1" si="4"/>
        <v>117.63074937916696</v>
      </c>
      <c r="Z9">
        <v>1</v>
      </c>
      <c r="AA9">
        <v>2</v>
      </c>
      <c r="AB9" s="11">
        <f t="shared" si="19"/>
        <v>19.021385068454503</v>
      </c>
      <c r="AC9" s="11"/>
      <c r="AD9" s="7">
        <f t="shared" si="20"/>
        <v>4.9939157695149126</v>
      </c>
      <c r="AE9">
        <f t="shared" si="21"/>
        <v>81.37159024370051</v>
      </c>
      <c r="AF9" s="25">
        <f t="shared" si="22"/>
        <v>3.3673750609371248E-3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 10 B2</v>
      </c>
      <c r="B10" s="27">
        <f t="shared" si="5"/>
        <v>2.8283939502265629</v>
      </c>
      <c r="C10" s="20">
        <v>64.133741494328874</v>
      </c>
      <c r="D10" s="9">
        <f t="shared" si="6"/>
        <v>2.9688843294906064E-7</v>
      </c>
      <c r="E10">
        <f>Control!C12/100</f>
        <v>0.35834599538701023</v>
      </c>
      <c r="F10">
        <f t="shared" si="7"/>
        <v>3.3354588915304373E-5</v>
      </c>
      <c r="G10">
        <f t="shared" si="0"/>
        <v>113.51374398810393</v>
      </c>
      <c r="H10" s="21">
        <f t="shared" si="1"/>
        <v>5.5092050870068707E-14</v>
      </c>
      <c r="I10" s="7">
        <f t="shared" si="8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9"/>
        <v>2.5486193419511631E-2</v>
      </c>
      <c r="M10" s="10">
        <f t="shared" si="3"/>
        <v>7.7834116588254298</v>
      </c>
      <c r="N10">
        <f t="shared" si="10"/>
        <v>3.7890813007785762E-4</v>
      </c>
      <c r="O10">
        <f t="shared" si="11"/>
        <v>1.7705987386815777E-3</v>
      </c>
      <c r="P10" s="25">
        <f t="shared" si="12"/>
        <v>2.7427517009786006E-3</v>
      </c>
      <c r="Q10" s="17">
        <f t="shared" si="13"/>
        <v>1.6289802671725226</v>
      </c>
      <c r="R10">
        <f t="shared" ref="R10:R30" si="23">Q10/100*G10+(100-Q10)/100*2450</f>
        <v>2411.9390999443681</v>
      </c>
      <c r="S10" s="25">
        <f t="shared" si="15"/>
        <v>7.6509118746925027E-4</v>
      </c>
      <c r="T10" s="25">
        <f t="shared" si="16"/>
        <v>2.8262299709405535E-2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2.5865101549589489</v>
      </c>
      <c r="Y10" s="7">
        <f t="shared" ca="1" si="4"/>
        <v>53.133741494328874</v>
      </c>
      <c r="Z10">
        <v>1</v>
      </c>
      <c r="AA10">
        <v>2</v>
      </c>
      <c r="AB10" s="11">
        <f t="shared" si="19"/>
        <v>50.913315602230178</v>
      </c>
      <c r="AC10" s="11"/>
      <c r="AD10" s="7">
        <f t="shared" si="20"/>
        <v>2.9049030689734878</v>
      </c>
      <c r="AE10">
        <f t="shared" si="21"/>
        <v>132.56744040464531</v>
      </c>
      <c r="AF10" s="25">
        <f t="shared" si="22"/>
        <v>3.5411974773631549E-3</v>
      </c>
      <c r="AG10" s="7"/>
      <c r="AS10" s="8"/>
      <c r="AX10" s="7"/>
      <c r="BH10" s="1"/>
    </row>
    <row r="11" spans="1:60" ht="14.25" x14ac:dyDescent="0.2">
      <c r="A11" s="37" t="str">
        <f>Control!B13</f>
        <v>AME 10 B4</v>
      </c>
      <c r="B11" s="27">
        <f t="shared" si="5"/>
        <v>6.88695607865579</v>
      </c>
      <c r="C11" s="20">
        <v>269.84123506511679</v>
      </c>
      <c r="D11" s="9">
        <f t="shared" si="6"/>
        <v>7.944777236090772E-7</v>
      </c>
      <c r="E11">
        <f>Control!C13/100</f>
        <v>0.36630521808811933</v>
      </c>
      <c r="F11">
        <f t="shared" si="7"/>
        <v>3.3790581892098064E-5</v>
      </c>
      <c r="G11">
        <f t="shared" si="0"/>
        <v>477.60645427686467</v>
      </c>
      <c r="H11" s="21">
        <f t="shared" si="1"/>
        <v>5.9495054168490207E-14</v>
      </c>
      <c r="I11" s="7">
        <f t="shared" si="8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9"/>
        <v>6.6003786502335335E-2</v>
      </c>
      <c r="M11" s="10">
        <f t="shared" si="3"/>
        <v>7.6181365140675945</v>
      </c>
      <c r="N11">
        <f t="shared" si="10"/>
        <v>3.8386101029423399E-4</v>
      </c>
      <c r="O11">
        <f t="shared" si="11"/>
        <v>1.7937430387581028E-3</v>
      </c>
      <c r="P11" s="25">
        <f t="shared" si="12"/>
        <v>2.7786034538439149E-3</v>
      </c>
      <c r="Q11" s="17">
        <f t="shared" si="13"/>
        <v>0.39713955674364643</v>
      </c>
      <c r="R11">
        <f t="shared" si="23"/>
        <v>2442.1668450152747</v>
      </c>
      <c r="S11" s="25">
        <f t="shared" si="15"/>
        <v>7.7509204178019292E-4</v>
      </c>
      <c r="T11" s="25">
        <f t="shared" si="16"/>
        <v>6.8816180538071342E-2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6.6387647512629568</v>
      </c>
      <c r="Y11" s="7">
        <f t="shared" ca="1" si="4"/>
        <v>221.84123506511679</v>
      </c>
      <c r="Z11">
        <v>1</v>
      </c>
      <c r="AA11">
        <v>2</v>
      </c>
      <c r="AB11" s="11">
        <f t="shared" si="19"/>
        <v>3.653760057990123</v>
      </c>
      <c r="AC11" s="11"/>
      <c r="AD11" s="7">
        <f t="shared" si="20"/>
        <v>6.9644652828338094</v>
      </c>
      <c r="AE11">
        <f t="shared" si="21"/>
        <v>23.245221126663115</v>
      </c>
      <c r="AF11" s="25">
        <f t="shared" si="22"/>
        <v>3.5874860775162057E-3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 10 B5</v>
      </c>
      <c r="B12" s="27">
        <f t="shared" si="5"/>
        <v>6.723585609209854</v>
      </c>
      <c r="C12" s="20">
        <v>260.09538463290943</v>
      </c>
      <c r="D12" s="9">
        <f t="shared" si="6"/>
        <v>4.7678086367852757E-8</v>
      </c>
      <c r="E12">
        <f>Control!C14/100</f>
        <v>0.28570778195564522</v>
      </c>
      <c r="F12">
        <f t="shared" si="7"/>
        <v>2.982456059560831E-5</v>
      </c>
      <c r="G12">
        <f t="shared" si="0"/>
        <v>460.35675162220565</v>
      </c>
      <c r="H12" s="21">
        <f t="shared" si="1"/>
        <v>2.4932006953823673E-14</v>
      </c>
      <c r="I12" s="7">
        <f t="shared" si="8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9"/>
        <v>6.4707557139608143E-2</v>
      </c>
      <c r="M12" s="10">
        <f t="shared" si="3"/>
        <v>9.7172630067069061</v>
      </c>
      <c r="N12">
        <f t="shared" si="10"/>
        <v>3.3880700836611037E-4</v>
      </c>
      <c r="O12">
        <f t="shared" si="11"/>
        <v>1.5832103194678056E-3</v>
      </c>
      <c r="P12" s="25">
        <f t="shared" si="12"/>
        <v>2.4524770643181404E-3</v>
      </c>
      <c r="Q12" s="17">
        <f t="shared" si="13"/>
        <v>0.36375018620664196</v>
      </c>
      <c r="R12">
        <f t="shared" si="23"/>
        <v>2442.7626689791778</v>
      </c>
      <c r="S12" s="25">
        <f t="shared" si="15"/>
        <v>6.8411901402186262E-4</v>
      </c>
      <c r="T12" s="25">
        <f t="shared" si="16"/>
        <v>6.7189858764521895E-2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6.5046364147974254</v>
      </c>
      <c r="Y12" s="7">
        <f t="shared" ca="1" si="4"/>
        <v>213.09538463290943</v>
      </c>
      <c r="Z12">
        <v>1</v>
      </c>
      <c r="AA12">
        <v>2</v>
      </c>
      <c r="AB12" s="11">
        <f t="shared" si="19"/>
        <v>4.5851969360241691</v>
      </c>
      <c r="AC12" s="11"/>
      <c r="AD12" s="7">
        <f t="shared" si="20"/>
        <v>6.79199751061204</v>
      </c>
      <c r="AE12">
        <f t="shared" si="21"/>
        <v>31.105561680556708</v>
      </c>
      <c r="AF12" s="25">
        <f t="shared" si="22"/>
        <v>3.1664206389356115E-3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4.9425741216780033</v>
      </c>
      <c r="C13" s="20">
        <v>160.73920738779779</v>
      </c>
      <c r="D13" s="9">
        <f t="shared" si="6"/>
        <v>8.0563779114584122E-7</v>
      </c>
      <c r="E13">
        <f>Control!C15/100</f>
        <v>0.39239929120214517</v>
      </c>
      <c r="F13">
        <f t="shared" si="7"/>
        <v>3.5300082716986056E-5</v>
      </c>
      <c r="G13">
        <f t="shared" si="0"/>
        <v>284.50093213231082</v>
      </c>
      <c r="H13" s="21">
        <f t="shared" si="1"/>
        <v>7.5697013502661762E-14</v>
      </c>
      <c r="I13" s="7">
        <f t="shared" si="8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9"/>
        <v>4.6447690383334975E-2</v>
      </c>
      <c r="M13" s="10">
        <f t="shared" si="3"/>
        <v>7.1233098402482016</v>
      </c>
      <c r="N13">
        <f t="shared" si="10"/>
        <v>4.0100893966496157E-4</v>
      </c>
      <c r="O13">
        <f t="shared" si="11"/>
        <v>1.873873549836269E-3</v>
      </c>
      <c r="P13" s="25">
        <f t="shared" si="12"/>
        <v>2.902729881113131E-3</v>
      </c>
      <c r="Q13" s="17">
        <f t="shared" si="13"/>
        <v>0.69442692783737459</v>
      </c>
      <c r="R13">
        <f t="shared" si="23"/>
        <v>2434.9621913506594</v>
      </c>
      <c r="S13" s="25">
        <f t="shared" si="15"/>
        <v>8.0971713584242102E-4</v>
      </c>
      <c r="T13" s="25">
        <f t="shared" si="16"/>
        <v>4.9385720347165096E-2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4.6848699322999936</v>
      </c>
      <c r="Y13" s="7">
        <f t="shared" ca="1" si="4"/>
        <v>117.73920738779779</v>
      </c>
      <c r="Z13">
        <v>1</v>
      </c>
      <c r="AA13">
        <v>2</v>
      </c>
      <c r="AB13" s="11">
        <f t="shared" si="19"/>
        <v>18.793377270351428</v>
      </c>
      <c r="AC13" s="11"/>
      <c r="AD13" s="7">
        <f t="shared" si="20"/>
        <v>5.0235458352622455</v>
      </c>
      <c r="AE13">
        <f t="shared" si="21"/>
        <v>72.818063398740449</v>
      </c>
      <c r="AF13" s="25">
        <f t="shared" si="22"/>
        <v>3.7477470996725381E-3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 10 C2</v>
      </c>
      <c r="B14" s="27">
        <f t="shared" si="5"/>
        <v>4.5590835337157163</v>
      </c>
      <c r="C14" s="20">
        <v>141.24155748122496</v>
      </c>
      <c r="D14" s="9">
        <f t="shared" si="6"/>
        <v>1.175592743152265E-7</v>
      </c>
      <c r="E14">
        <f>Control!C16/100</f>
        <v>0.32913687353920051</v>
      </c>
      <c r="F14">
        <f t="shared" si="7"/>
        <v>3.1843209370069425E-5</v>
      </c>
      <c r="G14" s="10">
        <f t="shared" si="0"/>
        <v>249.99099729465445</v>
      </c>
      <c r="H14" s="21">
        <f t="shared" si="1"/>
        <v>4.0911733700943603E-14</v>
      </c>
      <c r="I14" s="7">
        <f t="shared" si="8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9"/>
        <v>4.2907220746789806E-2</v>
      </c>
      <c r="M14" s="10">
        <f t="shared" si="3"/>
        <v>8.4584399261673369</v>
      </c>
      <c r="N14">
        <f t="shared" si="10"/>
        <v>3.6173885844398865E-4</v>
      </c>
      <c r="O14">
        <f t="shared" si="11"/>
        <v>1.6903684974018162E-3</v>
      </c>
      <c r="P14" s="25">
        <f t="shared" si="12"/>
        <v>2.6184707863181485E-3</v>
      </c>
      <c r="Q14" s="17">
        <f t="shared" si="13"/>
        <v>0.71270952110364483</v>
      </c>
      <c r="R14">
        <f t="shared" si="23"/>
        <v>2434.3203263725818</v>
      </c>
      <c r="S14" s="25">
        <f t="shared" si="15"/>
        <v>7.3042299911541442E-4</v>
      </c>
      <c r="T14" s="25">
        <f t="shared" si="16"/>
        <v>4.555753474247802E-2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4.3268959605233794</v>
      </c>
      <c r="Y14" s="13">
        <f t="shared" ca="1" si="4"/>
        <v>101.24155748122496</v>
      </c>
      <c r="Z14" s="10">
        <v>1</v>
      </c>
      <c r="AA14" s="10">
        <v>2</v>
      </c>
      <c r="AB14" s="11">
        <f t="shared" si="19"/>
        <v>23.137785947473215</v>
      </c>
      <c r="AC14" s="11"/>
      <c r="AD14" s="7">
        <f t="shared" si="20"/>
        <v>4.6321258336272582</v>
      </c>
      <c r="AE14">
        <f t="shared" si="21"/>
        <v>91.221965504262542</v>
      </c>
      <c r="AF14" s="25">
        <f t="shared" si="22"/>
        <v>3.3807369948036328E-3</v>
      </c>
      <c r="AG14" s="7"/>
      <c r="AS14" s="9"/>
      <c r="AX14" s="7"/>
      <c r="BH14" s="1"/>
    </row>
    <row r="15" spans="1:60" ht="14.25" x14ac:dyDescent="0.2">
      <c r="A15" s="37" t="str">
        <f>Control!B17</f>
        <v>AME 10 C3</v>
      </c>
      <c r="B15" s="27">
        <f t="shared" si="5"/>
        <v>2.6238864389987837</v>
      </c>
      <c r="C15" s="20">
        <v>56.433280353910881</v>
      </c>
      <c r="D15" s="9">
        <f t="shared" si="6"/>
        <v>4.8101862315519384E-7</v>
      </c>
      <c r="E15">
        <f>Control!C17/100</f>
        <v>0.35096976092195603</v>
      </c>
      <c r="F15">
        <f t="shared" si="7"/>
        <v>3.2960078251585465E-5</v>
      </c>
      <c r="G15">
        <f t="shared" si="0"/>
        <v>99.884285389293737</v>
      </c>
      <c r="H15" s="21">
        <f t="shared" si="1"/>
        <v>5.1224053824214064E-14</v>
      </c>
      <c r="I15" s="7">
        <f t="shared" si="8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9"/>
        <v>2.3475755588414533E-2</v>
      </c>
      <c r="M15" s="10">
        <f t="shared" si="3"/>
        <v>7.9432735732843733</v>
      </c>
      <c r="N15">
        <f t="shared" si="10"/>
        <v>3.7442648893801082E-4</v>
      </c>
      <c r="O15">
        <f t="shared" si="11"/>
        <v>1.7496564903645366E-3</v>
      </c>
      <c r="P15" s="25">
        <f t="shared" si="12"/>
        <v>2.7103110435111439E-3</v>
      </c>
      <c r="Q15" s="17">
        <f t="shared" si="13"/>
        <v>1.8256877743377826</v>
      </c>
      <c r="R15">
        <f t="shared" si="23"/>
        <v>2407.0942247155613</v>
      </c>
      <c r="S15" s="25">
        <f t="shared" si="15"/>
        <v>7.5604185896634417E-4</v>
      </c>
      <c r="T15" s="25">
        <f t="shared" si="16"/>
        <v>2.621902671017726E-2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2.3850182077352544</v>
      </c>
      <c r="Y15" s="7">
        <f t="shared" ca="1" si="4"/>
        <v>48.433280353910881</v>
      </c>
      <c r="Z15">
        <v>1</v>
      </c>
      <c r="AA15">
        <v>2</v>
      </c>
      <c r="AB15" s="11">
        <f t="shared" si="19"/>
        <v>55.136855805457053</v>
      </c>
      <c r="AC15" s="11"/>
      <c r="AD15" s="7">
        <f t="shared" si="20"/>
        <v>2.699490624895418</v>
      </c>
      <c r="AE15">
        <f t="shared" si="21"/>
        <v>139.44418302888798</v>
      </c>
      <c r="AF15" s="25">
        <f t="shared" si="22"/>
        <v>3.4993129807290736E-3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3.1479832907872143</v>
      </c>
      <c r="C16" s="20">
        <v>76.836134699057695</v>
      </c>
      <c r="D16" s="9">
        <f t="shared" si="6"/>
        <v>7.5987848902059341E-8</v>
      </c>
      <c r="E16">
        <f>Control!C18/100</f>
        <v>0.34967461501867869</v>
      </c>
      <c r="F16">
        <f t="shared" si="7"/>
        <v>3.2891732278558355E-5</v>
      </c>
      <c r="G16">
        <f t="shared" si="0"/>
        <v>135.99639004431941</v>
      </c>
      <c r="H16" s="21">
        <f t="shared" si="1"/>
        <v>5.0565506824928548E-14</v>
      </c>
      <c r="I16" s="7">
        <f t="shared" si="8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9"/>
        <v>2.8718499509746309E-2</v>
      </c>
      <c r="M16" s="10">
        <f t="shared" si="3"/>
        <v>7.9720387763161353</v>
      </c>
      <c r="N16">
        <f t="shared" si="10"/>
        <v>3.7365007868442291E-4</v>
      </c>
      <c r="O16">
        <f t="shared" si="11"/>
        <v>1.7460284050673969E-3</v>
      </c>
      <c r="P16" s="25">
        <f t="shared" si="12"/>
        <v>2.7046909462510298E-3</v>
      </c>
      <c r="Q16" s="17">
        <f t="shared" si="13"/>
        <v>1.3446733460835087</v>
      </c>
      <c r="R16">
        <f t="shared" si="23"/>
        <v>2418.8842102295157</v>
      </c>
      <c r="S16" s="25">
        <f t="shared" si="15"/>
        <v>7.5447413160520567E-4</v>
      </c>
      <c r="T16" s="25">
        <f t="shared" si="16"/>
        <v>3.1456082188275898E-2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2.9092149588430734</v>
      </c>
      <c r="Y16" s="7">
        <f t="shared" ca="1" si="4"/>
        <v>53.836134699057695</v>
      </c>
      <c r="Z16">
        <v>1</v>
      </c>
      <c r="AA16">
        <v>2</v>
      </c>
      <c r="AB16" s="11">
        <f t="shared" si="19"/>
        <v>44.692024188025947</v>
      </c>
      <c r="AC16" s="11"/>
      <c r="AD16" s="7">
        <f t="shared" si="20"/>
        <v>3.2234307039477348</v>
      </c>
      <c r="AE16">
        <f t="shared" si="21"/>
        <v>126.02827742050505</v>
      </c>
      <c r="AF16" s="25">
        <f t="shared" si="22"/>
        <v>3.4920568101347938E-3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3.8423560134174188</v>
      </c>
      <c r="C17" s="20">
        <v>106.9675650804693</v>
      </c>
      <c r="D17" s="9">
        <f t="shared" si="6"/>
        <v>9.4627734092966875E-7</v>
      </c>
      <c r="E17">
        <f>Control!C19/100</f>
        <v>0.42296595174014884</v>
      </c>
      <c r="F17">
        <f t="shared" si="7"/>
        <v>3.7241943869632346E-5</v>
      </c>
      <c r="G17">
        <f t="shared" si="0"/>
        <v>189.32762247543189</v>
      </c>
      <c r="H17" s="21">
        <f t="shared" si="1"/>
        <v>9.8423527416286924E-14</v>
      </c>
      <c r="I17" s="7">
        <f t="shared" si="8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9"/>
        <v>3.5291085141020646E-2</v>
      </c>
      <c r="M17" s="10">
        <f t="shared" si="3"/>
        <v>6.6213177061813324</v>
      </c>
      <c r="N17">
        <f t="shared" si="10"/>
        <v>4.2306848235902341E-4</v>
      </c>
      <c r="O17">
        <f t="shared" si="11"/>
        <v>1.9769555250421654E-3</v>
      </c>
      <c r="P17" s="25">
        <f t="shared" si="12"/>
        <v>3.0624093480976899E-3</v>
      </c>
      <c r="Q17" s="17">
        <f t="shared" si="13"/>
        <v>1.0965041132717095</v>
      </c>
      <c r="R17">
        <f t="shared" si="23"/>
        <v>2425.211634392846</v>
      </c>
      <c r="S17" s="25">
        <f t="shared" si="15"/>
        <v>8.5425975811700885E-4</v>
      </c>
      <c r="T17" s="25">
        <f t="shared" si="16"/>
        <v>3.8390736432987974E-2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3.5714153623379672</v>
      </c>
      <c r="Y17" s="7">
        <f t="shared" ca="1" si="4"/>
        <v>69.967565080469299</v>
      </c>
      <c r="Z17">
        <v>1</v>
      </c>
      <c r="AA17">
        <v>2</v>
      </c>
      <c r="AB17" s="11">
        <f t="shared" si="19"/>
        <v>32.904364464900311</v>
      </c>
      <c r="AC17" s="11"/>
      <c r="AD17" s="7">
        <f t="shared" ref="AD17:AD30" si="24">B17+S17*100</f>
        <v>3.9277819892291199</v>
      </c>
      <c r="AE17">
        <f t="shared" si="21"/>
        <v>95.349579220306907</v>
      </c>
      <c r="AF17" s="25">
        <f t="shared" si="22"/>
        <v>3.9539110500843308E-3</v>
      </c>
      <c r="AG17" s="7"/>
      <c r="AS17" s="8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3.3488746567865824</v>
      </c>
      <c r="C18" s="20">
        <v>85.212358288896326</v>
      </c>
      <c r="D18" s="9">
        <f t="shared" si="6"/>
        <v>3.5156227262689299E-7</v>
      </c>
      <c r="E18">
        <f>Control!C20/100</f>
        <v>0.3184283787812322</v>
      </c>
      <c r="F18">
        <f t="shared" si="7"/>
        <v>3.1321566986197501E-5</v>
      </c>
      <c r="G18">
        <f t="shared" si="0"/>
        <v>150.82191679529089</v>
      </c>
      <c r="H18" s="21">
        <f t="shared" si="1"/>
        <v>3.6439396499948843E-14</v>
      </c>
      <c r="I18" s="7">
        <f t="shared" si="8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9"/>
        <v>3.0857788686616729E-2</v>
      </c>
      <c r="M18" s="10">
        <f t="shared" si="3"/>
        <v>8.7369383112010368</v>
      </c>
      <c r="N18">
        <f t="shared" si="10"/>
        <v>3.558130009632036E-4</v>
      </c>
      <c r="O18">
        <f t="shared" si="11"/>
        <v>1.6626775745944094E-3</v>
      </c>
      <c r="P18" s="25">
        <f t="shared" si="12"/>
        <v>2.5755760728111031E-3</v>
      </c>
      <c r="Q18" s="17">
        <f t="shared" si="13"/>
        <v>1.1567704609638114</v>
      </c>
      <c r="R18">
        <f t="shared" si="23"/>
        <v>2423.403787088534</v>
      </c>
      <c r="S18" s="25">
        <f t="shared" si="15"/>
        <v>7.1845750939151804E-4</v>
      </c>
      <c r="T18" s="25">
        <f t="shared" si="16"/>
        <v>3.3464686326414028E-2</v>
      </c>
      <c r="U18" s="10">
        <f ca="1">RANK(C18,$C$3:OFFSET($C$3,Control!$I$5-1,0),1)</f>
        <v>28</v>
      </c>
      <c r="V18" s="10">
        <f t="shared" ca="1" si="17"/>
        <v>28</v>
      </c>
      <c r="W18" s="10">
        <f t="shared" ca="1" si="17"/>
        <v>28</v>
      </c>
      <c r="X18" s="7">
        <f t="shared" si="18"/>
        <v>3.1213601687579935</v>
      </c>
      <c r="Y18" s="7">
        <f t="shared" ca="1" si="4"/>
        <v>57.212358288896326</v>
      </c>
      <c r="Z18">
        <v>1</v>
      </c>
      <c r="AA18">
        <v>2</v>
      </c>
      <c r="AB18" s="11">
        <f t="shared" si="19"/>
        <v>41.035331442057995</v>
      </c>
      <c r="AC18" s="11"/>
      <c r="AD18" s="7">
        <f t="shared" si="24"/>
        <v>3.4207204077257343</v>
      </c>
      <c r="AE18">
        <f t="shared" si="21"/>
        <v>126.67251022783961</v>
      </c>
      <c r="AF18" s="25">
        <f t="shared" si="22"/>
        <v>3.3253551491888187E-3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2.8573050876600323</v>
      </c>
      <c r="C19" s="20">
        <v>65.250016085531058</v>
      </c>
      <c r="D19" s="9">
        <f t="shared" si="6"/>
        <v>1.8716093919124432E-7</v>
      </c>
      <c r="E19">
        <f>Control!C21/100</f>
        <v>0.318519651216216</v>
      </c>
      <c r="F19">
        <f t="shared" si="7"/>
        <v>3.1325943866423959E-5</v>
      </c>
      <c r="G19">
        <f t="shared" si="0"/>
        <v>115.48949817324458</v>
      </c>
      <c r="H19" s="21">
        <f t="shared" si="1"/>
        <v>3.6475966308785465E-14</v>
      </c>
      <c r="I19" s="7">
        <f t="shared" si="8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9"/>
        <v>2.5945257556928735E-2</v>
      </c>
      <c r="M19" s="10">
        <f t="shared" si="3"/>
        <v>8.734485443082173</v>
      </c>
      <c r="N19">
        <f t="shared" si="10"/>
        <v>3.5586272232257618E-4</v>
      </c>
      <c r="O19">
        <f t="shared" si="11"/>
        <v>1.6629099173952157E-3</v>
      </c>
      <c r="P19" s="25">
        <f t="shared" si="12"/>
        <v>2.5759359841779194E-3</v>
      </c>
      <c r="Q19" s="17">
        <f t="shared" si="13"/>
        <v>1.5055483913922818</v>
      </c>
      <c r="R19">
        <f t="shared" si="23"/>
        <v>2414.8528146928634</v>
      </c>
      <c r="S19" s="25">
        <f t="shared" si="15"/>
        <v>7.1855790674608825E-4</v>
      </c>
      <c r="T19" s="25">
        <f t="shared" si="16"/>
        <v>2.8552519484973081E-2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2.6301120279251311</v>
      </c>
      <c r="Y19" s="7">
        <f t="shared" ca="1" si="4"/>
        <v>53.250016085531058</v>
      </c>
      <c r="Z19">
        <v>1</v>
      </c>
      <c r="AA19">
        <v>2</v>
      </c>
      <c r="AB19" s="11">
        <f t="shared" si="19"/>
        <v>50.330873417642614</v>
      </c>
      <c r="AC19" s="11"/>
      <c r="AD19" s="7">
        <f t="shared" si="24"/>
        <v>2.929160878334641</v>
      </c>
      <c r="AE19">
        <f t="shared" si="21"/>
        <v>140.21034387270149</v>
      </c>
      <c r="AF19" s="25">
        <f t="shared" si="22"/>
        <v>3.3258198347904315E-3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2.8724064589986349</v>
      </c>
      <c r="C20" s="20">
        <v>65.835699100174367</v>
      </c>
      <c r="D20" s="9">
        <f t="shared" si="6"/>
        <v>8.6725625392247707E-7</v>
      </c>
      <c r="E20">
        <f>Control!C22/100</f>
        <v>0.30216134292297342</v>
      </c>
      <c r="F20">
        <f t="shared" si="7"/>
        <v>3.0559783138957807E-5</v>
      </c>
      <c r="G20">
        <f t="shared" si="0"/>
        <v>116.52612990925957</v>
      </c>
      <c r="H20" s="21">
        <f t="shared" si="1"/>
        <v>3.0329562984845122E-14</v>
      </c>
      <c r="I20" s="7">
        <f t="shared" si="8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9"/>
        <v>2.6160435208800542E-2</v>
      </c>
      <c r="M20" s="10">
        <f t="shared" si="3"/>
        <v>9.1977678578621589</v>
      </c>
      <c r="N20">
        <f t="shared" si="10"/>
        <v>3.4715913645856064E-4</v>
      </c>
      <c r="O20">
        <f t="shared" si="11"/>
        <v>1.6222389554138349E-3</v>
      </c>
      <c r="P20" s="25">
        <f t="shared" si="12"/>
        <v>2.512934499020457E-3</v>
      </c>
      <c r="Q20" s="17">
        <f t="shared" si="13"/>
        <v>1.4563614768708348</v>
      </c>
      <c r="R20">
        <f t="shared" si="23"/>
        <v>2416.0161854831513</v>
      </c>
      <c r="S20" s="25">
        <f t="shared" si="15"/>
        <v>7.0098362866825457E-4</v>
      </c>
      <c r="T20" s="25">
        <f t="shared" si="16"/>
        <v>2.870392949095996E-2</v>
      </c>
      <c r="U20" s="10">
        <f ca="1">RANK(C20,$C$3:OFFSET($C$3,Control!$I$5-1,0),1)</f>
        <v>13</v>
      </c>
      <c r="V20" s="10">
        <f t="shared" ref="V20:W35" ca="1" si="25">IF(U20=U19,U19+1,U20)</f>
        <v>13</v>
      </c>
      <c r="W20" s="10">
        <f t="shared" ca="1" si="25"/>
        <v>13</v>
      </c>
      <c r="X20" s="7">
        <f t="shared" si="18"/>
        <v>2.6507594345259102</v>
      </c>
      <c r="Y20" s="7">
        <f t="shared" ca="1" si="4"/>
        <v>52.835699100174367</v>
      </c>
      <c r="Z20">
        <v>1</v>
      </c>
      <c r="AA20">
        <v>2</v>
      </c>
      <c r="AB20" s="11">
        <f t="shared" si="19"/>
        <v>50.028165233148492</v>
      </c>
      <c r="AC20" s="11"/>
      <c r="AD20" s="7">
        <f t="shared" si="24"/>
        <v>2.9425048218654601</v>
      </c>
      <c r="AE20">
        <f t="shared" si="21"/>
        <v>143.24297790191576</v>
      </c>
      <c r="AF20" s="25">
        <f t="shared" si="22"/>
        <v>3.2444779108276693E-3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3.0987590654116803</v>
      </c>
      <c r="C21" s="20">
        <v>74.828744285148602</v>
      </c>
      <c r="D21" s="9">
        <f t="shared" si="6"/>
        <v>1.5019476418132172E-7</v>
      </c>
      <c r="E21">
        <f>Control!C23/100</f>
        <v>0.26758526336205241</v>
      </c>
      <c r="F21">
        <f t="shared" si="7"/>
        <v>2.9052990464405106E-5</v>
      </c>
      <c r="G21">
        <f t="shared" si="0"/>
        <v>132.44340223759997</v>
      </c>
      <c r="H21" s="21">
        <f t="shared" si="1"/>
        <v>1.9822008938378379E-14</v>
      </c>
      <c r="I21" s="7">
        <f t="shared" si="8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9"/>
        <v>2.8548856129942499E-2</v>
      </c>
      <c r="M21" s="10">
        <f t="shared" si="3"/>
        <v>10.363388472876567</v>
      </c>
      <c r="N21">
        <f t="shared" si="10"/>
        <v>3.3004197167564196E-4</v>
      </c>
      <c r="O21">
        <f t="shared" si="11"/>
        <v>1.542252204091785E-3</v>
      </c>
      <c r="P21" s="25">
        <f t="shared" si="12"/>
        <v>2.3890307632662669E-3</v>
      </c>
      <c r="Q21" s="17">
        <f t="shared" si="13"/>
        <v>1.22102248742549</v>
      </c>
      <c r="R21">
        <f t="shared" si="23"/>
        <v>2421.7021127825083</v>
      </c>
      <c r="S21" s="25">
        <f t="shared" si="15"/>
        <v>6.6642065445289772E-4</v>
      </c>
      <c r="T21" s="25">
        <f t="shared" si="16"/>
        <v>3.0966939883673172E-2</v>
      </c>
      <c r="U21" s="10">
        <f ca="1">RANK(C21,$C$3:OFFSET($C$3,Control!$I$5-1,0),1)</f>
        <v>18</v>
      </c>
      <c r="V21" s="10">
        <f t="shared" ca="1" si="25"/>
        <v>18</v>
      </c>
      <c r="W21" s="10">
        <f t="shared" ca="1" si="25"/>
        <v>18</v>
      </c>
      <c r="X21" s="7">
        <f t="shared" si="18"/>
        <v>2.887889810161814</v>
      </c>
      <c r="Y21" s="7">
        <f t="shared" ca="1" si="4"/>
        <v>56.828744285148602</v>
      </c>
      <c r="Z21">
        <v>1</v>
      </c>
      <c r="AA21">
        <v>2</v>
      </c>
      <c r="AB21" s="11">
        <f t="shared" si="19"/>
        <v>45.618422046334381</v>
      </c>
      <c r="AC21" s="11"/>
      <c r="AD21" s="7">
        <f t="shared" si="24"/>
        <v>3.1654011308569703</v>
      </c>
      <c r="AE21">
        <f t="shared" si="21"/>
        <v>143.83751870231259</v>
      </c>
      <c r="AF21" s="25">
        <f t="shared" si="22"/>
        <v>3.0845044081835699E-3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5.7354126752674697</v>
      </c>
      <c r="C22" s="20">
        <v>203.30589303432123</v>
      </c>
      <c r="D22" s="9">
        <f t="shared" si="6"/>
        <v>3.9114878180868118E-7</v>
      </c>
      <c r="E22">
        <f>Control!C24/100</f>
        <v>0.5139155873577872</v>
      </c>
      <c r="F22">
        <f t="shared" si="7"/>
        <v>4.4464280680278736E-5</v>
      </c>
      <c r="G22">
        <f t="shared" si="0"/>
        <v>359.8419888727604</v>
      </c>
      <c r="H22" s="21">
        <f t="shared" si="1"/>
        <v>1.946037754684893E-13</v>
      </c>
      <c r="I22" s="7">
        <f t="shared" si="8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9"/>
        <v>5.3594862539281238E-2</v>
      </c>
      <c r="M22" s="10">
        <f t="shared" si="3"/>
        <v>5.4808413345112195</v>
      </c>
      <c r="N22">
        <f t="shared" si="10"/>
        <v>5.0511422852796638E-4</v>
      </c>
      <c r="O22">
        <f t="shared" si="11"/>
        <v>2.360346862280217E-3</v>
      </c>
      <c r="P22" s="25">
        <f t="shared" si="12"/>
        <v>3.6563029386540279E-3</v>
      </c>
      <c r="Q22" s="17">
        <f t="shared" si="13"/>
        <v>0.69173081568505579</v>
      </c>
      <c r="R22">
        <f t="shared" si="23"/>
        <v>2435.5417329405227</v>
      </c>
      <c r="S22" s="25">
        <f t="shared" si="15"/>
        <v>1.019926505226127E-3</v>
      </c>
      <c r="T22" s="25">
        <f t="shared" si="16"/>
        <v>5.7295629758615546E-2</v>
      </c>
      <c r="U22" s="10">
        <f ca="1">RANK(C22,$C$3:OFFSET($C$3,Control!$I$5-1,0),1)</f>
        <v>45</v>
      </c>
      <c r="V22" s="10">
        <f t="shared" ca="1" si="25"/>
        <v>45</v>
      </c>
      <c r="W22" s="10">
        <f t="shared" ca="1" si="25"/>
        <v>45</v>
      </c>
      <c r="X22" s="7">
        <f t="shared" si="18"/>
        <v>5.4099976767809208</v>
      </c>
      <c r="Y22" s="7">
        <f t="shared" ca="1" si="4"/>
        <v>158.30589303432123</v>
      </c>
      <c r="Z22">
        <v>1</v>
      </c>
      <c r="AA22">
        <v>2</v>
      </c>
      <c r="AB22" s="11">
        <f t="shared" si="19"/>
        <v>11.41725003573567</v>
      </c>
      <c r="AC22" s="11"/>
      <c r="AD22" s="7">
        <f t="shared" si="24"/>
        <v>5.8374053257900824</v>
      </c>
      <c r="AE22">
        <f t="shared" si="21"/>
        <v>42.195648912906208</v>
      </c>
      <c r="AF22" s="25">
        <f t="shared" si="22"/>
        <v>4.720693724560434E-3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2.7211506200167186</v>
      </c>
      <c r="C23" s="20">
        <v>60.052410416233741</v>
      </c>
      <c r="D23" s="9">
        <f t="shared" si="6"/>
        <v>7.5398428744932744E-7</v>
      </c>
      <c r="E23">
        <f>Control!C25/100</f>
        <v>0.27401935319362325</v>
      </c>
      <c r="F23">
        <f t="shared" si="7"/>
        <v>2.9322512852479408E-5</v>
      </c>
      <c r="G23">
        <f t="shared" si="0"/>
        <v>106.28997752235749</v>
      </c>
      <c r="H23" s="21">
        <f t="shared" si="1"/>
        <v>2.1540923812935889E-14</v>
      </c>
      <c r="I23" s="7">
        <f t="shared" si="8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9"/>
        <v>2.4752687526544623E-2</v>
      </c>
      <c r="M23" s="10">
        <f t="shared" si="3"/>
        <v>10.124207703619094</v>
      </c>
      <c r="N23">
        <f t="shared" si="10"/>
        <v>3.3310374600416606E-4</v>
      </c>
      <c r="O23">
        <f t="shared" si="11"/>
        <v>1.5565595607671312E-3</v>
      </c>
      <c r="P23" s="25">
        <f t="shared" si="12"/>
        <v>2.4111936203837603E-3</v>
      </c>
      <c r="Q23" s="17">
        <f t="shared" si="13"/>
        <v>1.5307727049035207</v>
      </c>
      <c r="R23">
        <f t="shared" si="23"/>
        <v>2414.1231266938239</v>
      </c>
      <c r="S23" s="25">
        <f t="shared" si="15"/>
        <v>6.7260298829802275E-4</v>
      </c>
      <c r="T23" s="25">
        <f t="shared" si="16"/>
        <v>2.7193203659780864E-2</v>
      </c>
      <c r="U23" s="10">
        <f ca="1">RANK(C23,$C$3:OFFSET($C$3,Control!$I$5-1,0),1)</f>
        <v>9</v>
      </c>
      <c r="V23" s="10">
        <f t="shared" ca="1" si="25"/>
        <v>9</v>
      </c>
      <c r="W23" s="10">
        <f t="shared" ca="1" si="25"/>
        <v>9</v>
      </c>
      <c r="X23" s="7">
        <f t="shared" si="18"/>
        <v>2.5085791272548787</v>
      </c>
      <c r="Y23" s="7">
        <f t="shared" ca="1" si="4"/>
        <v>51.052410416233741</v>
      </c>
      <c r="Z23">
        <v>1</v>
      </c>
      <c r="AA23">
        <v>2</v>
      </c>
      <c r="AB23" s="11">
        <f t="shared" si="19"/>
        <v>53.106053202394918</v>
      </c>
      <c r="AC23" s="11"/>
      <c r="AD23" s="7">
        <f t="shared" si="24"/>
        <v>2.7884109188465209</v>
      </c>
      <c r="AE23">
        <f t="shared" si="21"/>
        <v>153.61848234498743</v>
      </c>
      <c r="AF23" s="25">
        <f t="shared" si="22"/>
        <v>3.1131191215342624E-3</v>
      </c>
      <c r="AG23" s="7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3.1795879049433142</v>
      </c>
      <c r="C24" s="20">
        <v>78.134464610425397</v>
      </c>
      <c r="D24" s="9">
        <f t="shared" si="6"/>
        <v>1.7352936243497652E-7</v>
      </c>
      <c r="E24">
        <f>Control!C26/100</f>
        <v>0.3708055268976464</v>
      </c>
      <c r="F24">
        <f t="shared" si="7"/>
        <v>3.4041982987060247E-5</v>
      </c>
      <c r="G24">
        <f t="shared" si="0"/>
        <v>138.29437369126018</v>
      </c>
      <c r="H24" s="21">
        <f t="shared" si="1"/>
        <v>6.209286390067805E-14</v>
      </c>
      <c r="I24" s="7">
        <f t="shared" si="8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9"/>
        <v>2.8937732782495139E-2</v>
      </c>
      <c r="M24" s="10">
        <f t="shared" si="3"/>
        <v>7.5278265725416338</v>
      </c>
      <c r="N24">
        <f t="shared" si="10"/>
        <v>3.8671692673300436E-4</v>
      </c>
      <c r="O24">
        <f t="shared" si="11"/>
        <v>1.8070884426775904E-3</v>
      </c>
      <c r="P24" s="25">
        <f t="shared" si="12"/>
        <v>2.7992761949346924E-3</v>
      </c>
      <c r="Q24" s="17">
        <f t="shared" si="13"/>
        <v>1.3682810098416025</v>
      </c>
      <c r="R24">
        <f t="shared" si="23"/>
        <v>2418.3693709117779</v>
      </c>
      <c r="S24" s="25">
        <f t="shared" si="15"/>
        <v>7.8085870743342873E-4</v>
      </c>
      <c r="T24" s="25">
        <f t="shared" si="16"/>
        <v>3.1771050960416894E-2</v>
      </c>
      <c r="U24" s="10">
        <f ca="1">RANK(C24,$C$3:OFFSET($C$3,Control!$I$5-1,0),1)</f>
        <v>24</v>
      </c>
      <c r="V24" s="10">
        <f t="shared" ca="1" si="25"/>
        <v>24</v>
      </c>
      <c r="W24" s="10">
        <f t="shared" ca="1" si="25"/>
        <v>24</v>
      </c>
      <c r="X24" s="7">
        <f t="shared" si="18"/>
        <v>2.9324449709228144</v>
      </c>
      <c r="Y24" s="7">
        <f t="shared" ca="1" si="4"/>
        <v>54.134464610425397</v>
      </c>
      <c r="Z24">
        <v>1</v>
      </c>
      <c r="AA24">
        <v>2</v>
      </c>
      <c r="AB24" s="11">
        <f t="shared" si="19"/>
        <v>44.103493024019983</v>
      </c>
      <c r="AC24" s="11"/>
      <c r="AD24" s="7">
        <f t="shared" si="24"/>
        <v>3.2576737756866572</v>
      </c>
      <c r="AE24">
        <f t="shared" si="21"/>
        <v>121.04567791850884</v>
      </c>
      <c r="AF24" s="25">
        <f t="shared" si="22"/>
        <v>3.6141768853551813E-3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6.1644321111220437</v>
      </c>
      <c r="C25" s="20">
        <v>227.48770045066561</v>
      </c>
      <c r="D25" s="9">
        <f t="shared" si="6"/>
        <v>7.3133372069378311E-7</v>
      </c>
      <c r="E25">
        <f>Control!C27/100</f>
        <v>0.27612743020729918</v>
      </c>
      <c r="F25">
        <f t="shared" si="7"/>
        <v>2.9411861741016845E-5</v>
      </c>
      <c r="G25">
        <f t="shared" si="0"/>
        <v>402.64266496416354</v>
      </c>
      <c r="H25" s="21">
        <f t="shared" si="1"/>
        <v>2.212653579515448E-14</v>
      </c>
      <c r="I25" s="7">
        <f t="shared" si="8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9"/>
        <v>5.9154779965376644E-2</v>
      </c>
      <c r="M25" s="10">
        <f t="shared" si="3"/>
        <v>10.048266364487672</v>
      </c>
      <c r="N25">
        <f t="shared" si="10"/>
        <v>3.3411874937795135E-4</v>
      </c>
      <c r="O25">
        <f t="shared" si="11"/>
        <v>1.5613025671866885E-3</v>
      </c>
      <c r="P25" s="25">
        <f t="shared" si="12"/>
        <v>2.4185407898133964E-3</v>
      </c>
      <c r="Q25" s="17">
        <f t="shared" si="13"/>
        <v>0.40994058428211733</v>
      </c>
      <c r="R25">
        <f t="shared" si="23"/>
        <v>2441.6070513784116</v>
      </c>
      <c r="S25" s="25">
        <f t="shared" si="15"/>
        <v>6.7465248281896404E-4</v>
      </c>
      <c r="T25" s="25">
        <f t="shared" si="16"/>
        <v>6.1602732616931062E-2</v>
      </c>
      <c r="U25" s="10">
        <f ca="1">RANK(C25,$C$3:OFFSET($C$3,Control!$I$5-1,0),1)</f>
        <v>46</v>
      </c>
      <c r="V25" s="10">
        <f t="shared" ca="1" si="25"/>
        <v>46</v>
      </c>
      <c r="W25" s="10">
        <f t="shared" ca="1" si="25"/>
        <v>46</v>
      </c>
      <c r="X25" s="7">
        <f t="shared" si="18"/>
        <v>5.9488898714754592</v>
      </c>
      <c r="Y25" s="7">
        <f t="shared" ca="1" si="4"/>
        <v>181.48770045066561</v>
      </c>
      <c r="Z25">
        <v>1</v>
      </c>
      <c r="AA25">
        <v>2</v>
      </c>
      <c r="AB25" s="11">
        <f t="shared" si="19"/>
        <v>8.1753510759774866</v>
      </c>
      <c r="AC25" s="11"/>
      <c r="AD25" s="7">
        <f t="shared" si="24"/>
        <v>6.2318973594039404</v>
      </c>
      <c r="AE25">
        <f t="shared" si="21"/>
        <v>49.124634746352328</v>
      </c>
      <c r="AF25" s="25">
        <f t="shared" si="22"/>
        <v>3.1226051343733771E-3</v>
      </c>
      <c r="AG25" s="7"/>
      <c r="AS25" s="8"/>
      <c r="AT25" s="14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1.0575152036124003</v>
      </c>
      <c r="C26" s="20">
        <v>11.164045681445101</v>
      </c>
      <c r="D26" s="9">
        <f t="shared" si="6"/>
        <v>9.0387749551723573E-7</v>
      </c>
      <c r="E26">
        <f>Control!C28/100</f>
        <v>0.10799519152525779</v>
      </c>
      <c r="F26">
        <f t="shared" si="7"/>
        <v>1.8357124149463615E-5</v>
      </c>
      <c r="G26">
        <f t="shared" si="0"/>
        <v>19.759842382922834</v>
      </c>
      <c r="H26" s="21">
        <f t="shared" si="1"/>
        <v>8.2783819891579893E-16</v>
      </c>
      <c r="I26" s="7">
        <f t="shared" si="8"/>
        <v>11.164045681445101</v>
      </c>
      <c r="J26">
        <f t="shared" si="2"/>
        <v>14.359894370035766</v>
      </c>
      <c r="K26">
        <f>Control!F28/100</f>
        <v>9.0604918957457765E-3</v>
      </c>
      <c r="L26" s="25">
        <f t="shared" si="9"/>
        <v>9.0428335110047456E-3</v>
      </c>
      <c r="M26" s="10">
        <f t="shared" si="3"/>
        <v>19.759842382922834</v>
      </c>
      <c r="N26">
        <f t="shared" si="10"/>
        <v>2.0853693033790664E-4</v>
      </c>
      <c r="O26">
        <f t="shared" si="11"/>
        <v>9.7447163709302176E-4</v>
      </c>
      <c r="P26" s="25">
        <f t="shared" si="12"/>
        <v>1.5095084401689207E-3</v>
      </c>
      <c r="Q26" s="17">
        <f t="shared" si="13"/>
        <v>4.9734542324896651</v>
      </c>
      <c r="R26">
        <f t="shared" si="23"/>
        <v>2329.1331180213297</v>
      </c>
      <c r="S26" s="25">
        <f t="shared" si="15"/>
        <v>4.2107770986765897E-4</v>
      </c>
      <c r="T26" s="25">
        <f t="shared" si="16"/>
        <v>1.0570699075323129E-2</v>
      </c>
      <c r="U26" s="10">
        <f ca="1">RANK(C26,$C$3:OFFSET($C$3,Control!$I$5-1,0),1)</f>
        <v>3</v>
      </c>
      <c r="V26" s="10">
        <f t="shared" ca="1" si="25"/>
        <v>3</v>
      </c>
      <c r="W26" s="10">
        <f t="shared" ca="1" si="25"/>
        <v>3</v>
      </c>
      <c r="X26" s="7">
        <f t="shared" si="18"/>
        <v>0.92513704413426523</v>
      </c>
      <c r="Y26" s="7">
        <f t="shared" ca="1" si="4"/>
        <v>8.164045681445101</v>
      </c>
      <c r="Z26">
        <v>1</v>
      </c>
      <c r="AA26">
        <v>2</v>
      </c>
      <c r="AB26" s="11">
        <f t="shared" si="19"/>
        <v>89.080995915353938</v>
      </c>
      <c r="AC26" s="11"/>
      <c r="AD26" s="7">
        <f t="shared" si="24"/>
        <v>1.0996229745991661</v>
      </c>
      <c r="AE26">
        <f t="shared" si="21"/>
        <v>320.45917262530031</v>
      </c>
      <c r="AF26" s="25">
        <f t="shared" si="22"/>
        <v>1.9489432741860433E-3</v>
      </c>
      <c r="AG26" s="7"/>
      <c r="AR26" s="14"/>
      <c r="AS26" s="9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3.5693498745870005</v>
      </c>
      <c r="C27" s="20">
        <v>94.731909885782244</v>
      </c>
      <c r="D27" s="9">
        <f t="shared" si="6"/>
        <v>8.8939542441934805E-7</v>
      </c>
      <c r="E27">
        <f>Control!C29/100</f>
        <v>0.24807467961174773</v>
      </c>
      <c r="F27">
        <f t="shared" si="7"/>
        <v>2.8263897233387495E-5</v>
      </c>
      <c r="G27">
        <f t="shared" si="0"/>
        <v>167.67108102105192</v>
      </c>
      <c r="H27" s="21">
        <f t="shared" si="1"/>
        <v>1.5207874944753499E-14</v>
      </c>
      <c r="I27" s="7">
        <f t="shared" si="8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9"/>
        <v>3.3317950491412583E-2</v>
      </c>
      <c r="M27" s="10">
        <f t="shared" si="3"/>
        <v>11.164528077076184</v>
      </c>
      <c r="N27">
        <f t="shared" si="10"/>
        <v>3.210778725712819E-4</v>
      </c>
      <c r="O27">
        <f t="shared" si="11"/>
        <v>1.5003638905200089E-3</v>
      </c>
      <c r="P27" s="25">
        <f t="shared" si="12"/>
        <v>2.3241435356916771E-3</v>
      </c>
      <c r="Q27" s="17">
        <f t="shared" si="13"/>
        <v>0.94093336682300199</v>
      </c>
      <c r="R27">
        <f t="shared" si="23"/>
        <v>2428.5248056606765</v>
      </c>
      <c r="S27" s="25">
        <f t="shared" si="15"/>
        <v>6.4832034811495339E-4</v>
      </c>
      <c r="T27" s="25">
        <f t="shared" si="16"/>
        <v>3.5670357924337648E-2</v>
      </c>
      <c r="U27" s="10">
        <f ca="1">RANK(C27,$C$3:OFFSET($C$3,Control!$I$5-1,0),1)</f>
        <v>32</v>
      </c>
      <c r="V27" s="10">
        <f t="shared" ca="1" si="25"/>
        <v>32</v>
      </c>
      <c r="W27" s="10">
        <f t="shared" ca="1" si="25"/>
        <v>32</v>
      </c>
      <c r="X27" s="7">
        <f t="shared" si="18"/>
        <v>3.3639028363983865</v>
      </c>
      <c r="Y27" s="7">
        <f t="shared" ca="1" si="4"/>
        <v>62.731909885782244</v>
      </c>
      <c r="Z27">
        <v>1</v>
      </c>
      <c r="AA27">
        <v>2</v>
      </c>
      <c r="AB27" s="11">
        <f t="shared" si="19"/>
        <v>37.253708295612881</v>
      </c>
      <c r="AC27" s="11"/>
      <c r="AD27" s="7">
        <f t="shared" si="24"/>
        <v>3.6341819093984959</v>
      </c>
      <c r="AE27">
        <f t="shared" si="21"/>
        <v>133.33341753106632</v>
      </c>
      <c r="AF27" s="25">
        <f t="shared" si="22"/>
        <v>3.0007277810400182E-3</v>
      </c>
      <c r="AG27" s="7"/>
      <c r="AS27" s="8"/>
      <c r="AT27" s="14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5.5843383401119935</v>
      </c>
      <c r="C28" s="20">
        <v>194.97509553157539</v>
      </c>
      <c r="D28" s="9">
        <f t="shared" si="6"/>
        <v>1.2245665281795937E-7</v>
      </c>
      <c r="E28">
        <f>Control!C30/100</f>
        <v>0.24187466281342476</v>
      </c>
      <c r="F28">
        <f t="shared" si="7"/>
        <v>2.8021645452891755E-5</v>
      </c>
      <c r="G28">
        <f t="shared" si="0"/>
        <v>345.09686418629485</v>
      </c>
      <c r="H28" s="21">
        <f t="shared" si="1"/>
        <v>1.3918624385744325E-14</v>
      </c>
      <c r="I28" s="7">
        <f t="shared" si="8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9"/>
        <v>5.3475244520497248E-2</v>
      </c>
      <c r="M28" s="10">
        <f t="shared" si="3"/>
        <v>11.446173450292065</v>
      </c>
      <c r="N28">
        <f t="shared" si="10"/>
        <v>3.183258923448503E-4</v>
      </c>
      <c r="O28">
        <f t="shared" si="11"/>
        <v>1.4875041698357491E-3</v>
      </c>
      <c r="P28" s="25">
        <f t="shared" si="12"/>
        <v>2.3042231437867744E-3</v>
      </c>
      <c r="Q28" s="17">
        <f t="shared" si="13"/>
        <v>0.45546852413700811</v>
      </c>
      <c r="R28">
        <f t="shared" si="23"/>
        <v>2440.4128287527956</v>
      </c>
      <c r="S28" s="25">
        <f t="shared" si="15"/>
        <v>6.4276355043183214E-4</v>
      </c>
      <c r="T28" s="25">
        <f t="shared" si="16"/>
        <v>5.5807489309736912E-2</v>
      </c>
      <c r="U28" s="10">
        <f ca="1">RANK(C28,$C$3:OFFSET($C$3,Control!$I$5-1,0),1)</f>
        <v>44</v>
      </c>
      <c r="V28" s="10">
        <f t="shared" ca="1" si="25"/>
        <v>44</v>
      </c>
      <c r="W28" s="10">
        <f t="shared" ca="1" si="25"/>
        <v>44</v>
      </c>
      <c r="X28" s="7">
        <f t="shared" si="18"/>
        <v>5.3793570412842096</v>
      </c>
      <c r="Y28" s="7">
        <f t="shared" ca="1" si="4"/>
        <v>150.97509553157539</v>
      </c>
      <c r="Z28">
        <v>1</v>
      </c>
      <c r="AA28">
        <v>2</v>
      </c>
      <c r="AB28" s="11">
        <f t="shared" si="19"/>
        <v>12.674512703980572</v>
      </c>
      <c r="AC28" s="11"/>
      <c r="AD28" s="7">
        <f t="shared" si="24"/>
        <v>5.6486146951551763</v>
      </c>
      <c r="AE28">
        <f t="shared" si="21"/>
        <v>70.391721327581934</v>
      </c>
      <c r="AF28" s="25">
        <f t="shared" si="22"/>
        <v>2.9750083396714983E-3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2.2319926691521386</v>
      </c>
      <c r="C29" s="20">
        <v>42.692992752770294</v>
      </c>
      <c r="D29" s="9">
        <f t="shared" si="6"/>
        <v>5.4603338384140443E-7</v>
      </c>
      <c r="E29">
        <f>Control!C31/100</f>
        <v>0.26776829980812428</v>
      </c>
      <c r="F29">
        <f t="shared" si="7"/>
        <v>2.906059235851881E-5</v>
      </c>
      <c r="G29">
        <f t="shared" si="0"/>
        <v>75.564614452635368</v>
      </c>
      <c r="H29" s="21">
        <f t="shared" si="1"/>
        <v>1.9869505525150585E-14</v>
      </c>
      <c r="I29" s="7">
        <f t="shared" si="8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9"/>
        <v>1.9886331879117824E-2</v>
      </c>
      <c r="M29" s="10">
        <f t="shared" si="3"/>
        <v>10.356425434493008</v>
      </c>
      <c r="N29">
        <f t="shared" si="10"/>
        <v>3.3012832919277363E-4</v>
      </c>
      <c r="O29">
        <f t="shared" si="11"/>
        <v>1.5426557438914656E-3</v>
      </c>
      <c r="P29" s="25">
        <f t="shared" si="12"/>
        <v>2.3896558678977156E-3</v>
      </c>
      <c r="Q29" s="17">
        <f t="shared" si="13"/>
        <v>2.1211603603112201</v>
      </c>
      <c r="R29">
        <f t="shared" si="23"/>
        <v>2399.6344178205663</v>
      </c>
      <c r="S29" s="25">
        <f t="shared" si="15"/>
        <v>6.6659502752669693E-4</v>
      </c>
      <c r="T29" s="25">
        <f t="shared" si="16"/>
        <v>2.2305048339374058E-2</v>
      </c>
      <c r="U29" s="10">
        <f ca="1">RANK(C29,$C$3:OFFSET($C$3,Control!$I$5-1,0),1)</f>
        <v>5</v>
      </c>
      <c r="V29" s="10">
        <f t="shared" ca="1" si="25"/>
        <v>5</v>
      </c>
      <c r="W29" s="10">
        <f t="shared" ca="1" si="25"/>
        <v>5</v>
      </c>
      <c r="X29" s="7">
        <f t="shared" si="18"/>
        <v>2.0216460208310596</v>
      </c>
      <c r="Y29" s="7">
        <f t="shared" ca="1" si="4"/>
        <v>37.692992752770294</v>
      </c>
      <c r="Z29">
        <v>1</v>
      </c>
      <c r="AA29">
        <v>2</v>
      </c>
      <c r="AB29" s="11">
        <f t="shared" si="19"/>
        <v>63.66078273225876</v>
      </c>
      <c r="AC29" s="11"/>
      <c r="AD29" s="7">
        <f t="shared" si="24"/>
        <v>2.2986521719048083</v>
      </c>
      <c r="AE29">
        <f t="shared" si="21"/>
        <v>169.33903872912532</v>
      </c>
      <c r="AF29" s="25">
        <f t="shared" si="22"/>
        <v>3.0853114877829311E-3</v>
      </c>
      <c r="AG29" s="7"/>
      <c r="AP29" s="14"/>
      <c r="AS29" s="8"/>
      <c r="AV29" s="14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3.1205312433526182</v>
      </c>
      <c r="C30" s="20">
        <v>75.71436022527493</v>
      </c>
      <c r="D30" s="9">
        <f t="shared" si="6"/>
        <v>9.3894946484596176E-7</v>
      </c>
      <c r="E30">
        <f>Control!C32/100</f>
        <v>0.24080955998466425</v>
      </c>
      <c r="F30">
        <f t="shared" si="7"/>
        <v>2.7980427195499285E-5</v>
      </c>
      <c r="G30">
        <f t="shared" si="0"/>
        <v>134.01090132243306</v>
      </c>
      <c r="H30" s="21">
        <f t="shared" si="1"/>
        <v>1.3705283708475521E-14</v>
      </c>
      <c r="I30" s="7">
        <f t="shared" si="8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9"/>
        <v>2.8856470110851871E-2</v>
      </c>
      <c r="M30" s="10">
        <f t="shared" si="3"/>
        <v>11.496017119903877</v>
      </c>
      <c r="N30">
        <f t="shared" si="10"/>
        <v>3.1785765294087184E-4</v>
      </c>
      <c r="O30">
        <f t="shared" si="11"/>
        <v>1.4853161352377188E-3</v>
      </c>
      <c r="P30" s="25">
        <f t="shared" si="12"/>
        <v>2.3008337617181889E-3</v>
      </c>
      <c r="Q30" s="17">
        <f t="shared" si="13"/>
        <v>1.1628464553376003</v>
      </c>
      <c r="R30">
        <f t="shared" si="23"/>
        <v>2423.0686028600226</v>
      </c>
      <c r="S30" s="25">
        <f t="shared" si="15"/>
        <v>6.418180815617497E-4</v>
      </c>
      <c r="T30" s="25">
        <f t="shared" si="16"/>
        <v>3.118528429976556E-2</v>
      </c>
      <c r="U30" s="10">
        <f ca="1">RANK(C30,$C$3:OFFSET($C$3,Control!$I$5-1,0),1)</f>
        <v>20</v>
      </c>
      <c r="V30" s="10">
        <f t="shared" ca="1" si="25"/>
        <v>20</v>
      </c>
      <c r="W30" s="10">
        <f t="shared" ca="1" si="25"/>
        <v>20</v>
      </c>
      <c r="X30" s="7">
        <f t="shared" si="18"/>
        <v>2.9174327763792745</v>
      </c>
      <c r="Y30" s="7">
        <f t="shared" ca="1" si="4"/>
        <v>55.71436022527493</v>
      </c>
      <c r="Z30">
        <v>1</v>
      </c>
      <c r="AA30">
        <v>2</v>
      </c>
      <c r="AB30" s="11">
        <f t="shared" si="19"/>
        <v>45.20722096135173</v>
      </c>
      <c r="AC30" s="11"/>
      <c r="AD30" s="7">
        <f t="shared" si="24"/>
        <v>3.1847130515087931</v>
      </c>
      <c r="AE30">
        <f t="shared" si="21"/>
        <v>148.58979783440572</v>
      </c>
      <c r="AF30" s="25">
        <f t="shared" si="22"/>
        <v>2.970632270475438E-3</v>
      </c>
      <c r="AG30" s="7"/>
      <c r="AP30" s="14"/>
      <c r="AS30" s="8"/>
      <c r="AV30" s="14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6">100*T31/(1-S31)</f>
        <v>2.2906866464681217</v>
      </c>
      <c r="C31" s="20">
        <v>44.661363961959985</v>
      </c>
      <c r="D31" s="9">
        <f t="shared" ref="D31:D94" si="27">ABS(B31-((354.94*SQRT(C31)+9.623*C31-1.5223*POWER(C31,1.5))/($AA$1+273)+0.0012439*POWER(C31,1.5)))</f>
        <v>7.0453791689573109E-7</v>
      </c>
      <c r="E31">
        <f>Control!C33/100</f>
        <v>0.22324628263464061</v>
      </c>
      <c r="F31">
        <f t="shared" ref="F31:F94" si="28">$F$2*N31</f>
        <v>2.731704881272541E-5</v>
      </c>
      <c r="G31">
        <f t="shared" ref="G31:G94" si="29">0.018*C31*1000000/8.3144/($AA$1+273.15)</f>
        <v>79.048540079105635</v>
      </c>
      <c r="H31" s="21">
        <f t="shared" ref="H31:H94" si="30">2*0.0000000000000000001*(E31*100)^3.5</f>
        <v>1.0514165811356827E-14</v>
      </c>
      <c r="I31" s="7">
        <f t="shared" ref="I31:I94" si="31">MIN(J31*$J$2,C31)</f>
        <v>6.9982115447114621</v>
      </c>
      <c r="J31">
        <f t="shared" ref="J31:J94" si="32">$I$2+(0.821*SQRT(H31)+1.54)/E31</f>
        <v>6.9982115447114621</v>
      </c>
      <c r="K31">
        <f>Control!F33/100</f>
        <v>2.0678884814594962E-2</v>
      </c>
      <c r="L31" s="25">
        <f t="shared" ref="L31:L94" si="33">K31*(1-F31-P31-S31)</f>
        <v>2.0618911859803211E-2</v>
      </c>
      <c r="M31" s="10">
        <f t="shared" ref="M31:M94" si="34">0.018*I31*1000000/8.3144/($AA$1+273.15)</f>
        <v>12.386509427821482</v>
      </c>
      <c r="N31">
        <f t="shared" ref="N31:N94" si="35">1/((1+$P$2)*(1+(1-E31)/E31*$AA$2/M31)-$O$2)</f>
        <v>3.1032167451256062E-4</v>
      </c>
      <c r="O31">
        <f t="shared" ref="O31:O94" si="36">$O$2*N31</f>
        <v>1.450101282768975E-3</v>
      </c>
      <c r="P31" s="25">
        <f t="shared" ref="P31:P94" si="37">S31*($P$2-$F$2)</f>
        <v>2.2462840806423525E-3</v>
      </c>
      <c r="Q31" s="17">
        <f t="shared" ref="Q31:Q94" si="38">100/(1+G31/$AA$2*(1/S31-1))</f>
        <v>1.9100544036921037</v>
      </c>
      <c r="R31">
        <f t="shared" ref="R31:R94" si="39">Q31/100*G31+(100-Q31)/100*2450</f>
        <v>2404.7135372303792</v>
      </c>
      <c r="S31" s="25">
        <f t="shared" ref="S31:S94" si="40">($O$2/(1+$P$2-$F$2)+1)*N31</f>
        <v>6.2660143608287181E-4</v>
      </c>
      <c r="T31" s="25">
        <f t="shared" ref="T31:T94" si="41">L31+F31+P31</f>
        <v>2.289251298925829E-2</v>
      </c>
      <c r="U31" s="10">
        <f ca="1">RANK(C31,$C$3:OFFSET($C$3,Control!$I$5-1,0),1)</f>
        <v>6</v>
      </c>
      <c r="V31" s="10">
        <f t="shared" ca="1" si="25"/>
        <v>6</v>
      </c>
      <c r="W31" s="10">
        <f t="shared" ca="1" si="25"/>
        <v>6</v>
      </c>
      <c r="X31" s="7">
        <f t="shared" si="18"/>
        <v>2.0929233534315772</v>
      </c>
      <c r="Y31" s="7">
        <f t="shared" ca="1" si="4"/>
        <v>38.661363961959985</v>
      </c>
      <c r="Z31">
        <v>1</v>
      </c>
      <c r="AA31">
        <v>2</v>
      </c>
      <c r="AB31" s="11">
        <f t="shared" si="19"/>
        <v>62.355237599821308</v>
      </c>
      <c r="AC31" s="11"/>
      <c r="AD31" s="7">
        <f t="shared" ref="AD31:AD94" si="42">B31+S31*100</f>
        <v>2.3533467900764089</v>
      </c>
      <c r="AE31">
        <f t="shared" ref="AE31:AE94" si="43">($AE$1/100-K31)/(1-K31)/N31-1-$P$2</f>
        <v>178.17835545045875</v>
      </c>
      <c r="AF31" s="25">
        <f t="shared" ref="AF31:AF94" si="44">S31+P31+F31</f>
        <v>2.9002025655379495E-3</v>
      </c>
    </row>
    <row r="32" spans="1:60" ht="14.25" x14ac:dyDescent="0.2">
      <c r="A32" s="37" t="str">
        <f>Control!B34</f>
        <v>AME_10-Aa</v>
      </c>
      <c r="B32" s="27">
        <f t="shared" si="26"/>
        <v>2.946969249075496</v>
      </c>
      <c r="C32" s="20">
        <v>68.75425108055984</v>
      </c>
      <c r="D32" s="9">
        <f t="shared" si="27"/>
        <v>6.4748785444379564E-7</v>
      </c>
      <c r="E32">
        <f>Control!C34/100</f>
        <v>0.45721600000000001</v>
      </c>
      <c r="F32">
        <f t="shared" si="28"/>
        <v>3.9677637226020255E-5</v>
      </c>
      <c r="G32">
        <f t="shared" si="29"/>
        <v>121.69183137307866</v>
      </c>
      <c r="H32" s="21">
        <f t="shared" si="30"/>
        <v>1.292572658617302E-13</v>
      </c>
      <c r="I32" s="7">
        <f t="shared" si="31"/>
        <v>3.4682117318049435</v>
      </c>
      <c r="J32">
        <f t="shared" si="32"/>
        <v>3.4682117318049435</v>
      </c>
      <c r="K32">
        <f>Control!F34/100</f>
        <v>2.6251079695098604E-2</v>
      </c>
      <c r="L32" s="25">
        <f t="shared" si="33"/>
        <v>2.6140496909300807E-2</v>
      </c>
      <c r="M32" s="10">
        <f t="shared" si="34"/>
        <v>6.1385736968964695</v>
      </c>
      <c r="N32">
        <f t="shared" si="35"/>
        <v>4.5073795888759004E-4</v>
      </c>
      <c r="O32">
        <f t="shared" si="36"/>
        <v>2.1062521443345329E-3</v>
      </c>
      <c r="P32" s="25">
        <f t="shared" si="37"/>
        <v>3.2626966942634205E-3</v>
      </c>
      <c r="Q32" s="17">
        <f t="shared" si="38"/>
        <v>1.8045963847354349</v>
      </c>
      <c r="R32">
        <f t="shared" si="39"/>
        <v>2407.9834349634589</v>
      </c>
      <c r="S32" s="25">
        <f t="shared" si="40"/>
        <v>9.1012995717962514E-4</v>
      </c>
      <c r="T32" s="25">
        <f t="shared" si="41"/>
        <v>2.9442871240790248E-2</v>
      </c>
      <c r="U32" s="10">
        <f ca="1">RANK(C32,$C$3:OFFSET($C$3,Control!$I$5-1,0),1)</f>
        <v>15</v>
      </c>
      <c r="V32" s="10">
        <f t="shared" ca="1" si="25"/>
        <v>15</v>
      </c>
      <c r="W32" s="10">
        <f t="shared" ca="1" si="25"/>
        <v>15</v>
      </c>
      <c r="X32" s="7">
        <f t="shared" si="18"/>
        <v>2.6591234868188396</v>
      </c>
      <c r="Y32" s="7">
        <f t="shared" ca="1" si="4"/>
        <v>53.75425108055984</v>
      </c>
      <c r="Z32">
        <v>1</v>
      </c>
      <c r="AA32">
        <v>2</v>
      </c>
      <c r="AB32" s="11">
        <f t="shared" si="19"/>
        <v>48.548818614740441</v>
      </c>
      <c r="AC32" s="11"/>
      <c r="AD32" s="7">
        <f t="shared" si="42"/>
        <v>3.0379822447934584</v>
      </c>
      <c r="AE32">
        <f t="shared" si="43"/>
        <v>109.24029059485419</v>
      </c>
      <c r="AF32" s="25">
        <f t="shared" si="44"/>
        <v>4.2125042886690658E-3</v>
      </c>
    </row>
    <row r="33" spans="1:43" ht="14.25" x14ac:dyDescent="0.2">
      <c r="A33" s="37" t="str">
        <f>Control!B35</f>
        <v>AME_10-Ac</v>
      </c>
      <c r="B33" s="27">
        <f t="shared" si="26"/>
        <v>2.8954656144919917</v>
      </c>
      <c r="C33" s="20">
        <v>66.733616558988956</v>
      </c>
      <c r="D33" s="9">
        <f t="shared" si="27"/>
        <v>1.3987896485545548E-7</v>
      </c>
      <c r="E33">
        <f>Control!C35/100</f>
        <v>0.45721600000000001</v>
      </c>
      <c r="F33">
        <f t="shared" si="28"/>
        <v>3.9677637226020255E-5</v>
      </c>
      <c r="G33">
        <f t="shared" si="29"/>
        <v>118.1154021108719</v>
      </c>
      <c r="H33" s="21">
        <f t="shared" si="30"/>
        <v>1.292572658617302E-13</v>
      </c>
      <c r="I33" s="7">
        <f t="shared" si="31"/>
        <v>3.4682117318049435</v>
      </c>
      <c r="J33">
        <f t="shared" si="32"/>
        <v>3.4682117318049435</v>
      </c>
      <c r="K33">
        <f>Control!F35/100</f>
        <v>2.5734335311338209E-2</v>
      </c>
      <c r="L33" s="25">
        <f t="shared" si="33"/>
        <v>2.5625929313473149E-2</v>
      </c>
      <c r="M33" s="10">
        <f t="shared" si="34"/>
        <v>6.1385736968964695</v>
      </c>
      <c r="N33">
        <f t="shared" si="35"/>
        <v>4.5073795888759004E-4</v>
      </c>
      <c r="O33">
        <f t="shared" si="36"/>
        <v>2.1062521443345329E-3</v>
      </c>
      <c r="P33" s="25">
        <f t="shared" si="37"/>
        <v>3.2626966942634205E-3</v>
      </c>
      <c r="Q33" s="17">
        <f t="shared" si="38"/>
        <v>1.8582225952638829</v>
      </c>
      <c r="R33">
        <f t="shared" si="39"/>
        <v>2406.6683935065457</v>
      </c>
      <c r="S33" s="25">
        <f t="shared" si="40"/>
        <v>9.1012995717962514E-4</v>
      </c>
      <c r="T33" s="25">
        <f t="shared" si="41"/>
        <v>2.8928303644962589E-2</v>
      </c>
      <c r="U33" s="10">
        <f ca="1">RANK(C33,$C$3:OFFSET($C$3,Control!$I$5-1,0),1)</f>
        <v>14</v>
      </c>
      <c r="V33" s="10">
        <f t="shared" ca="1" si="25"/>
        <v>14</v>
      </c>
      <c r="W33" s="10">
        <f t="shared" ca="1" si="25"/>
        <v>14</v>
      </c>
      <c r="X33" s="7">
        <f t="shared" si="18"/>
        <v>2.6076667272360741</v>
      </c>
      <c r="Y33" s="7">
        <f t="shared" ca="1" si="4"/>
        <v>52.733616558988956</v>
      </c>
      <c r="Z33">
        <v>1</v>
      </c>
      <c r="AA33">
        <v>2</v>
      </c>
      <c r="AB33" s="11">
        <f t="shared" si="19"/>
        <v>49.567913661275334</v>
      </c>
      <c r="AC33" s="11"/>
      <c r="AD33" s="7">
        <f t="shared" si="42"/>
        <v>2.9864786102099541</v>
      </c>
      <c r="AE33">
        <f t="shared" si="43"/>
        <v>110.35659473450357</v>
      </c>
      <c r="AF33" s="25">
        <f t="shared" si="44"/>
        <v>4.2125042886690658E-3</v>
      </c>
    </row>
    <row r="34" spans="1:43" ht="14.25" x14ac:dyDescent="0.2">
      <c r="A34" s="37" t="str">
        <f>Control!B36</f>
        <v>AME_10-Ab</v>
      </c>
      <c r="B34" s="27">
        <f t="shared" si="26"/>
        <v>3.0976164400756905</v>
      </c>
      <c r="C34" s="20">
        <v>74.782328244935087</v>
      </c>
      <c r="D34" s="9">
        <f t="shared" si="27"/>
        <v>9.983277795555523E-7</v>
      </c>
      <c r="E34">
        <f>Control!C36/100</f>
        <v>0.38475399999999998</v>
      </c>
      <c r="F34">
        <f t="shared" si="28"/>
        <v>3.484455286067378E-5</v>
      </c>
      <c r="G34">
        <f t="shared" si="29"/>
        <v>132.3612480020451</v>
      </c>
      <c r="H34" s="21">
        <f t="shared" si="30"/>
        <v>7.0659571290501986E-14</v>
      </c>
      <c r="I34" s="7">
        <f t="shared" si="31"/>
        <v>4.1025580454969592</v>
      </c>
      <c r="J34">
        <f t="shared" si="32"/>
        <v>4.1025580454969592</v>
      </c>
      <c r="K34">
        <f>Control!F36/100</f>
        <v>2.8155447799782164E-2</v>
      </c>
      <c r="L34" s="25">
        <f t="shared" si="33"/>
        <v>2.8051289978127648E-2</v>
      </c>
      <c r="M34" s="10">
        <f t="shared" si="34"/>
        <v>7.2613372122388613</v>
      </c>
      <c r="N34">
        <f t="shared" si="35"/>
        <v>3.9583412049725412E-4</v>
      </c>
      <c r="O34">
        <f t="shared" si="36"/>
        <v>1.8496921518563276E-3</v>
      </c>
      <c r="P34" s="25">
        <f t="shared" si="37"/>
        <v>2.8652716083873127E-3</v>
      </c>
      <c r="Q34" s="17">
        <f t="shared" si="38"/>
        <v>1.461956125585679</v>
      </c>
      <c r="R34">
        <f t="shared" si="39"/>
        <v>2416.1171382962184</v>
      </c>
      <c r="S34" s="25">
        <f t="shared" si="40"/>
        <v>7.9926814246466908E-4</v>
      </c>
      <c r="T34" s="25">
        <f t="shared" si="41"/>
        <v>3.0951406139375633E-2</v>
      </c>
      <c r="U34" s="10">
        <f ca="1">RANK(C34,$C$3:OFFSET($C$3,Control!$I$5-1,0),1)</f>
        <v>17</v>
      </c>
      <c r="V34" s="10">
        <f t="shared" ca="1" si="25"/>
        <v>17</v>
      </c>
      <c r="W34" s="10">
        <f t="shared" ca="1" si="25"/>
        <v>17</v>
      </c>
      <c r="X34" s="7">
        <f t="shared" si="18"/>
        <v>2.8447124098624905</v>
      </c>
      <c r="Y34" s="7">
        <f t="shared" ca="1" si="4"/>
        <v>57.782328244935087</v>
      </c>
      <c r="Z34">
        <v>1</v>
      </c>
      <c r="AA34">
        <v>2</v>
      </c>
      <c r="AB34" s="11">
        <f t="shared" si="19"/>
        <v>45.640078093055195</v>
      </c>
      <c r="AC34" s="11"/>
      <c r="AD34" s="7">
        <f t="shared" si="42"/>
        <v>3.1775432543221576</v>
      </c>
      <c r="AE34">
        <f t="shared" si="43"/>
        <v>120.34429544792363</v>
      </c>
      <c r="AF34" s="25">
        <f t="shared" si="44"/>
        <v>3.6993843037126557E-3</v>
      </c>
    </row>
    <row r="35" spans="1:43" ht="14.25" x14ac:dyDescent="0.2">
      <c r="A35" s="37" t="str">
        <f>Control!B37</f>
        <v>AME_10-Db</v>
      </c>
      <c r="B35" s="27">
        <f t="shared" si="26"/>
        <v>3.6150555348380409</v>
      </c>
      <c r="C35" s="20">
        <v>96.74653484025049</v>
      </c>
      <c r="D35" s="9">
        <f t="shared" si="27"/>
        <v>7.44638688487953E-7</v>
      </c>
      <c r="E35">
        <f>Control!C37/100</f>
        <v>0.38475399999999998</v>
      </c>
      <c r="F35">
        <f t="shared" si="28"/>
        <v>3.484455286067378E-5</v>
      </c>
      <c r="G35">
        <f t="shared" si="29"/>
        <v>171.23687362857939</v>
      </c>
      <c r="H35" s="21">
        <f t="shared" si="30"/>
        <v>7.0659571290501986E-14</v>
      </c>
      <c r="I35" s="7">
        <f t="shared" si="31"/>
        <v>4.1025580454969592</v>
      </c>
      <c r="J35">
        <f t="shared" si="32"/>
        <v>4.1025580454969592</v>
      </c>
      <c r="K35">
        <f>Control!F37/100</f>
        <v>3.3344900802547851E-2</v>
      </c>
      <c r="L35" s="25">
        <f t="shared" si="33"/>
        <v>3.3221545199910052E-2</v>
      </c>
      <c r="M35" s="10">
        <f t="shared" si="34"/>
        <v>7.2613372122388613</v>
      </c>
      <c r="N35">
        <f t="shared" si="35"/>
        <v>3.9583412049725412E-4</v>
      </c>
      <c r="O35">
        <f t="shared" si="36"/>
        <v>1.8496921518563276E-3</v>
      </c>
      <c r="P35" s="25">
        <f t="shared" si="37"/>
        <v>2.8652716083873127E-3</v>
      </c>
      <c r="Q35" s="17">
        <f t="shared" si="38"/>
        <v>1.1338138226013994</v>
      </c>
      <c r="R35">
        <f t="shared" si="39"/>
        <v>2424.163068688857</v>
      </c>
      <c r="S35" s="25">
        <f t="shared" si="40"/>
        <v>7.9926814246466908E-4</v>
      </c>
      <c r="T35" s="25">
        <f t="shared" si="41"/>
        <v>3.612166136115804E-2</v>
      </c>
      <c r="U35" s="10">
        <f ca="1">RANK(C35,$C$3:OFFSET($C$3,Control!$I$5-1,0),1)</f>
        <v>33</v>
      </c>
      <c r="V35" s="10">
        <f t="shared" ca="1" si="25"/>
        <v>33</v>
      </c>
      <c r="W35" s="10">
        <f t="shared" ca="1" si="25"/>
        <v>33</v>
      </c>
      <c r="X35" s="7">
        <f t="shared" si="18"/>
        <v>3.3617379320407306</v>
      </c>
      <c r="Y35" s="7">
        <f t="shared" ca="1" si="4"/>
        <v>63.74653484025049</v>
      </c>
      <c r="Z35">
        <v>1</v>
      </c>
      <c r="AA35">
        <v>2</v>
      </c>
      <c r="AB35" s="11">
        <f t="shared" si="19"/>
        <v>36.500044762976152</v>
      </c>
      <c r="AC35" s="11"/>
      <c r="AD35" s="7">
        <f t="shared" si="42"/>
        <v>3.694982349084508</v>
      </c>
      <c r="AE35">
        <f t="shared" si="43"/>
        <v>107.45303759081341</v>
      </c>
      <c r="AF35" s="25">
        <f t="shared" si="44"/>
        <v>3.6993843037126557E-3</v>
      </c>
    </row>
    <row r="36" spans="1:43" ht="14.25" x14ac:dyDescent="0.2">
      <c r="A36" s="37" t="str">
        <f>Control!B38</f>
        <v>AME_10-Bc</v>
      </c>
      <c r="B36" s="27">
        <f t="shared" si="26"/>
        <v>3.1212059759007689</v>
      </c>
      <c r="C36" s="20">
        <v>75.741900007048528</v>
      </c>
      <c r="D36" s="9">
        <f t="shared" si="27"/>
        <v>4.5513464996815856E-8</v>
      </c>
      <c r="E36">
        <f>Control!C38/100</f>
        <v>0.403194</v>
      </c>
      <c r="F36">
        <f t="shared" si="28"/>
        <v>3.5963137430871799E-5</v>
      </c>
      <c r="G36">
        <f t="shared" si="29"/>
        <v>134.059645457188</v>
      </c>
      <c r="H36" s="21">
        <f t="shared" si="30"/>
        <v>8.3239451159565456E-14</v>
      </c>
      <c r="I36" s="7">
        <f t="shared" si="31"/>
        <v>3.9195018697419761</v>
      </c>
      <c r="J36">
        <f t="shared" si="32"/>
        <v>3.9195018697419761</v>
      </c>
      <c r="K36">
        <f>Control!F38/100</f>
        <v>2.8301153860659404E-2</v>
      </c>
      <c r="L36" s="25">
        <f t="shared" si="33"/>
        <v>2.8193096023967423E-2</v>
      </c>
      <c r="M36" s="10">
        <f t="shared" si="34"/>
        <v>6.9373362825265357</v>
      </c>
      <c r="N36">
        <f t="shared" si="35"/>
        <v>4.085412412147036E-4</v>
      </c>
      <c r="O36">
        <f t="shared" si="36"/>
        <v>1.9090712206294561E-3</v>
      </c>
      <c r="P36" s="25">
        <f t="shared" si="37"/>
        <v>2.957252946858893E-3</v>
      </c>
      <c r="Q36" s="17">
        <f t="shared" si="38"/>
        <v>1.4893953829236413</v>
      </c>
      <c r="R36">
        <f t="shared" si="39"/>
        <v>2415.5064912881739</v>
      </c>
      <c r="S36" s="25">
        <f t="shared" si="40"/>
        <v>8.2492635696914762E-4</v>
      </c>
      <c r="T36" s="25">
        <f t="shared" si="41"/>
        <v>3.1186312108257189E-2</v>
      </c>
      <c r="U36" s="10">
        <f ca="1">RANK(C36,$C$3:OFFSET($C$3,Control!$I$5-1,0),1)</f>
        <v>21</v>
      </c>
      <c r="V36" s="10">
        <f t="shared" ref="V36:W55" ca="1" si="45">IF(U36=U35,U35+1,U36)</f>
        <v>21</v>
      </c>
      <c r="W36" s="10">
        <f t="shared" ca="1" si="45"/>
        <v>21</v>
      </c>
      <c r="X36" s="7">
        <f t="shared" si="18"/>
        <v>2.8601637265182127</v>
      </c>
      <c r="Y36" s="7">
        <f t="shared" ca="1" si="4"/>
        <v>54.741900007048528</v>
      </c>
      <c r="Z36">
        <v>1</v>
      </c>
      <c r="AA36">
        <v>2</v>
      </c>
      <c r="AB36" s="11">
        <f t="shared" si="19"/>
        <v>45.194502337625707</v>
      </c>
      <c r="AC36" s="11"/>
      <c r="AD36" s="7">
        <f t="shared" si="42"/>
        <v>3.2036986115976838</v>
      </c>
      <c r="AE36">
        <f t="shared" si="43"/>
        <v>116.1069314547192</v>
      </c>
      <c r="AF36" s="25">
        <f t="shared" si="44"/>
        <v>3.8181424412589123E-3</v>
      </c>
    </row>
    <row r="37" spans="1:43" ht="14.25" x14ac:dyDescent="0.2">
      <c r="A37" s="37" t="str">
        <f>Control!B39</f>
        <v>AME_10-Bb</v>
      </c>
      <c r="B37" s="27">
        <f t="shared" si="26"/>
        <v>3.2439178356835701</v>
      </c>
      <c r="C37" s="20">
        <v>80.799800151088078</v>
      </c>
      <c r="D37" s="9">
        <f t="shared" si="27"/>
        <v>8.3652249127652567E-7</v>
      </c>
      <c r="E37">
        <f>Control!C39/100</f>
        <v>0.403194</v>
      </c>
      <c r="F37">
        <f t="shared" si="28"/>
        <v>3.5963137430871799E-5</v>
      </c>
      <c r="G37">
        <f t="shared" si="29"/>
        <v>143.01189381648052</v>
      </c>
      <c r="H37" s="21">
        <f t="shared" si="30"/>
        <v>8.3239451159565456E-14</v>
      </c>
      <c r="I37" s="7">
        <f t="shared" si="31"/>
        <v>3.9195018697419761</v>
      </c>
      <c r="J37">
        <f t="shared" si="32"/>
        <v>3.9195018697419761</v>
      </c>
      <c r="K37">
        <f>Control!F39/100</f>
        <v>2.9531959567519247E-2</v>
      </c>
      <c r="L37" s="25">
        <f t="shared" si="33"/>
        <v>2.9419202339320959E-2</v>
      </c>
      <c r="M37" s="10">
        <f t="shared" si="34"/>
        <v>6.9373362825265357</v>
      </c>
      <c r="N37">
        <f t="shared" si="35"/>
        <v>4.085412412147036E-4</v>
      </c>
      <c r="O37">
        <f t="shared" si="36"/>
        <v>1.9090712206294561E-3</v>
      </c>
      <c r="P37" s="25">
        <f t="shared" si="37"/>
        <v>2.957252946858893E-3</v>
      </c>
      <c r="Q37" s="17">
        <f t="shared" si="38"/>
        <v>1.3974652163281496</v>
      </c>
      <c r="R37">
        <f t="shared" si="39"/>
        <v>2417.7606436712581</v>
      </c>
      <c r="S37" s="25">
        <f t="shared" si="40"/>
        <v>8.2492635696914762E-4</v>
      </c>
      <c r="T37" s="25">
        <f t="shared" si="41"/>
        <v>3.2412418423610721E-2</v>
      </c>
      <c r="U37" s="10">
        <f ca="1">RANK(C37,$C$3:OFFSET($C$3,Control!$I$5-1,0),1)</f>
        <v>26</v>
      </c>
      <c r="V37" s="10">
        <f t="shared" ca="1" si="45"/>
        <v>26</v>
      </c>
      <c r="W37" s="10">
        <f t="shared" ca="1" si="45"/>
        <v>26</v>
      </c>
      <c r="X37" s="7">
        <f t="shared" si="18"/>
        <v>2.9827743580535659</v>
      </c>
      <c r="Y37" s="7">
        <f t="shared" ca="1" si="4"/>
        <v>54.799800151088078</v>
      </c>
      <c r="Z37">
        <v>1</v>
      </c>
      <c r="AA37">
        <v>2</v>
      </c>
      <c r="AB37" s="11">
        <f t="shared" si="19"/>
        <v>42.920791922872766</v>
      </c>
      <c r="AC37" s="11"/>
      <c r="AD37" s="7">
        <f t="shared" si="42"/>
        <v>3.326410471380485</v>
      </c>
      <c r="AE37">
        <f t="shared" si="43"/>
        <v>113.15574966287288</v>
      </c>
      <c r="AF37" s="25">
        <f t="shared" si="44"/>
        <v>3.8181424412589123E-3</v>
      </c>
    </row>
    <row r="38" spans="1:43" ht="14.25" x14ac:dyDescent="0.2">
      <c r="A38" s="37" t="str">
        <f>Control!B40</f>
        <v>AME_10-Ca</v>
      </c>
      <c r="B38" s="27">
        <f t="shared" si="26"/>
        <v>3.3501573308934334</v>
      </c>
      <c r="C38" s="20">
        <v>85.266747881270717</v>
      </c>
      <c r="D38" s="9">
        <f t="shared" si="27"/>
        <v>1.3058553971490028E-7</v>
      </c>
      <c r="E38">
        <f>Control!C40/100</f>
        <v>0.403194</v>
      </c>
      <c r="F38">
        <f t="shared" si="28"/>
        <v>3.5963137430871799E-5</v>
      </c>
      <c r="G38">
        <f t="shared" si="29"/>
        <v>150.91818384786799</v>
      </c>
      <c r="H38" s="21">
        <f t="shared" si="30"/>
        <v>8.3239451159565456E-14</v>
      </c>
      <c r="I38" s="7">
        <f t="shared" si="31"/>
        <v>3.9195018697419761</v>
      </c>
      <c r="J38">
        <f t="shared" si="32"/>
        <v>3.9195018697419761</v>
      </c>
      <c r="K38">
        <f>Control!F40/100</f>
        <v>3.0597546685420099E-2</v>
      </c>
      <c r="L38" s="25">
        <f t="shared" si="33"/>
        <v>3.0480720893822096E-2</v>
      </c>
      <c r="M38" s="10">
        <f t="shared" si="34"/>
        <v>6.9373362825265357</v>
      </c>
      <c r="N38">
        <f t="shared" si="35"/>
        <v>4.085412412147036E-4</v>
      </c>
      <c r="O38">
        <f t="shared" si="36"/>
        <v>1.9090712206294561E-3</v>
      </c>
      <c r="P38" s="25">
        <f t="shared" si="37"/>
        <v>2.957252946858893E-3</v>
      </c>
      <c r="Q38" s="17">
        <f t="shared" si="38"/>
        <v>1.3252251189595952</v>
      </c>
      <c r="R38">
        <f t="shared" si="39"/>
        <v>2419.5319902669198</v>
      </c>
      <c r="S38" s="25">
        <f t="shared" si="40"/>
        <v>8.2492635696914762E-4</v>
      </c>
      <c r="T38" s="25">
        <f t="shared" si="41"/>
        <v>3.3473936978111858E-2</v>
      </c>
      <c r="U38" s="10">
        <f ca="1">RANK(C38,$C$3:OFFSET($C$3,Control!$I$5-1,0),1)</f>
        <v>29</v>
      </c>
      <c r="V38" s="10">
        <f t="shared" ca="1" si="45"/>
        <v>29</v>
      </c>
      <c r="W38" s="10">
        <f t="shared" ca="1" si="45"/>
        <v>29</v>
      </c>
      <c r="X38" s="7">
        <f t="shared" si="18"/>
        <v>3.0889262135036799</v>
      </c>
      <c r="Y38" s="7">
        <f t="shared" ca="1" si="4"/>
        <v>56.266747881270717</v>
      </c>
      <c r="Z38">
        <v>1</v>
      </c>
      <c r="AA38">
        <v>2</v>
      </c>
      <c r="AB38" s="11">
        <f t="shared" si="19"/>
        <v>41.012634793497753</v>
      </c>
      <c r="AC38" s="11"/>
      <c r="AD38" s="7">
        <f t="shared" si="42"/>
        <v>3.4326499665903483</v>
      </c>
      <c r="AE38">
        <f t="shared" si="43"/>
        <v>110.59467054200323</v>
      </c>
      <c r="AF38" s="25">
        <f t="shared" si="44"/>
        <v>3.8181424412589123E-3</v>
      </c>
    </row>
    <row r="39" spans="1:43" ht="14.25" x14ac:dyDescent="0.2">
      <c r="A39" s="37" t="str">
        <f>Control!B41</f>
        <v>AME_10-Cb</v>
      </c>
      <c r="B39" s="27">
        <f t="shared" si="26"/>
        <v>2.621446527013727</v>
      </c>
      <c r="C39" s="20">
        <v>56.343546710145937</v>
      </c>
      <c r="D39" s="9">
        <f t="shared" si="27"/>
        <v>1.7050294909282115E-7</v>
      </c>
      <c r="E39">
        <f>Control!C41/100</f>
        <v>0.46220800000000006</v>
      </c>
      <c r="F39">
        <f t="shared" si="28"/>
        <v>4.0058547869444475E-5</v>
      </c>
      <c r="G39">
        <f t="shared" si="29"/>
        <v>99.725461007180371</v>
      </c>
      <c r="H39" s="21">
        <f t="shared" si="30"/>
        <v>1.3426446909923115E-13</v>
      </c>
      <c r="I39" s="7">
        <f t="shared" si="31"/>
        <v>3.4318339380360685</v>
      </c>
      <c r="J39">
        <f t="shared" si="32"/>
        <v>3.4318339380360685</v>
      </c>
      <c r="K39">
        <f>Control!F41/100</f>
        <v>2.2953921850910421E-2</v>
      </c>
      <c r="L39" s="25">
        <f t="shared" si="33"/>
        <v>2.2856300086147523E-2</v>
      </c>
      <c r="M39" s="10">
        <f t="shared" si="34"/>
        <v>6.0741866913590288</v>
      </c>
      <c r="N39">
        <f t="shared" si="35"/>
        <v>4.5506510379688921E-4</v>
      </c>
      <c r="O39">
        <f t="shared" si="36"/>
        <v>2.126472447649015E-3</v>
      </c>
      <c r="P39" s="25">
        <f t="shared" si="37"/>
        <v>3.2940190204904202E-3</v>
      </c>
      <c r="Q39" s="17">
        <f t="shared" si="38"/>
        <v>2.2139828530395684</v>
      </c>
      <c r="R39">
        <f t="shared" si="39"/>
        <v>2397.9653247073443</v>
      </c>
      <c r="S39" s="25">
        <f t="shared" si="40"/>
        <v>9.1886732693816509E-4</v>
      </c>
      <c r="T39" s="25">
        <f t="shared" si="41"/>
        <v>2.6190377654507387E-2</v>
      </c>
      <c r="U39" s="10">
        <f ca="1">RANK(C39,$C$3:OFFSET($C$3,Control!$I$5-1,0),1)</f>
        <v>7</v>
      </c>
      <c r="V39" s="10">
        <f t="shared" ca="1" si="45"/>
        <v>7</v>
      </c>
      <c r="W39" s="10">
        <f t="shared" ca="1" si="45"/>
        <v>7</v>
      </c>
      <c r="X39" s="7">
        <f t="shared" si="18"/>
        <v>2.3311365189944411</v>
      </c>
      <c r="Y39" s="7">
        <f t="shared" ca="1" si="4"/>
        <v>49.343546710145937</v>
      </c>
      <c r="Z39">
        <v>1</v>
      </c>
      <c r="AA39">
        <v>2</v>
      </c>
      <c r="AB39" s="11">
        <f t="shared" si="19"/>
        <v>55.188279707835171</v>
      </c>
      <c r="AC39" s="11"/>
      <c r="AD39" s="7">
        <f t="shared" si="42"/>
        <v>2.7133332597075435</v>
      </c>
      <c r="AE39">
        <f t="shared" si="43"/>
        <v>115.19203222219393</v>
      </c>
      <c r="AF39" s="25">
        <f t="shared" si="44"/>
        <v>4.2529448952980291E-3</v>
      </c>
    </row>
    <row r="40" spans="1:43" ht="14.25" x14ac:dyDescent="0.2">
      <c r="A40" s="37" t="str">
        <f>Control!B42</f>
        <v>AME_10-Da</v>
      </c>
      <c r="B40" s="27">
        <f t="shared" si="26"/>
        <v>3.2274164365520157</v>
      </c>
      <c r="C40" s="20">
        <v>80.113179405656552</v>
      </c>
      <c r="D40" s="9">
        <f t="shared" si="27"/>
        <v>7.0935810558836465E-7</v>
      </c>
      <c r="E40">
        <f>Control!C42/100</f>
        <v>0.46220800000000006</v>
      </c>
      <c r="F40">
        <f t="shared" si="28"/>
        <v>4.0058547869444475E-5</v>
      </c>
      <c r="G40">
        <f t="shared" si="29"/>
        <v>141.79660698465383</v>
      </c>
      <c r="H40" s="21">
        <f t="shared" si="30"/>
        <v>1.3426446909923115E-13</v>
      </c>
      <c r="I40" s="7">
        <f t="shared" si="31"/>
        <v>3.4318339380360685</v>
      </c>
      <c r="J40">
        <f t="shared" si="32"/>
        <v>3.4318339380360685</v>
      </c>
      <c r="K40">
        <f>Control!F42/100</f>
        <v>2.9033910744512004E-2</v>
      </c>
      <c r="L40" s="25">
        <f t="shared" si="33"/>
        <v>2.8910431122020592E-2</v>
      </c>
      <c r="M40" s="10">
        <f t="shared" si="34"/>
        <v>6.0741866913590288</v>
      </c>
      <c r="N40">
        <f t="shared" si="35"/>
        <v>4.5506510379688921E-4</v>
      </c>
      <c r="O40">
        <f t="shared" si="36"/>
        <v>2.126472447649015E-3</v>
      </c>
      <c r="P40" s="25">
        <f t="shared" si="37"/>
        <v>3.2940190204904202E-3</v>
      </c>
      <c r="Q40" s="17">
        <f t="shared" si="38"/>
        <v>1.5673887156128898</v>
      </c>
      <c r="R40">
        <f t="shared" si="39"/>
        <v>2413.8214804844833</v>
      </c>
      <c r="S40" s="25">
        <f t="shared" si="40"/>
        <v>9.1886732693816509E-4</v>
      </c>
      <c r="T40" s="25">
        <f t="shared" si="41"/>
        <v>3.2244508690380452E-2</v>
      </c>
      <c r="U40" s="10">
        <f ca="1">RANK(C40,$C$3:OFFSET($C$3,Control!$I$5-1,0),1)</f>
        <v>25</v>
      </c>
      <c r="V40" s="10">
        <f t="shared" ca="1" si="45"/>
        <v>25</v>
      </c>
      <c r="W40" s="10">
        <f t="shared" ca="1" si="45"/>
        <v>25</v>
      </c>
      <c r="X40" s="7">
        <f t="shared" si="18"/>
        <v>2.9365496225817482</v>
      </c>
      <c r="Y40" s="7">
        <f t="shared" ca="1" si="4"/>
        <v>55.113179405656552</v>
      </c>
      <c r="Z40">
        <v>1</v>
      </c>
      <c r="AA40">
        <v>2</v>
      </c>
      <c r="AB40" s="11">
        <f t="shared" si="19"/>
        <v>43.222232058866346</v>
      </c>
      <c r="AC40" s="11"/>
      <c r="AD40" s="7">
        <f t="shared" si="42"/>
        <v>3.3193031692458321</v>
      </c>
      <c r="AE40">
        <f t="shared" si="43"/>
        <v>102.1823875665864</v>
      </c>
      <c r="AF40" s="25">
        <f t="shared" si="44"/>
        <v>4.2529448952980291E-3</v>
      </c>
    </row>
    <row r="41" spans="1:43" ht="14.25" x14ac:dyDescent="0.2">
      <c r="A41" s="37" t="str">
        <f>Control!B43</f>
        <v>AME_10-Ea</v>
      </c>
      <c r="B41" s="27">
        <f t="shared" si="26"/>
        <v>3.6715261318090944</v>
      </c>
      <c r="C41" s="20">
        <v>99.254680525052009</v>
      </c>
      <c r="D41" s="9">
        <f t="shared" si="27"/>
        <v>3.1248372511782918E-7</v>
      </c>
      <c r="E41">
        <f>Control!C43/100</f>
        <v>0.57247999999999999</v>
      </c>
      <c r="F41">
        <f t="shared" si="28"/>
        <v>5.0741330664456639E-5</v>
      </c>
      <c r="G41">
        <f t="shared" si="29"/>
        <v>175.67617500903296</v>
      </c>
      <c r="H41" s="21">
        <f t="shared" si="30"/>
        <v>2.8391681326789224E-13</v>
      </c>
      <c r="I41" s="7">
        <f t="shared" si="31"/>
        <v>2.7900510715839282</v>
      </c>
      <c r="J41">
        <f t="shared" si="32"/>
        <v>2.7900510715839282</v>
      </c>
      <c r="K41">
        <f>Control!F43/100</f>
        <v>3.2625076340076879E-2</v>
      </c>
      <c r="L41" s="25">
        <f t="shared" si="33"/>
        <v>3.2449321237507503E-2</v>
      </c>
      <c r="M41" s="10">
        <f t="shared" si="34"/>
        <v>4.9382608229946872</v>
      </c>
      <c r="N41">
        <f t="shared" si="35"/>
        <v>5.7642151634822733E-4</v>
      </c>
      <c r="O41">
        <f t="shared" si="36"/>
        <v>2.693558487608539E-3</v>
      </c>
      <c r="P41" s="25">
        <f t="shared" si="37"/>
        <v>4.1724654842320401E-3</v>
      </c>
      <c r="Q41" s="17">
        <f t="shared" si="38"/>
        <v>1.6023180696992187</v>
      </c>
      <c r="R41">
        <f t="shared" si="39"/>
        <v>2413.5580983886948</v>
      </c>
      <c r="S41" s="25">
        <f t="shared" si="40"/>
        <v>1.1639101603205819E-3</v>
      </c>
      <c r="T41" s="25">
        <f t="shared" si="41"/>
        <v>3.6672528052403994E-2</v>
      </c>
      <c r="U41" s="10">
        <f ca="1">RANK(C41,$C$3:OFFSET($C$3,Control!$I$5-1,0),1)</f>
        <v>34</v>
      </c>
      <c r="V41" s="10">
        <f t="shared" ca="1" si="45"/>
        <v>34</v>
      </c>
      <c r="W41" s="10">
        <f t="shared" ca="1" si="45"/>
        <v>34</v>
      </c>
      <c r="X41" s="7">
        <f t="shared" si="18"/>
        <v>3.3025742753855734</v>
      </c>
      <c r="Y41" s="7">
        <f t="shared" ca="1" si="4"/>
        <v>65.254680525052009</v>
      </c>
      <c r="Z41">
        <v>1</v>
      </c>
      <c r="AA41">
        <v>2</v>
      </c>
      <c r="AB41" s="11">
        <f t="shared" si="19"/>
        <v>35.583135855693833</v>
      </c>
      <c r="AC41" s="11"/>
      <c r="AD41" s="7">
        <f t="shared" si="42"/>
        <v>3.7879171478411524</v>
      </c>
      <c r="AE41">
        <f t="shared" si="43"/>
        <v>73.558648092927186</v>
      </c>
      <c r="AF41" s="25">
        <f t="shared" si="44"/>
        <v>5.3871169752170789E-3</v>
      </c>
    </row>
    <row r="42" spans="1:43" ht="14.25" x14ac:dyDescent="0.2">
      <c r="A42" s="37" t="str">
        <f>Control!B44</f>
        <v>AME_10-Eb</v>
      </c>
      <c r="B42" s="27">
        <f t="shared" si="26"/>
        <v>2.9960349219101658</v>
      </c>
      <c r="C42" s="20">
        <v>70.698424870932627</v>
      </c>
      <c r="D42" s="9">
        <f t="shared" si="27"/>
        <v>9.9489816429709776E-7</v>
      </c>
      <c r="E42">
        <f>Control!C44/100</f>
        <v>0.57247999999999999</v>
      </c>
      <c r="F42">
        <f t="shared" si="28"/>
        <v>5.0741330664456639E-5</v>
      </c>
      <c r="G42">
        <f t="shared" si="29"/>
        <v>125.13292869200356</v>
      </c>
      <c r="H42" s="21">
        <f t="shared" si="30"/>
        <v>2.8391681326789224E-13</v>
      </c>
      <c r="I42" s="7">
        <f t="shared" si="31"/>
        <v>2.7900510715839282</v>
      </c>
      <c r="J42">
        <f t="shared" si="32"/>
        <v>2.7900510715839282</v>
      </c>
      <c r="K42">
        <f>Control!F44/100</f>
        <v>2.5841482337507451E-2</v>
      </c>
      <c r="L42" s="25">
        <f t="shared" si="33"/>
        <v>2.5702271249342296E-2</v>
      </c>
      <c r="M42" s="10">
        <f t="shared" si="34"/>
        <v>4.9382608229946872</v>
      </c>
      <c r="N42">
        <f t="shared" si="35"/>
        <v>5.7642151634822733E-4</v>
      </c>
      <c r="O42">
        <f t="shared" si="36"/>
        <v>2.693558487608539E-3</v>
      </c>
      <c r="P42" s="25">
        <f t="shared" si="37"/>
        <v>4.1724654842320401E-3</v>
      </c>
      <c r="Q42" s="17">
        <f t="shared" si="38"/>
        <v>2.2350553340902306</v>
      </c>
      <c r="R42">
        <f t="shared" si="39"/>
        <v>2398.0379345122233</v>
      </c>
      <c r="S42" s="25">
        <f t="shared" si="40"/>
        <v>1.1639101603205819E-3</v>
      </c>
      <c r="T42" s="25">
        <f t="shared" si="41"/>
        <v>2.9925478064238793E-2</v>
      </c>
      <c r="U42" s="10">
        <f ca="1">RANK(C42,$C$3:OFFSET($C$3,Control!$I$5-1,0),1)</f>
        <v>16</v>
      </c>
      <c r="V42" s="10">
        <f t="shared" ca="1" si="45"/>
        <v>16</v>
      </c>
      <c r="W42" s="10">
        <f t="shared" ca="1" si="45"/>
        <v>16</v>
      </c>
      <c r="X42" s="7">
        <f t="shared" si="18"/>
        <v>2.6278692765690526</v>
      </c>
      <c r="Y42" s="7">
        <f t="shared" ca="1" si="4"/>
        <v>54.698424870932627</v>
      </c>
      <c r="Z42">
        <v>1</v>
      </c>
      <c r="AA42">
        <v>2</v>
      </c>
      <c r="AB42" s="11">
        <f t="shared" si="19"/>
        <v>47.589554581725324</v>
      </c>
      <c r="AC42" s="11"/>
      <c r="AD42" s="7">
        <f t="shared" si="42"/>
        <v>3.1124259379422239</v>
      </c>
      <c r="AE42">
        <f t="shared" si="43"/>
        <v>85.0945219015302</v>
      </c>
      <c r="AF42" s="25">
        <f t="shared" si="44"/>
        <v>5.3871169752170789E-3</v>
      </c>
    </row>
    <row r="43" spans="1:43" ht="14.25" x14ac:dyDescent="0.2">
      <c r="A43" s="37" t="str">
        <f>Control!B45</f>
        <v>AME_10-Ec</v>
      </c>
      <c r="B43" s="27">
        <f t="shared" si="26"/>
        <v>3.5131001335154868</v>
      </c>
      <c r="C43" s="20">
        <v>92.271667754915995</v>
      </c>
      <c r="D43" s="9">
        <f t="shared" si="27"/>
        <v>8.4874535444257049E-7</v>
      </c>
      <c r="E43">
        <f>Control!C45/100</f>
        <v>0.57247999999999999</v>
      </c>
      <c r="F43">
        <f t="shared" si="28"/>
        <v>5.0741330664456639E-5</v>
      </c>
      <c r="G43">
        <f t="shared" si="29"/>
        <v>163.31656670635857</v>
      </c>
      <c r="H43" s="21">
        <f t="shared" si="30"/>
        <v>2.8391681326789224E-13</v>
      </c>
      <c r="I43" s="7">
        <f t="shared" si="31"/>
        <v>2.7900510715839282</v>
      </c>
      <c r="J43">
        <f t="shared" si="32"/>
        <v>2.7900510715839282</v>
      </c>
      <c r="K43">
        <f>Control!F45/100</f>
        <v>3.1034089461007944E-2</v>
      </c>
      <c r="L43" s="25">
        <f t="shared" si="33"/>
        <v>3.0866905190862146E-2</v>
      </c>
      <c r="M43" s="10">
        <f t="shared" si="34"/>
        <v>4.9382608229946872</v>
      </c>
      <c r="N43">
        <f t="shared" si="35"/>
        <v>5.7642151634822733E-4</v>
      </c>
      <c r="O43">
        <f t="shared" si="36"/>
        <v>2.693558487608539E-3</v>
      </c>
      <c r="P43" s="25">
        <f t="shared" si="37"/>
        <v>4.1724654842320401E-3</v>
      </c>
      <c r="Q43" s="17">
        <f t="shared" si="38"/>
        <v>1.7214921339095872</v>
      </c>
      <c r="R43">
        <f t="shared" si="39"/>
        <v>2410.634924568436</v>
      </c>
      <c r="S43" s="25">
        <f t="shared" si="40"/>
        <v>1.1639101603205819E-3</v>
      </c>
      <c r="T43" s="25">
        <f t="shared" si="41"/>
        <v>3.5090112005758643E-2</v>
      </c>
      <c r="U43" s="10">
        <f ca="1">RANK(C43,$C$3:OFFSET($C$3,Control!$I$5-1,0),1)</f>
        <v>31</v>
      </c>
      <c r="V43" s="10">
        <f t="shared" ca="1" si="45"/>
        <v>31</v>
      </c>
      <c r="W43" s="10">
        <f t="shared" ca="1" si="45"/>
        <v>31</v>
      </c>
      <c r="X43" s="7">
        <f t="shared" si="18"/>
        <v>3.1443326707210373</v>
      </c>
      <c r="Y43" s="7">
        <f t="shared" ca="1" si="4"/>
        <v>61.271667754915995</v>
      </c>
      <c r="Z43">
        <v>1</v>
      </c>
      <c r="AA43">
        <v>2</v>
      </c>
      <c r="AB43" s="11">
        <f t="shared" si="19"/>
        <v>38.195476929316627</v>
      </c>
      <c r="AC43" s="11"/>
      <c r="AD43" s="7">
        <f t="shared" si="42"/>
        <v>3.6294911495475448</v>
      </c>
      <c r="AE43">
        <f t="shared" si="43"/>
        <v>76.27870744815128</v>
      </c>
      <c r="AF43" s="25">
        <f t="shared" si="44"/>
        <v>5.3871169752170789E-3</v>
      </c>
    </row>
    <row r="44" spans="1:43" ht="14.25" x14ac:dyDescent="0.2">
      <c r="A44" s="37" t="str">
        <f>Control!B46</f>
        <v>AME_10-Ed</v>
      </c>
      <c r="B44" s="27">
        <f t="shared" si="26"/>
        <v>3.5093509875286344</v>
      </c>
      <c r="C44" s="20">
        <v>92.108408940663466</v>
      </c>
      <c r="D44" s="9">
        <f t="shared" si="27"/>
        <v>5.1638302522860613E-9</v>
      </c>
      <c r="E44">
        <f>Control!C46/100</f>
        <v>0.57247999999999999</v>
      </c>
      <c r="F44">
        <f t="shared" si="28"/>
        <v>5.0741330664456639E-5</v>
      </c>
      <c r="G44">
        <f t="shared" si="29"/>
        <v>163.02760618708959</v>
      </c>
      <c r="H44" s="21">
        <f t="shared" si="30"/>
        <v>2.8391681326789224E-13</v>
      </c>
      <c r="I44" s="7">
        <f t="shared" si="31"/>
        <v>2.7900510715839282</v>
      </c>
      <c r="J44">
        <f t="shared" si="32"/>
        <v>2.7900510715839282</v>
      </c>
      <c r="K44">
        <f>Control!F46/100</f>
        <v>3.0996438809365895E-2</v>
      </c>
      <c r="L44" s="25">
        <f t="shared" si="33"/>
        <v>3.0829457367684686E-2</v>
      </c>
      <c r="M44" s="10">
        <f t="shared" si="34"/>
        <v>4.9382608229946872</v>
      </c>
      <c r="N44">
        <f t="shared" si="35"/>
        <v>5.7642151634822733E-4</v>
      </c>
      <c r="O44">
        <f t="shared" si="36"/>
        <v>2.693558487608539E-3</v>
      </c>
      <c r="P44" s="25">
        <f t="shared" si="37"/>
        <v>4.1724654842320401E-3</v>
      </c>
      <c r="Q44" s="17">
        <f t="shared" si="38"/>
        <v>1.7244907971980301</v>
      </c>
      <c r="R44">
        <f t="shared" si="39"/>
        <v>2410.561371534237</v>
      </c>
      <c r="S44" s="25">
        <f t="shared" si="40"/>
        <v>1.1639101603205819E-3</v>
      </c>
      <c r="T44" s="25">
        <f t="shared" si="41"/>
        <v>3.5052664182581184E-2</v>
      </c>
      <c r="U44" s="10">
        <f ca="1">RANK(C44,$C$3:OFFSET($C$3,Control!$I$5-1,0),1)</f>
        <v>30</v>
      </c>
      <c r="V44" s="10">
        <f t="shared" ca="1" si="45"/>
        <v>30</v>
      </c>
      <c r="W44" s="10">
        <f t="shared" ca="1" si="45"/>
        <v>30</v>
      </c>
      <c r="X44" s="7">
        <f t="shared" si="18"/>
        <v>3.1405878884032914</v>
      </c>
      <c r="Y44" s="7">
        <f t="shared" ca="1" si="4"/>
        <v>62.108408940663466</v>
      </c>
      <c r="Z44">
        <v>1</v>
      </c>
      <c r="AA44">
        <v>2</v>
      </c>
      <c r="AB44" s="11">
        <f t="shared" si="19"/>
        <v>38.258816710196328</v>
      </c>
      <c r="AC44" s="11"/>
      <c r="AD44" s="7">
        <f t="shared" si="42"/>
        <v>3.6257420035606924</v>
      </c>
      <c r="AE44">
        <f t="shared" si="43"/>
        <v>76.342969373375254</v>
      </c>
      <c r="AF44" s="25">
        <f t="shared" si="44"/>
        <v>5.3871169752170789E-3</v>
      </c>
    </row>
    <row r="45" spans="1:43" ht="14.25" x14ac:dyDescent="0.2">
      <c r="A45" s="37" t="str">
        <f>Control!B47</f>
        <v>AME_10-Dc</v>
      </c>
      <c r="B45" s="27">
        <f t="shared" si="26"/>
        <v>4.5352793859597798</v>
      </c>
      <c r="C45" s="20">
        <v>140.05666016026527</v>
      </c>
      <c r="D45" s="9">
        <f t="shared" si="27"/>
        <v>3.6370818090603052E-7</v>
      </c>
      <c r="E45">
        <f>Control!C47/100</f>
        <v>0.47694749999999997</v>
      </c>
      <c r="F45">
        <f t="shared" si="28"/>
        <v>4.1225661228841611E-5</v>
      </c>
      <c r="G45">
        <f t="shared" si="29"/>
        <v>247.89378406477439</v>
      </c>
      <c r="H45" s="21">
        <f t="shared" si="30"/>
        <v>1.4985699308193454E-13</v>
      </c>
      <c r="I45" s="7">
        <f t="shared" si="31"/>
        <v>3.3288675751950119</v>
      </c>
      <c r="J45">
        <f t="shared" si="32"/>
        <v>3.3288675751950119</v>
      </c>
      <c r="K45">
        <f>Control!F47/100</f>
        <v>4.2062792709457647E-2</v>
      </c>
      <c r="L45" s="25">
        <f t="shared" si="33"/>
        <v>4.1878689954432426E-2</v>
      </c>
      <c r="M45" s="10">
        <f t="shared" si="34"/>
        <v>5.8919410110261667</v>
      </c>
      <c r="N45">
        <f t="shared" si="35"/>
        <v>4.6832351155964066E-4</v>
      </c>
      <c r="O45">
        <f t="shared" si="36"/>
        <v>2.1884276241104705E-3</v>
      </c>
      <c r="P45" s="25">
        <f t="shared" si="37"/>
        <v>3.3899908869058555E-3</v>
      </c>
      <c r="Q45" s="17">
        <f t="shared" si="38"/>
        <v>0.92868812138693013</v>
      </c>
      <c r="R45">
        <f t="shared" si="39"/>
        <v>2429.5493011522867</v>
      </c>
      <c r="S45" s="25">
        <f t="shared" si="40"/>
        <v>9.456387000862437E-4</v>
      </c>
      <c r="T45" s="25">
        <f t="shared" si="41"/>
        <v>4.5309906502567124E-2</v>
      </c>
      <c r="U45" s="10">
        <f ca="1">RANK(C45,$C$3:OFFSET($C$3,Control!$I$5-1,0),1)</f>
        <v>39</v>
      </c>
      <c r="V45" s="10">
        <f t="shared" ca="1" si="45"/>
        <v>39</v>
      </c>
      <c r="W45" s="10">
        <f t="shared" ca="1" si="45"/>
        <v>39</v>
      </c>
      <c r="X45" s="7">
        <f t="shared" si="18"/>
        <v>4.2347013465992065</v>
      </c>
      <c r="Y45" s="7">
        <f t="shared" ca="1" si="4"/>
        <v>101.05666016026527</v>
      </c>
      <c r="Z45">
        <v>1</v>
      </c>
      <c r="AA45">
        <v>2</v>
      </c>
      <c r="AB45" s="11">
        <f t="shared" si="19"/>
        <v>23.426409863327756</v>
      </c>
      <c r="AC45" s="11"/>
      <c r="AD45" s="7">
        <f t="shared" si="42"/>
        <v>4.629843255968404</v>
      </c>
      <c r="AE45">
        <f t="shared" si="43"/>
        <v>71.527626482084514</v>
      </c>
      <c r="AF45" s="25">
        <f t="shared" si="44"/>
        <v>4.376855248220941E-3</v>
      </c>
    </row>
    <row r="46" spans="1:43" ht="14.25" x14ac:dyDescent="0.2">
      <c r="A46" s="37" t="str">
        <f>Control!B48</f>
        <v>AME_10-Dd</v>
      </c>
      <c r="B46" s="27">
        <f t="shared" si="26"/>
        <v>4.1332564009277553</v>
      </c>
      <c r="C46" s="20">
        <v>120.51832909764491</v>
      </c>
      <c r="D46" s="9">
        <f t="shared" si="27"/>
        <v>1.9429139452853406E-7</v>
      </c>
      <c r="E46">
        <f>Control!C48/100</f>
        <v>0.47694749999999997</v>
      </c>
      <c r="F46">
        <f t="shared" si="28"/>
        <v>4.1225661228841611E-5</v>
      </c>
      <c r="G46">
        <f t="shared" si="29"/>
        <v>213.31184547020132</v>
      </c>
      <c r="H46" s="21">
        <f t="shared" si="30"/>
        <v>1.4985699308193454E-13</v>
      </c>
      <c r="I46" s="7">
        <f t="shared" si="31"/>
        <v>3.3288675751950119</v>
      </c>
      <c r="J46">
        <f t="shared" si="32"/>
        <v>3.3288675751950119</v>
      </c>
      <c r="K46">
        <f>Control!F48/100</f>
        <v>3.8028707938967621E-2</v>
      </c>
      <c r="L46" s="25">
        <f t="shared" si="33"/>
        <v>3.7862261789041889E-2</v>
      </c>
      <c r="M46" s="10">
        <f t="shared" si="34"/>
        <v>5.8919410110261667</v>
      </c>
      <c r="N46">
        <f t="shared" si="35"/>
        <v>4.6832351155964066E-4</v>
      </c>
      <c r="O46">
        <f t="shared" si="36"/>
        <v>2.1884276241104705E-3</v>
      </c>
      <c r="P46" s="25">
        <f t="shared" si="37"/>
        <v>3.3899908869058555E-3</v>
      </c>
      <c r="Q46" s="17">
        <f t="shared" si="38"/>
        <v>1.077623815157507</v>
      </c>
      <c r="R46">
        <f t="shared" si="39"/>
        <v>2425.8969157759798</v>
      </c>
      <c r="S46" s="25">
        <f t="shared" si="40"/>
        <v>9.456387000862437E-4</v>
      </c>
      <c r="T46" s="25">
        <f t="shared" si="41"/>
        <v>4.1293478337176587E-2</v>
      </c>
      <c r="U46" s="10">
        <f ca="1">RANK(C46,$C$3:OFFSET($C$3,Control!$I$5-1,0),1)</f>
        <v>38</v>
      </c>
      <c r="V46" s="10">
        <f t="shared" ca="1" si="45"/>
        <v>38</v>
      </c>
      <c r="W46" s="10">
        <f t="shared" ca="1" si="45"/>
        <v>38</v>
      </c>
      <c r="X46" s="7">
        <f t="shared" si="18"/>
        <v>3.833058530060153</v>
      </c>
      <c r="Y46" s="7">
        <f t="shared" ca="1" si="4"/>
        <v>82.518329097644909</v>
      </c>
      <c r="Z46">
        <v>1</v>
      </c>
      <c r="AA46">
        <v>2</v>
      </c>
      <c r="AB46" s="11">
        <f t="shared" si="19"/>
        <v>28.662840520509068</v>
      </c>
      <c r="AC46" s="11"/>
      <c r="AD46" s="7">
        <f t="shared" si="42"/>
        <v>4.2278202709363795</v>
      </c>
      <c r="AE46">
        <f t="shared" si="43"/>
        <v>80.162484383842212</v>
      </c>
      <c r="AF46" s="25">
        <f t="shared" si="44"/>
        <v>4.376855248220941E-3</v>
      </c>
    </row>
    <row r="47" spans="1:43" ht="14.25" x14ac:dyDescent="0.2">
      <c r="A47" s="37" t="str">
        <f>Control!B49</f>
        <v>AME_10-Fa</v>
      </c>
      <c r="B47" s="27">
        <f t="shared" si="26"/>
        <v>0.1025446998004414</v>
      </c>
      <c r="C47" s="20">
        <v>0.12250634797907964</v>
      </c>
      <c r="D47" s="9">
        <f t="shared" si="27"/>
        <v>9.1074642696864494E-7</v>
      </c>
      <c r="E47">
        <f>Control!C49/100</f>
        <v>0.29489399999999999</v>
      </c>
      <c r="F47">
        <f t="shared" si="28"/>
        <v>6.9585048800457265E-7</v>
      </c>
      <c r="G47">
        <f t="shared" si="29"/>
        <v>0.21683054656408113</v>
      </c>
      <c r="H47" s="21">
        <f t="shared" si="30"/>
        <v>2.7852281309247673E-14</v>
      </c>
      <c r="I47" s="7">
        <f t="shared" si="31"/>
        <v>0.12250634797907964</v>
      </c>
      <c r="J47">
        <f t="shared" si="32"/>
        <v>5.3222159047546329</v>
      </c>
      <c r="K47">
        <f>Control!F49/100</f>
        <v>9.6758639639275628E-4</v>
      </c>
      <c r="L47" s="25">
        <f t="shared" si="33"/>
        <v>9.6751491380869011E-4</v>
      </c>
      <c r="M47" s="10">
        <f t="shared" si="34"/>
        <v>0.21683054656408113</v>
      </c>
      <c r="N47">
        <f t="shared" si="35"/>
        <v>7.9048615437319443E-6</v>
      </c>
      <c r="O47">
        <f t="shared" si="36"/>
        <v>3.6938605344541798E-5</v>
      </c>
      <c r="P47" s="25">
        <f t="shared" si="37"/>
        <v>5.7219866041449453E-5</v>
      </c>
      <c r="Q47" s="17">
        <f t="shared" si="38"/>
        <v>15.306072918038927</v>
      </c>
      <c r="R47">
        <f t="shared" si="39"/>
        <v>2075.0344017496122</v>
      </c>
      <c r="S47" s="25">
        <f t="shared" si="40"/>
        <v>1.5961494159629566E-5</v>
      </c>
      <c r="T47" s="25">
        <f t="shared" si="41"/>
        <v>1.0254306303381442E-3</v>
      </c>
      <c r="U47" s="10">
        <f ca="1">RANK(C47,$C$3:OFFSET($C$3,Control!$I$5-1,0),1)</f>
        <v>1</v>
      </c>
      <c r="V47" s="10">
        <f t="shared" ca="1" si="45"/>
        <v>1</v>
      </c>
      <c r="W47" s="10">
        <f t="shared" ca="1" si="45"/>
        <v>1</v>
      </c>
      <c r="X47" s="7">
        <f t="shared" si="18"/>
        <v>9.7541977535242214E-2</v>
      </c>
      <c r="Y47" s="7">
        <f t="shared" ca="1" si="4"/>
        <v>0.87749365202092033</v>
      </c>
      <c r="Z47">
        <v>1</v>
      </c>
      <c r="AA47">
        <v>2</v>
      </c>
      <c r="AB47" s="11">
        <f t="shared" si="19"/>
        <v>99.882709394021319</v>
      </c>
      <c r="AC47" s="11"/>
      <c r="AD47" s="7">
        <f t="shared" si="42"/>
        <v>0.10414084921640435</v>
      </c>
      <c r="AE47">
        <f t="shared" si="43"/>
        <v>9527.8837541567864</v>
      </c>
      <c r="AF47" s="25">
        <f t="shared" si="44"/>
        <v>7.3877210689083595E-5</v>
      </c>
    </row>
    <row r="48" spans="1:43" ht="14.25" x14ac:dyDescent="0.2">
      <c r="A48" s="37" t="str">
        <f>Control!B50</f>
        <v>AME_10-Fb</v>
      </c>
      <c r="B48" s="27">
        <f t="shared" si="26"/>
        <v>0.22869705621713804</v>
      </c>
      <c r="C48" s="20">
        <v>0.59576845630893793</v>
      </c>
      <c r="D48" s="9">
        <f t="shared" si="27"/>
        <v>1.9714906929202414E-7</v>
      </c>
      <c r="E48">
        <f>Control!C50/100</f>
        <v>0.29489399999999999</v>
      </c>
      <c r="F48">
        <f t="shared" si="28"/>
        <v>3.3840350145047231E-6</v>
      </c>
      <c r="G48">
        <f t="shared" si="29"/>
        <v>1.0544824993817141</v>
      </c>
      <c r="H48" s="21">
        <f t="shared" si="30"/>
        <v>2.7852281309247673E-14</v>
      </c>
      <c r="I48" s="7">
        <f t="shared" si="31"/>
        <v>0.59576845630893793</v>
      </c>
      <c r="J48">
        <f t="shared" si="32"/>
        <v>5.3222159047546329</v>
      </c>
      <c r="K48">
        <f>Control!F50/100</f>
        <v>2.0058600738735314E-3</v>
      </c>
      <c r="L48" s="25">
        <f t="shared" si="33"/>
        <v>2.0051394145069261E-3</v>
      </c>
      <c r="M48" s="10">
        <f t="shared" si="34"/>
        <v>1.0544824993817141</v>
      </c>
      <c r="N48">
        <f t="shared" si="35"/>
        <v>3.8442637764773652E-5</v>
      </c>
      <c r="O48">
        <f t="shared" si="36"/>
        <v>1.7963849422791427E-4</v>
      </c>
      <c r="P48" s="25">
        <f t="shared" si="37"/>
        <v>2.7826959030351688E-4</v>
      </c>
      <c r="Q48" s="17">
        <f t="shared" si="38"/>
        <v>15.306872314730034</v>
      </c>
      <c r="R48">
        <f t="shared" si="39"/>
        <v>2075.1430365788756</v>
      </c>
      <c r="S48" s="25">
        <f t="shared" si="40"/>
        <v>7.7623363137806906E-5</v>
      </c>
      <c r="T48" s="25">
        <f t="shared" si="41"/>
        <v>2.2867930398249477E-3</v>
      </c>
      <c r="U48" s="10">
        <f ca="1">RANK(C48,$C$3:OFFSET($C$3,Control!$I$5-1,0),1)</f>
        <v>2</v>
      </c>
      <c r="V48" s="10">
        <f t="shared" ca="1" si="45"/>
        <v>2</v>
      </c>
      <c r="W48" s="10">
        <f t="shared" ca="1" si="45"/>
        <v>2</v>
      </c>
      <c r="X48" s="7">
        <f t="shared" si="18"/>
        <v>0.20435820522716999</v>
      </c>
      <c r="Y48" s="7">
        <f t="shared" ca="1" si="4"/>
        <v>1.4042315436910622</v>
      </c>
      <c r="Z48">
        <v>1</v>
      </c>
      <c r="AA48">
        <v>2</v>
      </c>
      <c r="AB48" s="11">
        <f t="shared" si="19"/>
        <v>99.422540164555741</v>
      </c>
      <c r="AC48" s="11"/>
      <c r="AD48" s="7">
        <f t="shared" si="42"/>
        <v>0.23645939253091874</v>
      </c>
      <c r="AE48">
        <f t="shared" si="43"/>
        <v>1930.4590074754717</v>
      </c>
      <c r="AF48" s="25">
        <f t="shared" si="44"/>
        <v>3.5927698845582853E-4</v>
      </c>
      <c r="AQ48" s="10"/>
    </row>
    <row r="49" spans="1:32" ht="14.25" x14ac:dyDescent="0.2">
      <c r="A49" s="37" t="str">
        <f>Control!B51</f>
        <v>AME_10-Ga</v>
      </c>
      <c r="B49" s="27">
        <f t="shared" si="26"/>
        <v>3.3070174852906309</v>
      </c>
      <c r="C49" s="20">
        <v>83.443196119720668</v>
      </c>
      <c r="D49" s="9">
        <f t="shared" si="27"/>
        <v>4.9895288523060799E-7</v>
      </c>
      <c r="E49">
        <f>Control!C51/100</f>
        <v>0.45491500000000001</v>
      </c>
      <c r="F49">
        <f t="shared" si="28"/>
        <v>3.9504410357144058E-5</v>
      </c>
      <c r="G49">
        <f t="shared" si="29"/>
        <v>147.69058191811078</v>
      </c>
      <c r="H49" s="21">
        <f t="shared" si="30"/>
        <v>1.2699478748586907E-13</v>
      </c>
      <c r="I49" s="7">
        <f t="shared" si="31"/>
        <v>3.4852484366843326</v>
      </c>
      <c r="J49">
        <f t="shared" si="32"/>
        <v>3.4852484366843326</v>
      </c>
      <c r="K49">
        <f>Control!F51/100</f>
        <v>2.9877561332510044E-2</v>
      </c>
      <c r="L49" s="25">
        <f t="shared" si="33"/>
        <v>2.9752251461141275E-2</v>
      </c>
      <c r="M49" s="10">
        <f t="shared" si="34"/>
        <v>6.1687278733255946</v>
      </c>
      <c r="N49">
        <f t="shared" si="35"/>
        <v>4.4877010165715646E-4</v>
      </c>
      <c r="O49">
        <f t="shared" si="36"/>
        <v>2.0970565497997968E-3</v>
      </c>
      <c r="P49" s="25">
        <f t="shared" si="37"/>
        <v>3.2484522288175467E-3</v>
      </c>
      <c r="Q49" s="17">
        <f t="shared" si="38"/>
        <v>1.4852409086924649</v>
      </c>
      <c r="R49">
        <f t="shared" si="39"/>
        <v>2415.8051586779684</v>
      </c>
      <c r="S49" s="25">
        <f t="shared" si="40"/>
        <v>9.061564604249025E-4</v>
      </c>
      <c r="T49" s="25">
        <f t="shared" si="41"/>
        <v>3.3040208100315965E-2</v>
      </c>
      <c r="U49" s="10">
        <f ca="1">RANK(C49,$C$3:OFFSET($C$3,Control!$I$5-1,0),1)</f>
        <v>27</v>
      </c>
      <c r="V49" s="10">
        <f t="shared" ca="1" si="45"/>
        <v>27</v>
      </c>
      <c r="W49" s="10">
        <f t="shared" ca="1" si="45"/>
        <v>27</v>
      </c>
      <c r="X49" s="7">
        <f t="shared" si="18"/>
        <v>3.0201021562798429</v>
      </c>
      <c r="Y49" s="7">
        <f t="shared" ca="1" si="4"/>
        <v>56.443196119720668</v>
      </c>
      <c r="Z49">
        <v>1</v>
      </c>
      <c r="AA49">
        <v>2</v>
      </c>
      <c r="AB49" s="11">
        <f t="shared" si="19"/>
        <v>41.780679484204946</v>
      </c>
      <c r="AC49" s="11"/>
      <c r="AD49" s="7">
        <f t="shared" si="42"/>
        <v>3.3976331313331212</v>
      </c>
      <c r="AE49">
        <f t="shared" si="43"/>
        <v>101.83768549857128</v>
      </c>
      <c r="AF49" s="25">
        <f t="shared" si="44"/>
        <v>4.1941130995995935E-3</v>
      </c>
    </row>
    <row r="50" spans="1:32" ht="14.25" x14ac:dyDescent="0.2">
      <c r="A50" s="37" t="str">
        <f>Control!B52</f>
        <v>AME_10-Ba</v>
      </c>
      <c r="B50" s="27">
        <f t="shared" si="26"/>
        <v>2.0538051773670332</v>
      </c>
      <c r="C50" s="20">
        <v>36.921785584772636</v>
      </c>
      <c r="D50" s="9">
        <f t="shared" si="27"/>
        <v>4.0984113569564329E-7</v>
      </c>
      <c r="E50">
        <f>Control!C52/100</f>
        <v>0.42140250000000001</v>
      </c>
      <c r="F50">
        <f t="shared" si="28"/>
        <v>3.713764096971696E-5</v>
      </c>
      <c r="G50">
        <f t="shared" si="29"/>
        <v>65.349845787870564</v>
      </c>
      <c r="H50" s="21">
        <f t="shared" si="30"/>
        <v>9.7156055172659826E-14</v>
      </c>
      <c r="I50" s="7">
        <f t="shared" si="31"/>
        <v>3.7544639766128598</v>
      </c>
      <c r="J50">
        <f t="shared" si="32"/>
        <v>3.7544639766128598</v>
      </c>
      <c r="K50">
        <f>Control!F52/100</f>
        <v>1.7498579986049104E-2</v>
      </c>
      <c r="L50" s="25">
        <f t="shared" si="33"/>
        <v>1.7429585930496018E-2</v>
      </c>
      <c r="M50" s="10">
        <f t="shared" si="34"/>
        <v>6.6452268762688158</v>
      </c>
      <c r="N50">
        <f t="shared" si="35"/>
        <v>4.2188360141598463E-4</v>
      </c>
      <c r="O50">
        <f t="shared" si="36"/>
        <v>1.9714186982055359E-3</v>
      </c>
      <c r="P50" s="25">
        <f t="shared" si="37"/>
        <v>3.053832508584352E-3</v>
      </c>
      <c r="Q50" s="17">
        <f t="shared" si="38"/>
        <v>3.1035367632601623</v>
      </c>
      <c r="R50">
        <f t="shared" si="39"/>
        <v>2375.9915057888866</v>
      </c>
      <c r="S50" s="25">
        <f t="shared" si="40"/>
        <v>8.5186724685700258E-4</v>
      </c>
      <c r="T50" s="25">
        <f t="shared" si="41"/>
        <v>2.0520556080050087E-2</v>
      </c>
      <c r="U50" s="10">
        <f ca="1">RANK(C50,$C$3:OFFSET($C$3,Control!$I$5-1,0),1)</f>
        <v>4</v>
      </c>
      <c r="V50" s="10">
        <f t="shared" ca="1" si="45"/>
        <v>4</v>
      </c>
      <c r="W50" s="10">
        <f t="shared" ca="1" si="45"/>
        <v>4</v>
      </c>
      <c r="X50" s="7">
        <f t="shared" si="18"/>
        <v>1.7851469531912003</v>
      </c>
      <c r="Y50" s="7">
        <f t="shared" ca="1" si="4"/>
        <v>32.921785584772636</v>
      </c>
      <c r="Z50">
        <v>1</v>
      </c>
      <c r="AA50">
        <v>2</v>
      </c>
      <c r="AB50" s="11">
        <f t="shared" si="19"/>
        <v>67.664842978538346</v>
      </c>
      <c r="AC50" s="11"/>
      <c r="AD50" s="7">
        <f t="shared" si="42"/>
        <v>2.1389919020527333</v>
      </c>
      <c r="AE50">
        <f t="shared" si="43"/>
        <v>137.06283366599379</v>
      </c>
      <c r="AF50" s="25">
        <f t="shared" si="44"/>
        <v>3.9428373964110718E-3</v>
      </c>
    </row>
    <row r="51" spans="1:32" ht="14.25" x14ac:dyDescent="0.2">
      <c r="A51" s="37">
        <f>Control!B53</f>
        <v>0</v>
      </c>
      <c r="B51" s="27" t="e">
        <f t="shared" si="26"/>
        <v>#DIV/0!</v>
      </c>
      <c r="C51" s="20">
        <v>0</v>
      </c>
      <c r="D51" s="9" t="e">
        <f t="shared" si="27"/>
        <v>#DIV/0!</v>
      </c>
      <c r="E51">
        <f>Control!C53/100</f>
        <v>0</v>
      </c>
      <c r="F51" t="e">
        <f t="shared" si="28"/>
        <v>#DIV/0!</v>
      </c>
      <c r="G51">
        <f t="shared" si="29"/>
        <v>0</v>
      </c>
      <c r="H51" s="21">
        <f t="shared" si="30"/>
        <v>0</v>
      </c>
      <c r="I51" s="7" t="e">
        <f t="shared" si="31"/>
        <v>#DIV/0!</v>
      </c>
      <c r="J51" t="e">
        <f t="shared" si="32"/>
        <v>#DIV/0!</v>
      </c>
      <c r="K51">
        <f>Control!F53/100</f>
        <v>0</v>
      </c>
      <c r="L51" s="25" t="e">
        <f t="shared" si="33"/>
        <v>#DIV/0!</v>
      </c>
      <c r="M51" s="10" t="e">
        <f t="shared" si="34"/>
        <v>#DIV/0!</v>
      </c>
      <c r="N51" t="e">
        <f t="shared" si="35"/>
        <v>#DIV/0!</v>
      </c>
      <c r="O51" t="e">
        <f t="shared" si="36"/>
        <v>#DIV/0!</v>
      </c>
      <c r="P51" s="25" t="e">
        <f t="shared" si="37"/>
        <v>#DIV/0!</v>
      </c>
      <c r="Q51" s="17" t="e">
        <f t="shared" si="38"/>
        <v>#DIV/0!</v>
      </c>
      <c r="R51" t="e">
        <f t="shared" si="39"/>
        <v>#DIV/0!</v>
      </c>
      <c r="S51" s="25" t="e">
        <f t="shared" si="40"/>
        <v>#DIV/0!</v>
      </c>
      <c r="T51" s="25" t="e">
        <f t="shared" si="41"/>
        <v>#DIV/0!</v>
      </c>
      <c r="U51" s="10" t="e">
        <f ca="1">RANK(C51,$C$3:OFFSET($C$3,Control!$I$5-1,0),1)</f>
        <v>#N/A</v>
      </c>
      <c r="V51" s="10" t="e">
        <f t="shared" ca="1" si="45"/>
        <v>#N/A</v>
      </c>
      <c r="W51" s="10" t="e">
        <f t="shared" ca="1" si="45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2"/>
        <v>#DIV/0!</v>
      </c>
      <c r="AE51" t="e">
        <f t="shared" si="43"/>
        <v>#DIV/0!</v>
      </c>
      <c r="AF51" s="25" t="e">
        <f t="shared" si="44"/>
        <v>#DIV/0!</v>
      </c>
    </row>
    <row r="52" spans="1:32" ht="14.25" x14ac:dyDescent="0.2">
      <c r="A52" s="37">
        <f>Control!B54</f>
        <v>0</v>
      </c>
      <c r="B52" s="27" t="e">
        <f t="shared" si="26"/>
        <v>#DIV/0!</v>
      </c>
      <c r="C52" s="20">
        <v>0</v>
      </c>
      <c r="D52" s="9" t="e">
        <f t="shared" si="27"/>
        <v>#DIV/0!</v>
      </c>
      <c r="E52">
        <f>Control!C54/100</f>
        <v>0</v>
      </c>
      <c r="F52" t="e">
        <f t="shared" si="28"/>
        <v>#DIV/0!</v>
      </c>
      <c r="G52">
        <f t="shared" si="29"/>
        <v>0</v>
      </c>
      <c r="H52" s="21">
        <f t="shared" si="30"/>
        <v>0</v>
      </c>
      <c r="I52" s="7" t="e">
        <f t="shared" si="31"/>
        <v>#DIV/0!</v>
      </c>
      <c r="J52" t="e">
        <f t="shared" si="32"/>
        <v>#DIV/0!</v>
      </c>
      <c r="K52">
        <f>Control!F54/100</f>
        <v>0</v>
      </c>
      <c r="L52" s="25" t="e">
        <f t="shared" si="33"/>
        <v>#DIV/0!</v>
      </c>
      <c r="M52" s="10" t="e">
        <f t="shared" si="34"/>
        <v>#DIV/0!</v>
      </c>
      <c r="N52" t="e">
        <f t="shared" si="35"/>
        <v>#DIV/0!</v>
      </c>
      <c r="O52" t="e">
        <f t="shared" si="36"/>
        <v>#DIV/0!</v>
      </c>
      <c r="P52" s="25" t="e">
        <f t="shared" si="37"/>
        <v>#DIV/0!</v>
      </c>
      <c r="Q52" s="17" t="e">
        <f t="shared" si="38"/>
        <v>#DIV/0!</v>
      </c>
      <c r="R52" t="e">
        <f t="shared" si="39"/>
        <v>#DIV/0!</v>
      </c>
      <c r="S52" s="25" t="e">
        <f t="shared" si="40"/>
        <v>#DIV/0!</v>
      </c>
      <c r="T52" s="25" t="e">
        <f t="shared" si="41"/>
        <v>#DIV/0!</v>
      </c>
      <c r="U52" s="10" t="e">
        <f ca="1">RANK(C52,$C$3:OFFSET($C$3,Control!$I$5-1,0),1)</f>
        <v>#N/A</v>
      </c>
      <c r="V52" s="10" t="e">
        <f t="shared" ca="1" si="45"/>
        <v>#N/A</v>
      </c>
      <c r="W52" s="10" t="e">
        <f t="shared" ca="1" si="45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2"/>
        <v>#DIV/0!</v>
      </c>
      <c r="AE52" t="e">
        <f t="shared" si="43"/>
        <v>#DIV/0!</v>
      </c>
      <c r="AF52" s="25" t="e">
        <f t="shared" si="44"/>
        <v>#DIV/0!</v>
      </c>
    </row>
    <row r="53" spans="1:32" ht="14.25" x14ac:dyDescent="0.2">
      <c r="A53" s="37">
        <f>Control!B55</f>
        <v>0</v>
      </c>
      <c r="B53" s="27" t="e">
        <f t="shared" si="26"/>
        <v>#DIV/0!</v>
      </c>
      <c r="C53" s="20">
        <v>0</v>
      </c>
      <c r="D53" s="9" t="e">
        <f t="shared" si="27"/>
        <v>#DIV/0!</v>
      </c>
      <c r="E53">
        <f>Control!C55/100</f>
        <v>0</v>
      </c>
      <c r="F53" t="e">
        <f t="shared" si="28"/>
        <v>#DIV/0!</v>
      </c>
      <c r="G53">
        <f t="shared" si="29"/>
        <v>0</v>
      </c>
      <c r="H53" s="21">
        <f t="shared" si="30"/>
        <v>0</v>
      </c>
      <c r="I53" s="7" t="e">
        <f t="shared" si="31"/>
        <v>#DIV/0!</v>
      </c>
      <c r="J53" t="e">
        <f t="shared" si="32"/>
        <v>#DIV/0!</v>
      </c>
      <c r="K53">
        <f>Control!F55/100</f>
        <v>0</v>
      </c>
      <c r="L53" s="25" t="e">
        <f t="shared" si="33"/>
        <v>#DIV/0!</v>
      </c>
      <c r="M53" s="10" t="e">
        <f t="shared" si="34"/>
        <v>#DIV/0!</v>
      </c>
      <c r="N53" t="e">
        <f t="shared" si="35"/>
        <v>#DIV/0!</v>
      </c>
      <c r="O53" t="e">
        <f t="shared" si="36"/>
        <v>#DIV/0!</v>
      </c>
      <c r="P53" s="25" t="e">
        <f t="shared" si="37"/>
        <v>#DIV/0!</v>
      </c>
      <c r="Q53" s="17" t="e">
        <f t="shared" si="38"/>
        <v>#DIV/0!</v>
      </c>
      <c r="R53" t="e">
        <f t="shared" si="39"/>
        <v>#DIV/0!</v>
      </c>
      <c r="S53" s="25" t="e">
        <f t="shared" si="40"/>
        <v>#DIV/0!</v>
      </c>
      <c r="T53" s="25" t="e">
        <f t="shared" si="41"/>
        <v>#DIV/0!</v>
      </c>
      <c r="U53" s="10" t="e">
        <f ca="1">RANK(C53,$C$3:OFFSET($C$3,Control!$I$5-1,0),1)</f>
        <v>#N/A</v>
      </c>
      <c r="V53" s="10" t="e">
        <f t="shared" ca="1" si="45"/>
        <v>#N/A</v>
      </c>
      <c r="W53" s="10" t="e">
        <f t="shared" ca="1" si="45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2"/>
        <v>#DIV/0!</v>
      </c>
      <c r="AE53" t="e">
        <f t="shared" si="43"/>
        <v>#DIV/0!</v>
      </c>
      <c r="AF53" s="25" t="e">
        <f t="shared" si="44"/>
        <v>#DIV/0!</v>
      </c>
    </row>
    <row r="54" spans="1:32" ht="14.25" x14ac:dyDescent="0.2">
      <c r="A54" s="37">
        <f>Control!B56</f>
        <v>0</v>
      </c>
      <c r="B54" s="27" t="e">
        <f t="shared" si="26"/>
        <v>#DIV/0!</v>
      </c>
      <c r="C54" s="20">
        <v>0</v>
      </c>
      <c r="D54" s="9" t="e">
        <f t="shared" si="27"/>
        <v>#DIV/0!</v>
      </c>
      <c r="E54">
        <f>Control!C56/100</f>
        <v>0</v>
      </c>
      <c r="F54" t="e">
        <f t="shared" si="28"/>
        <v>#DIV/0!</v>
      </c>
      <c r="G54">
        <f t="shared" si="29"/>
        <v>0</v>
      </c>
      <c r="H54" s="21">
        <f t="shared" si="30"/>
        <v>0</v>
      </c>
      <c r="I54" s="7" t="e">
        <f t="shared" si="31"/>
        <v>#DIV/0!</v>
      </c>
      <c r="J54" t="e">
        <f t="shared" si="32"/>
        <v>#DIV/0!</v>
      </c>
      <c r="K54">
        <f>Control!F56/100</f>
        <v>0</v>
      </c>
      <c r="L54" s="25" t="e">
        <f t="shared" si="33"/>
        <v>#DIV/0!</v>
      </c>
      <c r="M54" s="10" t="e">
        <f t="shared" si="34"/>
        <v>#DIV/0!</v>
      </c>
      <c r="N54" t="e">
        <f t="shared" si="35"/>
        <v>#DIV/0!</v>
      </c>
      <c r="O54" t="e">
        <f t="shared" si="36"/>
        <v>#DIV/0!</v>
      </c>
      <c r="P54" s="25" t="e">
        <f t="shared" si="37"/>
        <v>#DIV/0!</v>
      </c>
      <c r="Q54" s="17" t="e">
        <f t="shared" si="38"/>
        <v>#DIV/0!</v>
      </c>
      <c r="R54" t="e">
        <f t="shared" si="39"/>
        <v>#DIV/0!</v>
      </c>
      <c r="S54" s="25" t="e">
        <f t="shared" si="40"/>
        <v>#DIV/0!</v>
      </c>
      <c r="T54" s="25" t="e">
        <f t="shared" si="41"/>
        <v>#DIV/0!</v>
      </c>
      <c r="U54" s="10" t="e">
        <f ca="1">RANK(C54,$C$3:OFFSET($C$3,Control!$I$5-1,0),1)</f>
        <v>#N/A</v>
      </c>
      <c r="V54" s="10" t="e">
        <f t="shared" ca="1" si="45"/>
        <v>#N/A</v>
      </c>
      <c r="W54" s="10" t="e">
        <f t="shared" ca="1" si="45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2"/>
        <v>#DIV/0!</v>
      </c>
      <c r="AE54" t="e">
        <f t="shared" si="43"/>
        <v>#DIV/0!</v>
      </c>
      <c r="AF54" s="25" t="e">
        <f t="shared" si="44"/>
        <v>#DIV/0!</v>
      </c>
    </row>
    <row r="55" spans="1:32" ht="14.25" x14ac:dyDescent="0.2">
      <c r="A55" s="37">
        <f>Control!B57</f>
        <v>0</v>
      </c>
      <c r="B55" s="27" t="e">
        <f t="shared" si="26"/>
        <v>#DIV/0!</v>
      </c>
      <c r="C55" s="20">
        <v>0</v>
      </c>
      <c r="D55" s="9" t="e">
        <f t="shared" si="27"/>
        <v>#DIV/0!</v>
      </c>
      <c r="E55">
        <f>Control!C57/100</f>
        <v>0</v>
      </c>
      <c r="F55" t="e">
        <f t="shared" si="28"/>
        <v>#DIV/0!</v>
      </c>
      <c r="G55">
        <f t="shared" si="29"/>
        <v>0</v>
      </c>
      <c r="H55" s="21">
        <f t="shared" si="30"/>
        <v>0</v>
      </c>
      <c r="I55" s="7" t="e">
        <f t="shared" si="31"/>
        <v>#DIV/0!</v>
      </c>
      <c r="J55" t="e">
        <f t="shared" si="32"/>
        <v>#DIV/0!</v>
      </c>
      <c r="K55">
        <f>Control!F57/100</f>
        <v>0</v>
      </c>
      <c r="L55" s="25" t="e">
        <f t="shared" si="33"/>
        <v>#DIV/0!</v>
      </c>
      <c r="M55" s="10" t="e">
        <f t="shared" si="34"/>
        <v>#DIV/0!</v>
      </c>
      <c r="N55" t="e">
        <f t="shared" si="35"/>
        <v>#DIV/0!</v>
      </c>
      <c r="O55" t="e">
        <f t="shared" si="36"/>
        <v>#DIV/0!</v>
      </c>
      <c r="P55" s="25" t="e">
        <f t="shared" si="37"/>
        <v>#DIV/0!</v>
      </c>
      <c r="Q55" s="17" t="e">
        <f t="shared" si="38"/>
        <v>#DIV/0!</v>
      </c>
      <c r="R55" t="e">
        <f t="shared" si="39"/>
        <v>#DIV/0!</v>
      </c>
      <c r="S55" s="25" t="e">
        <f t="shared" si="40"/>
        <v>#DIV/0!</v>
      </c>
      <c r="T55" s="25" t="e">
        <f t="shared" si="41"/>
        <v>#DIV/0!</v>
      </c>
      <c r="U55" s="10" t="e">
        <f ca="1">RANK(C55,$C$3:OFFSET($C$3,Control!$I$5-1,0),1)</f>
        <v>#N/A</v>
      </c>
      <c r="V55" s="10" t="e">
        <f t="shared" ca="1" si="45"/>
        <v>#N/A</v>
      </c>
      <c r="W55" s="10" t="e">
        <f t="shared" ca="1" si="45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2"/>
        <v>#DIV/0!</v>
      </c>
      <c r="AE55" t="e">
        <f t="shared" si="43"/>
        <v>#DIV/0!</v>
      </c>
      <c r="AF55" s="25" t="e">
        <f t="shared" si="44"/>
        <v>#DIV/0!</v>
      </c>
    </row>
    <row r="56" spans="1:32" ht="14.25" x14ac:dyDescent="0.2">
      <c r="A56" s="37">
        <f>Control!B58</f>
        <v>0</v>
      </c>
      <c r="B56" s="27" t="e">
        <f t="shared" si="26"/>
        <v>#DIV/0!</v>
      </c>
      <c r="C56" s="20">
        <v>0</v>
      </c>
      <c r="D56" s="9" t="e">
        <f t="shared" si="27"/>
        <v>#DIV/0!</v>
      </c>
      <c r="E56">
        <f>Control!C58/100</f>
        <v>0</v>
      </c>
      <c r="F56" t="e">
        <f t="shared" si="28"/>
        <v>#DIV/0!</v>
      </c>
      <c r="G56">
        <f t="shared" si="29"/>
        <v>0</v>
      </c>
      <c r="H56" s="21">
        <f t="shared" si="30"/>
        <v>0</v>
      </c>
      <c r="I56" s="7" t="e">
        <f t="shared" si="31"/>
        <v>#DIV/0!</v>
      </c>
      <c r="J56" t="e">
        <f t="shared" si="32"/>
        <v>#DIV/0!</v>
      </c>
      <c r="K56">
        <f>Control!F58/100</f>
        <v>0</v>
      </c>
      <c r="L56" s="25" t="e">
        <f t="shared" si="33"/>
        <v>#DIV/0!</v>
      </c>
      <c r="M56" s="10" t="e">
        <f t="shared" si="34"/>
        <v>#DIV/0!</v>
      </c>
      <c r="N56" t="e">
        <f t="shared" si="35"/>
        <v>#DIV/0!</v>
      </c>
      <c r="O56" t="e">
        <f t="shared" si="36"/>
        <v>#DIV/0!</v>
      </c>
      <c r="P56" s="25" t="e">
        <f t="shared" si="37"/>
        <v>#DIV/0!</v>
      </c>
      <c r="Q56" s="17" t="e">
        <f t="shared" si="38"/>
        <v>#DIV/0!</v>
      </c>
      <c r="R56" t="e">
        <f t="shared" si="39"/>
        <v>#DIV/0!</v>
      </c>
      <c r="S56" s="25" t="e">
        <f t="shared" si="40"/>
        <v>#DIV/0!</v>
      </c>
      <c r="T56" s="25" t="e">
        <f t="shared" si="41"/>
        <v>#DIV/0!</v>
      </c>
      <c r="U56" s="10" t="e">
        <f ca="1">RANK(C56,$C$3:OFFSET($C$3,Control!$I$5-1,0),1)</f>
        <v>#N/A</v>
      </c>
      <c r="V56" s="10" t="e">
        <f t="shared" ref="V56:W75" ca="1" si="46">IF(U56=U55,U55+1,U56)</f>
        <v>#N/A</v>
      </c>
      <c r="W56" s="10" t="e">
        <f t="shared" ca="1" si="46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2"/>
        <v>#DIV/0!</v>
      </c>
      <c r="AE56" t="e">
        <f t="shared" si="43"/>
        <v>#DIV/0!</v>
      </c>
      <c r="AF56" s="25" t="e">
        <f t="shared" si="44"/>
        <v>#DIV/0!</v>
      </c>
    </row>
    <row r="57" spans="1:32" ht="14.25" x14ac:dyDescent="0.2">
      <c r="A57" s="37">
        <f>Control!B59</f>
        <v>0</v>
      </c>
      <c r="B57" s="27" t="e">
        <f t="shared" si="26"/>
        <v>#DIV/0!</v>
      </c>
      <c r="C57" s="20">
        <v>0</v>
      </c>
      <c r="D57" s="9" t="e">
        <f t="shared" si="27"/>
        <v>#DIV/0!</v>
      </c>
      <c r="E57">
        <f>Control!C59/100</f>
        <v>0</v>
      </c>
      <c r="F57" t="e">
        <f t="shared" si="28"/>
        <v>#DIV/0!</v>
      </c>
      <c r="G57">
        <f t="shared" si="29"/>
        <v>0</v>
      </c>
      <c r="H57" s="21">
        <f t="shared" si="30"/>
        <v>0</v>
      </c>
      <c r="I57" s="7" t="e">
        <f t="shared" si="31"/>
        <v>#DIV/0!</v>
      </c>
      <c r="J57" t="e">
        <f t="shared" si="32"/>
        <v>#DIV/0!</v>
      </c>
      <c r="K57">
        <f>Control!F59/100</f>
        <v>0</v>
      </c>
      <c r="L57" s="25" t="e">
        <f t="shared" si="33"/>
        <v>#DIV/0!</v>
      </c>
      <c r="M57" s="10" t="e">
        <f t="shared" si="34"/>
        <v>#DIV/0!</v>
      </c>
      <c r="N57" t="e">
        <f t="shared" si="35"/>
        <v>#DIV/0!</v>
      </c>
      <c r="O57" t="e">
        <f t="shared" si="36"/>
        <v>#DIV/0!</v>
      </c>
      <c r="P57" s="25" t="e">
        <f t="shared" si="37"/>
        <v>#DIV/0!</v>
      </c>
      <c r="Q57" s="17" t="e">
        <f t="shared" si="38"/>
        <v>#DIV/0!</v>
      </c>
      <c r="R57" t="e">
        <f t="shared" si="39"/>
        <v>#DIV/0!</v>
      </c>
      <c r="S57" s="25" t="e">
        <f t="shared" si="40"/>
        <v>#DIV/0!</v>
      </c>
      <c r="T57" s="25" t="e">
        <f t="shared" si="41"/>
        <v>#DIV/0!</v>
      </c>
      <c r="U57" s="10" t="e">
        <f ca="1">RANK(C57,$C$3:OFFSET($C$3,Control!$I$5-1,0),1)</f>
        <v>#N/A</v>
      </c>
      <c r="V57" s="10" t="e">
        <f t="shared" ca="1" si="46"/>
        <v>#N/A</v>
      </c>
      <c r="W57" s="10" t="e">
        <f t="shared" ca="1" si="46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2"/>
        <v>#DIV/0!</v>
      </c>
      <c r="AE57" t="e">
        <f t="shared" si="43"/>
        <v>#DIV/0!</v>
      </c>
      <c r="AF57" s="25" t="e">
        <f t="shared" si="44"/>
        <v>#DIV/0!</v>
      </c>
    </row>
    <row r="58" spans="1:32" ht="14.25" x14ac:dyDescent="0.2">
      <c r="A58" s="37">
        <f>Control!B60</f>
        <v>0</v>
      </c>
      <c r="B58" s="27" t="e">
        <f t="shared" si="26"/>
        <v>#DIV/0!</v>
      </c>
      <c r="C58" s="20">
        <v>0</v>
      </c>
      <c r="D58" s="9" t="e">
        <f t="shared" si="27"/>
        <v>#DIV/0!</v>
      </c>
      <c r="E58">
        <f>Control!C60/100</f>
        <v>0</v>
      </c>
      <c r="F58" t="e">
        <f t="shared" si="28"/>
        <v>#DIV/0!</v>
      </c>
      <c r="G58">
        <f t="shared" si="29"/>
        <v>0</v>
      </c>
      <c r="H58" s="21">
        <f t="shared" si="30"/>
        <v>0</v>
      </c>
      <c r="I58" s="7" t="e">
        <f t="shared" si="31"/>
        <v>#DIV/0!</v>
      </c>
      <c r="J58" t="e">
        <f t="shared" si="32"/>
        <v>#DIV/0!</v>
      </c>
      <c r="K58">
        <f>Control!F60/100</f>
        <v>0</v>
      </c>
      <c r="L58" s="25" t="e">
        <f t="shared" si="33"/>
        <v>#DIV/0!</v>
      </c>
      <c r="M58" s="10" t="e">
        <f t="shared" si="34"/>
        <v>#DIV/0!</v>
      </c>
      <c r="N58" t="e">
        <f t="shared" si="35"/>
        <v>#DIV/0!</v>
      </c>
      <c r="O58" t="e">
        <f t="shared" si="36"/>
        <v>#DIV/0!</v>
      </c>
      <c r="P58" s="25" t="e">
        <f t="shared" si="37"/>
        <v>#DIV/0!</v>
      </c>
      <c r="Q58" s="17" t="e">
        <f t="shared" si="38"/>
        <v>#DIV/0!</v>
      </c>
      <c r="R58" t="e">
        <f t="shared" si="39"/>
        <v>#DIV/0!</v>
      </c>
      <c r="S58" s="25" t="e">
        <f t="shared" si="40"/>
        <v>#DIV/0!</v>
      </c>
      <c r="T58" s="25" t="e">
        <f t="shared" si="41"/>
        <v>#DIV/0!</v>
      </c>
      <c r="U58" s="10" t="e">
        <f ca="1">RANK(C58,$C$3:OFFSET($C$3,Control!$I$5-1,0),1)</f>
        <v>#N/A</v>
      </c>
      <c r="V58" s="10" t="e">
        <f t="shared" ca="1" si="46"/>
        <v>#N/A</v>
      </c>
      <c r="W58" s="10" t="e">
        <f t="shared" ca="1" si="46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2"/>
        <v>#DIV/0!</v>
      </c>
      <c r="AE58" t="e">
        <f t="shared" si="43"/>
        <v>#DIV/0!</v>
      </c>
      <c r="AF58" s="25" t="e">
        <f t="shared" si="44"/>
        <v>#DIV/0!</v>
      </c>
    </row>
    <row r="59" spans="1:32" ht="14.25" x14ac:dyDescent="0.2">
      <c r="A59" s="37">
        <f>Control!B61</f>
        <v>0</v>
      </c>
      <c r="B59" s="27" t="e">
        <f t="shared" si="26"/>
        <v>#DIV/0!</v>
      </c>
      <c r="C59" s="20">
        <v>0</v>
      </c>
      <c r="D59" s="9" t="e">
        <f t="shared" si="27"/>
        <v>#DIV/0!</v>
      </c>
      <c r="E59">
        <f>Control!C61/100</f>
        <v>0</v>
      </c>
      <c r="F59" t="e">
        <f t="shared" si="28"/>
        <v>#DIV/0!</v>
      </c>
      <c r="G59">
        <f t="shared" si="29"/>
        <v>0</v>
      </c>
      <c r="H59" s="21">
        <f t="shared" si="30"/>
        <v>0</v>
      </c>
      <c r="I59" s="7" t="e">
        <f t="shared" si="31"/>
        <v>#DIV/0!</v>
      </c>
      <c r="J59" t="e">
        <f t="shared" si="32"/>
        <v>#DIV/0!</v>
      </c>
      <c r="K59">
        <f>Control!F61/100</f>
        <v>0</v>
      </c>
      <c r="L59" s="25" t="e">
        <f t="shared" si="33"/>
        <v>#DIV/0!</v>
      </c>
      <c r="M59" s="10" t="e">
        <f t="shared" si="34"/>
        <v>#DIV/0!</v>
      </c>
      <c r="N59" t="e">
        <f t="shared" si="35"/>
        <v>#DIV/0!</v>
      </c>
      <c r="O59" t="e">
        <f t="shared" si="36"/>
        <v>#DIV/0!</v>
      </c>
      <c r="P59" s="25" t="e">
        <f t="shared" si="37"/>
        <v>#DIV/0!</v>
      </c>
      <c r="Q59" s="17" t="e">
        <f t="shared" si="38"/>
        <v>#DIV/0!</v>
      </c>
      <c r="R59" t="e">
        <f t="shared" si="39"/>
        <v>#DIV/0!</v>
      </c>
      <c r="S59" s="25" t="e">
        <f t="shared" si="40"/>
        <v>#DIV/0!</v>
      </c>
      <c r="T59" s="25" t="e">
        <f t="shared" si="41"/>
        <v>#DIV/0!</v>
      </c>
      <c r="U59" s="10" t="e">
        <f ca="1">RANK(C59,$C$3:OFFSET($C$3,Control!$I$5-1,0),1)</f>
        <v>#N/A</v>
      </c>
      <c r="V59" s="10" t="e">
        <f t="shared" ca="1" si="46"/>
        <v>#N/A</v>
      </c>
      <c r="W59" s="10" t="e">
        <f t="shared" ca="1" si="46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2"/>
        <v>#DIV/0!</v>
      </c>
      <c r="AE59" t="e">
        <f t="shared" si="43"/>
        <v>#DIV/0!</v>
      </c>
      <c r="AF59" s="25" t="e">
        <f t="shared" si="44"/>
        <v>#DIV/0!</v>
      </c>
    </row>
    <row r="60" spans="1:32" ht="14.25" x14ac:dyDescent="0.2">
      <c r="A60" s="37">
        <f>Control!B62</f>
        <v>0</v>
      </c>
      <c r="B60" s="27" t="e">
        <f t="shared" si="26"/>
        <v>#DIV/0!</v>
      </c>
      <c r="C60" s="20">
        <v>0</v>
      </c>
      <c r="D60" s="9" t="e">
        <f t="shared" si="27"/>
        <v>#DIV/0!</v>
      </c>
      <c r="E60">
        <f>Control!C62/100</f>
        <v>0</v>
      </c>
      <c r="F60" t="e">
        <f t="shared" si="28"/>
        <v>#DIV/0!</v>
      </c>
      <c r="G60">
        <f t="shared" si="29"/>
        <v>0</v>
      </c>
      <c r="H60" s="21">
        <f t="shared" si="30"/>
        <v>0</v>
      </c>
      <c r="I60" s="7" t="e">
        <f t="shared" si="31"/>
        <v>#DIV/0!</v>
      </c>
      <c r="J60" t="e">
        <f t="shared" si="32"/>
        <v>#DIV/0!</v>
      </c>
      <c r="K60">
        <f>Control!F62/100</f>
        <v>0</v>
      </c>
      <c r="L60" s="25" t="e">
        <f t="shared" si="33"/>
        <v>#DIV/0!</v>
      </c>
      <c r="M60" s="10" t="e">
        <f t="shared" si="34"/>
        <v>#DIV/0!</v>
      </c>
      <c r="N60" t="e">
        <f t="shared" si="35"/>
        <v>#DIV/0!</v>
      </c>
      <c r="O60" t="e">
        <f t="shared" si="36"/>
        <v>#DIV/0!</v>
      </c>
      <c r="P60" s="25" t="e">
        <f t="shared" si="37"/>
        <v>#DIV/0!</v>
      </c>
      <c r="Q60" s="17" t="e">
        <f t="shared" si="38"/>
        <v>#DIV/0!</v>
      </c>
      <c r="R60" t="e">
        <f t="shared" si="39"/>
        <v>#DIV/0!</v>
      </c>
      <c r="S60" s="25" t="e">
        <f t="shared" si="40"/>
        <v>#DIV/0!</v>
      </c>
      <c r="T60" s="25" t="e">
        <f t="shared" si="41"/>
        <v>#DIV/0!</v>
      </c>
      <c r="U60" s="10" t="e">
        <f ca="1">RANK(C60,$C$3:OFFSET($C$3,Control!$I$5-1,0),1)</f>
        <v>#N/A</v>
      </c>
      <c r="V60" s="10" t="e">
        <f t="shared" ca="1" si="46"/>
        <v>#N/A</v>
      </c>
      <c r="W60" s="10" t="e">
        <f t="shared" ca="1" si="46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2"/>
        <v>#DIV/0!</v>
      </c>
      <c r="AE60" t="e">
        <f t="shared" si="43"/>
        <v>#DIV/0!</v>
      </c>
      <c r="AF60" s="25" t="e">
        <f t="shared" si="44"/>
        <v>#DIV/0!</v>
      </c>
    </row>
    <row r="61" spans="1:32" ht="14.25" x14ac:dyDescent="0.2">
      <c r="A61" s="37">
        <f>Control!B63</f>
        <v>0</v>
      </c>
      <c r="B61" s="27" t="e">
        <f t="shared" si="26"/>
        <v>#DIV/0!</v>
      </c>
      <c r="C61" s="20">
        <v>0</v>
      </c>
      <c r="D61" s="9" t="e">
        <f t="shared" si="27"/>
        <v>#DIV/0!</v>
      </c>
      <c r="E61">
        <f>Control!C63/100</f>
        <v>0</v>
      </c>
      <c r="F61" t="e">
        <f t="shared" si="28"/>
        <v>#DIV/0!</v>
      </c>
      <c r="G61">
        <f t="shared" si="29"/>
        <v>0</v>
      </c>
      <c r="H61" s="21">
        <f t="shared" si="30"/>
        <v>0</v>
      </c>
      <c r="I61" s="7" t="e">
        <f t="shared" si="31"/>
        <v>#DIV/0!</v>
      </c>
      <c r="J61" t="e">
        <f t="shared" si="32"/>
        <v>#DIV/0!</v>
      </c>
      <c r="K61">
        <f>Control!F63/100</f>
        <v>0</v>
      </c>
      <c r="L61" s="25" t="e">
        <f t="shared" si="33"/>
        <v>#DIV/0!</v>
      </c>
      <c r="M61" s="10" t="e">
        <f t="shared" si="34"/>
        <v>#DIV/0!</v>
      </c>
      <c r="N61" t="e">
        <f t="shared" si="35"/>
        <v>#DIV/0!</v>
      </c>
      <c r="O61" t="e">
        <f t="shared" si="36"/>
        <v>#DIV/0!</v>
      </c>
      <c r="P61" s="25" t="e">
        <f t="shared" si="37"/>
        <v>#DIV/0!</v>
      </c>
      <c r="Q61" s="17" t="e">
        <f t="shared" si="38"/>
        <v>#DIV/0!</v>
      </c>
      <c r="R61" t="e">
        <f t="shared" si="39"/>
        <v>#DIV/0!</v>
      </c>
      <c r="S61" s="25" t="e">
        <f t="shared" si="40"/>
        <v>#DIV/0!</v>
      </c>
      <c r="T61" s="25" t="e">
        <f t="shared" si="41"/>
        <v>#DIV/0!</v>
      </c>
      <c r="U61" s="10" t="e">
        <f ca="1">RANK(C61,$C$3:OFFSET($C$3,Control!$I$5-1,0),1)</f>
        <v>#N/A</v>
      </c>
      <c r="V61" s="10" t="e">
        <f t="shared" ca="1" si="46"/>
        <v>#N/A</v>
      </c>
      <c r="W61" s="10" t="e">
        <f t="shared" ca="1" si="46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2"/>
        <v>#DIV/0!</v>
      </c>
      <c r="AE61" t="e">
        <f t="shared" si="43"/>
        <v>#DIV/0!</v>
      </c>
      <c r="AF61" s="25" t="e">
        <f t="shared" si="44"/>
        <v>#DIV/0!</v>
      </c>
    </row>
    <row r="62" spans="1:32" ht="14.25" x14ac:dyDescent="0.2">
      <c r="A62" s="37">
        <f>Control!B64</f>
        <v>0</v>
      </c>
      <c r="B62" s="27" t="e">
        <f t="shared" si="26"/>
        <v>#DIV/0!</v>
      </c>
      <c r="C62" s="20">
        <v>0</v>
      </c>
      <c r="D62" s="9" t="e">
        <f t="shared" si="27"/>
        <v>#DIV/0!</v>
      </c>
      <c r="E62">
        <f>Control!C64/100</f>
        <v>0</v>
      </c>
      <c r="F62" t="e">
        <f t="shared" si="28"/>
        <v>#DIV/0!</v>
      </c>
      <c r="G62">
        <f t="shared" si="29"/>
        <v>0</v>
      </c>
      <c r="H62" s="21">
        <f t="shared" si="30"/>
        <v>0</v>
      </c>
      <c r="I62" s="7" t="e">
        <f t="shared" si="31"/>
        <v>#DIV/0!</v>
      </c>
      <c r="J62" t="e">
        <f t="shared" si="32"/>
        <v>#DIV/0!</v>
      </c>
      <c r="K62">
        <f>Control!F64/100</f>
        <v>0</v>
      </c>
      <c r="L62" s="25" t="e">
        <f t="shared" si="33"/>
        <v>#DIV/0!</v>
      </c>
      <c r="M62" s="10" t="e">
        <f t="shared" si="34"/>
        <v>#DIV/0!</v>
      </c>
      <c r="N62" t="e">
        <f t="shared" si="35"/>
        <v>#DIV/0!</v>
      </c>
      <c r="O62" t="e">
        <f t="shared" si="36"/>
        <v>#DIV/0!</v>
      </c>
      <c r="P62" s="25" t="e">
        <f t="shared" si="37"/>
        <v>#DIV/0!</v>
      </c>
      <c r="Q62" s="17" t="e">
        <f t="shared" si="38"/>
        <v>#DIV/0!</v>
      </c>
      <c r="R62" t="e">
        <f t="shared" si="39"/>
        <v>#DIV/0!</v>
      </c>
      <c r="S62" s="25" t="e">
        <f t="shared" si="40"/>
        <v>#DIV/0!</v>
      </c>
      <c r="T62" s="25" t="e">
        <f t="shared" si="41"/>
        <v>#DIV/0!</v>
      </c>
      <c r="U62" s="10" t="e">
        <f ca="1">RANK(C62,$C$3:OFFSET($C$3,Control!$I$5-1,0),1)</f>
        <v>#N/A</v>
      </c>
      <c r="V62" s="10" t="e">
        <f t="shared" ca="1" si="46"/>
        <v>#N/A</v>
      </c>
      <c r="W62" s="10" t="e">
        <f t="shared" ca="1" si="46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2"/>
        <v>#DIV/0!</v>
      </c>
      <c r="AE62" t="e">
        <f t="shared" si="43"/>
        <v>#DIV/0!</v>
      </c>
      <c r="AF62" s="25" t="e">
        <f t="shared" si="44"/>
        <v>#DIV/0!</v>
      </c>
    </row>
    <row r="63" spans="1:32" ht="14.25" x14ac:dyDescent="0.2">
      <c r="A63" s="37">
        <f>Control!B65</f>
        <v>0</v>
      </c>
      <c r="B63" s="27" t="e">
        <f t="shared" si="26"/>
        <v>#DIV/0!</v>
      </c>
      <c r="C63" s="20">
        <v>0</v>
      </c>
      <c r="D63" s="9" t="e">
        <f t="shared" si="27"/>
        <v>#DIV/0!</v>
      </c>
      <c r="E63">
        <f>Control!C65/100</f>
        <v>0</v>
      </c>
      <c r="F63" t="e">
        <f t="shared" si="28"/>
        <v>#DIV/0!</v>
      </c>
      <c r="G63">
        <f t="shared" si="29"/>
        <v>0</v>
      </c>
      <c r="H63" s="21">
        <f t="shared" si="30"/>
        <v>0</v>
      </c>
      <c r="I63" s="7" t="e">
        <f t="shared" si="31"/>
        <v>#DIV/0!</v>
      </c>
      <c r="J63" t="e">
        <f t="shared" si="32"/>
        <v>#DIV/0!</v>
      </c>
      <c r="K63">
        <f>Control!F65/100</f>
        <v>0</v>
      </c>
      <c r="L63" s="25" t="e">
        <f t="shared" si="33"/>
        <v>#DIV/0!</v>
      </c>
      <c r="M63" s="10" t="e">
        <f t="shared" si="34"/>
        <v>#DIV/0!</v>
      </c>
      <c r="N63" t="e">
        <f t="shared" si="35"/>
        <v>#DIV/0!</v>
      </c>
      <c r="O63" t="e">
        <f t="shared" si="36"/>
        <v>#DIV/0!</v>
      </c>
      <c r="P63" s="25" t="e">
        <f t="shared" si="37"/>
        <v>#DIV/0!</v>
      </c>
      <c r="Q63" s="17" t="e">
        <f t="shared" si="38"/>
        <v>#DIV/0!</v>
      </c>
      <c r="R63" t="e">
        <f t="shared" si="39"/>
        <v>#DIV/0!</v>
      </c>
      <c r="S63" s="25" t="e">
        <f t="shared" si="40"/>
        <v>#DIV/0!</v>
      </c>
      <c r="T63" s="25" t="e">
        <f t="shared" si="41"/>
        <v>#DIV/0!</v>
      </c>
      <c r="U63" s="10" t="e">
        <f ca="1">RANK(C63,$C$3:OFFSET($C$3,Control!$I$5-1,0),1)</f>
        <v>#N/A</v>
      </c>
      <c r="V63" s="10" t="e">
        <f t="shared" ca="1" si="46"/>
        <v>#N/A</v>
      </c>
      <c r="W63" s="10" t="e">
        <f t="shared" ca="1" si="46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2"/>
        <v>#DIV/0!</v>
      </c>
      <c r="AE63" t="e">
        <f t="shared" si="43"/>
        <v>#DIV/0!</v>
      </c>
      <c r="AF63" s="25" t="e">
        <f t="shared" si="44"/>
        <v>#DIV/0!</v>
      </c>
    </row>
    <row r="64" spans="1:32" ht="14.25" x14ac:dyDescent="0.2">
      <c r="A64" s="37">
        <f>Control!B66</f>
        <v>0</v>
      </c>
      <c r="B64" s="27" t="e">
        <f t="shared" si="26"/>
        <v>#DIV/0!</v>
      </c>
      <c r="C64" s="20">
        <v>0</v>
      </c>
      <c r="D64" s="9" t="e">
        <f t="shared" si="27"/>
        <v>#DIV/0!</v>
      </c>
      <c r="E64">
        <f>Control!C66/100</f>
        <v>0</v>
      </c>
      <c r="F64" t="e">
        <f t="shared" si="28"/>
        <v>#DIV/0!</v>
      </c>
      <c r="G64">
        <f t="shared" si="29"/>
        <v>0</v>
      </c>
      <c r="H64" s="21">
        <f t="shared" si="30"/>
        <v>0</v>
      </c>
      <c r="I64" s="7" t="e">
        <f t="shared" si="31"/>
        <v>#DIV/0!</v>
      </c>
      <c r="J64" t="e">
        <f t="shared" si="32"/>
        <v>#DIV/0!</v>
      </c>
      <c r="K64">
        <f>Control!F66/100</f>
        <v>0</v>
      </c>
      <c r="L64" s="25" t="e">
        <f t="shared" si="33"/>
        <v>#DIV/0!</v>
      </c>
      <c r="M64" s="10" t="e">
        <f t="shared" si="34"/>
        <v>#DIV/0!</v>
      </c>
      <c r="N64" t="e">
        <f t="shared" si="35"/>
        <v>#DIV/0!</v>
      </c>
      <c r="O64" t="e">
        <f t="shared" si="36"/>
        <v>#DIV/0!</v>
      </c>
      <c r="P64" s="25" t="e">
        <f t="shared" si="37"/>
        <v>#DIV/0!</v>
      </c>
      <c r="Q64" s="17" t="e">
        <f t="shared" si="38"/>
        <v>#DIV/0!</v>
      </c>
      <c r="R64" t="e">
        <f t="shared" si="39"/>
        <v>#DIV/0!</v>
      </c>
      <c r="S64" s="25" t="e">
        <f t="shared" si="40"/>
        <v>#DIV/0!</v>
      </c>
      <c r="T64" s="25" t="e">
        <f t="shared" si="41"/>
        <v>#DIV/0!</v>
      </c>
      <c r="U64" s="10" t="e">
        <f ca="1">RANK(C64,$C$3:OFFSET($C$3,Control!$I$5-1,0),1)</f>
        <v>#N/A</v>
      </c>
      <c r="V64" s="10" t="e">
        <f t="shared" ca="1" si="46"/>
        <v>#N/A</v>
      </c>
      <c r="W64" s="10" t="e">
        <f t="shared" ca="1" si="46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2"/>
        <v>#DIV/0!</v>
      </c>
      <c r="AE64" t="e">
        <f t="shared" si="43"/>
        <v>#DIV/0!</v>
      </c>
      <c r="AF64" s="25" t="e">
        <f t="shared" si="44"/>
        <v>#DIV/0!</v>
      </c>
    </row>
    <row r="65" spans="1:32" ht="14.25" x14ac:dyDescent="0.2">
      <c r="A65" s="37">
        <f>Control!B67</f>
        <v>0</v>
      </c>
      <c r="B65" s="27" t="e">
        <f t="shared" si="26"/>
        <v>#DIV/0!</v>
      </c>
      <c r="C65" s="20">
        <v>0</v>
      </c>
      <c r="D65" s="9" t="e">
        <f t="shared" si="27"/>
        <v>#DIV/0!</v>
      </c>
      <c r="E65">
        <f>Control!C67/100</f>
        <v>0</v>
      </c>
      <c r="F65" t="e">
        <f t="shared" si="28"/>
        <v>#DIV/0!</v>
      </c>
      <c r="G65">
        <f t="shared" si="29"/>
        <v>0</v>
      </c>
      <c r="H65" s="21">
        <f t="shared" si="30"/>
        <v>0</v>
      </c>
      <c r="I65" s="7" t="e">
        <f t="shared" si="31"/>
        <v>#DIV/0!</v>
      </c>
      <c r="J65" t="e">
        <f t="shared" si="32"/>
        <v>#DIV/0!</v>
      </c>
      <c r="K65">
        <f>Control!F67/100</f>
        <v>0</v>
      </c>
      <c r="L65" s="25" t="e">
        <f t="shared" si="33"/>
        <v>#DIV/0!</v>
      </c>
      <c r="M65" s="10" t="e">
        <f t="shared" si="34"/>
        <v>#DIV/0!</v>
      </c>
      <c r="N65" t="e">
        <f t="shared" si="35"/>
        <v>#DIV/0!</v>
      </c>
      <c r="O65" t="e">
        <f t="shared" si="36"/>
        <v>#DIV/0!</v>
      </c>
      <c r="P65" s="25" t="e">
        <f t="shared" si="37"/>
        <v>#DIV/0!</v>
      </c>
      <c r="Q65" s="17" t="e">
        <f t="shared" si="38"/>
        <v>#DIV/0!</v>
      </c>
      <c r="R65" t="e">
        <f t="shared" si="39"/>
        <v>#DIV/0!</v>
      </c>
      <c r="S65" s="25" t="e">
        <f t="shared" si="40"/>
        <v>#DIV/0!</v>
      </c>
      <c r="T65" s="25" t="e">
        <f t="shared" si="41"/>
        <v>#DIV/0!</v>
      </c>
      <c r="U65" s="10" t="e">
        <f ca="1">RANK(C65,$C$3:OFFSET($C$3,Control!$I$5-1,0),1)</f>
        <v>#N/A</v>
      </c>
      <c r="V65" s="10" t="e">
        <f t="shared" ca="1" si="46"/>
        <v>#N/A</v>
      </c>
      <c r="W65" s="10" t="e">
        <f t="shared" ca="1" si="46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2"/>
        <v>#DIV/0!</v>
      </c>
      <c r="AE65" t="e">
        <f t="shared" si="43"/>
        <v>#DIV/0!</v>
      </c>
      <c r="AF65" s="25" t="e">
        <f t="shared" si="44"/>
        <v>#DIV/0!</v>
      </c>
    </row>
    <row r="66" spans="1:32" ht="14.25" x14ac:dyDescent="0.2">
      <c r="A66" s="37">
        <f>Control!B68</f>
        <v>0</v>
      </c>
      <c r="B66" s="27" t="e">
        <f t="shared" si="26"/>
        <v>#DIV/0!</v>
      </c>
      <c r="C66" s="20">
        <v>0</v>
      </c>
      <c r="D66" s="9" t="e">
        <f t="shared" si="27"/>
        <v>#DIV/0!</v>
      </c>
      <c r="E66">
        <f>Control!C68/100</f>
        <v>0</v>
      </c>
      <c r="F66" t="e">
        <f t="shared" si="28"/>
        <v>#DIV/0!</v>
      </c>
      <c r="G66">
        <f t="shared" si="29"/>
        <v>0</v>
      </c>
      <c r="H66" s="21">
        <f t="shared" si="30"/>
        <v>0</v>
      </c>
      <c r="I66" s="7" t="e">
        <f t="shared" si="31"/>
        <v>#DIV/0!</v>
      </c>
      <c r="J66" t="e">
        <f t="shared" si="32"/>
        <v>#DIV/0!</v>
      </c>
      <c r="K66">
        <f>Control!F68/100</f>
        <v>0</v>
      </c>
      <c r="L66" s="25" t="e">
        <f t="shared" si="33"/>
        <v>#DIV/0!</v>
      </c>
      <c r="M66" s="10" t="e">
        <f t="shared" si="34"/>
        <v>#DIV/0!</v>
      </c>
      <c r="N66" t="e">
        <f t="shared" si="35"/>
        <v>#DIV/0!</v>
      </c>
      <c r="O66" t="e">
        <f t="shared" si="36"/>
        <v>#DIV/0!</v>
      </c>
      <c r="P66" s="25" t="e">
        <f t="shared" si="37"/>
        <v>#DIV/0!</v>
      </c>
      <c r="Q66" s="17" t="e">
        <f t="shared" si="38"/>
        <v>#DIV/0!</v>
      </c>
      <c r="R66" t="e">
        <f t="shared" si="39"/>
        <v>#DIV/0!</v>
      </c>
      <c r="S66" s="25" t="e">
        <f t="shared" si="40"/>
        <v>#DIV/0!</v>
      </c>
      <c r="T66" s="25" t="e">
        <f t="shared" si="41"/>
        <v>#DIV/0!</v>
      </c>
      <c r="U66" s="10" t="e">
        <f ca="1">RANK(C66,$C$3:OFFSET($C$3,Control!$I$5-1,0),1)</f>
        <v>#N/A</v>
      </c>
      <c r="V66" s="10" t="e">
        <f t="shared" ca="1" si="46"/>
        <v>#N/A</v>
      </c>
      <c r="W66" s="10" t="e">
        <f t="shared" ca="1" si="46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2"/>
        <v>#DIV/0!</v>
      </c>
      <c r="AE66" t="e">
        <f t="shared" si="43"/>
        <v>#DIV/0!</v>
      </c>
      <c r="AF66" s="25" t="e">
        <f t="shared" si="44"/>
        <v>#DIV/0!</v>
      </c>
    </row>
    <row r="67" spans="1:32" ht="14.25" x14ac:dyDescent="0.2">
      <c r="A67" s="37">
        <f>Control!B69</f>
        <v>0</v>
      </c>
      <c r="B67" s="27" t="e">
        <f t="shared" si="26"/>
        <v>#DIV/0!</v>
      </c>
      <c r="C67" s="20">
        <v>0</v>
      </c>
      <c r="D67" s="9" t="e">
        <f t="shared" si="27"/>
        <v>#DIV/0!</v>
      </c>
      <c r="E67">
        <f>Control!C69/100</f>
        <v>0</v>
      </c>
      <c r="F67" t="e">
        <f t="shared" si="28"/>
        <v>#DIV/0!</v>
      </c>
      <c r="G67">
        <f t="shared" si="29"/>
        <v>0</v>
      </c>
      <c r="H67" s="21">
        <f t="shared" si="30"/>
        <v>0</v>
      </c>
      <c r="I67" s="7" t="e">
        <f t="shared" si="31"/>
        <v>#DIV/0!</v>
      </c>
      <c r="J67" t="e">
        <f t="shared" si="32"/>
        <v>#DIV/0!</v>
      </c>
      <c r="K67">
        <f>Control!F69/100</f>
        <v>0</v>
      </c>
      <c r="L67" s="25" t="e">
        <f t="shared" si="33"/>
        <v>#DIV/0!</v>
      </c>
      <c r="M67" s="10" t="e">
        <f t="shared" si="34"/>
        <v>#DIV/0!</v>
      </c>
      <c r="N67" t="e">
        <f t="shared" si="35"/>
        <v>#DIV/0!</v>
      </c>
      <c r="O67" t="e">
        <f t="shared" si="36"/>
        <v>#DIV/0!</v>
      </c>
      <c r="P67" s="25" t="e">
        <f t="shared" si="37"/>
        <v>#DIV/0!</v>
      </c>
      <c r="Q67" s="17" t="e">
        <f t="shared" si="38"/>
        <v>#DIV/0!</v>
      </c>
      <c r="R67" t="e">
        <f t="shared" si="39"/>
        <v>#DIV/0!</v>
      </c>
      <c r="S67" s="25" t="e">
        <f t="shared" si="40"/>
        <v>#DIV/0!</v>
      </c>
      <c r="T67" s="25" t="e">
        <f t="shared" si="41"/>
        <v>#DIV/0!</v>
      </c>
      <c r="U67" s="10" t="e">
        <f ca="1">RANK(C67,$C$3:OFFSET($C$3,Control!$I$5-1,0),1)</f>
        <v>#N/A</v>
      </c>
      <c r="V67" s="10" t="e">
        <f t="shared" ca="1" si="46"/>
        <v>#N/A</v>
      </c>
      <c r="W67" s="10" t="e">
        <f t="shared" ca="1" si="46"/>
        <v>#N/A</v>
      </c>
      <c r="X67" s="7" t="e">
        <f t="shared" si="18"/>
        <v>#DIV/0!</v>
      </c>
      <c r="Y67" s="7" t="e">
        <f t="shared" ref="Y67:Y100" ca="1" si="47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2"/>
        <v>#DIV/0!</v>
      </c>
      <c r="AE67" t="e">
        <f t="shared" si="43"/>
        <v>#DIV/0!</v>
      </c>
      <c r="AF67" s="25" t="e">
        <f t="shared" si="44"/>
        <v>#DIV/0!</v>
      </c>
    </row>
    <row r="68" spans="1:32" ht="14.25" x14ac:dyDescent="0.2">
      <c r="A68" s="37">
        <f>Control!B70</f>
        <v>0</v>
      </c>
      <c r="B68" s="27" t="e">
        <f t="shared" si="26"/>
        <v>#DIV/0!</v>
      </c>
      <c r="C68" s="20">
        <v>0</v>
      </c>
      <c r="D68" s="9" t="e">
        <f t="shared" si="27"/>
        <v>#DIV/0!</v>
      </c>
      <c r="E68">
        <f>Control!C70/100</f>
        <v>0</v>
      </c>
      <c r="F68" t="e">
        <f t="shared" si="28"/>
        <v>#DIV/0!</v>
      </c>
      <c r="G68">
        <f t="shared" si="29"/>
        <v>0</v>
      </c>
      <c r="H68" s="21">
        <f t="shared" si="30"/>
        <v>0</v>
      </c>
      <c r="I68" s="7" t="e">
        <f t="shared" si="31"/>
        <v>#DIV/0!</v>
      </c>
      <c r="J68" t="e">
        <f t="shared" si="32"/>
        <v>#DIV/0!</v>
      </c>
      <c r="K68">
        <f>Control!F70/100</f>
        <v>0</v>
      </c>
      <c r="L68" s="25" t="e">
        <f t="shared" si="33"/>
        <v>#DIV/0!</v>
      </c>
      <c r="M68" s="10" t="e">
        <f t="shared" si="34"/>
        <v>#DIV/0!</v>
      </c>
      <c r="N68" t="e">
        <f t="shared" si="35"/>
        <v>#DIV/0!</v>
      </c>
      <c r="O68" t="e">
        <f t="shared" si="36"/>
        <v>#DIV/0!</v>
      </c>
      <c r="P68" s="25" t="e">
        <f t="shared" si="37"/>
        <v>#DIV/0!</v>
      </c>
      <c r="Q68" s="17" t="e">
        <f t="shared" si="38"/>
        <v>#DIV/0!</v>
      </c>
      <c r="R68" t="e">
        <f t="shared" si="39"/>
        <v>#DIV/0!</v>
      </c>
      <c r="S68" s="25" t="e">
        <f t="shared" si="40"/>
        <v>#DIV/0!</v>
      </c>
      <c r="T68" s="25" t="e">
        <f t="shared" si="41"/>
        <v>#DIV/0!</v>
      </c>
      <c r="U68" s="10" t="e">
        <f ca="1">RANK(C68,$C$3:OFFSET($C$3,Control!$I$5-1,0),1)</f>
        <v>#N/A</v>
      </c>
      <c r="V68" s="10" t="e">
        <f t="shared" ca="1" si="46"/>
        <v>#N/A</v>
      </c>
      <c r="W68" s="10" t="e">
        <f t="shared" ca="1" si="46"/>
        <v>#N/A</v>
      </c>
      <c r="X68" s="7" t="e">
        <f t="shared" ref="X68:X100" si="48">(N68+L68)*100</f>
        <v>#DIV/0!</v>
      </c>
      <c r="Y68" s="7" t="e">
        <f t="shared" ca="1" si="47"/>
        <v>#N/A</v>
      </c>
      <c r="Z68">
        <v>1</v>
      </c>
      <c r="AA68">
        <v>2</v>
      </c>
      <c r="AB68" s="11" t="e">
        <f t="shared" ref="AB68:AB100" si="49">100*8.3144*$AA$2*($AA$1+273)*($AE$1/100-B68/100)/(0.018*1000000*C68+8.3144*$AA$2*($AA$1+273)*($AE$1/100-B68/100))</f>
        <v>#DIV/0!</v>
      </c>
      <c r="AC68" s="11"/>
      <c r="AD68" s="7" t="e">
        <f t="shared" si="42"/>
        <v>#DIV/0!</v>
      </c>
      <c r="AE68" t="e">
        <f t="shared" si="43"/>
        <v>#DIV/0!</v>
      </c>
      <c r="AF68" s="25" t="e">
        <f t="shared" si="44"/>
        <v>#DIV/0!</v>
      </c>
    </row>
    <row r="69" spans="1:32" ht="14.25" x14ac:dyDescent="0.2">
      <c r="A69" s="37">
        <f>Control!B71</f>
        <v>0</v>
      </c>
      <c r="B69" s="27" t="e">
        <f t="shared" si="26"/>
        <v>#DIV/0!</v>
      </c>
      <c r="C69" s="20">
        <v>0</v>
      </c>
      <c r="D69" s="9" t="e">
        <f t="shared" si="27"/>
        <v>#DIV/0!</v>
      </c>
      <c r="E69">
        <f>Control!C71/100</f>
        <v>0</v>
      </c>
      <c r="F69" t="e">
        <f t="shared" si="28"/>
        <v>#DIV/0!</v>
      </c>
      <c r="G69">
        <f t="shared" si="29"/>
        <v>0</v>
      </c>
      <c r="H69" s="21">
        <f t="shared" si="30"/>
        <v>0</v>
      </c>
      <c r="I69" s="7" t="e">
        <f t="shared" si="31"/>
        <v>#DIV/0!</v>
      </c>
      <c r="J69" t="e">
        <f t="shared" si="32"/>
        <v>#DIV/0!</v>
      </c>
      <c r="K69">
        <f>Control!F71/100</f>
        <v>0</v>
      </c>
      <c r="L69" s="25" t="e">
        <f t="shared" si="33"/>
        <v>#DIV/0!</v>
      </c>
      <c r="M69" s="10" t="e">
        <f t="shared" si="34"/>
        <v>#DIV/0!</v>
      </c>
      <c r="N69" t="e">
        <f t="shared" si="35"/>
        <v>#DIV/0!</v>
      </c>
      <c r="O69" t="e">
        <f t="shared" si="36"/>
        <v>#DIV/0!</v>
      </c>
      <c r="P69" s="25" t="e">
        <f t="shared" si="37"/>
        <v>#DIV/0!</v>
      </c>
      <c r="Q69" s="17" t="e">
        <f t="shared" si="38"/>
        <v>#DIV/0!</v>
      </c>
      <c r="R69" t="e">
        <f t="shared" si="39"/>
        <v>#DIV/0!</v>
      </c>
      <c r="S69" s="25" t="e">
        <f t="shared" si="40"/>
        <v>#DIV/0!</v>
      </c>
      <c r="T69" s="25" t="e">
        <f t="shared" si="41"/>
        <v>#DIV/0!</v>
      </c>
      <c r="U69" s="10" t="e">
        <f ca="1">RANK(C69,$C$3:OFFSET($C$3,Control!$I$5-1,0),1)</f>
        <v>#N/A</v>
      </c>
      <c r="V69" s="10" t="e">
        <f t="shared" ca="1" si="46"/>
        <v>#N/A</v>
      </c>
      <c r="W69" s="10" t="e">
        <f t="shared" ca="1" si="46"/>
        <v>#N/A</v>
      </c>
      <c r="X69" s="7" t="e">
        <f t="shared" si="48"/>
        <v>#DIV/0!</v>
      </c>
      <c r="Y69" s="7" t="e">
        <f t="shared" ca="1" si="47"/>
        <v>#N/A</v>
      </c>
      <c r="Z69">
        <v>1</v>
      </c>
      <c r="AA69">
        <v>2</v>
      </c>
      <c r="AB69" s="11" t="e">
        <f t="shared" si="49"/>
        <v>#DIV/0!</v>
      </c>
      <c r="AC69" s="11"/>
      <c r="AD69" s="7" t="e">
        <f t="shared" si="42"/>
        <v>#DIV/0!</v>
      </c>
      <c r="AE69" t="e">
        <f t="shared" si="43"/>
        <v>#DIV/0!</v>
      </c>
      <c r="AF69" s="25" t="e">
        <f t="shared" si="44"/>
        <v>#DIV/0!</v>
      </c>
    </row>
    <row r="70" spans="1:32" ht="14.25" x14ac:dyDescent="0.2">
      <c r="A70" s="37">
        <f>Control!B72</f>
        <v>0</v>
      </c>
      <c r="B70" s="27" t="e">
        <f t="shared" si="26"/>
        <v>#DIV/0!</v>
      </c>
      <c r="C70" s="20">
        <v>0</v>
      </c>
      <c r="D70" s="9" t="e">
        <f t="shared" si="27"/>
        <v>#DIV/0!</v>
      </c>
      <c r="E70">
        <f>Control!C72/100</f>
        <v>0</v>
      </c>
      <c r="F70" t="e">
        <f t="shared" si="28"/>
        <v>#DIV/0!</v>
      </c>
      <c r="G70">
        <f t="shared" si="29"/>
        <v>0</v>
      </c>
      <c r="H70" s="21">
        <f t="shared" si="30"/>
        <v>0</v>
      </c>
      <c r="I70" s="7" t="e">
        <f t="shared" si="31"/>
        <v>#DIV/0!</v>
      </c>
      <c r="J70" t="e">
        <f t="shared" si="32"/>
        <v>#DIV/0!</v>
      </c>
      <c r="K70">
        <f>Control!F72/100</f>
        <v>0</v>
      </c>
      <c r="L70" s="25" t="e">
        <f t="shared" si="33"/>
        <v>#DIV/0!</v>
      </c>
      <c r="M70" s="10" t="e">
        <f t="shared" si="34"/>
        <v>#DIV/0!</v>
      </c>
      <c r="N70" t="e">
        <f t="shared" si="35"/>
        <v>#DIV/0!</v>
      </c>
      <c r="O70" t="e">
        <f t="shared" si="36"/>
        <v>#DIV/0!</v>
      </c>
      <c r="P70" s="25" t="e">
        <f t="shared" si="37"/>
        <v>#DIV/0!</v>
      </c>
      <c r="Q70" s="17" t="e">
        <f t="shared" si="38"/>
        <v>#DIV/0!</v>
      </c>
      <c r="R70" t="e">
        <f t="shared" si="39"/>
        <v>#DIV/0!</v>
      </c>
      <c r="S70" s="25" t="e">
        <f t="shared" si="40"/>
        <v>#DIV/0!</v>
      </c>
      <c r="T70" s="25" t="e">
        <f t="shared" si="41"/>
        <v>#DIV/0!</v>
      </c>
      <c r="U70" s="10" t="e">
        <f ca="1">RANK(C70,$C$3:OFFSET($C$3,Control!$I$5-1,0),1)</f>
        <v>#N/A</v>
      </c>
      <c r="V70" s="10" t="e">
        <f t="shared" ca="1" si="46"/>
        <v>#N/A</v>
      </c>
      <c r="W70" s="10" t="e">
        <f t="shared" ca="1" si="46"/>
        <v>#N/A</v>
      </c>
      <c r="X70" s="7" t="e">
        <f t="shared" si="48"/>
        <v>#DIV/0!</v>
      </c>
      <c r="Y70" s="7" t="e">
        <f t="shared" ca="1" si="47"/>
        <v>#N/A</v>
      </c>
      <c r="Z70">
        <v>1</v>
      </c>
      <c r="AA70">
        <v>2</v>
      </c>
      <c r="AB70" s="11" t="e">
        <f t="shared" si="49"/>
        <v>#DIV/0!</v>
      </c>
      <c r="AC70" s="11"/>
      <c r="AD70" s="7" t="e">
        <f t="shared" si="42"/>
        <v>#DIV/0!</v>
      </c>
      <c r="AE70" t="e">
        <f t="shared" si="43"/>
        <v>#DIV/0!</v>
      </c>
      <c r="AF70" s="25" t="e">
        <f t="shared" si="44"/>
        <v>#DIV/0!</v>
      </c>
    </row>
    <row r="71" spans="1:32" ht="14.25" x14ac:dyDescent="0.2">
      <c r="A71" s="37">
        <f>Control!B73</f>
        <v>0</v>
      </c>
      <c r="B71" s="27" t="e">
        <f t="shared" si="26"/>
        <v>#DIV/0!</v>
      </c>
      <c r="C71" s="20">
        <v>0</v>
      </c>
      <c r="D71" s="9" t="e">
        <f t="shared" si="27"/>
        <v>#DIV/0!</v>
      </c>
      <c r="E71">
        <f>Control!C73/100</f>
        <v>0</v>
      </c>
      <c r="F71" t="e">
        <f t="shared" si="28"/>
        <v>#DIV/0!</v>
      </c>
      <c r="G71">
        <f t="shared" si="29"/>
        <v>0</v>
      </c>
      <c r="H71" s="21">
        <f t="shared" si="30"/>
        <v>0</v>
      </c>
      <c r="I71" s="7" t="e">
        <f t="shared" si="31"/>
        <v>#DIV/0!</v>
      </c>
      <c r="J71" t="e">
        <f t="shared" si="32"/>
        <v>#DIV/0!</v>
      </c>
      <c r="K71">
        <f>Control!F73/100</f>
        <v>0</v>
      </c>
      <c r="L71" s="25" t="e">
        <f t="shared" si="33"/>
        <v>#DIV/0!</v>
      </c>
      <c r="M71" s="10" t="e">
        <f t="shared" si="34"/>
        <v>#DIV/0!</v>
      </c>
      <c r="N71" t="e">
        <f t="shared" si="35"/>
        <v>#DIV/0!</v>
      </c>
      <c r="O71" t="e">
        <f t="shared" si="36"/>
        <v>#DIV/0!</v>
      </c>
      <c r="P71" s="25" t="e">
        <f t="shared" si="37"/>
        <v>#DIV/0!</v>
      </c>
      <c r="Q71" s="17" t="e">
        <f t="shared" si="38"/>
        <v>#DIV/0!</v>
      </c>
      <c r="R71" t="e">
        <f t="shared" si="39"/>
        <v>#DIV/0!</v>
      </c>
      <c r="S71" s="25" t="e">
        <f t="shared" si="40"/>
        <v>#DIV/0!</v>
      </c>
      <c r="T71" s="25" t="e">
        <f t="shared" si="41"/>
        <v>#DIV/0!</v>
      </c>
      <c r="U71" s="10" t="e">
        <f ca="1">RANK(C71,$C$3:OFFSET($C$3,Control!$I$5-1,0),1)</f>
        <v>#N/A</v>
      </c>
      <c r="V71" s="10" t="e">
        <f t="shared" ca="1" si="46"/>
        <v>#N/A</v>
      </c>
      <c r="W71" s="10" t="e">
        <f t="shared" ca="1" si="46"/>
        <v>#N/A</v>
      </c>
      <c r="X71" s="7" t="e">
        <f t="shared" si="48"/>
        <v>#DIV/0!</v>
      </c>
      <c r="Y71" s="7" t="e">
        <f t="shared" ca="1" si="47"/>
        <v>#N/A</v>
      </c>
      <c r="Z71">
        <v>1</v>
      </c>
      <c r="AA71">
        <v>2</v>
      </c>
      <c r="AB71" s="11" t="e">
        <f t="shared" si="49"/>
        <v>#DIV/0!</v>
      </c>
      <c r="AC71" s="11"/>
      <c r="AD71" s="7" t="e">
        <f t="shared" si="42"/>
        <v>#DIV/0!</v>
      </c>
      <c r="AE71" t="e">
        <f t="shared" si="43"/>
        <v>#DIV/0!</v>
      </c>
      <c r="AF71" s="25" t="e">
        <f t="shared" si="44"/>
        <v>#DIV/0!</v>
      </c>
    </row>
    <row r="72" spans="1:32" ht="14.25" x14ac:dyDescent="0.2">
      <c r="A72" s="37">
        <f>Control!B74</f>
        <v>0</v>
      </c>
      <c r="B72" s="27" t="e">
        <f t="shared" si="26"/>
        <v>#DIV/0!</v>
      </c>
      <c r="C72" s="20">
        <v>0</v>
      </c>
      <c r="D72" s="9" t="e">
        <f t="shared" si="27"/>
        <v>#DIV/0!</v>
      </c>
      <c r="E72">
        <f>Control!C74/100</f>
        <v>0</v>
      </c>
      <c r="F72" t="e">
        <f t="shared" si="28"/>
        <v>#DIV/0!</v>
      </c>
      <c r="G72">
        <f t="shared" si="29"/>
        <v>0</v>
      </c>
      <c r="H72" s="21">
        <f t="shared" si="30"/>
        <v>0</v>
      </c>
      <c r="I72" s="7" t="e">
        <f t="shared" si="31"/>
        <v>#DIV/0!</v>
      </c>
      <c r="J72" t="e">
        <f t="shared" si="32"/>
        <v>#DIV/0!</v>
      </c>
      <c r="K72">
        <f>Control!F74/100</f>
        <v>0</v>
      </c>
      <c r="L72" s="25" t="e">
        <f t="shared" si="33"/>
        <v>#DIV/0!</v>
      </c>
      <c r="M72" s="10" t="e">
        <f t="shared" si="34"/>
        <v>#DIV/0!</v>
      </c>
      <c r="N72" t="e">
        <f t="shared" si="35"/>
        <v>#DIV/0!</v>
      </c>
      <c r="O72" t="e">
        <f t="shared" si="36"/>
        <v>#DIV/0!</v>
      </c>
      <c r="P72" s="25" t="e">
        <f t="shared" si="37"/>
        <v>#DIV/0!</v>
      </c>
      <c r="Q72" s="17" t="e">
        <f t="shared" si="38"/>
        <v>#DIV/0!</v>
      </c>
      <c r="R72" t="e">
        <f t="shared" si="39"/>
        <v>#DIV/0!</v>
      </c>
      <c r="S72" s="25" t="e">
        <f t="shared" si="40"/>
        <v>#DIV/0!</v>
      </c>
      <c r="T72" s="25" t="e">
        <f t="shared" si="41"/>
        <v>#DIV/0!</v>
      </c>
      <c r="U72" s="10" t="e">
        <f ca="1">RANK(C72,$C$3:OFFSET($C$3,Control!$I$5-1,0),1)</f>
        <v>#N/A</v>
      </c>
      <c r="V72" s="10" t="e">
        <f t="shared" ca="1" si="46"/>
        <v>#N/A</v>
      </c>
      <c r="W72" s="10" t="e">
        <f t="shared" ca="1" si="46"/>
        <v>#N/A</v>
      </c>
      <c r="X72" s="7" t="e">
        <f t="shared" si="48"/>
        <v>#DIV/0!</v>
      </c>
      <c r="Y72" s="7" t="e">
        <f t="shared" ca="1" si="47"/>
        <v>#N/A</v>
      </c>
      <c r="Z72">
        <v>1</v>
      </c>
      <c r="AA72">
        <v>2</v>
      </c>
      <c r="AB72" s="11" t="e">
        <f t="shared" si="49"/>
        <v>#DIV/0!</v>
      </c>
      <c r="AC72" s="11"/>
      <c r="AD72" s="7" t="e">
        <f t="shared" si="42"/>
        <v>#DIV/0!</v>
      </c>
      <c r="AE72" t="e">
        <f t="shared" si="43"/>
        <v>#DIV/0!</v>
      </c>
      <c r="AF72" s="25" t="e">
        <f t="shared" si="44"/>
        <v>#DIV/0!</v>
      </c>
    </row>
    <row r="73" spans="1:32" ht="14.25" x14ac:dyDescent="0.2">
      <c r="A73" s="37">
        <f>Control!B75</f>
        <v>0</v>
      </c>
      <c r="B73" s="27" t="e">
        <f t="shared" si="26"/>
        <v>#DIV/0!</v>
      </c>
      <c r="C73" s="20">
        <v>0</v>
      </c>
      <c r="D73" s="9" t="e">
        <f t="shared" si="27"/>
        <v>#DIV/0!</v>
      </c>
      <c r="E73">
        <f>Control!C75/100</f>
        <v>0</v>
      </c>
      <c r="F73" t="e">
        <f t="shared" si="28"/>
        <v>#DIV/0!</v>
      </c>
      <c r="G73">
        <f t="shared" si="29"/>
        <v>0</v>
      </c>
      <c r="H73" s="21">
        <f t="shared" si="30"/>
        <v>0</v>
      </c>
      <c r="I73" s="7" t="e">
        <f t="shared" si="31"/>
        <v>#DIV/0!</v>
      </c>
      <c r="J73" t="e">
        <f t="shared" si="32"/>
        <v>#DIV/0!</v>
      </c>
      <c r="K73">
        <f>Control!F75/100</f>
        <v>0</v>
      </c>
      <c r="L73" s="25" t="e">
        <f t="shared" si="33"/>
        <v>#DIV/0!</v>
      </c>
      <c r="M73" s="10" t="e">
        <f t="shared" si="34"/>
        <v>#DIV/0!</v>
      </c>
      <c r="N73" t="e">
        <f t="shared" si="35"/>
        <v>#DIV/0!</v>
      </c>
      <c r="O73" t="e">
        <f t="shared" si="36"/>
        <v>#DIV/0!</v>
      </c>
      <c r="P73" s="25" t="e">
        <f t="shared" si="37"/>
        <v>#DIV/0!</v>
      </c>
      <c r="Q73" s="17" t="e">
        <f t="shared" si="38"/>
        <v>#DIV/0!</v>
      </c>
      <c r="R73" t="e">
        <f t="shared" si="39"/>
        <v>#DIV/0!</v>
      </c>
      <c r="S73" s="25" t="e">
        <f t="shared" si="40"/>
        <v>#DIV/0!</v>
      </c>
      <c r="T73" s="25" t="e">
        <f t="shared" si="41"/>
        <v>#DIV/0!</v>
      </c>
      <c r="U73" s="10" t="e">
        <f ca="1">RANK(C73,$C$3:OFFSET($C$3,Control!$I$5-1,0),1)</f>
        <v>#N/A</v>
      </c>
      <c r="V73" s="10" t="e">
        <f t="shared" ca="1" si="46"/>
        <v>#N/A</v>
      </c>
      <c r="W73" s="10" t="e">
        <f t="shared" ca="1" si="46"/>
        <v>#N/A</v>
      </c>
      <c r="X73" s="7" t="e">
        <f t="shared" si="48"/>
        <v>#DIV/0!</v>
      </c>
      <c r="Y73" s="7" t="e">
        <f t="shared" ca="1" si="47"/>
        <v>#N/A</v>
      </c>
      <c r="Z73">
        <v>1</v>
      </c>
      <c r="AA73">
        <v>2</v>
      </c>
      <c r="AB73" s="11" t="e">
        <f t="shared" si="49"/>
        <v>#DIV/0!</v>
      </c>
      <c r="AC73" s="11"/>
      <c r="AD73" s="7" t="e">
        <f t="shared" si="42"/>
        <v>#DIV/0!</v>
      </c>
      <c r="AE73" t="e">
        <f t="shared" si="43"/>
        <v>#DIV/0!</v>
      </c>
      <c r="AF73" s="25" t="e">
        <f t="shared" si="44"/>
        <v>#DIV/0!</v>
      </c>
    </row>
    <row r="74" spans="1:32" ht="14.25" x14ac:dyDescent="0.2">
      <c r="A74" s="37">
        <f>Control!B76</f>
        <v>0</v>
      </c>
      <c r="B74" s="27" t="e">
        <f t="shared" si="26"/>
        <v>#DIV/0!</v>
      </c>
      <c r="C74" s="20">
        <v>0</v>
      </c>
      <c r="D74" s="9" t="e">
        <f t="shared" si="27"/>
        <v>#DIV/0!</v>
      </c>
      <c r="E74">
        <f>Control!C76/100</f>
        <v>0</v>
      </c>
      <c r="F74" t="e">
        <f t="shared" si="28"/>
        <v>#DIV/0!</v>
      </c>
      <c r="G74">
        <f t="shared" si="29"/>
        <v>0</v>
      </c>
      <c r="H74" s="21">
        <f t="shared" si="30"/>
        <v>0</v>
      </c>
      <c r="I74" s="7" t="e">
        <f t="shared" si="31"/>
        <v>#DIV/0!</v>
      </c>
      <c r="J74" t="e">
        <f t="shared" si="32"/>
        <v>#DIV/0!</v>
      </c>
      <c r="K74">
        <f>Control!F76/100</f>
        <v>0</v>
      </c>
      <c r="L74" s="25" t="e">
        <f t="shared" si="33"/>
        <v>#DIV/0!</v>
      </c>
      <c r="M74" s="10" t="e">
        <f t="shared" si="34"/>
        <v>#DIV/0!</v>
      </c>
      <c r="N74" t="e">
        <f t="shared" si="35"/>
        <v>#DIV/0!</v>
      </c>
      <c r="O74" t="e">
        <f t="shared" si="36"/>
        <v>#DIV/0!</v>
      </c>
      <c r="P74" s="25" t="e">
        <f t="shared" si="37"/>
        <v>#DIV/0!</v>
      </c>
      <c r="Q74" s="17" t="e">
        <f t="shared" si="38"/>
        <v>#DIV/0!</v>
      </c>
      <c r="R74" t="e">
        <f t="shared" si="39"/>
        <v>#DIV/0!</v>
      </c>
      <c r="S74" s="25" t="e">
        <f t="shared" si="40"/>
        <v>#DIV/0!</v>
      </c>
      <c r="T74" s="25" t="e">
        <f t="shared" si="41"/>
        <v>#DIV/0!</v>
      </c>
      <c r="U74" s="10" t="e">
        <f ca="1">RANK(C74,$C$3:OFFSET($C$3,Control!$I$5-1,0),1)</f>
        <v>#N/A</v>
      </c>
      <c r="V74" s="10" t="e">
        <f t="shared" ca="1" si="46"/>
        <v>#N/A</v>
      </c>
      <c r="W74" s="10" t="e">
        <f t="shared" ca="1" si="46"/>
        <v>#N/A</v>
      </c>
      <c r="X74" s="7" t="e">
        <f t="shared" si="48"/>
        <v>#DIV/0!</v>
      </c>
      <c r="Y74" s="7" t="e">
        <f t="shared" ca="1" si="47"/>
        <v>#N/A</v>
      </c>
      <c r="Z74">
        <v>1</v>
      </c>
      <c r="AA74">
        <v>2</v>
      </c>
      <c r="AB74" s="11" t="e">
        <f t="shared" si="49"/>
        <v>#DIV/0!</v>
      </c>
      <c r="AC74" s="11"/>
      <c r="AD74" s="7" t="e">
        <f t="shared" si="42"/>
        <v>#DIV/0!</v>
      </c>
      <c r="AE74" t="e">
        <f t="shared" si="43"/>
        <v>#DIV/0!</v>
      </c>
      <c r="AF74" s="25" t="e">
        <f t="shared" si="44"/>
        <v>#DIV/0!</v>
      </c>
    </row>
    <row r="75" spans="1:32" ht="14.25" x14ac:dyDescent="0.2">
      <c r="A75" s="37">
        <f>Control!B77</f>
        <v>0</v>
      </c>
      <c r="B75" s="27" t="e">
        <f t="shared" si="26"/>
        <v>#DIV/0!</v>
      </c>
      <c r="C75" s="20">
        <v>0</v>
      </c>
      <c r="D75" s="9" t="e">
        <f t="shared" si="27"/>
        <v>#DIV/0!</v>
      </c>
      <c r="E75">
        <f>Control!C77/100</f>
        <v>0</v>
      </c>
      <c r="F75" t="e">
        <f t="shared" si="28"/>
        <v>#DIV/0!</v>
      </c>
      <c r="G75">
        <f t="shared" si="29"/>
        <v>0</v>
      </c>
      <c r="H75" s="21">
        <f t="shared" si="30"/>
        <v>0</v>
      </c>
      <c r="I75" s="7" t="e">
        <f t="shared" si="31"/>
        <v>#DIV/0!</v>
      </c>
      <c r="J75" t="e">
        <f t="shared" si="32"/>
        <v>#DIV/0!</v>
      </c>
      <c r="K75">
        <f>Control!F77/100</f>
        <v>0</v>
      </c>
      <c r="L75" s="25" t="e">
        <f t="shared" si="33"/>
        <v>#DIV/0!</v>
      </c>
      <c r="M75" s="10" t="e">
        <f t="shared" si="34"/>
        <v>#DIV/0!</v>
      </c>
      <c r="N75" t="e">
        <f t="shared" si="35"/>
        <v>#DIV/0!</v>
      </c>
      <c r="O75" t="e">
        <f t="shared" si="36"/>
        <v>#DIV/0!</v>
      </c>
      <c r="P75" s="25" t="e">
        <f t="shared" si="37"/>
        <v>#DIV/0!</v>
      </c>
      <c r="Q75" s="17" t="e">
        <f t="shared" si="38"/>
        <v>#DIV/0!</v>
      </c>
      <c r="R75" t="e">
        <f t="shared" si="39"/>
        <v>#DIV/0!</v>
      </c>
      <c r="S75" s="25" t="e">
        <f t="shared" si="40"/>
        <v>#DIV/0!</v>
      </c>
      <c r="T75" s="25" t="e">
        <f t="shared" si="41"/>
        <v>#DIV/0!</v>
      </c>
      <c r="U75" s="10" t="e">
        <f ca="1">RANK(C75,$C$3:OFFSET($C$3,Control!$I$5-1,0),1)</f>
        <v>#N/A</v>
      </c>
      <c r="V75" s="10" t="e">
        <f t="shared" ca="1" si="46"/>
        <v>#N/A</v>
      </c>
      <c r="W75" s="10" t="e">
        <f t="shared" ca="1" si="46"/>
        <v>#N/A</v>
      </c>
      <c r="X75" s="7" t="e">
        <f t="shared" si="48"/>
        <v>#DIV/0!</v>
      </c>
      <c r="Y75" s="7" t="e">
        <f t="shared" ca="1" si="47"/>
        <v>#N/A</v>
      </c>
      <c r="Z75">
        <v>1</v>
      </c>
      <c r="AA75">
        <v>2</v>
      </c>
      <c r="AB75" s="11" t="e">
        <f t="shared" si="49"/>
        <v>#DIV/0!</v>
      </c>
      <c r="AC75" s="11"/>
      <c r="AD75" s="7" t="e">
        <f t="shared" si="42"/>
        <v>#DIV/0!</v>
      </c>
      <c r="AE75" t="e">
        <f t="shared" si="43"/>
        <v>#DIV/0!</v>
      </c>
      <c r="AF75" s="25" t="e">
        <f t="shared" si="44"/>
        <v>#DIV/0!</v>
      </c>
    </row>
    <row r="76" spans="1:32" ht="14.25" x14ac:dyDescent="0.2">
      <c r="A76" s="37">
        <f>Control!B78</f>
        <v>0</v>
      </c>
      <c r="B76" s="27" t="e">
        <f t="shared" si="26"/>
        <v>#DIV/0!</v>
      </c>
      <c r="C76" s="20">
        <v>0</v>
      </c>
      <c r="D76" s="9" t="e">
        <f t="shared" si="27"/>
        <v>#DIV/0!</v>
      </c>
      <c r="E76">
        <f>Control!C78/100</f>
        <v>0</v>
      </c>
      <c r="F76" t="e">
        <f t="shared" si="28"/>
        <v>#DIV/0!</v>
      </c>
      <c r="G76">
        <f t="shared" si="29"/>
        <v>0</v>
      </c>
      <c r="H76" s="21">
        <f t="shared" si="30"/>
        <v>0</v>
      </c>
      <c r="I76" s="7" t="e">
        <f t="shared" si="31"/>
        <v>#DIV/0!</v>
      </c>
      <c r="J76" t="e">
        <f t="shared" si="32"/>
        <v>#DIV/0!</v>
      </c>
      <c r="K76">
        <f>Control!F78/100</f>
        <v>0</v>
      </c>
      <c r="L76" s="25" t="e">
        <f t="shared" si="33"/>
        <v>#DIV/0!</v>
      </c>
      <c r="M76" s="10" t="e">
        <f t="shared" si="34"/>
        <v>#DIV/0!</v>
      </c>
      <c r="N76" t="e">
        <f t="shared" si="35"/>
        <v>#DIV/0!</v>
      </c>
      <c r="O76" t="e">
        <f t="shared" si="36"/>
        <v>#DIV/0!</v>
      </c>
      <c r="P76" s="25" t="e">
        <f t="shared" si="37"/>
        <v>#DIV/0!</v>
      </c>
      <c r="Q76" s="17" t="e">
        <f t="shared" si="38"/>
        <v>#DIV/0!</v>
      </c>
      <c r="R76" t="e">
        <f t="shared" si="39"/>
        <v>#DIV/0!</v>
      </c>
      <c r="S76" s="25" t="e">
        <f t="shared" si="40"/>
        <v>#DIV/0!</v>
      </c>
      <c r="T76" s="25" t="e">
        <f t="shared" si="41"/>
        <v>#DIV/0!</v>
      </c>
      <c r="U76" s="10" t="e">
        <f ca="1">RANK(C76,$C$3:OFFSET($C$3,Control!$I$5-1,0),1)</f>
        <v>#N/A</v>
      </c>
      <c r="V76" s="10" t="e">
        <f t="shared" ref="V76:W95" ca="1" si="50">IF(U76=U75,U75+1,U76)</f>
        <v>#N/A</v>
      </c>
      <c r="W76" s="10" t="e">
        <f t="shared" ca="1" si="50"/>
        <v>#N/A</v>
      </c>
      <c r="X76" s="7" t="e">
        <f t="shared" si="48"/>
        <v>#DIV/0!</v>
      </c>
      <c r="Y76" s="7" t="e">
        <f t="shared" ca="1" si="47"/>
        <v>#N/A</v>
      </c>
      <c r="Z76">
        <v>1</v>
      </c>
      <c r="AA76">
        <v>2</v>
      </c>
      <c r="AB76" s="11" t="e">
        <f t="shared" si="49"/>
        <v>#DIV/0!</v>
      </c>
      <c r="AC76" s="11"/>
      <c r="AD76" s="7" t="e">
        <f t="shared" si="42"/>
        <v>#DIV/0!</v>
      </c>
      <c r="AE76" t="e">
        <f t="shared" si="43"/>
        <v>#DIV/0!</v>
      </c>
      <c r="AF76" s="25" t="e">
        <f t="shared" si="44"/>
        <v>#DIV/0!</v>
      </c>
    </row>
    <row r="77" spans="1:32" ht="14.25" x14ac:dyDescent="0.2">
      <c r="A77" s="37">
        <f>Control!B79</f>
        <v>0</v>
      </c>
      <c r="B77" s="27" t="e">
        <f t="shared" si="26"/>
        <v>#DIV/0!</v>
      </c>
      <c r="C77" s="20">
        <v>0</v>
      </c>
      <c r="D77" s="9" t="e">
        <f t="shared" si="27"/>
        <v>#DIV/0!</v>
      </c>
      <c r="E77">
        <f>Control!C79/100</f>
        <v>0</v>
      </c>
      <c r="F77" t="e">
        <f t="shared" si="28"/>
        <v>#DIV/0!</v>
      </c>
      <c r="G77">
        <f t="shared" si="29"/>
        <v>0</v>
      </c>
      <c r="H77" s="21">
        <f t="shared" si="30"/>
        <v>0</v>
      </c>
      <c r="I77" s="7" t="e">
        <f t="shared" si="31"/>
        <v>#DIV/0!</v>
      </c>
      <c r="J77" t="e">
        <f t="shared" si="32"/>
        <v>#DIV/0!</v>
      </c>
      <c r="K77">
        <f>Control!F79/100</f>
        <v>0</v>
      </c>
      <c r="L77" s="25" t="e">
        <f t="shared" si="33"/>
        <v>#DIV/0!</v>
      </c>
      <c r="M77" s="10" t="e">
        <f t="shared" si="34"/>
        <v>#DIV/0!</v>
      </c>
      <c r="N77" t="e">
        <f t="shared" si="35"/>
        <v>#DIV/0!</v>
      </c>
      <c r="O77" t="e">
        <f t="shared" si="36"/>
        <v>#DIV/0!</v>
      </c>
      <c r="P77" s="25" t="e">
        <f t="shared" si="37"/>
        <v>#DIV/0!</v>
      </c>
      <c r="Q77" s="17" t="e">
        <f t="shared" si="38"/>
        <v>#DIV/0!</v>
      </c>
      <c r="R77" t="e">
        <f t="shared" si="39"/>
        <v>#DIV/0!</v>
      </c>
      <c r="S77" s="25" t="e">
        <f t="shared" si="40"/>
        <v>#DIV/0!</v>
      </c>
      <c r="T77" s="25" t="e">
        <f t="shared" si="41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8"/>
        <v>#DIV/0!</v>
      </c>
      <c r="Y77" s="7" t="e">
        <f t="shared" ca="1" si="47"/>
        <v>#N/A</v>
      </c>
      <c r="Z77">
        <v>1</v>
      </c>
      <c r="AA77">
        <v>2</v>
      </c>
      <c r="AB77" s="11" t="e">
        <f t="shared" si="49"/>
        <v>#DIV/0!</v>
      </c>
      <c r="AC77" s="11"/>
      <c r="AD77" s="7" t="e">
        <f t="shared" si="42"/>
        <v>#DIV/0!</v>
      </c>
      <c r="AE77" t="e">
        <f t="shared" si="43"/>
        <v>#DIV/0!</v>
      </c>
      <c r="AF77" s="25" t="e">
        <f t="shared" si="44"/>
        <v>#DIV/0!</v>
      </c>
    </row>
    <row r="78" spans="1:32" ht="14.25" x14ac:dyDescent="0.2">
      <c r="A78" s="37">
        <f>Control!B80</f>
        <v>0</v>
      </c>
      <c r="B78" s="27" t="e">
        <f t="shared" si="26"/>
        <v>#DIV/0!</v>
      </c>
      <c r="C78" s="20">
        <v>0</v>
      </c>
      <c r="D78" s="9" t="e">
        <f t="shared" si="27"/>
        <v>#DIV/0!</v>
      </c>
      <c r="E78">
        <f>Control!C80/100</f>
        <v>0</v>
      </c>
      <c r="F78" t="e">
        <f t="shared" si="28"/>
        <v>#DIV/0!</v>
      </c>
      <c r="G78">
        <f t="shared" si="29"/>
        <v>0</v>
      </c>
      <c r="H78" s="21">
        <f t="shared" si="30"/>
        <v>0</v>
      </c>
      <c r="I78" s="7" t="e">
        <f t="shared" si="31"/>
        <v>#DIV/0!</v>
      </c>
      <c r="J78" t="e">
        <f t="shared" si="32"/>
        <v>#DIV/0!</v>
      </c>
      <c r="K78">
        <f>Control!F80/100</f>
        <v>0</v>
      </c>
      <c r="L78" s="25" t="e">
        <f t="shared" si="33"/>
        <v>#DIV/0!</v>
      </c>
      <c r="M78" s="10" t="e">
        <f t="shared" si="34"/>
        <v>#DIV/0!</v>
      </c>
      <c r="N78" t="e">
        <f t="shared" si="35"/>
        <v>#DIV/0!</v>
      </c>
      <c r="O78" t="e">
        <f t="shared" si="36"/>
        <v>#DIV/0!</v>
      </c>
      <c r="P78" s="25" t="e">
        <f t="shared" si="37"/>
        <v>#DIV/0!</v>
      </c>
      <c r="Q78" s="17" t="e">
        <f t="shared" si="38"/>
        <v>#DIV/0!</v>
      </c>
      <c r="R78" t="e">
        <f t="shared" si="39"/>
        <v>#DIV/0!</v>
      </c>
      <c r="S78" s="25" t="e">
        <f t="shared" si="40"/>
        <v>#DIV/0!</v>
      </c>
      <c r="T78" s="25" t="e">
        <f t="shared" si="41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8"/>
        <v>#DIV/0!</v>
      </c>
      <c r="Y78" s="7" t="e">
        <f t="shared" ca="1" si="47"/>
        <v>#N/A</v>
      </c>
      <c r="Z78">
        <v>1</v>
      </c>
      <c r="AA78">
        <v>2</v>
      </c>
      <c r="AB78" s="11" t="e">
        <f t="shared" si="49"/>
        <v>#DIV/0!</v>
      </c>
      <c r="AC78" s="11"/>
      <c r="AD78" s="7" t="e">
        <f t="shared" si="42"/>
        <v>#DIV/0!</v>
      </c>
      <c r="AE78" t="e">
        <f t="shared" si="43"/>
        <v>#DIV/0!</v>
      </c>
      <c r="AF78" s="25" t="e">
        <f t="shared" si="44"/>
        <v>#DIV/0!</v>
      </c>
    </row>
    <row r="79" spans="1:32" ht="14.25" x14ac:dyDescent="0.2">
      <c r="A79" s="37">
        <f>Control!B81</f>
        <v>0</v>
      </c>
      <c r="B79" s="27" t="e">
        <f t="shared" si="26"/>
        <v>#DIV/0!</v>
      </c>
      <c r="C79" s="20">
        <v>0</v>
      </c>
      <c r="D79" s="9" t="e">
        <f t="shared" si="27"/>
        <v>#DIV/0!</v>
      </c>
      <c r="E79">
        <f>Control!C81/100</f>
        <v>0</v>
      </c>
      <c r="F79" t="e">
        <f t="shared" si="28"/>
        <v>#DIV/0!</v>
      </c>
      <c r="G79">
        <f t="shared" si="29"/>
        <v>0</v>
      </c>
      <c r="H79" s="21">
        <f t="shared" si="30"/>
        <v>0</v>
      </c>
      <c r="I79" s="7" t="e">
        <f t="shared" si="31"/>
        <v>#DIV/0!</v>
      </c>
      <c r="J79" t="e">
        <f t="shared" si="32"/>
        <v>#DIV/0!</v>
      </c>
      <c r="K79">
        <f>Control!F81/100</f>
        <v>0</v>
      </c>
      <c r="L79" s="25" t="e">
        <f t="shared" si="33"/>
        <v>#DIV/0!</v>
      </c>
      <c r="M79" s="10" t="e">
        <f t="shared" si="34"/>
        <v>#DIV/0!</v>
      </c>
      <c r="N79" t="e">
        <f t="shared" si="35"/>
        <v>#DIV/0!</v>
      </c>
      <c r="O79" t="e">
        <f t="shared" si="36"/>
        <v>#DIV/0!</v>
      </c>
      <c r="P79" s="25" t="e">
        <f t="shared" si="37"/>
        <v>#DIV/0!</v>
      </c>
      <c r="Q79" s="17" t="e">
        <f t="shared" si="38"/>
        <v>#DIV/0!</v>
      </c>
      <c r="R79" t="e">
        <f t="shared" si="39"/>
        <v>#DIV/0!</v>
      </c>
      <c r="S79" s="25" t="e">
        <f t="shared" si="40"/>
        <v>#DIV/0!</v>
      </c>
      <c r="T79" s="25" t="e">
        <f t="shared" si="41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8"/>
        <v>#DIV/0!</v>
      </c>
      <c r="Y79" s="7" t="e">
        <f t="shared" ca="1" si="47"/>
        <v>#N/A</v>
      </c>
      <c r="Z79">
        <v>1</v>
      </c>
      <c r="AA79">
        <v>2</v>
      </c>
      <c r="AB79" s="11" t="e">
        <f t="shared" si="49"/>
        <v>#DIV/0!</v>
      </c>
      <c r="AC79" s="11"/>
      <c r="AD79" s="7" t="e">
        <f t="shared" si="42"/>
        <v>#DIV/0!</v>
      </c>
      <c r="AE79" t="e">
        <f t="shared" si="43"/>
        <v>#DIV/0!</v>
      </c>
      <c r="AF79" s="25" t="e">
        <f t="shared" si="44"/>
        <v>#DIV/0!</v>
      </c>
    </row>
    <row r="80" spans="1:32" ht="14.25" x14ac:dyDescent="0.2">
      <c r="A80" s="37">
        <f>Control!B82</f>
        <v>0</v>
      </c>
      <c r="B80" s="27" t="e">
        <f t="shared" si="26"/>
        <v>#DIV/0!</v>
      </c>
      <c r="C80" s="20">
        <v>0</v>
      </c>
      <c r="D80" s="9" t="e">
        <f t="shared" si="27"/>
        <v>#DIV/0!</v>
      </c>
      <c r="E80">
        <f>Control!C82/100</f>
        <v>0</v>
      </c>
      <c r="F80" t="e">
        <f t="shared" si="28"/>
        <v>#DIV/0!</v>
      </c>
      <c r="G80">
        <f t="shared" si="29"/>
        <v>0</v>
      </c>
      <c r="H80" s="21">
        <f t="shared" si="30"/>
        <v>0</v>
      </c>
      <c r="I80" s="7" t="e">
        <f t="shared" si="31"/>
        <v>#DIV/0!</v>
      </c>
      <c r="J80" t="e">
        <f t="shared" si="32"/>
        <v>#DIV/0!</v>
      </c>
      <c r="K80">
        <f>Control!F82/100</f>
        <v>0</v>
      </c>
      <c r="L80" s="25" t="e">
        <f t="shared" si="33"/>
        <v>#DIV/0!</v>
      </c>
      <c r="M80" s="10" t="e">
        <f t="shared" si="34"/>
        <v>#DIV/0!</v>
      </c>
      <c r="N80" t="e">
        <f t="shared" si="35"/>
        <v>#DIV/0!</v>
      </c>
      <c r="O80" t="e">
        <f t="shared" si="36"/>
        <v>#DIV/0!</v>
      </c>
      <c r="P80" s="25" t="e">
        <f t="shared" si="37"/>
        <v>#DIV/0!</v>
      </c>
      <c r="Q80" s="17" t="e">
        <f t="shared" si="38"/>
        <v>#DIV/0!</v>
      </c>
      <c r="R80" t="e">
        <f t="shared" si="39"/>
        <v>#DIV/0!</v>
      </c>
      <c r="S80" s="25" t="e">
        <f t="shared" si="40"/>
        <v>#DIV/0!</v>
      </c>
      <c r="T80" s="25" t="e">
        <f t="shared" si="41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8"/>
        <v>#DIV/0!</v>
      </c>
      <c r="Y80" s="7" t="e">
        <f t="shared" ca="1" si="47"/>
        <v>#N/A</v>
      </c>
      <c r="Z80">
        <v>1</v>
      </c>
      <c r="AA80">
        <v>2</v>
      </c>
      <c r="AB80" s="11" t="e">
        <f t="shared" si="49"/>
        <v>#DIV/0!</v>
      </c>
      <c r="AC80" s="11"/>
      <c r="AD80" s="7" t="e">
        <f t="shared" si="42"/>
        <v>#DIV/0!</v>
      </c>
      <c r="AE80" t="e">
        <f t="shared" si="43"/>
        <v>#DIV/0!</v>
      </c>
      <c r="AF80" s="25" t="e">
        <f t="shared" si="44"/>
        <v>#DIV/0!</v>
      </c>
    </row>
    <row r="81" spans="1:32" ht="14.25" x14ac:dyDescent="0.2">
      <c r="A81" s="37">
        <f>Control!B83</f>
        <v>0</v>
      </c>
      <c r="B81" s="27" t="e">
        <f t="shared" si="26"/>
        <v>#DIV/0!</v>
      </c>
      <c r="C81" s="20">
        <v>0</v>
      </c>
      <c r="D81" s="9" t="e">
        <f t="shared" si="27"/>
        <v>#DIV/0!</v>
      </c>
      <c r="E81">
        <f>Control!C83/100</f>
        <v>0</v>
      </c>
      <c r="F81" t="e">
        <f t="shared" si="28"/>
        <v>#DIV/0!</v>
      </c>
      <c r="G81">
        <f t="shared" si="29"/>
        <v>0</v>
      </c>
      <c r="H81" s="21">
        <f t="shared" si="30"/>
        <v>0</v>
      </c>
      <c r="I81" s="7" t="e">
        <f t="shared" si="31"/>
        <v>#DIV/0!</v>
      </c>
      <c r="J81" t="e">
        <f t="shared" si="32"/>
        <v>#DIV/0!</v>
      </c>
      <c r="K81">
        <f>Control!F83/100</f>
        <v>0</v>
      </c>
      <c r="L81" s="25" t="e">
        <f t="shared" si="33"/>
        <v>#DIV/0!</v>
      </c>
      <c r="M81" s="10" t="e">
        <f t="shared" si="34"/>
        <v>#DIV/0!</v>
      </c>
      <c r="N81" t="e">
        <f t="shared" si="35"/>
        <v>#DIV/0!</v>
      </c>
      <c r="O81" t="e">
        <f t="shared" si="36"/>
        <v>#DIV/0!</v>
      </c>
      <c r="P81" s="25" t="e">
        <f t="shared" si="37"/>
        <v>#DIV/0!</v>
      </c>
      <c r="Q81" s="17" t="e">
        <f t="shared" si="38"/>
        <v>#DIV/0!</v>
      </c>
      <c r="R81" t="e">
        <f t="shared" si="39"/>
        <v>#DIV/0!</v>
      </c>
      <c r="S81" s="25" t="e">
        <f t="shared" si="40"/>
        <v>#DIV/0!</v>
      </c>
      <c r="T81" s="25" t="e">
        <f t="shared" si="41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8"/>
        <v>#DIV/0!</v>
      </c>
      <c r="Y81" s="7" t="e">
        <f t="shared" ca="1" si="47"/>
        <v>#N/A</v>
      </c>
      <c r="Z81">
        <v>1</v>
      </c>
      <c r="AA81">
        <v>2</v>
      </c>
      <c r="AB81" s="11" t="e">
        <f t="shared" si="49"/>
        <v>#DIV/0!</v>
      </c>
      <c r="AC81" s="11"/>
      <c r="AD81" s="7" t="e">
        <f t="shared" si="42"/>
        <v>#DIV/0!</v>
      </c>
      <c r="AE81" t="e">
        <f t="shared" si="43"/>
        <v>#DIV/0!</v>
      </c>
      <c r="AF81" s="25" t="e">
        <f t="shared" si="44"/>
        <v>#DIV/0!</v>
      </c>
    </row>
    <row r="82" spans="1:32" ht="14.25" x14ac:dyDescent="0.2">
      <c r="A82" s="37">
        <f>Control!B84</f>
        <v>0</v>
      </c>
      <c r="B82" s="27" t="e">
        <f t="shared" si="26"/>
        <v>#DIV/0!</v>
      </c>
      <c r="C82" s="20">
        <v>0</v>
      </c>
      <c r="D82" s="9" t="e">
        <f t="shared" si="27"/>
        <v>#DIV/0!</v>
      </c>
      <c r="E82">
        <f>Control!C84/100</f>
        <v>0</v>
      </c>
      <c r="F82" t="e">
        <f t="shared" si="28"/>
        <v>#DIV/0!</v>
      </c>
      <c r="G82">
        <f t="shared" si="29"/>
        <v>0</v>
      </c>
      <c r="H82" s="21">
        <f t="shared" si="30"/>
        <v>0</v>
      </c>
      <c r="I82" s="7" t="e">
        <f t="shared" si="31"/>
        <v>#DIV/0!</v>
      </c>
      <c r="J82" t="e">
        <f t="shared" si="32"/>
        <v>#DIV/0!</v>
      </c>
      <c r="K82">
        <f>Control!F84/100</f>
        <v>0</v>
      </c>
      <c r="L82" s="25" t="e">
        <f t="shared" si="33"/>
        <v>#DIV/0!</v>
      </c>
      <c r="M82" s="10" t="e">
        <f t="shared" si="34"/>
        <v>#DIV/0!</v>
      </c>
      <c r="N82" t="e">
        <f t="shared" si="35"/>
        <v>#DIV/0!</v>
      </c>
      <c r="O82" t="e">
        <f t="shared" si="36"/>
        <v>#DIV/0!</v>
      </c>
      <c r="P82" s="25" t="e">
        <f t="shared" si="37"/>
        <v>#DIV/0!</v>
      </c>
      <c r="Q82" s="17" t="e">
        <f t="shared" si="38"/>
        <v>#DIV/0!</v>
      </c>
      <c r="R82" t="e">
        <f t="shared" si="39"/>
        <v>#DIV/0!</v>
      </c>
      <c r="S82" s="25" t="e">
        <f t="shared" si="40"/>
        <v>#DIV/0!</v>
      </c>
      <c r="T82" s="25" t="e">
        <f t="shared" si="41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8"/>
        <v>#DIV/0!</v>
      </c>
      <c r="Y82" s="7" t="e">
        <f t="shared" ca="1" si="47"/>
        <v>#N/A</v>
      </c>
      <c r="Z82">
        <v>1</v>
      </c>
      <c r="AA82">
        <v>2</v>
      </c>
      <c r="AB82" s="11" t="e">
        <f t="shared" si="49"/>
        <v>#DIV/0!</v>
      </c>
      <c r="AC82" s="11"/>
      <c r="AD82" s="7" t="e">
        <f t="shared" si="42"/>
        <v>#DIV/0!</v>
      </c>
      <c r="AE82" t="e">
        <f t="shared" si="43"/>
        <v>#DIV/0!</v>
      </c>
      <c r="AF82" s="25" t="e">
        <f t="shared" si="44"/>
        <v>#DIV/0!</v>
      </c>
    </row>
    <row r="83" spans="1:32" ht="14.25" x14ac:dyDescent="0.2">
      <c r="A83" s="37">
        <f>Control!B85</f>
        <v>0</v>
      </c>
      <c r="B83" s="27" t="e">
        <f t="shared" si="26"/>
        <v>#DIV/0!</v>
      </c>
      <c r="C83" s="20">
        <v>0</v>
      </c>
      <c r="D83" s="9" t="e">
        <f t="shared" si="27"/>
        <v>#DIV/0!</v>
      </c>
      <c r="E83">
        <f>Control!C85/100</f>
        <v>0</v>
      </c>
      <c r="F83" t="e">
        <f t="shared" si="28"/>
        <v>#DIV/0!</v>
      </c>
      <c r="G83">
        <f t="shared" si="29"/>
        <v>0</v>
      </c>
      <c r="H83" s="21">
        <f t="shared" si="30"/>
        <v>0</v>
      </c>
      <c r="I83" s="7" t="e">
        <f t="shared" si="31"/>
        <v>#DIV/0!</v>
      </c>
      <c r="J83" t="e">
        <f t="shared" si="32"/>
        <v>#DIV/0!</v>
      </c>
      <c r="K83">
        <f>Control!F85/100</f>
        <v>0</v>
      </c>
      <c r="L83" s="25" t="e">
        <f t="shared" si="33"/>
        <v>#DIV/0!</v>
      </c>
      <c r="M83" s="10" t="e">
        <f t="shared" si="34"/>
        <v>#DIV/0!</v>
      </c>
      <c r="N83" t="e">
        <f t="shared" si="35"/>
        <v>#DIV/0!</v>
      </c>
      <c r="O83" t="e">
        <f t="shared" si="36"/>
        <v>#DIV/0!</v>
      </c>
      <c r="P83" s="25" t="e">
        <f t="shared" si="37"/>
        <v>#DIV/0!</v>
      </c>
      <c r="Q83" s="17" t="e">
        <f t="shared" si="38"/>
        <v>#DIV/0!</v>
      </c>
      <c r="R83" t="e">
        <f t="shared" si="39"/>
        <v>#DIV/0!</v>
      </c>
      <c r="S83" s="25" t="e">
        <f t="shared" si="40"/>
        <v>#DIV/0!</v>
      </c>
      <c r="T83" s="25" t="e">
        <f t="shared" si="41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8"/>
        <v>#DIV/0!</v>
      </c>
      <c r="Y83" s="7" t="e">
        <f t="shared" ca="1" si="47"/>
        <v>#N/A</v>
      </c>
      <c r="Z83">
        <v>1</v>
      </c>
      <c r="AA83">
        <v>2</v>
      </c>
      <c r="AB83" s="11" t="e">
        <f t="shared" si="49"/>
        <v>#DIV/0!</v>
      </c>
      <c r="AC83" s="11"/>
      <c r="AD83" s="7" t="e">
        <f t="shared" si="42"/>
        <v>#DIV/0!</v>
      </c>
      <c r="AE83" t="e">
        <f t="shared" si="43"/>
        <v>#DIV/0!</v>
      </c>
      <c r="AF83" s="25" t="e">
        <f t="shared" si="44"/>
        <v>#DIV/0!</v>
      </c>
    </row>
    <row r="84" spans="1:32" ht="14.25" x14ac:dyDescent="0.2">
      <c r="A84" s="37">
        <f>Control!B86</f>
        <v>0</v>
      </c>
      <c r="B84" s="27" t="e">
        <f t="shared" si="26"/>
        <v>#DIV/0!</v>
      </c>
      <c r="C84" s="20">
        <v>0</v>
      </c>
      <c r="D84" s="9" t="e">
        <f t="shared" si="27"/>
        <v>#DIV/0!</v>
      </c>
      <c r="E84">
        <f>Control!C86/100</f>
        <v>0</v>
      </c>
      <c r="F84" t="e">
        <f t="shared" si="28"/>
        <v>#DIV/0!</v>
      </c>
      <c r="G84">
        <f t="shared" si="29"/>
        <v>0</v>
      </c>
      <c r="H84" s="21">
        <f t="shared" si="30"/>
        <v>0</v>
      </c>
      <c r="I84" s="7" t="e">
        <f t="shared" si="31"/>
        <v>#DIV/0!</v>
      </c>
      <c r="J84" t="e">
        <f t="shared" si="32"/>
        <v>#DIV/0!</v>
      </c>
      <c r="K84">
        <f>Control!F86/100</f>
        <v>0</v>
      </c>
      <c r="L84" s="25" t="e">
        <f t="shared" si="33"/>
        <v>#DIV/0!</v>
      </c>
      <c r="M84" s="10" t="e">
        <f t="shared" si="34"/>
        <v>#DIV/0!</v>
      </c>
      <c r="N84" t="e">
        <f t="shared" si="35"/>
        <v>#DIV/0!</v>
      </c>
      <c r="O84" t="e">
        <f t="shared" si="36"/>
        <v>#DIV/0!</v>
      </c>
      <c r="P84" s="25" t="e">
        <f t="shared" si="37"/>
        <v>#DIV/0!</v>
      </c>
      <c r="Q84" s="17" t="e">
        <f t="shared" si="38"/>
        <v>#DIV/0!</v>
      </c>
      <c r="R84" t="e">
        <f t="shared" si="39"/>
        <v>#DIV/0!</v>
      </c>
      <c r="S84" s="25" t="e">
        <f t="shared" si="40"/>
        <v>#DIV/0!</v>
      </c>
      <c r="T84" s="25" t="e">
        <f t="shared" si="41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8"/>
        <v>#DIV/0!</v>
      </c>
      <c r="Y84" s="7" t="e">
        <f t="shared" ca="1" si="47"/>
        <v>#N/A</v>
      </c>
      <c r="Z84">
        <v>1</v>
      </c>
      <c r="AA84">
        <v>2</v>
      </c>
      <c r="AB84" s="11" t="e">
        <f t="shared" si="49"/>
        <v>#DIV/0!</v>
      </c>
      <c r="AC84" s="11"/>
      <c r="AD84" s="7" t="e">
        <f t="shared" si="42"/>
        <v>#DIV/0!</v>
      </c>
      <c r="AE84" t="e">
        <f t="shared" si="43"/>
        <v>#DIV/0!</v>
      </c>
      <c r="AF84" s="25" t="e">
        <f t="shared" si="44"/>
        <v>#DIV/0!</v>
      </c>
    </row>
    <row r="85" spans="1:32" ht="14.25" x14ac:dyDescent="0.2">
      <c r="A85" s="37">
        <f>Control!B87</f>
        <v>0</v>
      </c>
      <c r="B85" s="27" t="e">
        <f t="shared" si="26"/>
        <v>#DIV/0!</v>
      </c>
      <c r="C85" s="20">
        <v>0</v>
      </c>
      <c r="D85" s="9" t="e">
        <f t="shared" si="27"/>
        <v>#DIV/0!</v>
      </c>
      <c r="E85">
        <f>Control!C87/100</f>
        <v>0</v>
      </c>
      <c r="F85" t="e">
        <f t="shared" si="28"/>
        <v>#DIV/0!</v>
      </c>
      <c r="G85">
        <f t="shared" si="29"/>
        <v>0</v>
      </c>
      <c r="H85" s="21">
        <f t="shared" si="30"/>
        <v>0</v>
      </c>
      <c r="I85" s="7" t="e">
        <f t="shared" si="31"/>
        <v>#DIV/0!</v>
      </c>
      <c r="J85" t="e">
        <f t="shared" si="32"/>
        <v>#DIV/0!</v>
      </c>
      <c r="K85">
        <f>Control!F87/100</f>
        <v>0</v>
      </c>
      <c r="L85" s="25" t="e">
        <f t="shared" si="33"/>
        <v>#DIV/0!</v>
      </c>
      <c r="M85" s="10" t="e">
        <f t="shared" si="34"/>
        <v>#DIV/0!</v>
      </c>
      <c r="N85" t="e">
        <f t="shared" si="35"/>
        <v>#DIV/0!</v>
      </c>
      <c r="O85" t="e">
        <f t="shared" si="36"/>
        <v>#DIV/0!</v>
      </c>
      <c r="P85" s="25" t="e">
        <f t="shared" si="37"/>
        <v>#DIV/0!</v>
      </c>
      <c r="Q85" s="17" t="e">
        <f t="shared" si="38"/>
        <v>#DIV/0!</v>
      </c>
      <c r="R85" t="e">
        <f t="shared" si="39"/>
        <v>#DIV/0!</v>
      </c>
      <c r="S85" s="25" t="e">
        <f t="shared" si="40"/>
        <v>#DIV/0!</v>
      </c>
      <c r="T85" s="25" t="e">
        <f t="shared" si="41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8"/>
        <v>#DIV/0!</v>
      </c>
      <c r="Y85" s="7" t="e">
        <f t="shared" ca="1" si="47"/>
        <v>#N/A</v>
      </c>
      <c r="Z85">
        <v>1</v>
      </c>
      <c r="AA85">
        <v>2</v>
      </c>
      <c r="AB85" s="11" t="e">
        <f t="shared" si="49"/>
        <v>#DIV/0!</v>
      </c>
      <c r="AC85" s="11"/>
      <c r="AD85" s="7" t="e">
        <f t="shared" si="42"/>
        <v>#DIV/0!</v>
      </c>
      <c r="AE85" t="e">
        <f t="shared" si="43"/>
        <v>#DIV/0!</v>
      </c>
      <c r="AF85" s="25" t="e">
        <f t="shared" si="44"/>
        <v>#DIV/0!</v>
      </c>
    </row>
    <row r="86" spans="1:32" ht="14.25" x14ac:dyDescent="0.2">
      <c r="A86" s="37">
        <f>Control!B88</f>
        <v>0</v>
      </c>
      <c r="B86" s="27" t="e">
        <f t="shared" si="26"/>
        <v>#DIV/0!</v>
      </c>
      <c r="C86" s="20">
        <v>0</v>
      </c>
      <c r="D86" s="9" t="e">
        <f t="shared" si="27"/>
        <v>#DIV/0!</v>
      </c>
      <c r="E86">
        <f>Control!C88/100</f>
        <v>0</v>
      </c>
      <c r="F86" t="e">
        <f t="shared" si="28"/>
        <v>#DIV/0!</v>
      </c>
      <c r="G86">
        <f t="shared" si="29"/>
        <v>0</v>
      </c>
      <c r="H86" s="21">
        <f t="shared" si="30"/>
        <v>0</v>
      </c>
      <c r="I86" s="7" t="e">
        <f t="shared" si="31"/>
        <v>#DIV/0!</v>
      </c>
      <c r="J86" t="e">
        <f t="shared" si="32"/>
        <v>#DIV/0!</v>
      </c>
      <c r="K86">
        <f>Control!F88/100</f>
        <v>0</v>
      </c>
      <c r="L86" s="25" t="e">
        <f t="shared" si="33"/>
        <v>#DIV/0!</v>
      </c>
      <c r="M86" s="10" t="e">
        <f t="shared" si="34"/>
        <v>#DIV/0!</v>
      </c>
      <c r="N86" t="e">
        <f t="shared" si="35"/>
        <v>#DIV/0!</v>
      </c>
      <c r="O86" t="e">
        <f t="shared" si="36"/>
        <v>#DIV/0!</v>
      </c>
      <c r="P86" s="25" t="e">
        <f t="shared" si="37"/>
        <v>#DIV/0!</v>
      </c>
      <c r="Q86" s="17" t="e">
        <f t="shared" si="38"/>
        <v>#DIV/0!</v>
      </c>
      <c r="R86" t="e">
        <f t="shared" si="39"/>
        <v>#DIV/0!</v>
      </c>
      <c r="S86" s="25" t="e">
        <f t="shared" si="40"/>
        <v>#DIV/0!</v>
      </c>
      <c r="T86" s="25" t="e">
        <f t="shared" si="41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8"/>
        <v>#DIV/0!</v>
      </c>
      <c r="Y86" s="7" t="e">
        <f t="shared" ca="1" si="47"/>
        <v>#N/A</v>
      </c>
      <c r="Z86">
        <v>1</v>
      </c>
      <c r="AA86">
        <v>2</v>
      </c>
      <c r="AB86" s="11" t="e">
        <f t="shared" si="49"/>
        <v>#DIV/0!</v>
      </c>
      <c r="AC86" s="11"/>
      <c r="AD86" s="7" t="e">
        <f t="shared" si="42"/>
        <v>#DIV/0!</v>
      </c>
      <c r="AE86" t="e">
        <f t="shared" si="43"/>
        <v>#DIV/0!</v>
      </c>
      <c r="AF86" s="25" t="e">
        <f t="shared" si="44"/>
        <v>#DIV/0!</v>
      </c>
    </row>
    <row r="87" spans="1:32" ht="14.25" x14ac:dyDescent="0.2">
      <c r="A87" s="37">
        <f>Control!B89</f>
        <v>0</v>
      </c>
      <c r="B87" s="27" t="e">
        <f t="shared" si="26"/>
        <v>#DIV/0!</v>
      </c>
      <c r="C87" s="20">
        <v>0</v>
      </c>
      <c r="D87" s="9" t="e">
        <f t="shared" si="27"/>
        <v>#DIV/0!</v>
      </c>
      <c r="E87">
        <f>Control!C89/100</f>
        <v>0</v>
      </c>
      <c r="F87" t="e">
        <f t="shared" si="28"/>
        <v>#DIV/0!</v>
      </c>
      <c r="G87">
        <f t="shared" si="29"/>
        <v>0</v>
      </c>
      <c r="H87" s="21">
        <f t="shared" si="30"/>
        <v>0</v>
      </c>
      <c r="I87" s="7" t="e">
        <f t="shared" si="31"/>
        <v>#DIV/0!</v>
      </c>
      <c r="J87" t="e">
        <f t="shared" si="32"/>
        <v>#DIV/0!</v>
      </c>
      <c r="K87">
        <f>Control!F89/100</f>
        <v>0</v>
      </c>
      <c r="L87" s="25" t="e">
        <f t="shared" si="33"/>
        <v>#DIV/0!</v>
      </c>
      <c r="M87" s="10" t="e">
        <f t="shared" si="34"/>
        <v>#DIV/0!</v>
      </c>
      <c r="N87" t="e">
        <f t="shared" si="35"/>
        <v>#DIV/0!</v>
      </c>
      <c r="O87" t="e">
        <f t="shared" si="36"/>
        <v>#DIV/0!</v>
      </c>
      <c r="P87" s="25" t="e">
        <f t="shared" si="37"/>
        <v>#DIV/0!</v>
      </c>
      <c r="Q87" s="17" t="e">
        <f t="shared" si="38"/>
        <v>#DIV/0!</v>
      </c>
      <c r="R87" t="e">
        <f t="shared" si="39"/>
        <v>#DIV/0!</v>
      </c>
      <c r="S87" s="25" t="e">
        <f t="shared" si="40"/>
        <v>#DIV/0!</v>
      </c>
      <c r="T87" s="25" t="e">
        <f t="shared" si="41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8"/>
        <v>#DIV/0!</v>
      </c>
      <c r="Y87" s="7" t="e">
        <f t="shared" ca="1" si="47"/>
        <v>#N/A</v>
      </c>
      <c r="Z87">
        <v>1</v>
      </c>
      <c r="AA87">
        <v>2</v>
      </c>
      <c r="AB87" s="11" t="e">
        <f t="shared" si="49"/>
        <v>#DIV/0!</v>
      </c>
      <c r="AC87" s="11"/>
      <c r="AD87" s="7" t="e">
        <f t="shared" si="42"/>
        <v>#DIV/0!</v>
      </c>
      <c r="AE87" t="e">
        <f t="shared" si="43"/>
        <v>#DIV/0!</v>
      </c>
      <c r="AF87" s="25" t="e">
        <f t="shared" si="44"/>
        <v>#DIV/0!</v>
      </c>
    </row>
    <row r="88" spans="1:32" ht="14.25" x14ac:dyDescent="0.2">
      <c r="A88" s="37">
        <f>Control!B90</f>
        <v>0</v>
      </c>
      <c r="B88" s="27" t="e">
        <f t="shared" si="26"/>
        <v>#DIV/0!</v>
      </c>
      <c r="C88" s="20">
        <v>0</v>
      </c>
      <c r="D88" s="9" t="e">
        <f t="shared" si="27"/>
        <v>#DIV/0!</v>
      </c>
      <c r="E88">
        <f>Control!C90/100</f>
        <v>0</v>
      </c>
      <c r="F88" t="e">
        <f t="shared" si="28"/>
        <v>#DIV/0!</v>
      </c>
      <c r="G88">
        <f t="shared" si="29"/>
        <v>0</v>
      </c>
      <c r="H88" s="21">
        <f t="shared" si="30"/>
        <v>0</v>
      </c>
      <c r="I88" s="7" t="e">
        <f t="shared" si="31"/>
        <v>#DIV/0!</v>
      </c>
      <c r="J88" t="e">
        <f t="shared" si="32"/>
        <v>#DIV/0!</v>
      </c>
      <c r="K88">
        <f>Control!F90/100</f>
        <v>0</v>
      </c>
      <c r="L88" s="25" t="e">
        <f t="shared" si="33"/>
        <v>#DIV/0!</v>
      </c>
      <c r="M88" s="10" t="e">
        <f t="shared" si="34"/>
        <v>#DIV/0!</v>
      </c>
      <c r="N88" t="e">
        <f t="shared" si="35"/>
        <v>#DIV/0!</v>
      </c>
      <c r="O88" t="e">
        <f t="shared" si="36"/>
        <v>#DIV/0!</v>
      </c>
      <c r="P88" s="25" t="e">
        <f t="shared" si="37"/>
        <v>#DIV/0!</v>
      </c>
      <c r="Q88" s="17" t="e">
        <f t="shared" si="38"/>
        <v>#DIV/0!</v>
      </c>
      <c r="R88" t="e">
        <f t="shared" si="39"/>
        <v>#DIV/0!</v>
      </c>
      <c r="S88" s="25" t="e">
        <f t="shared" si="40"/>
        <v>#DIV/0!</v>
      </c>
      <c r="T88" s="25" t="e">
        <f t="shared" si="41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8"/>
        <v>#DIV/0!</v>
      </c>
      <c r="Y88" s="7" t="e">
        <f t="shared" ca="1" si="47"/>
        <v>#N/A</v>
      </c>
      <c r="Z88">
        <v>1</v>
      </c>
      <c r="AA88">
        <v>2</v>
      </c>
      <c r="AB88" s="11" t="e">
        <f t="shared" si="49"/>
        <v>#DIV/0!</v>
      </c>
      <c r="AC88" s="11"/>
      <c r="AD88" s="7" t="e">
        <f t="shared" si="42"/>
        <v>#DIV/0!</v>
      </c>
      <c r="AE88" t="e">
        <f t="shared" si="43"/>
        <v>#DIV/0!</v>
      </c>
      <c r="AF88" s="25" t="e">
        <f t="shared" si="44"/>
        <v>#DIV/0!</v>
      </c>
    </row>
    <row r="89" spans="1:32" ht="14.25" x14ac:dyDescent="0.2">
      <c r="A89" s="37">
        <f>Control!B91</f>
        <v>0</v>
      </c>
      <c r="B89" s="27" t="e">
        <f t="shared" si="26"/>
        <v>#DIV/0!</v>
      </c>
      <c r="C89" s="20">
        <v>0</v>
      </c>
      <c r="D89" s="9" t="e">
        <f t="shared" si="27"/>
        <v>#DIV/0!</v>
      </c>
      <c r="E89">
        <f>Control!C91/100</f>
        <v>0</v>
      </c>
      <c r="F89" t="e">
        <f t="shared" si="28"/>
        <v>#DIV/0!</v>
      </c>
      <c r="G89">
        <f t="shared" si="29"/>
        <v>0</v>
      </c>
      <c r="H89" s="21">
        <f t="shared" si="30"/>
        <v>0</v>
      </c>
      <c r="I89" s="7" t="e">
        <f t="shared" si="31"/>
        <v>#DIV/0!</v>
      </c>
      <c r="J89" t="e">
        <f t="shared" si="32"/>
        <v>#DIV/0!</v>
      </c>
      <c r="K89">
        <f>Control!F91/100</f>
        <v>0</v>
      </c>
      <c r="L89" s="25" t="e">
        <f t="shared" si="33"/>
        <v>#DIV/0!</v>
      </c>
      <c r="M89" s="10" t="e">
        <f t="shared" si="34"/>
        <v>#DIV/0!</v>
      </c>
      <c r="N89" t="e">
        <f t="shared" si="35"/>
        <v>#DIV/0!</v>
      </c>
      <c r="O89" t="e">
        <f t="shared" si="36"/>
        <v>#DIV/0!</v>
      </c>
      <c r="P89" s="25" t="e">
        <f t="shared" si="37"/>
        <v>#DIV/0!</v>
      </c>
      <c r="Q89" s="17" t="e">
        <f t="shared" si="38"/>
        <v>#DIV/0!</v>
      </c>
      <c r="R89" t="e">
        <f t="shared" si="39"/>
        <v>#DIV/0!</v>
      </c>
      <c r="S89" s="25" t="e">
        <f t="shared" si="40"/>
        <v>#DIV/0!</v>
      </c>
      <c r="T89" s="25" t="e">
        <f t="shared" si="41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8"/>
        <v>#DIV/0!</v>
      </c>
      <c r="Y89" s="7" t="e">
        <f t="shared" ca="1" si="47"/>
        <v>#N/A</v>
      </c>
      <c r="Z89">
        <v>1</v>
      </c>
      <c r="AA89">
        <v>2</v>
      </c>
      <c r="AB89" s="11" t="e">
        <f t="shared" si="49"/>
        <v>#DIV/0!</v>
      </c>
      <c r="AC89" s="11"/>
      <c r="AD89" s="7" t="e">
        <f t="shared" si="42"/>
        <v>#DIV/0!</v>
      </c>
      <c r="AE89" t="e">
        <f t="shared" si="43"/>
        <v>#DIV/0!</v>
      </c>
      <c r="AF89" s="25" t="e">
        <f t="shared" si="44"/>
        <v>#DIV/0!</v>
      </c>
    </row>
    <row r="90" spans="1:32" ht="14.25" x14ac:dyDescent="0.2">
      <c r="A90" s="37">
        <f>Control!B92</f>
        <v>0</v>
      </c>
      <c r="B90" s="27" t="e">
        <f t="shared" si="26"/>
        <v>#DIV/0!</v>
      </c>
      <c r="C90" s="20">
        <v>0</v>
      </c>
      <c r="D90" s="9" t="e">
        <f t="shared" si="27"/>
        <v>#DIV/0!</v>
      </c>
      <c r="E90">
        <f>Control!C92/100</f>
        <v>0</v>
      </c>
      <c r="F90" t="e">
        <f t="shared" si="28"/>
        <v>#DIV/0!</v>
      </c>
      <c r="G90">
        <f t="shared" si="29"/>
        <v>0</v>
      </c>
      <c r="H90" s="21">
        <f t="shared" si="30"/>
        <v>0</v>
      </c>
      <c r="I90" s="7" t="e">
        <f t="shared" si="31"/>
        <v>#DIV/0!</v>
      </c>
      <c r="J90" t="e">
        <f t="shared" si="32"/>
        <v>#DIV/0!</v>
      </c>
      <c r="K90">
        <f>Control!F92/100</f>
        <v>0</v>
      </c>
      <c r="L90" s="25" t="e">
        <f t="shared" si="33"/>
        <v>#DIV/0!</v>
      </c>
      <c r="M90" s="10" t="e">
        <f t="shared" si="34"/>
        <v>#DIV/0!</v>
      </c>
      <c r="N90" t="e">
        <f t="shared" si="35"/>
        <v>#DIV/0!</v>
      </c>
      <c r="O90" t="e">
        <f t="shared" si="36"/>
        <v>#DIV/0!</v>
      </c>
      <c r="P90" s="25" t="e">
        <f t="shared" si="37"/>
        <v>#DIV/0!</v>
      </c>
      <c r="Q90" s="17" t="e">
        <f t="shared" si="38"/>
        <v>#DIV/0!</v>
      </c>
      <c r="R90" t="e">
        <f t="shared" si="39"/>
        <v>#DIV/0!</v>
      </c>
      <c r="S90" s="25" t="e">
        <f t="shared" si="40"/>
        <v>#DIV/0!</v>
      </c>
      <c r="T90" s="25" t="e">
        <f t="shared" si="41"/>
        <v>#DIV/0!</v>
      </c>
      <c r="U90" s="10" t="e">
        <f ca="1">RANK(C90,$C$3:OFFSET($C$3,Control!$I$5-1,0),1)</f>
        <v>#N/A</v>
      </c>
      <c r="V90" s="10" t="e">
        <f t="shared" ca="1" si="50"/>
        <v>#N/A</v>
      </c>
      <c r="W90" s="10" t="e">
        <f t="shared" ca="1" si="50"/>
        <v>#N/A</v>
      </c>
      <c r="X90" s="7" t="e">
        <f t="shared" si="48"/>
        <v>#DIV/0!</v>
      </c>
      <c r="Y90" s="7" t="e">
        <f t="shared" ca="1" si="47"/>
        <v>#N/A</v>
      </c>
      <c r="Z90">
        <v>1</v>
      </c>
      <c r="AA90">
        <v>2</v>
      </c>
      <c r="AB90" s="11" t="e">
        <f t="shared" si="49"/>
        <v>#DIV/0!</v>
      </c>
      <c r="AC90" s="11"/>
      <c r="AD90" s="7" t="e">
        <f t="shared" si="42"/>
        <v>#DIV/0!</v>
      </c>
      <c r="AE90" t="e">
        <f t="shared" si="43"/>
        <v>#DIV/0!</v>
      </c>
      <c r="AF90" s="25" t="e">
        <f t="shared" si="44"/>
        <v>#DIV/0!</v>
      </c>
    </row>
    <row r="91" spans="1:32" ht="14.25" x14ac:dyDescent="0.2">
      <c r="A91" s="37">
        <f>Control!B93</f>
        <v>0</v>
      </c>
      <c r="B91" s="27" t="e">
        <f t="shared" si="26"/>
        <v>#DIV/0!</v>
      </c>
      <c r="C91" s="20">
        <v>0</v>
      </c>
      <c r="D91" s="9" t="e">
        <f t="shared" si="27"/>
        <v>#DIV/0!</v>
      </c>
      <c r="E91">
        <f>Control!C93/100</f>
        <v>0</v>
      </c>
      <c r="F91" t="e">
        <f t="shared" si="28"/>
        <v>#DIV/0!</v>
      </c>
      <c r="G91">
        <f t="shared" si="29"/>
        <v>0</v>
      </c>
      <c r="H91" s="21">
        <f t="shared" si="30"/>
        <v>0</v>
      </c>
      <c r="I91" s="7" t="e">
        <f t="shared" si="31"/>
        <v>#DIV/0!</v>
      </c>
      <c r="J91" t="e">
        <f t="shared" si="32"/>
        <v>#DIV/0!</v>
      </c>
      <c r="K91">
        <f>Control!F93/100</f>
        <v>0</v>
      </c>
      <c r="L91" s="25" t="e">
        <f t="shared" si="33"/>
        <v>#DIV/0!</v>
      </c>
      <c r="M91" s="10" t="e">
        <f t="shared" si="34"/>
        <v>#DIV/0!</v>
      </c>
      <c r="N91" t="e">
        <f t="shared" si="35"/>
        <v>#DIV/0!</v>
      </c>
      <c r="O91" t="e">
        <f t="shared" si="36"/>
        <v>#DIV/0!</v>
      </c>
      <c r="P91" s="25" t="e">
        <f t="shared" si="37"/>
        <v>#DIV/0!</v>
      </c>
      <c r="Q91" s="17" t="e">
        <f t="shared" si="38"/>
        <v>#DIV/0!</v>
      </c>
      <c r="R91" t="e">
        <f t="shared" si="39"/>
        <v>#DIV/0!</v>
      </c>
      <c r="S91" s="25" t="e">
        <f t="shared" si="40"/>
        <v>#DIV/0!</v>
      </c>
      <c r="T91" s="25" t="e">
        <f t="shared" si="41"/>
        <v>#DIV/0!</v>
      </c>
      <c r="U91" s="10" t="e">
        <f ca="1">RANK(C91,$C$3:OFFSET($C$3,Control!$I$5-1,0),1)</f>
        <v>#N/A</v>
      </c>
      <c r="V91" s="10" t="e">
        <f t="shared" ca="1" si="50"/>
        <v>#N/A</v>
      </c>
      <c r="W91" s="10" t="e">
        <f t="shared" ca="1" si="50"/>
        <v>#N/A</v>
      </c>
      <c r="X91" s="7" t="e">
        <f t="shared" si="48"/>
        <v>#DIV/0!</v>
      </c>
      <c r="Y91" s="7" t="e">
        <f t="shared" ca="1" si="47"/>
        <v>#N/A</v>
      </c>
      <c r="Z91">
        <v>1</v>
      </c>
      <c r="AA91">
        <v>2</v>
      </c>
      <c r="AB91" s="11" t="e">
        <f t="shared" si="49"/>
        <v>#DIV/0!</v>
      </c>
      <c r="AC91" s="11"/>
      <c r="AD91" s="7" t="e">
        <f t="shared" si="42"/>
        <v>#DIV/0!</v>
      </c>
      <c r="AE91" t="e">
        <f t="shared" si="43"/>
        <v>#DIV/0!</v>
      </c>
      <c r="AF91" s="25" t="e">
        <f t="shared" si="44"/>
        <v>#DIV/0!</v>
      </c>
    </row>
    <row r="92" spans="1:32" ht="14.25" x14ac:dyDescent="0.2">
      <c r="A92" s="37">
        <f>Control!B94</f>
        <v>0</v>
      </c>
      <c r="B92" s="27" t="e">
        <f t="shared" si="26"/>
        <v>#DIV/0!</v>
      </c>
      <c r="C92" s="20">
        <v>0</v>
      </c>
      <c r="D92" s="9" t="e">
        <f t="shared" si="27"/>
        <v>#DIV/0!</v>
      </c>
      <c r="E92">
        <f>Control!C94/100</f>
        <v>0</v>
      </c>
      <c r="F92" t="e">
        <f t="shared" si="28"/>
        <v>#DIV/0!</v>
      </c>
      <c r="G92">
        <f t="shared" si="29"/>
        <v>0</v>
      </c>
      <c r="H92" s="21">
        <f t="shared" si="30"/>
        <v>0</v>
      </c>
      <c r="I92" s="7" t="e">
        <f t="shared" si="31"/>
        <v>#DIV/0!</v>
      </c>
      <c r="J92" t="e">
        <f t="shared" si="32"/>
        <v>#DIV/0!</v>
      </c>
      <c r="K92">
        <f>Control!F94/100</f>
        <v>0</v>
      </c>
      <c r="L92" s="25" t="e">
        <f t="shared" si="33"/>
        <v>#DIV/0!</v>
      </c>
      <c r="M92" s="10" t="e">
        <f t="shared" si="34"/>
        <v>#DIV/0!</v>
      </c>
      <c r="N92" t="e">
        <f t="shared" si="35"/>
        <v>#DIV/0!</v>
      </c>
      <c r="O92" t="e">
        <f t="shared" si="36"/>
        <v>#DIV/0!</v>
      </c>
      <c r="P92" s="25" t="e">
        <f t="shared" si="37"/>
        <v>#DIV/0!</v>
      </c>
      <c r="Q92" s="17" t="e">
        <f t="shared" si="38"/>
        <v>#DIV/0!</v>
      </c>
      <c r="R92" t="e">
        <f t="shared" si="39"/>
        <v>#DIV/0!</v>
      </c>
      <c r="S92" s="25" t="e">
        <f t="shared" si="40"/>
        <v>#DIV/0!</v>
      </c>
      <c r="T92" s="25" t="e">
        <f t="shared" si="41"/>
        <v>#DIV/0!</v>
      </c>
      <c r="U92" s="10" t="e">
        <f ca="1">RANK(C92,$C$3:OFFSET($C$3,Control!$I$5-1,0),1)</f>
        <v>#N/A</v>
      </c>
      <c r="V92" s="10" t="e">
        <f t="shared" ca="1" si="50"/>
        <v>#N/A</v>
      </c>
      <c r="W92" s="10" t="e">
        <f t="shared" ca="1" si="50"/>
        <v>#N/A</v>
      </c>
      <c r="X92" s="7" t="e">
        <f t="shared" si="48"/>
        <v>#DIV/0!</v>
      </c>
      <c r="Y92" s="7" t="e">
        <f t="shared" ca="1" si="47"/>
        <v>#N/A</v>
      </c>
      <c r="Z92">
        <v>1</v>
      </c>
      <c r="AA92">
        <v>2</v>
      </c>
      <c r="AB92" s="11" t="e">
        <f t="shared" si="49"/>
        <v>#DIV/0!</v>
      </c>
      <c r="AC92" s="11"/>
      <c r="AD92" s="7" t="e">
        <f t="shared" si="42"/>
        <v>#DIV/0!</v>
      </c>
      <c r="AE92" t="e">
        <f t="shared" si="43"/>
        <v>#DIV/0!</v>
      </c>
      <c r="AF92" s="25" t="e">
        <f t="shared" si="44"/>
        <v>#DIV/0!</v>
      </c>
    </row>
    <row r="93" spans="1:32" ht="14.25" x14ac:dyDescent="0.2">
      <c r="A93" s="37">
        <f>Control!B95</f>
        <v>0</v>
      </c>
      <c r="B93" s="27" t="e">
        <f t="shared" si="26"/>
        <v>#DIV/0!</v>
      </c>
      <c r="C93" s="20">
        <v>0</v>
      </c>
      <c r="D93" s="9" t="e">
        <f t="shared" si="27"/>
        <v>#DIV/0!</v>
      </c>
      <c r="E93">
        <f>Control!C95/100</f>
        <v>0</v>
      </c>
      <c r="F93" t="e">
        <f t="shared" si="28"/>
        <v>#DIV/0!</v>
      </c>
      <c r="G93">
        <f t="shared" si="29"/>
        <v>0</v>
      </c>
      <c r="H93" s="21">
        <f t="shared" si="30"/>
        <v>0</v>
      </c>
      <c r="I93" s="7" t="e">
        <f t="shared" si="31"/>
        <v>#DIV/0!</v>
      </c>
      <c r="J93" t="e">
        <f t="shared" si="32"/>
        <v>#DIV/0!</v>
      </c>
      <c r="K93">
        <f>Control!F95/100</f>
        <v>0</v>
      </c>
      <c r="L93" s="25" t="e">
        <f t="shared" si="33"/>
        <v>#DIV/0!</v>
      </c>
      <c r="M93" s="10" t="e">
        <f t="shared" si="34"/>
        <v>#DIV/0!</v>
      </c>
      <c r="N93" t="e">
        <f t="shared" si="35"/>
        <v>#DIV/0!</v>
      </c>
      <c r="O93" t="e">
        <f t="shared" si="36"/>
        <v>#DIV/0!</v>
      </c>
      <c r="P93" s="25" t="e">
        <f t="shared" si="37"/>
        <v>#DIV/0!</v>
      </c>
      <c r="Q93" s="17" t="e">
        <f t="shared" si="38"/>
        <v>#DIV/0!</v>
      </c>
      <c r="R93" t="e">
        <f t="shared" si="39"/>
        <v>#DIV/0!</v>
      </c>
      <c r="S93" s="25" t="e">
        <f t="shared" si="40"/>
        <v>#DIV/0!</v>
      </c>
      <c r="T93" s="25" t="e">
        <f t="shared" si="41"/>
        <v>#DIV/0!</v>
      </c>
      <c r="U93" s="10" t="e">
        <f ca="1">RANK(C93,$C$3:OFFSET($C$3,Control!$I$5-1,0),1)</f>
        <v>#N/A</v>
      </c>
      <c r="V93" s="10" t="e">
        <f t="shared" ca="1" si="50"/>
        <v>#N/A</v>
      </c>
      <c r="W93" s="10" t="e">
        <f t="shared" ca="1" si="50"/>
        <v>#N/A</v>
      </c>
      <c r="X93" s="7" t="e">
        <f t="shared" si="48"/>
        <v>#DIV/0!</v>
      </c>
      <c r="Y93" s="7" t="e">
        <f t="shared" ca="1" si="47"/>
        <v>#N/A</v>
      </c>
      <c r="Z93">
        <v>1</v>
      </c>
      <c r="AA93">
        <v>2</v>
      </c>
      <c r="AB93" s="11" t="e">
        <f t="shared" si="49"/>
        <v>#DIV/0!</v>
      </c>
      <c r="AC93" s="11"/>
      <c r="AD93" s="7" t="e">
        <f t="shared" si="42"/>
        <v>#DIV/0!</v>
      </c>
      <c r="AE93" t="e">
        <f t="shared" si="43"/>
        <v>#DIV/0!</v>
      </c>
      <c r="AF93" s="25" t="e">
        <f t="shared" si="44"/>
        <v>#DIV/0!</v>
      </c>
    </row>
    <row r="94" spans="1:32" ht="14.25" x14ac:dyDescent="0.2">
      <c r="A94" s="37">
        <f>Control!B96</f>
        <v>0</v>
      </c>
      <c r="B94" s="27" t="e">
        <f t="shared" si="26"/>
        <v>#DIV/0!</v>
      </c>
      <c r="C94" s="20">
        <v>0</v>
      </c>
      <c r="D94" s="9" t="e">
        <f t="shared" si="27"/>
        <v>#DIV/0!</v>
      </c>
      <c r="E94">
        <f>Control!C96/100</f>
        <v>0</v>
      </c>
      <c r="F94" t="e">
        <f t="shared" si="28"/>
        <v>#DIV/0!</v>
      </c>
      <c r="G94">
        <f t="shared" si="29"/>
        <v>0</v>
      </c>
      <c r="H94" s="21">
        <f t="shared" si="30"/>
        <v>0</v>
      </c>
      <c r="I94" s="7" t="e">
        <f t="shared" si="31"/>
        <v>#DIV/0!</v>
      </c>
      <c r="J94" t="e">
        <f t="shared" si="32"/>
        <v>#DIV/0!</v>
      </c>
      <c r="K94">
        <f>Control!F96/100</f>
        <v>0</v>
      </c>
      <c r="L94" s="25" t="e">
        <f t="shared" si="33"/>
        <v>#DIV/0!</v>
      </c>
      <c r="M94" s="10" t="e">
        <f t="shared" si="34"/>
        <v>#DIV/0!</v>
      </c>
      <c r="N94" t="e">
        <f t="shared" si="35"/>
        <v>#DIV/0!</v>
      </c>
      <c r="O94" t="e">
        <f t="shared" si="36"/>
        <v>#DIV/0!</v>
      </c>
      <c r="P94" s="25" t="e">
        <f t="shared" si="37"/>
        <v>#DIV/0!</v>
      </c>
      <c r="Q94" s="17" t="e">
        <f t="shared" si="38"/>
        <v>#DIV/0!</v>
      </c>
      <c r="R94" t="e">
        <f t="shared" si="39"/>
        <v>#DIV/0!</v>
      </c>
      <c r="S94" s="25" t="e">
        <f t="shared" si="40"/>
        <v>#DIV/0!</v>
      </c>
      <c r="T94" s="25" t="e">
        <f t="shared" si="41"/>
        <v>#DIV/0!</v>
      </c>
      <c r="U94" s="10" t="e">
        <f ca="1">RANK(C94,$C$3:OFFSET($C$3,Control!$I$5-1,0),1)</f>
        <v>#N/A</v>
      </c>
      <c r="V94" s="10" t="e">
        <f t="shared" ca="1" si="50"/>
        <v>#N/A</v>
      </c>
      <c r="W94" s="10" t="e">
        <f t="shared" ca="1" si="50"/>
        <v>#N/A</v>
      </c>
      <c r="X94" s="7" t="e">
        <f t="shared" si="48"/>
        <v>#DIV/0!</v>
      </c>
      <c r="Y94" s="7" t="e">
        <f t="shared" ca="1" si="47"/>
        <v>#N/A</v>
      </c>
      <c r="Z94">
        <v>1</v>
      </c>
      <c r="AA94">
        <v>2</v>
      </c>
      <c r="AB94" s="11" t="e">
        <f t="shared" si="49"/>
        <v>#DIV/0!</v>
      </c>
      <c r="AC94" s="11"/>
      <c r="AD94" s="7" t="e">
        <f t="shared" si="42"/>
        <v>#DIV/0!</v>
      </c>
      <c r="AE94" t="e">
        <f t="shared" si="43"/>
        <v>#DIV/0!</v>
      </c>
      <c r="AF94" s="25" t="e">
        <f t="shared" si="44"/>
        <v>#DIV/0!</v>
      </c>
    </row>
    <row r="95" spans="1:32" ht="14.25" x14ac:dyDescent="0.2">
      <c r="A95" s="37">
        <f>Control!B97</f>
        <v>0</v>
      </c>
      <c r="B95" s="27" t="e">
        <f t="shared" ref="B95:B100" si="51">100*T95/(1-S95)</f>
        <v>#DIV/0!</v>
      </c>
      <c r="C95" s="20">
        <v>0</v>
      </c>
      <c r="D95" s="9" t="e">
        <f t="shared" ref="D95:D100" si="52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3">$F$2*N95</f>
        <v>#DIV/0!</v>
      </c>
      <c r="G95">
        <f t="shared" ref="G95:G100" si="54">0.018*C95*1000000/8.3144/($AA$1+273.15)</f>
        <v>0</v>
      </c>
      <c r="H95" s="21">
        <f t="shared" ref="H95:H100" si="55">2*0.0000000000000000001*(E95*100)^3.5</f>
        <v>0</v>
      </c>
      <c r="I95" s="7" t="e">
        <f t="shared" ref="I95:I100" si="56">MIN(J95*$J$2,C95)</f>
        <v>#DIV/0!</v>
      </c>
      <c r="J95" t="e">
        <f t="shared" ref="J95:J100" si="57">$I$2+(0.821*SQRT(H95)+1.54)/E95</f>
        <v>#DIV/0!</v>
      </c>
      <c r="K95">
        <f>Control!F97/100</f>
        <v>0</v>
      </c>
      <c r="L95" s="25" t="e">
        <f t="shared" ref="L95:L100" si="58">K95*(1-F95-P95-S95)</f>
        <v>#DIV/0!</v>
      </c>
      <c r="M95" s="10" t="e">
        <f t="shared" ref="M95:M100" si="59">0.018*I95*1000000/8.3144/($AA$1+273.15)</f>
        <v>#DIV/0!</v>
      </c>
      <c r="N95" t="e">
        <f t="shared" ref="N95:N100" si="60">1/((1+$P$2)*(1+(1-E95)/E95*$AA$2/M95)-$O$2)</f>
        <v>#DIV/0!</v>
      </c>
      <c r="O95" t="e">
        <f t="shared" ref="O95:O100" si="61">$O$2*N95</f>
        <v>#DIV/0!</v>
      </c>
      <c r="P95" s="25" t="e">
        <f t="shared" ref="P95:P100" si="62">S95*($P$2-$F$2)</f>
        <v>#DIV/0!</v>
      </c>
      <c r="Q95" s="17" t="e">
        <f t="shared" ref="Q95:Q100" si="63">100/(1+G95/$AA$2*(1/S95-1))</f>
        <v>#DIV/0!</v>
      </c>
      <c r="R95" t="e">
        <f t="shared" ref="R95:R100" si="64">Q95/100*G95+(100-Q95)/100*2450</f>
        <v>#DIV/0!</v>
      </c>
      <c r="S95" s="25" t="e">
        <f t="shared" ref="S95:S100" si="65">($O$2/(1+$P$2-$F$2)+1)*N95</f>
        <v>#DIV/0!</v>
      </c>
      <c r="T95" s="25" t="e">
        <f t="shared" ref="T95:T100" si="66">L95+F95+P95</f>
        <v>#DIV/0!</v>
      </c>
      <c r="U95" s="10" t="e">
        <f ca="1">RANK(C95,$C$3:OFFSET($C$3,Control!$I$5-1,0),1)</f>
        <v>#N/A</v>
      </c>
      <c r="V95" s="10" t="e">
        <f t="shared" ca="1" si="50"/>
        <v>#N/A</v>
      </c>
      <c r="W95" s="10" t="e">
        <f t="shared" ca="1" si="50"/>
        <v>#N/A</v>
      </c>
      <c r="X95" s="7" t="e">
        <f t="shared" si="48"/>
        <v>#DIV/0!</v>
      </c>
      <c r="Y95" s="7" t="e">
        <f t="shared" ca="1" si="47"/>
        <v>#N/A</v>
      </c>
      <c r="Z95">
        <v>1</v>
      </c>
      <c r="AA95">
        <v>2</v>
      </c>
      <c r="AB95" s="11" t="e">
        <f t="shared" si="49"/>
        <v>#DIV/0!</v>
      </c>
      <c r="AC95" s="11"/>
      <c r="AD95" s="7" t="e">
        <f t="shared" ref="AD95:AD100" si="67">B95+S95*100</f>
        <v>#DIV/0!</v>
      </c>
      <c r="AE95" t="e">
        <f t="shared" ref="AE95:AE100" si="68">($AE$1/100-K95)/(1-K95)/N95-1-$P$2</f>
        <v>#DIV/0!</v>
      </c>
      <c r="AF95" s="25" t="e">
        <f t="shared" ref="AF95:AF100" si="69">S95+P95+F95</f>
        <v>#DIV/0!</v>
      </c>
    </row>
    <row r="96" spans="1:32" ht="14.25" x14ac:dyDescent="0.2">
      <c r="A96" s="37">
        <f>Control!B98</f>
        <v>0</v>
      </c>
      <c r="B96" s="27" t="e">
        <f t="shared" si="51"/>
        <v>#DIV/0!</v>
      </c>
      <c r="C96" s="20">
        <v>0</v>
      </c>
      <c r="D96" s="9" t="e">
        <f t="shared" si="52"/>
        <v>#DIV/0!</v>
      </c>
      <c r="E96">
        <f>Control!C98/100</f>
        <v>0</v>
      </c>
      <c r="F96" t="e">
        <f t="shared" si="53"/>
        <v>#DIV/0!</v>
      </c>
      <c r="G96">
        <f t="shared" si="54"/>
        <v>0</v>
      </c>
      <c r="H96" s="21">
        <f t="shared" si="55"/>
        <v>0</v>
      </c>
      <c r="I96" s="7" t="e">
        <f t="shared" si="56"/>
        <v>#DIV/0!</v>
      </c>
      <c r="J96" t="e">
        <f t="shared" si="57"/>
        <v>#DIV/0!</v>
      </c>
      <c r="K96">
        <f>Control!F98/100</f>
        <v>0</v>
      </c>
      <c r="L96" s="25" t="e">
        <f t="shared" si="58"/>
        <v>#DIV/0!</v>
      </c>
      <c r="M96" s="10" t="e">
        <f t="shared" si="59"/>
        <v>#DIV/0!</v>
      </c>
      <c r="N96" t="e">
        <f t="shared" si="60"/>
        <v>#DIV/0!</v>
      </c>
      <c r="O96" t="e">
        <f t="shared" si="61"/>
        <v>#DIV/0!</v>
      </c>
      <c r="P96" s="25" t="e">
        <f t="shared" si="62"/>
        <v>#DIV/0!</v>
      </c>
      <c r="Q96" s="17" t="e">
        <f t="shared" si="63"/>
        <v>#DIV/0!</v>
      </c>
      <c r="R96" t="e">
        <f t="shared" si="64"/>
        <v>#DIV/0!</v>
      </c>
      <c r="S96" s="25" t="e">
        <f t="shared" si="65"/>
        <v>#DIV/0!</v>
      </c>
      <c r="T96" s="25" t="e">
        <f t="shared" si="66"/>
        <v>#DIV/0!</v>
      </c>
      <c r="U96" s="10" t="e">
        <f ca="1">RANK(C96,$C$3:OFFSET($C$3,Control!$I$5-1,0),1)</f>
        <v>#N/A</v>
      </c>
      <c r="V96" s="10" t="e">
        <f t="shared" ref="V96:W100" ca="1" si="70">IF(U96=U95,U95+1,U96)</f>
        <v>#N/A</v>
      </c>
      <c r="W96" s="10" t="e">
        <f t="shared" ca="1" si="70"/>
        <v>#N/A</v>
      </c>
      <c r="X96" s="7" t="e">
        <f t="shared" si="48"/>
        <v>#DIV/0!</v>
      </c>
      <c r="Y96" s="7" t="e">
        <f t="shared" ca="1" si="47"/>
        <v>#N/A</v>
      </c>
      <c r="Z96">
        <v>1</v>
      </c>
      <c r="AA96">
        <v>2</v>
      </c>
      <c r="AB96" s="11" t="e">
        <f t="shared" si="49"/>
        <v>#DIV/0!</v>
      </c>
      <c r="AC96" s="11"/>
      <c r="AD96" s="7" t="e">
        <f t="shared" si="67"/>
        <v>#DIV/0!</v>
      </c>
      <c r="AE96" t="e">
        <f t="shared" si="68"/>
        <v>#DIV/0!</v>
      </c>
      <c r="AF96" s="25" t="e">
        <f t="shared" si="69"/>
        <v>#DIV/0!</v>
      </c>
    </row>
    <row r="97" spans="1:32" ht="14.25" x14ac:dyDescent="0.2">
      <c r="A97" s="37">
        <f>Control!B99</f>
        <v>0</v>
      </c>
      <c r="B97" s="27" t="e">
        <f t="shared" si="51"/>
        <v>#DIV/0!</v>
      </c>
      <c r="C97" s="20">
        <v>0</v>
      </c>
      <c r="D97" s="9" t="e">
        <f t="shared" si="52"/>
        <v>#DIV/0!</v>
      </c>
      <c r="E97">
        <f>Control!C99/100</f>
        <v>0</v>
      </c>
      <c r="F97" t="e">
        <f t="shared" si="53"/>
        <v>#DIV/0!</v>
      </c>
      <c r="G97">
        <f t="shared" si="54"/>
        <v>0</v>
      </c>
      <c r="H97" s="21">
        <f t="shared" si="55"/>
        <v>0</v>
      </c>
      <c r="I97" s="7" t="e">
        <f t="shared" si="56"/>
        <v>#DIV/0!</v>
      </c>
      <c r="J97" t="e">
        <f t="shared" si="57"/>
        <v>#DIV/0!</v>
      </c>
      <c r="K97">
        <f>Control!F99/100</f>
        <v>0</v>
      </c>
      <c r="L97" s="25" t="e">
        <f t="shared" si="58"/>
        <v>#DIV/0!</v>
      </c>
      <c r="M97" s="10" t="e">
        <f t="shared" si="59"/>
        <v>#DIV/0!</v>
      </c>
      <c r="N97" t="e">
        <f t="shared" si="60"/>
        <v>#DIV/0!</v>
      </c>
      <c r="O97" t="e">
        <f t="shared" si="61"/>
        <v>#DIV/0!</v>
      </c>
      <c r="P97" s="25" t="e">
        <f t="shared" si="62"/>
        <v>#DIV/0!</v>
      </c>
      <c r="Q97" s="17" t="e">
        <f t="shared" si="63"/>
        <v>#DIV/0!</v>
      </c>
      <c r="R97" t="e">
        <f t="shared" si="64"/>
        <v>#DIV/0!</v>
      </c>
      <c r="S97" s="25" t="e">
        <f t="shared" si="65"/>
        <v>#DIV/0!</v>
      </c>
      <c r="T97" s="25" t="e">
        <f t="shared" si="66"/>
        <v>#DIV/0!</v>
      </c>
      <c r="U97" s="10" t="e">
        <f ca="1">RANK(C97,$C$3:OFFSET($C$3,Control!$I$5-1,0),1)</f>
        <v>#N/A</v>
      </c>
      <c r="V97" s="10" t="e">
        <f t="shared" ca="1" si="70"/>
        <v>#N/A</v>
      </c>
      <c r="W97" s="10" t="e">
        <f t="shared" ca="1" si="70"/>
        <v>#N/A</v>
      </c>
      <c r="X97" s="7" t="e">
        <f t="shared" si="48"/>
        <v>#DIV/0!</v>
      </c>
      <c r="Y97" s="7" t="e">
        <f t="shared" ca="1" si="47"/>
        <v>#N/A</v>
      </c>
      <c r="Z97">
        <v>1</v>
      </c>
      <c r="AA97">
        <v>2</v>
      </c>
      <c r="AB97" s="11" t="e">
        <f t="shared" si="49"/>
        <v>#DIV/0!</v>
      </c>
      <c r="AC97" s="11"/>
      <c r="AD97" s="7" t="e">
        <f t="shared" si="67"/>
        <v>#DIV/0!</v>
      </c>
      <c r="AE97" t="e">
        <f t="shared" si="68"/>
        <v>#DIV/0!</v>
      </c>
      <c r="AF97" s="25" t="e">
        <f t="shared" si="69"/>
        <v>#DIV/0!</v>
      </c>
    </row>
    <row r="98" spans="1:32" ht="14.25" x14ac:dyDescent="0.2">
      <c r="A98" s="37">
        <f>Control!B100</f>
        <v>0</v>
      </c>
      <c r="B98" s="27" t="e">
        <f t="shared" si="51"/>
        <v>#DIV/0!</v>
      </c>
      <c r="C98" s="20">
        <v>0</v>
      </c>
      <c r="D98" s="9" t="e">
        <f t="shared" si="52"/>
        <v>#DIV/0!</v>
      </c>
      <c r="E98">
        <f>Control!C100/100</f>
        <v>0</v>
      </c>
      <c r="F98" t="e">
        <f t="shared" si="53"/>
        <v>#DIV/0!</v>
      </c>
      <c r="G98">
        <f t="shared" si="54"/>
        <v>0</v>
      </c>
      <c r="H98" s="21">
        <f t="shared" si="55"/>
        <v>0</v>
      </c>
      <c r="I98" s="7" t="e">
        <f t="shared" si="56"/>
        <v>#DIV/0!</v>
      </c>
      <c r="J98" t="e">
        <f t="shared" si="57"/>
        <v>#DIV/0!</v>
      </c>
      <c r="K98">
        <f>Control!F100/100</f>
        <v>0</v>
      </c>
      <c r="L98" s="25" t="e">
        <f t="shared" si="58"/>
        <v>#DIV/0!</v>
      </c>
      <c r="M98" s="10" t="e">
        <f t="shared" si="59"/>
        <v>#DIV/0!</v>
      </c>
      <c r="N98" t="e">
        <f t="shared" si="60"/>
        <v>#DIV/0!</v>
      </c>
      <c r="O98" t="e">
        <f t="shared" si="61"/>
        <v>#DIV/0!</v>
      </c>
      <c r="P98" s="25" t="e">
        <f t="shared" si="62"/>
        <v>#DIV/0!</v>
      </c>
      <c r="Q98" s="17" t="e">
        <f t="shared" si="63"/>
        <v>#DIV/0!</v>
      </c>
      <c r="R98" t="e">
        <f t="shared" si="64"/>
        <v>#DIV/0!</v>
      </c>
      <c r="S98" s="25" t="e">
        <f t="shared" si="65"/>
        <v>#DIV/0!</v>
      </c>
      <c r="T98" s="25" t="e">
        <f t="shared" si="66"/>
        <v>#DIV/0!</v>
      </c>
      <c r="U98" s="10" t="e">
        <f ca="1">RANK(C98,$C$3:OFFSET($C$3,Control!$I$5-1,0),1)</f>
        <v>#N/A</v>
      </c>
      <c r="V98" s="10" t="e">
        <f t="shared" ca="1" si="70"/>
        <v>#N/A</v>
      </c>
      <c r="W98" s="10" t="e">
        <f t="shared" ca="1" si="70"/>
        <v>#N/A</v>
      </c>
      <c r="X98" s="7" t="e">
        <f t="shared" si="48"/>
        <v>#DIV/0!</v>
      </c>
      <c r="Y98" s="7" t="e">
        <f t="shared" ca="1" si="47"/>
        <v>#N/A</v>
      </c>
      <c r="Z98">
        <v>1</v>
      </c>
      <c r="AA98">
        <v>2</v>
      </c>
      <c r="AB98" s="11" t="e">
        <f t="shared" si="49"/>
        <v>#DIV/0!</v>
      </c>
      <c r="AC98" s="11"/>
      <c r="AD98" s="7" t="e">
        <f t="shared" si="67"/>
        <v>#DIV/0!</v>
      </c>
      <c r="AE98" t="e">
        <f t="shared" si="68"/>
        <v>#DIV/0!</v>
      </c>
      <c r="AF98" s="25" t="e">
        <f t="shared" si="69"/>
        <v>#DIV/0!</v>
      </c>
    </row>
    <row r="99" spans="1:32" ht="14.25" x14ac:dyDescent="0.2">
      <c r="A99" s="37">
        <f>Control!B101</f>
        <v>0</v>
      </c>
      <c r="B99" s="27" t="e">
        <f t="shared" si="51"/>
        <v>#DIV/0!</v>
      </c>
      <c r="C99" s="20">
        <v>0</v>
      </c>
      <c r="D99" s="9" t="e">
        <f t="shared" si="52"/>
        <v>#DIV/0!</v>
      </c>
      <c r="E99">
        <f>Control!C101/100</f>
        <v>0</v>
      </c>
      <c r="F99" t="e">
        <f t="shared" si="53"/>
        <v>#DIV/0!</v>
      </c>
      <c r="G99">
        <f t="shared" si="54"/>
        <v>0</v>
      </c>
      <c r="H99" s="21">
        <f t="shared" si="55"/>
        <v>0</v>
      </c>
      <c r="I99" s="7" t="e">
        <f t="shared" si="56"/>
        <v>#DIV/0!</v>
      </c>
      <c r="J99" t="e">
        <f t="shared" si="57"/>
        <v>#DIV/0!</v>
      </c>
      <c r="K99">
        <f>Control!F101/100</f>
        <v>0</v>
      </c>
      <c r="L99" s="25" t="e">
        <f t="shared" si="58"/>
        <v>#DIV/0!</v>
      </c>
      <c r="M99" s="10" t="e">
        <f t="shared" si="59"/>
        <v>#DIV/0!</v>
      </c>
      <c r="N99" t="e">
        <f t="shared" si="60"/>
        <v>#DIV/0!</v>
      </c>
      <c r="O99" t="e">
        <f t="shared" si="61"/>
        <v>#DIV/0!</v>
      </c>
      <c r="P99" s="25" t="e">
        <f t="shared" si="62"/>
        <v>#DIV/0!</v>
      </c>
      <c r="Q99" s="17" t="e">
        <f t="shared" si="63"/>
        <v>#DIV/0!</v>
      </c>
      <c r="R99" t="e">
        <f t="shared" si="64"/>
        <v>#DIV/0!</v>
      </c>
      <c r="S99" s="25" t="e">
        <f t="shared" si="65"/>
        <v>#DIV/0!</v>
      </c>
      <c r="T99" s="25" t="e">
        <f t="shared" si="66"/>
        <v>#DIV/0!</v>
      </c>
      <c r="U99" s="10" t="e">
        <f ca="1">RANK(C99,$C$3:OFFSET($C$3,Control!$I$5-1,0),1)</f>
        <v>#N/A</v>
      </c>
      <c r="V99" s="10" t="e">
        <f t="shared" ca="1" si="70"/>
        <v>#N/A</v>
      </c>
      <c r="W99" s="10" t="e">
        <f t="shared" ca="1" si="70"/>
        <v>#N/A</v>
      </c>
      <c r="X99" s="7" t="e">
        <f t="shared" si="48"/>
        <v>#DIV/0!</v>
      </c>
      <c r="Y99" s="7" t="e">
        <f t="shared" ca="1" si="47"/>
        <v>#N/A</v>
      </c>
      <c r="Z99">
        <v>1</v>
      </c>
      <c r="AA99">
        <v>2</v>
      </c>
      <c r="AB99" s="11" t="e">
        <f t="shared" si="49"/>
        <v>#DIV/0!</v>
      </c>
      <c r="AC99" s="11"/>
      <c r="AD99" s="7" t="e">
        <f t="shared" si="67"/>
        <v>#DIV/0!</v>
      </c>
      <c r="AE99" t="e">
        <f t="shared" si="68"/>
        <v>#DIV/0!</v>
      </c>
      <c r="AF99" s="25" t="e">
        <f t="shared" si="69"/>
        <v>#DIV/0!</v>
      </c>
    </row>
    <row r="100" spans="1:32" ht="14.25" x14ac:dyDescent="0.2">
      <c r="A100" s="37">
        <f>Control!B102</f>
        <v>0</v>
      </c>
      <c r="B100" s="27" t="e">
        <f t="shared" si="51"/>
        <v>#DIV/0!</v>
      </c>
      <c r="C100" s="20">
        <v>0</v>
      </c>
      <c r="D100" s="9" t="e">
        <f t="shared" si="52"/>
        <v>#DIV/0!</v>
      </c>
      <c r="E100">
        <f>Control!C102/100</f>
        <v>0</v>
      </c>
      <c r="F100" t="e">
        <f t="shared" si="53"/>
        <v>#DIV/0!</v>
      </c>
      <c r="G100">
        <f t="shared" si="54"/>
        <v>0</v>
      </c>
      <c r="H100" s="21">
        <f t="shared" si="55"/>
        <v>0</v>
      </c>
      <c r="I100" s="7" t="e">
        <f t="shared" si="56"/>
        <v>#DIV/0!</v>
      </c>
      <c r="J100" t="e">
        <f t="shared" si="57"/>
        <v>#DIV/0!</v>
      </c>
      <c r="K100">
        <f>Control!F102/100</f>
        <v>0</v>
      </c>
      <c r="L100" s="25" t="e">
        <f t="shared" si="58"/>
        <v>#DIV/0!</v>
      </c>
      <c r="M100" s="10" t="e">
        <f t="shared" si="59"/>
        <v>#DIV/0!</v>
      </c>
      <c r="N100" t="e">
        <f t="shared" si="60"/>
        <v>#DIV/0!</v>
      </c>
      <c r="O100" t="e">
        <f t="shared" si="61"/>
        <v>#DIV/0!</v>
      </c>
      <c r="P100" s="25" t="e">
        <f t="shared" si="62"/>
        <v>#DIV/0!</v>
      </c>
      <c r="Q100" s="17" t="e">
        <f t="shared" si="63"/>
        <v>#DIV/0!</v>
      </c>
      <c r="R100" t="e">
        <f t="shared" si="64"/>
        <v>#DIV/0!</v>
      </c>
      <c r="S100" s="25" t="e">
        <f t="shared" si="65"/>
        <v>#DIV/0!</v>
      </c>
      <c r="T100" s="25" t="e">
        <f t="shared" si="66"/>
        <v>#DIV/0!</v>
      </c>
      <c r="U100" s="10" t="e">
        <f ca="1">RANK(C100,$C$3:OFFSET($C$3,Control!$I$5-1,0),1)</f>
        <v>#N/A</v>
      </c>
      <c r="V100" s="10" t="e">
        <f t="shared" ca="1" si="70"/>
        <v>#N/A</v>
      </c>
      <c r="W100" s="10" t="e">
        <f t="shared" ca="1" si="70"/>
        <v>#N/A</v>
      </c>
      <c r="X100" s="7" t="e">
        <f t="shared" si="48"/>
        <v>#DIV/0!</v>
      </c>
      <c r="Y100" s="7" t="e">
        <f t="shared" ca="1" si="47"/>
        <v>#N/A</v>
      </c>
      <c r="Z100">
        <v>1</v>
      </c>
      <c r="AA100">
        <v>2</v>
      </c>
      <c r="AB100" s="11" t="e">
        <f t="shared" si="49"/>
        <v>#DIV/0!</v>
      </c>
      <c r="AC100" s="11"/>
      <c r="AD100" s="7" t="e">
        <f t="shared" si="67"/>
        <v>#DIV/0!</v>
      </c>
      <c r="AE100" t="e">
        <f t="shared" si="68"/>
        <v>#DIV/0!</v>
      </c>
      <c r="AF100" s="25" t="e">
        <f t="shared" si="69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10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5891.7037693589027</v>
      </c>
      <c r="AH1" s="31" t="s">
        <v>96</v>
      </c>
      <c r="AI1">
        <f ca="1">MAX(AD3:OFFSET(AD3,Control!$I$5-1,0))</f>
        <v>6.9679521493201655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2.1580944241289535E-5</v>
      </c>
      <c r="E2" s="18" t="s">
        <v>29</v>
      </c>
      <c r="F2" s="3">
        <f>Control!Q25</f>
        <v>8.8028169014084515E-2</v>
      </c>
      <c r="H2" s="3" t="s">
        <v>33</v>
      </c>
      <c r="I2" s="4">
        <v>0.1</v>
      </c>
      <c r="J2" s="4">
        <f>Control!S25</f>
        <v>1</v>
      </c>
      <c r="K2" s="4" t="s">
        <v>49</v>
      </c>
      <c r="N2" s="4" t="s">
        <v>34</v>
      </c>
      <c r="O2" s="4">
        <f>Control!R25</f>
        <v>2.8248587570621471</v>
      </c>
      <c r="P2" s="18">
        <f>Control!P25</f>
        <v>1.8248587570621468</v>
      </c>
      <c r="Q2" s="34" t="s">
        <v>35</v>
      </c>
      <c r="R2" s="14" t="s">
        <v>38</v>
      </c>
      <c r="S2" s="8">
        <f ca="1">100*MAX(S3:OFFSET(S3,Control!$I$5-1,0))</f>
        <v>0.19377086783012734</v>
      </c>
      <c r="T2" s="8">
        <f ca="1">S2*(1+AG3/100)</f>
        <v>0.53871169752170789</v>
      </c>
      <c r="U2" s="2"/>
      <c r="V2" t="s">
        <v>44</v>
      </c>
      <c r="W2">
        <f>O2/(1+P2-F2)</f>
        <v>1.032164274032346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3.0884830320229897</v>
      </c>
      <c r="C3" s="20">
        <v>74.411983714554339</v>
      </c>
      <c r="D3" s="9">
        <f>ABS(B3-((354.94*SQRT(C3)+9.623*C3-1.5223*POWER(C3,1.5))/($AA$1+273)+0.0012439*POWER(C3,1.5)))</f>
        <v>1.7533204221820142E-7</v>
      </c>
      <c r="E3">
        <f>Control!C5/100</f>
        <v>0.38965236339525339</v>
      </c>
      <c r="F3">
        <f>$F$2*N3</f>
        <v>5.8120677465125461E-5</v>
      </c>
      <c r="G3">
        <f t="shared" ref="G3:G30" si="0">0.018*C3*1000000/8.3144/($AA$1+273.15)</f>
        <v>131.70575538256725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2.845489819292055E-2</v>
      </c>
      <c r="M3" s="10">
        <f t="shared" ref="M3:M30" si="3">0.018*I3*1000000/8.3144/($AA$1+273.15)</f>
        <v>7.1722791814357176</v>
      </c>
      <c r="N3">
        <f>1/((1+$P$2)*(1+(1-E3)/E3*$AA$2/M3)-$O$2)</f>
        <v>6.602508960038252E-4</v>
      </c>
      <c r="O3">
        <f>$O$2*N3</f>
        <v>1.8651155254345345E-3</v>
      </c>
      <c r="P3" s="25">
        <f>S3*($P$2-$F$2)</f>
        <v>2.3303720906471237E-3</v>
      </c>
      <c r="Q3" s="17">
        <f>100/(1+G3/$AA$2*(1/S3-1))</f>
        <v>2.4431790447605657</v>
      </c>
      <c r="R3">
        <f>Q3/100*G3+(100-Q3)/100*$AA$2</f>
        <v>2398.2377618673786</v>
      </c>
      <c r="S3" s="25">
        <f>($O$2/(1+$P$2-$F$2)+1)*N3</f>
        <v>1.3417382827568193E-3</v>
      </c>
      <c r="T3" s="25">
        <f>L3+F3+P3</f>
        <v>3.0843390961032797E-2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2.9115149088924372</v>
      </c>
      <c r="Y3" s="7">
        <f t="shared" ref="Y3:Y66" ca="1" si="4">ABS(C3-V3)</f>
        <v>52.411983714554339</v>
      </c>
      <c r="Z3">
        <v>1</v>
      </c>
      <c r="AA3">
        <v>2</v>
      </c>
      <c r="AB3" s="11">
        <f>100*8.3144*$AA$2*($AA$1+273)*($AE$1/100-B3/100)/(0.018*1000000*C3+8.3144*$AA$2*($AA$1+273)*($AE$1/100-B3/100))</f>
        <v>45.813303795075392</v>
      </c>
      <c r="AC3" s="11"/>
      <c r="AD3" s="7">
        <f>B3+S3*100</f>
        <v>3.2226568602986716</v>
      </c>
      <c r="AE3">
        <f>($AE$1/100-K3)/(1-K3)/N3-1-$P$2</f>
        <v>71.523884454990053</v>
      </c>
      <c r="AF3" s="25">
        <f>S3+P3+F3</f>
        <v>3.7302310508690686E-3</v>
      </c>
      <c r="AG3">
        <f>100*((O2+P2)*(1+P2-F2)-O2)/(1+O2+P2-F2)</f>
        <v>178.01480354310999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100*T4/(1-S4)</f>
        <v>3.6785937817429217</v>
      </c>
      <c r="C4" s="20">
        <v>99.57000829717893</v>
      </c>
      <c r="D4" s="9">
        <f t="shared" ref="D4:D30" si="6">ABS(B4-((354.94*SQRT(C4)+9.623*C4-1.5223*POWER(C4,1.5))/($AA$1+273)+0.0012439*POWER(C4,1.5)))</f>
        <v>8.8274471865545934E-7</v>
      </c>
      <c r="E4">
        <f>Control!C6/100</f>
        <v>0.34971299583991844</v>
      </c>
      <c r="F4">
        <f t="shared" ref="F4:F30" si="7">$F$2*N4</f>
        <v>5.4413031909935451E-5</v>
      </c>
      <c r="G4">
        <f t="shared" si="0"/>
        <v>176.23429052145352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3.450360374103735E-2</v>
      </c>
      <c r="M4" s="10">
        <f t="shared" si="3"/>
        <v>7.9711832744935887</v>
      </c>
      <c r="N4">
        <f t="shared" ref="N4:N30" si="10">1/((1+$P$2)*(1+(1-E4)/E4*$AA$2/M4)-$O$2)</f>
        <v>6.1813204249686667E-4</v>
      </c>
      <c r="O4">
        <f t="shared" ref="O4:O30" si="11">$O$2*N4</f>
        <v>1.746135713267985E-3</v>
      </c>
      <c r="P4" s="25">
        <f t="shared" ref="P4:P30" si="12">S4*($P$2-$F$2)</f>
        <v>2.1817125412292582E-3</v>
      </c>
      <c r="Q4" s="17">
        <f t="shared" ref="Q4:Q30" si="13">100/(1+G4/$AA$2*(1/S4-1))</f>
        <v>1.7218838560752132</v>
      </c>
      <c r="R4">
        <f t="shared" ref="R4:R9" si="14">Q4/100*G4+(100-Q4)/100*$AA$2</f>
        <v>2415.762301130711</v>
      </c>
      <c r="S4" s="25">
        <f t="shared" ref="S4:S30" si="15">($O$2/(1+$P$2-$F$2)+1)*N4</f>
        <v>1.2561458533967764E-3</v>
      </c>
      <c r="T4" s="25">
        <f t="shared" ref="T4:T30" si="16">L4+F4+P4</f>
        <v>3.6739729314176545E-2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3.5121735783534218</v>
      </c>
      <c r="Y4" s="7">
        <f t="shared" ca="1" si="4"/>
        <v>63.57000829717893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35.469496566782404</v>
      </c>
      <c r="AC4" s="11"/>
      <c r="AD4" s="7">
        <f t="shared" ref="AD4:AD16" si="20">B4+S4*100</f>
        <v>3.8042083670825995</v>
      </c>
      <c r="AE4">
        <f t="shared" ref="AE4:AE30" si="21">($AE$1/100-K4)/(1-K4)/N4-1-$P$2</f>
        <v>66.928174628791893</v>
      </c>
      <c r="AF4" s="25">
        <f t="shared" ref="AF4:AF30" si="22">S4+P4+F4</f>
        <v>3.4922714265359697E-3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4.7013440505813033</v>
      </c>
      <c r="C5" s="20">
        <v>148.38568389023314</v>
      </c>
      <c r="D5" s="9">
        <f t="shared" si="6"/>
        <v>2.9150421099188861E-7</v>
      </c>
      <c r="E5">
        <f>Control!C7/100</f>
        <v>0.47585625936456422</v>
      </c>
      <c r="F5">
        <f t="shared" si="7"/>
        <v>6.8049062488414818E-5</v>
      </c>
      <c r="G5">
        <f t="shared" si="0"/>
        <v>262.63576925579935</v>
      </c>
      <c r="H5" s="21">
        <f t="shared" si="1"/>
        <v>1.4866038318152935E-13</v>
      </c>
      <c r="I5" s="7">
        <f t="shared" si="8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9"/>
        <v>4.4143081494281249E-2</v>
      </c>
      <c r="M5" s="10">
        <f t="shared" si="3"/>
        <v>5.9050466044802707</v>
      </c>
      <c r="N5">
        <f t="shared" si="10"/>
        <v>7.7303734986839225E-4</v>
      </c>
      <c r="O5">
        <f t="shared" si="11"/>
        <v>2.1837213273118426E-3</v>
      </c>
      <c r="P5" s="25">
        <f t="shared" si="12"/>
        <v>2.7284547072400798E-3</v>
      </c>
      <c r="Q5" s="17">
        <f t="shared" si="13"/>
        <v>1.449435240947478</v>
      </c>
      <c r="R5">
        <f t="shared" si="14"/>
        <v>2423.2231002296667</v>
      </c>
      <c r="S5" s="25">
        <f t="shared" si="15"/>
        <v>1.5709388848951899E-3</v>
      </c>
      <c r="T5" s="25">
        <f t="shared" si="16"/>
        <v>4.6939585264009744E-2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4.4916118844149642</v>
      </c>
      <c r="Y5" s="7">
        <f t="shared" ca="1" si="4"/>
        <v>107.38568389023314</v>
      </c>
      <c r="Z5">
        <v>1</v>
      </c>
      <c r="AA5">
        <v>2</v>
      </c>
      <c r="AB5" s="11">
        <f t="shared" si="19"/>
        <v>21.460205680630175</v>
      </c>
      <c r="AC5" s="11"/>
      <c r="AD5" s="7">
        <f t="shared" si="20"/>
        <v>4.8584379390708223</v>
      </c>
      <c r="AE5">
        <f t="shared" si="21"/>
        <v>40.370967985774122</v>
      </c>
      <c r="AF5" s="25">
        <f t="shared" si="22"/>
        <v>4.3674426546236851E-3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3.6632941276909281</v>
      </c>
      <c r="C6" s="20">
        <v>98.887697694484842</v>
      </c>
      <c r="D6" s="9">
        <f t="shared" si="6"/>
        <v>9.1779676303360702E-7</v>
      </c>
      <c r="E6">
        <f>Control!C8/100</f>
        <v>0.41488618091288926</v>
      </c>
      <c r="F6">
        <f t="shared" si="7"/>
        <v>6.0724100324819053E-5</v>
      </c>
      <c r="G6">
        <f t="shared" si="0"/>
        <v>175.02663244210331</v>
      </c>
      <c r="H6" s="21">
        <f t="shared" si="1"/>
        <v>9.1998636127769117E-14</v>
      </c>
      <c r="I6" s="7">
        <f t="shared" si="8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9"/>
        <v>3.4086106295560852E-2</v>
      </c>
      <c r="M6" s="10">
        <f t="shared" si="3"/>
        <v>6.7468187110166093</v>
      </c>
      <c r="N6">
        <f t="shared" si="10"/>
        <v>6.8982577968994437E-4</v>
      </c>
      <c r="O6">
        <f t="shared" si="11"/>
        <v>1.9486603946043627E-3</v>
      </c>
      <c r="P6" s="25">
        <f t="shared" si="12"/>
        <v>2.4347573840914935E-3</v>
      </c>
      <c r="Q6" s="17">
        <f t="shared" si="13"/>
        <v>1.9310187647335717</v>
      </c>
      <c r="R6">
        <f t="shared" si="14"/>
        <v>2410.9732864415291</v>
      </c>
      <c r="S6" s="25">
        <f t="shared" si="15"/>
        <v>1.4018393047924129E-3</v>
      </c>
      <c r="T6" s="25">
        <f t="shared" si="16"/>
        <v>3.6581587779977158E-2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3.4775932075250795</v>
      </c>
      <c r="Y6" s="7">
        <f t="shared" ca="1" si="4"/>
        <v>63.887697694484842</v>
      </c>
      <c r="Z6">
        <v>1</v>
      </c>
      <c r="AA6">
        <v>2</v>
      </c>
      <c r="AB6" s="11">
        <f t="shared" si="19"/>
        <v>35.715833211544719</v>
      </c>
      <c r="AC6" s="11"/>
      <c r="AD6" s="7">
        <f t="shared" si="20"/>
        <v>3.8034780581701693</v>
      </c>
      <c r="AE6">
        <f t="shared" si="21"/>
        <v>60.260497314878926</v>
      </c>
      <c r="AF6" s="25">
        <f t="shared" si="22"/>
        <v>3.8973207892087254E-3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3.0653495051119481</v>
      </c>
      <c r="C7" s="20">
        <v>73.476605356179348</v>
      </c>
      <c r="D7" s="9">
        <f t="shared" si="6"/>
        <v>8.9646095924322822E-7</v>
      </c>
      <c r="E7">
        <f>Control!C9/100</f>
        <v>0.37570882029801977</v>
      </c>
      <c r="F7">
        <f t="shared" si="7"/>
        <v>5.677237276218923E-5</v>
      </c>
      <c r="G7">
        <f t="shared" si="0"/>
        <v>130.05017912846733</v>
      </c>
      <c r="H7" s="21">
        <f t="shared" si="1"/>
        <v>6.5014445623695072E-14</v>
      </c>
      <c r="I7" s="7">
        <f t="shared" si="8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9"/>
        <v>2.8280236567584369E-2</v>
      </c>
      <c r="M7" s="10">
        <f t="shared" si="3"/>
        <v>7.4318925091820631</v>
      </c>
      <c r="N7">
        <f t="shared" si="10"/>
        <v>6.449341545784696E-4</v>
      </c>
      <c r="O7">
        <f t="shared" si="11"/>
        <v>1.8218478942894623E-3</v>
      </c>
      <c r="P7" s="25">
        <f t="shared" si="12"/>
        <v>2.2763112677791145E-3</v>
      </c>
      <c r="Q7" s="17">
        <f t="shared" si="13"/>
        <v>2.4174443412405235</v>
      </c>
      <c r="R7">
        <f t="shared" si="14"/>
        <v>2398.7956321186593</v>
      </c>
      <c r="S7" s="25">
        <f t="shared" si="15"/>
        <v>1.3106121480376204E-3</v>
      </c>
      <c r="T7" s="25">
        <f t="shared" si="16"/>
        <v>3.0613320208125672E-2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2.8925170722162838</v>
      </c>
      <c r="Y7" s="7">
        <f t="shared" ca="1" si="4"/>
        <v>54.476605356179348</v>
      </c>
      <c r="Z7">
        <v>1</v>
      </c>
      <c r="AA7">
        <v>2</v>
      </c>
      <c r="AB7" s="11">
        <f t="shared" si="19"/>
        <v>46.253925084300612</v>
      </c>
      <c r="AC7" s="11"/>
      <c r="AD7" s="7">
        <f t="shared" si="20"/>
        <v>3.1964107199157104</v>
      </c>
      <c r="AE7">
        <f t="shared" si="21"/>
        <v>73.559399128615553</v>
      </c>
      <c r="AF7" s="25">
        <f t="shared" si="22"/>
        <v>3.6436957885789241E-3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AME 10 A6</v>
      </c>
      <c r="B8" s="27">
        <f t="shared" si="5"/>
        <v>2.6709988251943781</v>
      </c>
      <c r="C8" s="20">
        <v>58.176358052290304</v>
      </c>
      <c r="D8" s="9">
        <f t="shared" si="6"/>
        <v>2.282318098956182E-7</v>
      </c>
      <c r="E8">
        <f>Control!C10/100</f>
        <v>0.37194525477625634</v>
      </c>
      <c r="F8">
        <f t="shared" si="7"/>
        <v>5.6418706078211979E-5</v>
      </c>
      <c r="G8">
        <f t="shared" si="0"/>
        <v>102.96945196456227</v>
      </c>
      <c r="H8" s="21">
        <f t="shared" si="1"/>
        <v>6.2763416198960356E-14</v>
      </c>
      <c r="I8" s="7">
        <f t="shared" si="8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9"/>
        <v>2.4356650326423465E-2</v>
      </c>
      <c r="M8" s="10">
        <f t="shared" si="3"/>
        <v>7.5053018993240377</v>
      </c>
      <c r="N8">
        <f t="shared" si="10"/>
        <v>6.4091650104848802E-4</v>
      </c>
      <c r="O8">
        <f t="shared" si="11"/>
        <v>1.8104985905324522E-3</v>
      </c>
      <c r="P8" s="25">
        <f t="shared" si="12"/>
        <v>2.2621308589181404E-3</v>
      </c>
      <c r="Q8" s="17">
        <f t="shared" si="13"/>
        <v>3.0155833228399733</v>
      </c>
      <c r="R8">
        <f t="shared" si="14"/>
        <v>2384.0725590453417</v>
      </c>
      <c r="S8" s="25">
        <f t="shared" si="15"/>
        <v>1.3024476160685521E-3</v>
      </c>
      <c r="T8" s="25">
        <f t="shared" si="16"/>
        <v>2.6675199891419817E-2</v>
      </c>
      <c r="U8" s="10">
        <f ca="1">RANK(C8,$C$3:OFFSET($C$3,Control!$I$5-1,0),1)</f>
        <v>9</v>
      </c>
      <c r="V8" s="10">
        <f t="shared" ca="1" si="17"/>
        <v>9</v>
      </c>
      <c r="W8" s="10">
        <f t="shared" ca="1" si="17"/>
        <v>9</v>
      </c>
      <c r="X8" s="7">
        <f t="shared" si="18"/>
        <v>2.4997566827471953</v>
      </c>
      <c r="Y8" s="7">
        <f t="shared" ca="1" si="4"/>
        <v>49.176358052290304</v>
      </c>
      <c r="Z8">
        <v>1</v>
      </c>
      <c r="AA8">
        <v>2</v>
      </c>
      <c r="AB8" s="11">
        <f t="shared" si="19"/>
        <v>54.148352153768464</v>
      </c>
      <c r="AC8" s="11"/>
      <c r="AD8" s="7">
        <f t="shared" si="20"/>
        <v>2.8012435868012333</v>
      </c>
      <c r="AE8">
        <f t="shared" si="21"/>
        <v>80.026987182362305</v>
      </c>
      <c r="AF8" s="25">
        <f t="shared" si="22"/>
        <v>3.6209971810649043E-3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AME 10 B1</v>
      </c>
      <c r="B9" s="27">
        <f t="shared" si="5"/>
        <v>4.8751181447630971</v>
      </c>
      <c r="C9" s="20">
        <v>157.25503860912193</v>
      </c>
      <c r="D9" s="9">
        <f t="shared" si="6"/>
        <v>2.4680824051159789E-7</v>
      </c>
      <c r="E9">
        <f>Control!C11/100</f>
        <v>0.32658415960627202</v>
      </c>
      <c r="F9">
        <f t="shared" si="7"/>
        <v>5.2467023396643581E-5</v>
      </c>
      <c r="G9">
        <f t="shared" si="0"/>
        <v>278.33411520351939</v>
      </c>
      <c r="H9" s="21">
        <f t="shared" si="1"/>
        <v>3.9811899806603815E-14</v>
      </c>
      <c r="I9" s="7">
        <f t="shared" si="8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9"/>
        <v>4.6535979403208222E-2</v>
      </c>
      <c r="M9" s="10">
        <f t="shared" si="3"/>
        <v>8.5231710355610577</v>
      </c>
      <c r="N9">
        <f t="shared" si="10"/>
        <v>5.9602538578587105E-4</v>
      </c>
      <c r="O9">
        <f t="shared" si="11"/>
        <v>1.6836875304685624E-3</v>
      </c>
      <c r="P9" s="25">
        <f t="shared" si="12"/>
        <v>2.1036865421300874E-3</v>
      </c>
      <c r="Q9" s="17">
        <f t="shared" si="13"/>
        <v>1.0583133642002576</v>
      </c>
      <c r="R9">
        <f t="shared" si="14"/>
        <v>2431.964054047211</v>
      </c>
      <c r="S9" s="25">
        <f t="shared" si="15"/>
        <v>1.2112214954103937E-3</v>
      </c>
      <c r="T9" s="25">
        <f t="shared" si="16"/>
        <v>4.8692132968734952E-2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4.7132004788994086</v>
      </c>
      <c r="Y9" s="7">
        <f t="shared" ca="1" si="4"/>
        <v>115.25503860912193</v>
      </c>
      <c r="Z9">
        <v>1</v>
      </c>
      <c r="AA9">
        <v>2</v>
      </c>
      <c r="AB9" s="11">
        <f t="shared" si="19"/>
        <v>19.517316256928559</v>
      </c>
      <c r="AC9" s="11"/>
      <c r="AD9" s="7">
        <f t="shared" si="20"/>
        <v>4.9962402943041369</v>
      </c>
      <c r="AE9">
        <f t="shared" si="21"/>
        <v>49.190735345061896</v>
      </c>
      <c r="AF9" s="25">
        <f t="shared" si="22"/>
        <v>3.3673750609371248E-3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 10 B2</v>
      </c>
      <c r="B10" s="27">
        <f t="shared" si="5"/>
        <v>2.7789042814263745</v>
      </c>
      <c r="C10" s="20">
        <v>62.238637404422484</v>
      </c>
      <c r="D10" s="9">
        <f t="shared" si="6"/>
        <v>1.4184950636320082E-7</v>
      </c>
      <c r="E10">
        <f>Control!C12/100</f>
        <v>0.35834599538701023</v>
      </c>
      <c r="F10">
        <f t="shared" si="7"/>
        <v>5.5175348018774531E-5</v>
      </c>
      <c r="G10">
        <f t="shared" si="0"/>
        <v>110.15949776014195</v>
      </c>
      <c r="H10" s="21">
        <f t="shared" si="1"/>
        <v>5.5092050870068707E-14</v>
      </c>
      <c r="I10" s="7">
        <f t="shared" si="8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9"/>
        <v>2.5486193419511628E-2</v>
      </c>
      <c r="M10" s="10">
        <f t="shared" si="3"/>
        <v>7.7834116588254298</v>
      </c>
      <c r="N10">
        <f t="shared" si="10"/>
        <v>6.2679195349327861E-4</v>
      </c>
      <c r="O10">
        <f t="shared" si="11"/>
        <v>1.7705987386815781E-3</v>
      </c>
      <c r="P10" s="25">
        <f t="shared" si="12"/>
        <v>2.212277914204397E-3</v>
      </c>
      <c r="Q10" s="17">
        <f t="shared" si="13"/>
        <v>2.7637175293320451</v>
      </c>
      <c r="R10">
        <f t="shared" ref="R10:R30" si="23">Q10/100*G10+(100-Q10)/100*2450</f>
        <v>2385.3334178811861</v>
      </c>
      <c r="S10" s="25">
        <f t="shared" si="15"/>
        <v>1.2737442151399844E-3</v>
      </c>
      <c r="T10" s="25">
        <f t="shared" si="16"/>
        <v>2.77536466817348E-2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2.6112985373004904</v>
      </c>
      <c r="Y10" s="7">
        <f t="shared" ca="1" si="4"/>
        <v>51.238637404422484</v>
      </c>
      <c r="Z10">
        <v>1</v>
      </c>
      <c r="AA10">
        <v>2</v>
      </c>
      <c r="AB10" s="11">
        <f t="shared" si="19"/>
        <v>51.918968820476636</v>
      </c>
      <c r="AC10" s="11"/>
      <c r="AD10" s="7">
        <f t="shared" si="20"/>
        <v>2.9062787029403729</v>
      </c>
      <c r="AE10">
        <f t="shared" si="21"/>
        <v>80.13963911467259</v>
      </c>
      <c r="AF10" s="25">
        <f t="shared" si="22"/>
        <v>3.5411974773631562E-3</v>
      </c>
      <c r="AG10" s="7"/>
      <c r="AS10" s="8"/>
      <c r="AX10" s="7"/>
      <c r="BH10" s="1"/>
    </row>
    <row r="11" spans="1:60" ht="14.25" x14ac:dyDescent="0.2">
      <c r="A11" s="37" t="str">
        <f>Control!B13</f>
        <v>AME 10 B4</v>
      </c>
      <c r="B11" s="27">
        <f t="shared" si="5"/>
        <v>6.8389127589065568</v>
      </c>
      <c r="C11" s="20">
        <v>266.96524900622006</v>
      </c>
      <c r="D11" s="9">
        <f t="shared" si="6"/>
        <v>5.3905330243964045E-7</v>
      </c>
      <c r="E11">
        <f>Control!C13/100</f>
        <v>0.36630521808811933</v>
      </c>
      <c r="F11">
        <f t="shared" si="7"/>
        <v>5.5896570045807075E-5</v>
      </c>
      <c r="G11">
        <f t="shared" si="0"/>
        <v>472.51609251726222</v>
      </c>
      <c r="H11" s="21">
        <f t="shared" si="1"/>
        <v>5.9495054168490207E-14</v>
      </c>
      <c r="I11" s="7">
        <f t="shared" si="8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9"/>
        <v>6.6003786502335335E-2</v>
      </c>
      <c r="M11" s="10">
        <f t="shared" si="3"/>
        <v>7.6181365140675945</v>
      </c>
      <c r="N11">
        <f t="shared" si="10"/>
        <v>6.3498503572036831E-4</v>
      </c>
      <c r="O11">
        <f t="shared" si="11"/>
        <v>1.7937430387581026E-3</v>
      </c>
      <c r="P11" s="25">
        <f t="shared" si="12"/>
        <v>2.2411956033343127E-3</v>
      </c>
      <c r="Q11" s="17">
        <f t="shared" si="13"/>
        <v>0.66682562781851584</v>
      </c>
      <c r="R11">
        <f t="shared" si="23"/>
        <v>2436.8136305189182</v>
      </c>
      <c r="S11" s="25">
        <f t="shared" si="15"/>
        <v>1.2903939041360856E-3</v>
      </c>
      <c r="T11" s="25">
        <f t="shared" si="16"/>
        <v>6.8300878675715451E-2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6.6638771538055694</v>
      </c>
      <c r="Y11" s="7">
        <f t="shared" ca="1" si="4"/>
        <v>218.96524900622006</v>
      </c>
      <c r="Z11">
        <v>1</v>
      </c>
      <c r="AA11">
        <v>2</v>
      </c>
      <c r="AB11" s="11">
        <f t="shared" si="19"/>
        <v>3.9226087856696354</v>
      </c>
      <c r="AC11" s="11"/>
      <c r="AD11" s="7">
        <f t="shared" si="20"/>
        <v>6.9679521493201655</v>
      </c>
      <c r="AE11">
        <f t="shared" si="21"/>
        <v>14.05219582233307</v>
      </c>
      <c r="AF11" s="25">
        <f t="shared" si="22"/>
        <v>3.5874860775162052E-3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 10 B5</v>
      </c>
      <c r="B12" s="27">
        <f t="shared" si="5"/>
        <v>6.6811132040160341</v>
      </c>
      <c r="C12" s="20">
        <v>257.57751451420825</v>
      </c>
      <c r="D12" s="9">
        <f t="shared" si="6"/>
        <v>9.7829101974866717E-7</v>
      </c>
      <c r="E12">
        <f>Control!C14/100</f>
        <v>0.28570778195564522</v>
      </c>
      <c r="F12">
        <f t="shared" si="7"/>
        <v>4.9335955377781973E-5</v>
      </c>
      <c r="G12">
        <f t="shared" si="0"/>
        <v>455.90023844536535</v>
      </c>
      <c r="H12" s="21">
        <f t="shared" si="1"/>
        <v>2.4932006953823673E-14</v>
      </c>
      <c r="I12" s="7">
        <f t="shared" si="8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9"/>
        <v>6.4707557139608143E-2</v>
      </c>
      <c r="M12" s="10">
        <f t="shared" si="3"/>
        <v>9.7172630067069061</v>
      </c>
      <c r="N12">
        <f t="shared" si="10"/>
        <v>5.6045645309160317E-4</v>
      </c>
      <c r="O12">
        <f t="shared" si="11"/>
        <v>1.5832103194678056E-3</v>
      </c>
      <c r="P12" s="25">
        <f t="shared" si="12"/>
        <v>1.9781451024341876E-3</v>
      </c>
      <c r="Q12" s="17">
        <f t="shared" si="13"/>
        <v>0.61026548876132769</v>
      </c>
      <c r="R12">
        <f t="shared" si="23"/>
        <v>2437.8306973437602</v>
      </c>
      <c r="S12" s="25">
        <f t="shared" si="15"/>
        <v>1.1389395811236412E-3</v>
      </c>
      <c r="T12" s="25">
        <f t="shared" si="16"/>
        <v>6.6735038197420118E-2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6.5268013592699754</v>
      </c>
      <c r="Y12" s="7">
        <f t="shared" ca="1" si="4"/>
        <v>210.57751451420825</v>
      </c>
      <c r="Z12">
        <v>1</v>
      </c>
      <c r="AA12">
        <v>2</v>
      </c>
      <c r="AB12" s="11">
        <f t="shared" si="19"/>
        <v>4.835497962759927</v>
      </c>
      <c r="AC12" s="11"/>
      <c r="AD12" s="7">
        <f t="shared" si="20"/>
        <v>6.7950071621283978</v>
      </c>
      <c r="AE12">
        <f t="shared" si="21"/>
        <v>18.803927117624674</v>
      </c>
      <c r="AF12" s="25">
        <f t="shared" si="22"/>
        <v>3.1664206389356107E-3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4.8913335867693224</v>
      </c>
      <c r="C13" s="20">
        <v>158.09049671059734</v>
      </c>
      <c r="D13" s="9">
        <f t="shared" si="6"/>
        <v>1.6317151452227563E-7</v>
      </c>
      <c r="E13">
        <f>Control!C15/100</f>
        <v>0.39239929120214517</v>
      </c>
      <c r="F13">
        <f t="shared" si="7"/>
        <v>5.8393594774827393E-5</v>
      </c>
      <c r="G13">
        <f t="shared" si="0"/>
        <v>279.81283724333764</v>
      </c>
      <c r="H13" s="21">
        <f t="shared" si="1"/>
        <v>7.5697013502661762E-14</v>
      </c>
      <c r="I13" s="7">
        <f t="shared" si="8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9"/>
        <v>4.6447690383334975E-2</v>
      </c>
      <c r="M13" s="10">
        <f t="shared" si="3"/>
        <v>7.1233098402482016</v>
      </c>
      <c r="N13">
        <f t="shared" si="10"/>
        <v>6.6335123664203915E-4</v>
      </c>
      <c r="O13">
        <f t="shared" si="11"/>
        <v>1.8738735498362688E-3</v>
      </c>
      <c r="P13" s="25">
        <f t="shared" si="12"/>
        <v>2.3413148206585816E-3</v>
      </c>
      <c r="Q13" s="17">
        <f t="shared" si="13"/>
        <v>1.1704660055380709</v>
      </c>
      <c r="R13">
        <f t="shared" si="23"/>
        <v>2424.5986970033823</v>
      </c>
      <c r="S13" s="25">
        <f t="shared" si="15"/>
        <v>1.3480386842391284E-3</v>
      </c>
      <c r="T13" s="25">
        <f t="shared" si="16"/>
        <v>4.8847398798768385E-2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4.7111041619977012</v>
      </c>
      <c r="Y13" s="7">
        <f t="shared" ca="1" si="4"/>
        <v>115.09049671059734</v>
      </c>
      <c r="Z13">
        <v>1</v>
      </c>
      <c r="AA13">
        <v>2</v>
      </c>
      <c r="AB13" s="11">
        <f t="shared" si="19"/>
        <v>19.341778708957403</v>
      </c>
      <c r="AC13" s="11"/>
      <c r="AD13" s="7">
        <f t="shared" si="20"/>
        <v>5.0261374551932354</v>
      </c>
      <c r="AE13">
        <f t="shared" si="21"/>
        <v>44.019959229747059</v>
      </c>
      <c r="AF13" s="25">
        <f t="shared" si="22"/>
        <v>3.7477470996725372E-3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 10 C2</v>
      </c>
      <c r="B14" s="27">
        <f t="shared" si="5"/>
        <v>4.5126805496150189</v>
      </c>
      <c r="C14" s="20">
        <v>138.93453919857944</v>
      </c>
      <c r="D14" s="9">
        <f t="shared" si="6"/>
        <v>2.7668930346891329E-7</v>
      </c>
      <c r="E14">
        <f>Control!C16/100</f>
        <v>0.32913687353920051</v>
      </c>
      <c r="F14">
        <f t="shared" si="7"/>
        <v>5.2675215500021385E-5</v>
      </c>
      <c r="G14" s="10">
        <f t="shared" si="0"/>
        <v>245.90768207539102</v>
      </c>
      <c r="H14" s="21">
        <f t="shared" si="1"/>
        <v>4.0911733700943603E-14</v>
      </c>
      <c r="I14" s="7">
        <f t="shared" si="8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9"/>
        <v>4.2907220746789813E-2</v>
      </c>
      <c r="M14" s="10">
        <f t="shared" si="3"/>
        <v>8.4584399261673369</v>
      </c>
      <c r="N14">
        <f t="shared" si="10"/>
        <v>5.9839044808024291E-4</v>
      </c>
      <c r="O14">
        <f t="shared" si="11"/>
        <v>1.6903684974018162E-3</v>
      </c>
      <c r="P14" s="25">
        <f t="shared" si="12"/>
        <v>2.1120340887927341E-3</v>
      </c>
      <c r="Q14" s="17">
        <f t="shared" si="13"/>
        <v>1.200893016786422</v>
      </c>
      <c r="R14">
        <f t="shared" si="23"/>
        <v>2423.5312092705171</v>
      </c>
      <c r="S14" s="25">
        <f t="shared" si="15"/>
        <v>1.2160276905108772E-3</v>
      </c>
      <c r="T14" s="25">
        <f t="shared" si="16"/>
        <v>4.5071930051082572E-2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4.350561119487006</v>
      </c>
      <c r="Y14" s="13">
        <f t="shared" ca="1" si="4"/>
        <v>98.934539198579444</v>
      </c>
      <c r="Z14" s="10">
        <v>1</v>
      </c>
      <c r="AA14" s="10">
        <v>2</v>
      </c>
      <c r="AB14" s="11">
        <f t="shared" si="19"/>
        <v>23.702564958495049</v>
      </c>
      <c r="AC14" s="11"/>
      <c r="AD14" s="7">
        <f t="shared" si="20"/>
        <v>4.6342833186661068</v>
      </c>
      <c r="AE14">
        <f t="shared" si="21"/>
        <v>55.145481971503351</v>
      </c>
      <c r="AF14" s="25">
        <f t="shared" si="22"/>
        <v>3.3807369948036328E-3</v>
      </c>
      <c r="AG14" s="7"/>
      <c r="AS14" s="9"/>
      <c r="AX14" s="7"/>
      <c r="BH14" s="1"/>
    </row>
    <row r="15" spans="1:60" ht="14.25" x14ac:dyDescent="0.2">
      <c r="A15" s="37" t="str">
        <f>Control!B17</f>
        <v>AME 10 C3</v>
      </c>
      <c r="B15" s="27">
        <f t="shared" si="5"/>
        <v>2.574879938154389</v>
      </c>
      <c r="C15" s="20">
        <v>54.640294856710682</v>
      </c>
      <c r="D15" s="9">
        <f t="shared" si="6"/>
        <v>7.7333337955565185E-7</v>
      </c>
      <c r="E15">
        <f>Control!C17/100</f>
        <v>0.35096976092195603</v>
      </c>
      <c r="F15">
        <f t="shared" si="7"/>
        <v>5.4522746266641376E-5</v>
      </c>
      <c r="G15">
        <f t="shared" si="0"/>
        <v>96.710784327897485</v>
      </c>
      <c r="H15" s="21">
        <f t="shared" si="1"/>
        <v>5.1224053824214064E-14</v>
      </c>
      <c r="I15" s="7">
        <f t="shared" si="8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9"/>
        <v>2.3475755588414537E-2</v>
      </c>
      <c r="M15" s="10">
        <f t="shared" si="3"/>
        <v>7.9432735732843733</v>
      </c>
      <c r="N15">
        <f t="shared" si="10"/>
        <v>6.1937839758904596E-4</v>
      </c>
      <c r="O15">
        <f t="shared" si="11"/>
        <v>1.7496564903645368E-3</v>
      </c>
      <c r="P15" s="25">
        <f t="shared" si="12"/>
        <v>2.1861115827745705E-3</v>
      </c>
      <c r="Q15" s="17">
        <f t="shared" si="13"/>
        <v>3.1000036103154867</v>
      </c>
      <c r="R15">
        <f t="shared" si="23"/>
        <v>2377.0479493530001</v>
      </c>
      <c r="S15" s="25">
        <f t="shared" si="15"/>
        <v>1.2586786516878613E-3</v>
      </c>
      <c r="T15" s="25">
        <f t="shared" si="16"/>
        <v>2.5716389917455746E-2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2.4095133986003581</v>
      </c>
      <c r="Y15" s="7">
        <f t="shared" ca="1" si="4"/>
        <v>46.640294856710682</v>
      </c>
      <c r="Z15">
        <v>1</v>
      </c>
      <c r="AA15">
        <v>2</v>
      </c>
      <c r="AB15" s="11">
        <f t="shared" si="19"/>
        <v>56.174349894844482</v>
      </c>
      <c r="AC15" s="11"/>
      <c r="AD15" s="7">
        <f t="shared" si="20"/>
        <v>2.7007478033231749</v>
      </c>
      <c r="AE15">
        <f t="shared" si="21"/>
        <v>84.296766011813645</v>
      </c>
      <c r="AF15" s="25">
        <f t="shared" si="22"/>
        <v>3.4993129807290731E-3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3.0993417522852962</v>
      </c>
      <c r="C16" s="20">
        <v>74.852394002332204</v>
      </c>
      <c r="D16" s="9">
        <f t="shared" si="6"/>
        <v>3.1193193539280628E-7</v>
      </c>
      <c r="E16">
        <f>Control!C18/100</f>
        <v>0.34967461501867869</v>
      </c>
      <c r="F16">
        <f t="shared" si="7"/>
        <v>5.4409687974811492E-5</v>
      </c>
      <c r="G16">
        <f t="shared" si="0"/>
        <v>132.48526113869036</v>
      </c>
      <c r="H16" s="21">
        <f t="shared" si="1"/>
        <v>5.0565506824928548E-14</v>
      </c>
      <c r="I16" s="7">
        <f t="shared" si="8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9"/>
        <v>2.8718499509746313E-2</v>
      </c>
      <c r="M16" s="10">
        <f t="shared" si="3"/>
        <v>7.9720387763161353</v>
      </c>
      <c r="N16">
        <f t="shared" si="10"/>
        <v>6.1809405539385847E-4</v>
      </c>
      <c r="O16">
        <f t="shared" si="11"/>
        <v>1.7460284050673969E-3</v>
      </c>
      <c r="P16" s="25">
        <f t="shared" si="12"/>
        <v>2.181578464796813E-3</v>
      </c>
      <c r="Q16" s="17">
        <f t="shared" si="13"/>
        <v>2.277394120589324</v>
      </c>
      <c r="R16">
        <f t="shared" si="23"/>
        <v>2397.2210555933816</v>
      </c>
      <c r="S16" s="25">
        <f t="shared" si="15"/>
        <v>1.256068657363169E-3</v>
      </c>
      <c r="T16" s="25">
        <f t="shared" si="16"/>
        <v>3.0954487662517936E-2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2.933659356514017</v>
      </c>
      <c r="Y16" s="7">
        <f t="shared" ca="1" si="4"/>
        <v>51.852394002332204</v>
      </c>
      <c r="Z16">
        <v>1</v>
      </c>
      <c r="AA16">
        <v>2</v>
      </c>
      <c r="AB16" s="11">
        <f t="shared" si="19"/>
        <v>45.607388897086672</v>
      </c>
      <c r="AC16" s="11"/>
      <c r="AD16" s="7">
        <f t="shared" si="20"/>
        <v>3.2249486180216129</v>
      </c>
      <c r="AE16">
        <f t="shared" si="21"/>
        <v>76.18658578527706</v>
      </c>
      <c r="AF16" s="25">
        <f t="shared" si="22"/>
        <v>3.4920568101347933E-3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3.7876669750016938</v>
      </c>
      <c r="C17" s="20">
        <v>104.47814390336734</v>
      </c>
      <c r="D17" s="9">
        <f t="shared" si="6"/>
        <v>6.6670585407990757E-7</v>
      </c>
      <c r="E17">
        <f>Control!C19/100</f>
        <v>0.42296595174014884</v>
      </c>
      <c r="F17">
        <f t="shared" si="7"/>
        <v>6.1605832382475938E-5</v>
      </c>
      <c r="G17">
        <f t="shared" si="0"/>
        <v>184.92146260401529</v>
      </c>
      <c r="H17" s="21">
        <f t="shared" si="1"/>
        <v>9.8423527416286924E-14</v>
      </c>
      <c r="I17" s="7">
        <f t="shared" si="8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9"/>
        <v>3.5291085141020646E-2</v>
      </c>
      <c r="M17" s="10">
        <f t="shared" si="3"/>
        <v>6.6213177061813324</v>
      </c>
      <c r="N17">
        <f t="shared" si="10"/>
        <v>6.9984225586492658E-4</v>
      </c>
      <c r="O17">
        <f t="shared" si="11"/>
        <v>1.9769555250421654E-3</v>
      </c>
      <c r="P17" s="25">
        <f t="shared" si="12"/>
        <v>2.4701107878749473E-3</v>
      </c>
      <c r="Q17" s="17">
        <f t="shared" si="13"/>
        <v>1.8556939400103065</v>
      </c>
      <c r="R17">
        <f t="shared" si="23"/>
        <v>2407.9670748450685</v>
      </c>
      <c r="S17" s="25">
        <f t="shared" si="15"/>
        <v>1.4221944298269079E-3</v>
      </c>
      <c r="T17" s="25">
        <f t="shared" si="16"/>
        <v>3.7822801761278071E-2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3.5990927396885573</v>
      </c>
      <c r="Y17" s="7">
        <f t="shared" ca="1" si="4"/>
        <v>67.478143903367339</v>
      </c>
      <c r="Z17">
        <v>1</v>
      </c>
      <c r="AA17">
        <v>2</v>
      </c>
      <c r="AB17" s="11">
        <f t="shared" si="19"/>
        <v>33.746515510326709</v>
      </c>
      <c r="AC17" s="11"/>
      <c r="AD17" s="7">
        <f t="shared" ref="AD17:AD30" si="24">B17+S17*100</f>
        <v>3.9298864179843847</v>
      </c>
      <c r="AE17">
        <f t="shared" si="21"/>
        <v>57.640706082332429</v>
      </c>
      <c r="AF17" s="25">
        <f t="shared" si="22"/>
        <v>3.9539110500843308E-3</v>
      </c>
      <c r="AG17" s="7"/>
      <c r="AS17" s="8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3.3026539894680682</v>
      </c>
      <c r="C18" s="20">
        <v>83.259471267102398</v>
      </c>
      <c r="D18" s="9">
        <f t="shared" si="6"/>
        <v>2.7677318614749424E-7</v>
      </c>
      <c r="E18">
        <f>Control!C20/100</f>
        <v>0.3184283787812322</v>
      </c>
      <c r="F18">
        <f t="shared" si="7"/>
        <v>5.1812311743522975E-5</v>
      </c>
      <c r="G18">
        <f t="shared" si="0"/>
        <v>147.36539746140468</v>
      </c>
      <c r="H18" s="21">
        <f t="shared" si="1"/>
        <v>3.6439396499948843E-14</v>
      </c>
      <c r="I18" s="7">
        <f t="shared" si="8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9"/>
        <v>3.0857788686616726E-2</v>
      </c>
      <c r="M18" s="10">
        <f t="shared" si="3"/>
        <v>8.7369383112010368</v>
      </c>
      <c r="N18">
        <f t="shared" si="10"/>
        <v>5.8858786140642092E-4</v>
      </c>
      <c r="O18">
        <f t="shared" si="11"/>
        <v>1.6626775745944094E-3</v>
      </c>
      <c r="P18" s="25">
        <f t="shared" si="12"/>
        <v>2.0774356133660653E-3</v>
      </c>
      <c r="Q18" s="17">
        <f t="shared" si="13"/>
        <v>1.9559913211996538</v>
      </c>
      <c r="R18">
        <f t="shared" si="23"/>
        <v>2404.9606670154049</v>
      </c>
      <c r="S18" s="25">
        <f t="shared" si="15"/>
        <v>1.1961072240792305E-3</v>
      </c>
      <c r="T18" s="25">
        <f t="shared" si="16"/>
        <v>3.2987036611726313E-2</v>
      </c>
      <c r="U18" s="10">
        <f ca="1">RANK(C18,$C$3:OFFSET($C$3,Control!$I$5-1,0),1)</f>
        <v>29</v>
      </c>
      <c r="V18" s="10">
        <f t="shared" ca="1" si="17"/>
        <v>29</v>
      </c>
      <c r="W18" s="10">
        <f t="shared" ca="1" si="17"/>
        <v>29</v>
      </c>
      <c r="X18" s="7">
        <f t="shared" si="18"/>
        <v>3.1446376548023145</v>
      </c>
      <c r="Y18" s="7">
        <f t="shared" ca="1" si="4"/>
        <v>54.259471267102398</v>
      </c>
      <c r="Z18">
        <v>1</v>
      </c>
      <c r="AA18">
        <v>2</v>
      </c>
      <c r="AB18" s="11">
        <f t="shared" si="19"/>
        <v>41.858885961800802</v>
      </c>
      <c r="AC18" s="11"/>
      <c r="AD18" s="7">
        <f t="shared" si="24"/>
        <v>3.4222647118759912</v>
      </c>
      <c r="AE18">
        <f t="shared" si="21"/>
        <v>76.576037256377617</v>
      </c>
      <c r="AF18" s="25">
        <f t="shared" si="22"/>
        <v>3.3253551491888187E-3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2.8108428415892655</v>
      </c>
      <c r="C19" s="20">
        <v>63.459414158427499</v>
      </c>
      <c r="D19" s="9">
        <f t="shared" si="6"/>
        <v>6.2253047472538015E-7</v>
      </c>
      <c r="E19">
        <f>Control!C21/100</f>
        <v>0.318519651216216</v>
      </c>
      <c r="F19">
        <f t="shared" si="7"/>
        <v>5.1819552003336839E-5</v>
      </c>
      <c r="G19">
        <f t="shared" si="0"/>
        <v>112.32021592022321</v>
      </c>
      <c r="H19" s="21">
        <f t="shared" si="1"/>
        <v>3.6475966308785465E-14</v>
      </c>
      <c r="I19" s="7">
        <f t="shared" si="8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9"/>
        <v>2.5945257556928739E-2</v>
      </c>
      <c r="M19" s="10">
        <f t="shared" si="3"/>
        <v>8.734485443082173</v>
      </c>
      <c r="N19">
        <f t="shared" si="10"/>
        <v>5.8867011075790644E-4</v>
      </c>
      <c r="O19">
        <f t="shared" si="11"/>
        <v>1.662909917395216E-3</v>
      </c>
      <c r="P19" s="25">
        <f t="shared" si="12"/>
        <v>2.0777259145142134E-3</v>
      </c>
      <c r="Q19" s="17">
        <f t="shared" si="13"/>
        <v>2.551063760445472</v>
      </c>
      <c r="R19">
        <f t="shared" si="23"/>
        <v>2390.3642981930811</v>
      </c>
      <c r="S19" s="25">
        <f t="shared" si="15"/>
        <v>1.1962743682728816E-3</v>
      </c>
      <c r="T19" s="25">
        <f t="shared" si="16"/>
        <v>2.8074803023446289E-2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2.6533927667686643</v>
      </c>
      <c r="Y19" s="7">
        <f t="shared" ca="1" si="4"/>
        <v>51.459414158427499</v>
      </c>
      <c r="Z19">
        <v>1</v>
      </c>
      <c r="AA19">
        <v>2</v>
      </c>
      <c r="AB19" s="11">
        <f t="shared" si="19"/>
        <v>51.268709436225365</v>
      </c>
      <c r="AC19" s="11"/>
      <c r="AD19" s="7">
        <f t="shared" si="24"/>
        <v>2.9304702784165535</v>
      </c>
      <c r="AE19">
        <f t="shared" si="21"/>
        <v>84.759925391972089</v>
      </c>
      <c r="AF19" s="25">
        <f t="shared" si="22"/>
        <v>3.3258198347904319E-3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2.8270889465399005</v>
      </c>
      <c r="C20" s="20">
        <v>64.08353621946921</v>
      </c>
      <c r="D20" s="9">
        <f t="shared" si="6"/>
        <v>2.8048080391585017E-7</v>
      </c>
      <c r="E20">
        <f>Control!C22/100</f>
        <v>0.30216134292297342</v>
      </c>
      <c r="F20">
        <f t="shared" si="7"/>
        <v>5.0552164631733932E-5</v>
      </c>
      <c r="G20">
        <f t="shared" si="0"/>
        <v>113.42488298320251</v>
      </c>
      <c r="H20" s="21">
        <f t="shared" si="1"/>
        <v>3.0329562984845122E-14</v>
      </c>
      <c r="I20" s="7">
        <f t="shared" si="8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9"/>
        <v>2.6160435208800542E-2</v>
      </c>
      <c r="M20" s="10">
        <f t="shared" si="3"/>
        <v>9.1977678578621589</v>
      </c>
      <c r="N20">
        <f t="shared" si="10"/>
        <v>5.7427259021649744E-4</v>
      </c>
      <c r="O20">
        <f t="shared" si="11"/>
        <v>1.6222389554138347E-3</v>
      </c>
      <c r="P20" s="25">
        <f t="shared" si="12"/>
        <v>2.0269095048019519E-3</v>
      </c>
      <c r="Q20" s="17">
        <f t="shared" si="13"/>
        <v>2.4664992844767455</v>
      </c>
      <c r="R20">
        <f t="shared" si="23"/>
        <v>2392.368391457519</v>
      </c>
      <c r="S20" s="25">
        <f t="shared" si="15"/>
        <v>1.1670162413939835E-3</v>
      </c>
      <c r="T20" s="25">
        <f t="shared" si="16"/>
        <v>2.8237896878234227E-2</v>
      </c>
      <c r="U20" s="10">
        <f ca="1">RANK(C20,$C$3:OFFSET($C$3,Control!$I$5-1,0),1)</f>
        <v>13</v>
      </c>
      <c r="V20" s="10">
        <f t="shared" ref="V20:W35" ca="1" si="25">IF(U20=U19,U19+1,U20)</f>
        <v>13</v>
      </c>
      <c r="W20" s="10">
        <f t="shared" ca="1" si="25"/>
        <v>13</v>
      </c>
      <c r="X20" s="7">
        <f t="shared" si="18"/>
        <v>2.6734707799017041</v>
      </c>
      <c r="Y20" s="7">
        <f t="shared" ca="1" si="4"/>
        <v>51.08353621946921</v>
      </c>
      <c r="Z20">
        <v>1</v>
      </c>
      <c r="AA20">
        <v>2</v>
      </c>
      <c r="AB20" s="11">
        <f t="shared" si="19"/>
        <v>50.939685778199191</v>
      </c>
      <c r="AC20" s="11"/>
      <c r="AD20" s="7">
        <f t="shared" si="24"/>
        <v>2.9437905706792988</v>
      </c>
      <c r="AE20">
        <f t="shared" si="21"/>
        <v>86.593212629971688</v>
      </c>
      <c r="AF20" s="25">
        <f t="shared" si="22"/>
        <v>3.2444779108276689E-3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3.0557788757073645</v>
      </c>
      <c r="C21" s="20">
        <v>73.090833544423987</v>
      </c>
      <c r="D21" s="9">
        <f t="shared" si="6"/>
        <v>7.7993090474848259E-7</v>
      </c>
      <c r="E21">
        <f>Control!C23/100</f>
        <v>0.26758526336205241</v>
      </c>
      <c r="F21">
        <f t="shared" si="7"/>
        <v>4.8059619740184147E-5</v>
      </c>
      <c r="G21">
        <f t="shared" si="0"/>
        <v>129.36738093741999</v>
      </c>
      <c r="H21" s="21">
        <f t="shared" si="1"/>
        <v>1.9822008938378379E-14</v>
      </c>
      <c r="I21" s="7">
        <f t="shared" si="8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9"/>
        <v>2.8548856129942499E-2</v>
      </c>
      <c r="M21" s="10">
        <f t="shared" si="3"/>
        <v>10.363388472876567</v>
      </c>
      <c r="N21">
        <f t="shared" si="10"/>
        <v>5.4595728024849186E-4</v>
      </c>
      <c r="O21">
        <f t="shared" si="11"/>
        <v>1.542252204091785E-3</v>
      </c>
      <c r="P21" s="25">
        <f t="shared" si="12"/>
        <v>1.926969908374535E-3</v>
      </c>
      <c r="Q21" s="17">
        <f t="shared" si="13"/>
        <v>2.0642744428425437</v>
      </c>
      <c r="R21">
        <f t="shared" si="23"/>
        <v>2402.0957739324235</v>
      </c>
      <c r="S21" s="25">
        <f t="shared" si="15"/>
        <v>1.1094748800688505E-3</v>
      </c>
      <c r="T21" s="25">
        <f t="shared" si="16"/>
        <v>3.052388565805722E-2</v>
      </c>
      <c r="U21" s="10">
        <f ca="1">RANK(C21,$C$3:OFFSET($C$3,Control!$I$5-1,0),1)</f>
        <v>18</v>
      </c>
      <c r="V21" s="10">
        <f t="shared" ca="1" si="25"/>
        <v>18</v>
      </c>
      <c r="W21" s="10">
        <f t="shared" ca="1" si="25"/>
        <v>18</v>
      </c>
      <c r="X21" s="7">
        <f t="shared" si="18"/>
        <v>2.9094813410190987</v>
      </c>
      <c r="Y21" s="7">
        <f t="shared" ca="1" si="4"/>
        <v>55.090833544423987</v>
      </c>
      <c r="Z21">
        <v>1</v>
      </c>
      <c r="AA21">
        <v>2</v>
      </c>
      <c r="AB21" s="11">
        <f t="shared" si="19"/>
        <v>46.436965850769575</v>
      </c>
      <c r="AC21" s="11"/>
      <c r="AD21" s="7">
        <f t="shared" si="24"/>
        <v>3.1667263637142495</v>
      </c>
      <c r="AE21">
        <f t="shared" si="21"/>
        <v>86.95262430026807</v>
      </c>
      <c r="AF21" s="25">
        <f t="shared" si="22"/>
        <v>3.0845044081835695E-3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5.6713855589765263</v>
      </c>
      <c r="C22" s="20">
        <v>199.76312114099733</v>
      </c>
      <c r="D22" s="9">
        <f t="shared" si="6"/>
        <v>3.0213727608696672E-7</v>
      </c>
      <c r="E22">
        <f>Control!C24/100</f>
        <v>0.5139155873577872</v>
      </c>
      <c r="F22">
        <f t="shared" si="7"/>
        <v>7.3553062433732113E-5</v>
      </c>
      <c r="G22">
        <f t="shared" si="0"/>
        <v>353.57144715264911</v>
      </c>
      <c r="H22" s="21">
        <f t="shared" si="1"/>
        <v>1.946037754684893E-13</v>
      </c>
      <c r="I22" s="7">
        <f t="shared" si="8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9"/>
        <v>5.3594862539281238E-2</v>
      </c>
      <c r="M22" s="10">
        <f t="shared" si="3"/>
        <v>5.4808413345112195</v>
      </c>
      <c r="N22">
        <f t="shared" si="10"/>
        <v>8.3556278924719677E-4</v>
      </c>
      <c r="O22">
        <f t="shared" si="11"/>
        <v>2.360346862280217E-3</v>
      </c>
      <c r="P22" s="25">
        <f t="shared" si="12"/>
        <v>2.9491398131077299E-3</v>
      </c>
      <c r="Q22" s="17">
        <f t="shared" si="13"/>
        <v>1.16721618475528</v>
      </c>
      <c r="R22">
        <f t="shared" si="23"/>
        <v>2425.5301466293354</v>
      </c>
      <c r="S22" s="25">
        <f t="shared" si="15"/>
        <v>1.6980008490189717E-3</v>
      </c>
      <c r="T22" s="25">
        <f t="shared" si="16"/>
        <v>5.6617555414822697E-2</v>
      </c>
      <c r="U22" s="10">
        <f ca="1">RANK(C22,$C$3:OFFSET($C$3,Control!$I$5-1,0),1)</f>
        <v>45</v>
      </c>
      <c r="V22" s="10">
        <f t="shared" ca="1" si="25"/>
        <v>45</v>
      </c>
      <c r="W22" s="10">
        <f t="shared" ca="1" si="25"/>
        <v>45</v>
      </c>
      <c r="X22" s="7">
        <f t="shared" si="18"/>
        <v>5.4430425328528429</v>
      </c>
      <c r="Y22" s="7">
        <f t="shared" ca="1" si="4"/>
        <v>154.76312114099733</v>
      </c>
      <c r="Z22">
        <v>1</v>
      </c>
      <c r="AA22">
        <v>2</v>
      </c>
      <c r="AB22" s="11">
        <f t="shared" si="19"/>
        <v>11.942290340068991</v>
      </c>
      <c r="AC22" s="11"/>
      <c r="AD22" s="7">
        <f t="shared" si="24"/>
        <v>5.8411856438784238</v>
      </c>
      <c r="AE22">
        <f t="shared" si="21"/>
        <v>25.508104145090194</v>
      </c>
      <c r="AF22" s="25">
        <f t="shared" si="22"/>
        <v>4.720693724560434E-3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2.6776022170308287</v>
      </c>
      <c r="C23" s="20">
        <v>58.422146061885968</v>
      </c>
      <c r="D23" s="9">
        <f t="shared" si="6"/>
        <v>3.4704804052765326E-7</v>
      </c>
      <c r="E23">
        <f>Control!C25/100</f>
        <v>0.27401935319362325</v>
      </c>
      <c r="F23">
        <f t="shared" si="7"/>
        <v>4.8505465185877148E-5</v>
      </c>
      <c r="G23">
        <f t="shared" si="0"/>
        <v>103.40448532682221</v>
      </c>
      <c r="H23" s="21">
        <f t="shared" si="1"/>
        <v>2.1540923812935889E-14</v>
      </c>
      <c r="I23" s="7">
        <f t="shared" si="8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9"/>
        <v>2.4752687526544623E-2</v>
      </c>
      <c r="M23" s="10">
        <f t="shared" si="3"/>
        <v>10.124207703619094</v>
      </c>
      <c r="N23">
        <f t="shared" si="10"/>
        <v>5.5102208451156438E-4</v>
      </c>
      <c r="O23">
        <f t="shared" si="11"/>
        <v>1.5565595607671312E-3</v>
      </c>
      <c r="P23" s="25">
        <f t="shared" si="12"/>
        <v>1.9448462620011518E-3</v>
      </c>
      <c r="Q23" s="17">
        <f t="shared" si="13"/>
        <v>2.5925008718506657</v>
      </c>
      <c r="R23">
        <f t="shared" si="23"/>
        <v>2389.1644908232897</v>
      </c>
      <c r="S23" s="25">
        <f t="shared" si="15"/>
        <v>1.1197673943472333E-3</v>
      </c>
      <c r="T23" s="25">
        <f t="shared" si="16"/>
        <v>2.6746039253731653E-2</v>
      </c>
      <c r="U23" s="10">
        <f ca="1">RANK(C23,$C$3:OFFSET($C$3,Control!$I$5-1,0),1)</f>
        <v>10</v>
      </c>
      <c r="V23" s="10">
        <f t="shared" ca="1" si="25"/>
        <v>10</v>
      </c>
      <c r="W23" s="10">
        <f t="shared" ca="1" si="25"/>
        <v>10</v>
      </c>
      <c r="X23" s="7">
        <f t="shared" si="18"/>
        <v>2.5303709611056187</v>
      </c>
      <c r="Y23" s="7">
        <f t="shared" ca="1" si="4"/>
        <v>48.422146061885968</v>
      </c>
      <c r="Z23">
        <v>1</v>
      </c>
      <c r="AA23">
        <v>2</v>
      </c>
      <c r="AB23" s="11">
        <f t="shared" si="19"/>
        <v>54.010529429450827</v>
      </c>
      <c r="AC23" s="11"/>
      <c r="AD23" s="7">
        <f t="shared" si="24"/>
        <v>2.7895789564655522</v>
      </c>
      <c r="AE23">
        <f t="shared" si="21"/>
        <v>92.865410231150591</v>
      </c>
      <c r="AF23" s="25">
        <f t="shared" si="22"/>
        <v>3.1131191215342624E-3</v>
      </c>
      <c r="AG23" s="7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3.1292595463884219</v>
      </c>
      <c r="C24" s="20">
        <v>76.070471929381384</v>
      </c>
      <c r="D24" s="9">
        <f t="shared" si="6"/>
        <v>7.1882006835721768E-7</v>
      </c>
      <c r="E24">
        <f>Control!C26/100</f>
        <v>0.3708055268976464</v>
      </c>
      <c r="F24">
        <f t="shared" si="7"/>
        <v>5.6312439146819297E-5</v>
      </c>
      <c r="G24">
        <f t="shared" si="0"/>
        <v>134.64120250039696</v>
      </c>
      <c r="H24" s="21">
        <f t="shared" si="1"/>
        <v>6.209286390067805E-14</v>
      </c>
      <c r="I24" s="7">
        <f t="shared" si="8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9"/>
        <v>2.8937732782495139E-2</v>
      </c>
      <c r="M24" s="10">
        <f t="shared" si="3"/>
        <v>7.5278265725416338</v>
      </c>
      <c r="N24">
        <f t="shared" si="10"/>
        <v>6.3970930870786713E-4</v>
      </c>
      <c r="O24">
        <f t="shared" si="11"/>
        <v>1.8070884426775909E-3</v>
      </c>
      <c r="P24" s="25">
        <f t="shared" si="12"/>
        <v>2.2578700432863055E-3</v>
      </c>
      <c r="Q24" s="17">
        <f t="shared" si="13"/>
        <v>2.3184226385016866</v>
      </c>
      <c r="R24">
        <f t="shared" si="23"/>
        <v>2396.3201974762287</v>
      </c>
      <c r="S24" s="25">
        <f t="shared" si="15"/>
        <v>1.2999944029220567E-3</v>
      </c>
      <c r="T24" s="25">
        <f t="shared" si="16"/>
        <v>3.1251915264928265E-2</v>
      </c>
      <c r="U24" s="10">
        <f ca="1">RANK(C24,$C$3:OFFSET($C$3,Control!$I$5-1,0),1)</f>
        <v>24</v>
      </c>
      <c r="V24" s="10">
        <f t="shared" ca="1" si="25"/>
        <v>24</v>
      </c>
      <c r="W24" s="10">
        <f t="shared" ca="1" si="25"/>
        <v>24</v>
      </c>
      <c r="X24" s="7">
        <f t="shared" si="18"/>
        <v>2.9577442091203006</v>
      </c>
      <c r="Y24" s="7">
        <f t="shared" ca="1" si="4"/>
        <v>52.070471929381384</v>
      </c>
      <c r="Z24">
        <v>1</v>
      </c>
      <c r="AA24">
        <v>2</v>
      </c>
      <c r="AB24" s="11">
        <f t="shared" si="19"/>
        <v>45.042997513655074</v>
      </c>
      <c r="AC24" s="11"/>
      <c r="AD24" s="7">
        <f t="shared" si="24"/>
        <v>3.2592589866806274</v>
      </c>
      <c r="AE24">
        <f t="shared" si="21"/>
        <v>73.174505860341498</v>
      </c>
      <c r="AF24" s="25">
        <f t="shared" si="22"/>
        <v>3.6141768853551813E-3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6.1222970033917274</v>
      </c>
      <c r="C25" s="20">
        <v>225.07943456792606</v>
      </c>
      <c r="D25" s="9">
        <f t="shared" si="6"/>
        <v>1.3660914950364145E-6</v>
      </c>
      <c r="E25">
        <f>Control!C27/100</f>
        <v>0.27612743020729918</v>
      </c>
      <c r="F25">
        <f t="shared" si="7"/>
        <v>4.8653266618317583E-5</v>
      </c>
      <c r="G25">
        <f t="shared" si="0"/>
        <v>398.38014619480776</v>
      </c>
      <c r="H25" s="21">
        <f t="shared" si="1"/>
        <v>2.212653579515448E-14</v>
      </c>
      <c r="I25" s="7">
        <f t="shared" si="8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9"/>
        <v>5.9154779965376644E-2</v>
      </c>
      <c r="M25" s="10">
        <f t="shared" si="3"/>
        <v>10.048266364487672</v>
      </c>
      <c r="N25">
        <f t="shared" si="10"/>
        <v>5.527011087840877E-4</v>
      </c>
      <c r="O25">
        <f t="shared" si="11"/>
        <v>1.5613025671866885E-3</v>
      </c>
      <c r="P25" s="25">
        <f t="shared" si="12"/>
        <v>1.950772420265971E-3</v>
      </c>
      <c r="Q25" s="17">
        <f t="shared" si="13"/>
        <v>0.68816413185326886</v>
      </c>
      <c r="R25">
        <f t="shared" si="23"/>
        <v>2435.8814880441319</v>
      </c>
      <c r="S25" s="25">
        <f t="shared" si="15"/>
        <v>1.1231794474890883E-3</v>
      </c>
      <c r="T25" s="25">
        <f t="shared" si="16"/>
        <v>6.1154205652260936E-2</v>
      </c>
      <c r="U25" s="10">
        <f ca="1">RANK(C25,$C$3:OFFSET($C$3,Control!$I$5-1,0),1)</f>
        <v>46</v>
      </c>
      <c r="V25" s="10">
        <f t="shared" ca="1" si="25"/>
        <v>46</v>
      </c>
      <c r="W25" s="10">
        <f t="shared" ca="1" si="25"/>
        <v>46</v>
      </c>
      <c r="X25" s="7">
        <f t="shared" si="18"/>
        <v>5.9707481074160729</v>
      </c>
      <c r="Y25" s="7">
        <f t="shared" ca="1" si="4"/>
        <v>179.07943456792606</v>
      </c>
      <c r="Z25">
        <v>1</v>
      </c>
      <c r="AA25">
        <v>2</v>
      </c>
      <c r="AB25" s="11">
        <f t="shared" si="19"/>
        <v>8.473609890102809</v>
      </c>
      <c r="AC25" s="11"/>
      <c r="AD25" s="7">
        <f t="shared" si="24"/>
        <v>6.2346149481406359</v>
      </c>
      <c r="AE25">
        <f t="shared" si="21"/>
        <v>29.696813095252537</v>
      </c>
      <c r="AF25" s="25">
        <f t="shared" si="22"/>
        <v>3.1226051343733771E-3</v>
      </c>
      <c r="AG25" s="7"/>
      <c r="AS25" s="8"/>
      <c r="AT25" s="14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1.0222771211098867</v>
      </c>
      <c r="C26" s="20">
        <v>10.486040219441351</v>
      </c>
      <c r="D26" s="9">
        <f t="shared" si="6"/>
        <v>1.4904898737455596E-7</v>
      </c>
      <c r="E26">
        <f>Control!C28/100</f>
        <v>0.10799519152525779</v>
      </c>
      <c r="F26">
        <f t="shared" si="7"/>
        <v>2.8522267456123752E-5</v>
      </c>
      <c r="G26">
        <f t="shared" si="0"/>
        <v>18.559804202658</v>
      </c>
      <c r="H26" s="21">
        <f t="shared" si="1"/>
        <v>8.2783819891579893E-16</v>
      </c>
      <c r="I26" s="7">
        <f t="shared" si="8"/>
        <v>10.486040219441351</v>
      </c>
      <c r="J26">
        <f t="shared" si="2"/>
        <v>14.359894370035766</v>
      </c>
      <c r="K26">
        <f>Control!F28/100</f>
        <v>9.0604918957457765E-3</v>
      </c>
      <c r="L26" s="25">
        <f t="shared" si="9"/>
        <v>9.0439059252214373E-3</v>
      </c>
      <c r="M26" s="10">
        <f t="shared" si="3"/>
        <v>18.559804202658</v>
      </c>
      <c r="N26">
        <f t="shared" si="10"/>
        <v>3.240129583015658E-4</v>
      </c>
      <c r="O26">
        <f t="shared" si="11"/>
        <v>9.152908426597905E-4</v>
      </c>
      <c r="P26" s="25">
        <f t="shared" si="12"/>
        <v>1.1436118596794827E-3</v>
      </c>
      <c r="Q26" s="17">
        <f t="shared" si="13"/>
        <v>8.0166780364215064</v>
      </c>
      <c r="R26">
        <f t="shared" si="23"/>
        <v>2255.0792678547905</v>
      </c>
      <c r="S26" s="25">
        <f t="shared" si="15"/>
        <v>6.5844755818397424E-4</v>
      </c>
      <c r="T26" s="25">
        <f t="shared" si="16"/>
        <v>1.0216040052357045E-2</v>
      </c>
      <c r="U26" s="10">
        <f ca="1">RANK(C26,$C$3:OFFSET($C$3,Control!$I$5-1,0),1)</f>
        <v>3</v>
      </c>
      <c r="V26" s="10">
        <f t="shared" ca="1" si="25"/>
        <v>3</v>
      </c>
      <c r="W26" s="10">
        <f t="shared" ca="1" si="25"/>
        <v>3</v>
      </c>
      <c r="X26" s="7">
        <f t="shared" si="18"/>
        <v>0.93679188835230021</v>
      </c>
      <c r="Y26" s="7">
        <f t="shared" ca="1" si="4"/>
        <v>7.4860402194413513</v>
      </c>
      <c r="Z26">
        <v>1</v>
      </c>
      <c r="AA26">
        <v>2</v>
      </c>
      <c r="AB26" s="11">
        <f t="shared" si="19"/>
        <v>89.725096406716133</v>
      </c>
      <c r="AC26" s="11"/>
      <c r="AD26" s="7">
        <f t="shared" si="24"/>
        <v>1.0881218769282841</v>
      </c>
      <c r="AE26">
        <f t="shared" si="21"/>
        <v>206.43233932047167</v>
      </c>
      <c r="AF26" s="25">
        <f t="shared" si="22"/>
        <v>1.8305816853195806E-3</v>
      </c>
      <c r="AG26" s="7"/>
      <c r="AR26" s="14"/>
      <c r="AS26" s="9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3.5277413624296745</v>
      </c>
      <c r="C27" s="20">
        <v>92.909926038259741</v>
      </c>
      <c r="D27" s="9">
        <f t="shared" si="6"/>
        <v>7.0400986862395598E-7</v>
      </c>
      <c r="E27">
        <f>Control!C29/100</f>
        <v>0.24807467961174773</v>
      </c>
      <c r="F27">
        <f t="shared" si="7"/>
        <v>4.6754297292612958E-5</v>
      </c>
      <c r="G27">
        <f t="shared" si="0"/>
        <v>164.44625422630742</v>
      </c>
      <c r="H27" s="21">
        <f t="shared" si="1"/>
        <v>1.5207874944753499E-14</v>
      </c>
      <c r="I27" s="7">
        <f t="shared" si="8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9"/>
        <v>3.3317950491412583E-2</v>
      </c>
      <c r="M27" s="10">
        <f t="shared" si="3"/>
        <v>11.164528077076184</v>
      </c>
      <c r="N27">
        <f t="shared" si="10"/>
        <v>5.3112881724408313E-4</v>
      </c>
      <c r="O27">
        <f t="shared" si="11"/>
        <v>1.5003638905200089E-3</v>
      </c>
      <c r="P27" s="25">
        <f t="shared" si="12"/>
        <v>1.8746324764349241E-3</v>
      </c>
      <c r="Q27" s="17">
        <f t="shared" si="13"/>
        <v>1.5874702284644284</v>
      </c>
      <c r="R27">
        <f t="shared" si="23"/>
        <v>2413.7175147302892</v>
      </c>
      <c r="S27" s="25">
        <f t="shared" si="15"/>
        <v>1.0793410073124809E-3</v>
      </c>
      <c r="T27" s="25">
        <f t="shared" si="16"/>
        <v>3.5239337265140121E-2</v>
      </c>
      <c r="U27" s="10">
        <f ca="1">RANK(C27,$C$3:OFFSET($C$3,Control!$I$5-1,0),1)</f>
        <v>32</v>
      </c>
      <c r="V27" s="10">
        <f t="shared" ca="1" si="25"/>
        <v>32</v>
      </c>
      <c r="W27" s="10">
        <f t="shared" ca="1" si="25"/>
        <v>32</v>
      </c>
      <c r="X27" s="7">
        <f t="shared" si="18"/>
        <v>3.3849079308656669</v>
      </c>
      <c r="Y27" s="7">
        <f t="shared" ca="1" si="4"/>
        <v>60.909926038259741</v>
      </c>
      <c r="Z27">
        <v>1</v>
      </c>
      <c r="AA27">
        <v>2</v>
      </c>
      <c r="AB27" s="11">
        <f t="shared" si="19"/>
        <v>37.948846251722465</v>
      </c>
      <c r="AC27" s="11"/>
      <c r="AD27" s="7">
        <f t="shared" si="24"/>
        <v>3.6356754631609225</v>
      </c>
      <c r="AE27">
        <f t="shared" si="21"/>
        <v>80.602687434034451</v>
      </c>
      <c r="AF27" s="25">
        <f t="shared" si="22"/>
        <v>3.0007277810400177E-3</v>
      </c>
      <c r="AG27" s="7"/>
      <c r="AS27" s="8"/>
      <c r="AT27" s="14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5.5439488194354665</v>
      </c>
      <c r="C28" s="20">
        <v>192.76479714767189</v>
      </c>
      <c r="D28" s="9">
        <f t="shared" si="6"/>
        <v>7.0883899905282988E-7</v>
      </c>
      <c r="E28">
        <f>Control!C30/100</f>
        <v>0.24187466281342476</v>
      </c>
      <c r="F28">
        <f t="shared" si="7"/>
        <v>4.6353563038895707E-5</v>
      </c>
      <c r="G28">
        <f t="shared" si="0"/>
        <v>341.18473869600314</v>
      </c>
      <c r="H28" s="21">
        <f t="shared" si="1"/>
        <v>1.3918624385744325E-14</v>
      </c>
      <c r="I28" s="7">
        <f t="shared" si="8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9"/>
        <v>5.3475244520497241E-2</v>
      </c>
      <c r="M28" s="10">
        <f t="shared" si="3"/>
        <v>11.446173450292065</v>
      </c>
      <c r="N28">
        <f t="shared" si="10"/>
        <v>5.2657647612185522E-4</v>
      </c>
      <c r="O28">
        <f t="shared" si="11"/>
        <v>1.4875041698357494E-3</v>
      </c>
      <c r="P28" s="25">
        <f t="shared" si="12"/>
        <v>1.8585648743119217E-3</v>
      </c>
      <c r="Q28" s="17">
        <f t="shared" si="13"/>
        <v>0.76491363159952697</v>
      </c>
      <c r="R28">
        <f t="shared" si="23"/>
        <v>2433.8693846010347</v>
      </c>
      <c r="S28" s="25">
        <f t="shared" si="15"/>
        <v>1.0700899023206808E-3</v>
      </c>
      <c r="T28" s="25">
        <f t="shared" si="16"/>
        <v>5.5380162957848054E-2</v>
      </c>
      <c r="U28" s="10">
        <f ca="1">RANK(C28,$C$3:OFFSET($C$3,Control!$I$5-1,0),1)</f>
        <v>44</v>
      </c>
      <c r="V28" s="10">
        <f t="shared" ca="1" si="25"/>
        <v>44</v>
      </c>
      <c r="W28" s="10">
        <f t="shared" ca="1" si="25"/>
        <v>44</v>
      </c>
      <c r="X28" s="7">
        <f t="shared" si="18"/>
        <v>5.4001820996619099</v>
      </c>
      <c r="Y28" s="7">
        <f t="shared" ca="1" si="4"/>
        <v>148.76479714767189</v>
      </c>
      <c r="Z28">
        <v>1</v>
      </c>
      <c r="AA28">
        <v>2</v>
      </c>
      <c r="AB28" s="11">
        <f t="shared" si="19"/>
        <v>13.021631988296598</v>
      </c>
      <c r="AC28" s="11"/>
      <c r="AD28" s="7">
        <f t="shared" si="24"/>
        <v>5.6509578096675348</v>
      </c>
      <c r="AE28">
        <f t="shared" si="21"/>
        <v>42.553187469216191</v>
      </c>
      <c r="AF28" s="25">
        <f t="shared" si="22"/>
        <v>2.9750083396714983E-3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2.1886166691628044</v>
      </c>
      <c r="C29" s="20">
        <v>41.259494353334546</v>
      </c>
      <c r="D29" s="9">
        <f t="shared" si="6"/>
        <v>5.5080316752054159E-8</v>
      </c>
      <c r="E29">
        <f>Control!C31/100</f>
        <v>0.26776829980812428</v>
      </c>
      <c r="F29">
        <f t="shared" si="7"/>
        <v>4.8072194836054479E-5</v>
      </c>
      <c r="G29">
        <f t="shared" si="0"/>
        <v>73.02738885921984</v>
      </c>
      <c r="H29" s="21">
        <f t="shared" si="1"/>
        <v>1.9869505525150585E-14</v>
      </c>
      <c r="I29" s="7">
        <f t="shared" si="8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9"/>
        <v>1.9886331879117824E-2</v>
      </c>
      <c r="M29" s="10">
        <f t="shared" si="3"/>
        <v>10.356425434493008</v>
      </c>
      <c r="N29">
        <f t="shared" si="10"/>
        <v>5.4610013333757882E-4</v>
      </c>
      <c r="O29">
        <f t="shared" si="11"/>
        <v>1.5426557438914658E-3</v>
      </c>
      <c r="P29" s="25">
        <f t="shared" si="12"/>
        <v>1.9274741119339484E-3</v>
      </c>
      <c r="Q29" s="17">
        <f t="shared" si="13"/>
        <v>3.60042821114352</v>
      </c>
      <c r="R29">
        <f t="shared" si="23"/>
        <v>2364.4188075373327</v>
      </c>
      <c r="S29" s="25">
        <f t="shared" si="15"/>
        <v>1.1097651810129281E-3</v>
      </c>
      <c r="T29" s="25">
        <f t="shared" si="16"/>
        <v>2.1861878185887827E-2</v>
      </c>
      <c r="U29" s="10">
        <f ca="1">RANK(C29,$C$3:OFFSET($C$3,Control!$I$5-1,0),1)</f>
        <v>5</v>
      </c>
      <c r="V29" s="10">
        <f t="shared" ca="1" si="25"/>
        <v>5</v>
      </c>
      <c r="W29" s="10">
        <f t="shared" ca="1" si="25"/>
        <v>5</v>
      </c>
      <c r="X29" s="7">
        <f t="shared" si="18"/>
        <v>2.0432432012455402</v>
      </c>
      <c r="Y29" s="7">
        <f t="shared" ca="1" si="4"/>
        <v>36.259494353334546</v>
      </c>
      <c r="Z29">
        <v>1</v>
      </c>
      <c r="AA29">
        <v>2</v>
      </c>
      <c r="AB29" s="11">
        <f t="shared" si="19"/>
        <v>64.630483410832625</v>
      </c>
      <c r="AC29" s="11"/>
      <c r="AD29" s="7">
        <f t="shared" si="24"/>
        <v>2.2995931872640973</v>
      </c>
      <c r="AE29">
        <f t="shared" si="21"/>
        <v>102.36879742382152</v>
      </c>
      <c r="AF29" s="25">
        <f t="shared" si="22"/>
        <v>3.0853114877829311E-3</v>
      </c>
      <c r="AG29" s="7"/>
      <c r="AP29" s="14"/>
      <c r="AS29" s="8"/>
      <c r="AV29" s="14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3.0791487713790207</v>
      </c>
      <c r="C30" s="20">
        <v>74.034073633530028</v>
      </c>
      <c r="D30" s="9">
        <f t="shared" si="6"/>
        <v>3.4785537206261097E-7</v>
      </c>
      <c r="E30">
        <f>Control!C32/100</f>
        <v>0.24080955998466425</v>
      </c>
      <c r="F30">
        <f t="shared" si="7"/>
        <v>4.6285379566386678E-5</v>
      </c>
      <c r="G30">
        <f t="shared" si="0"/>
        <v>131.03687208980455</v>
      </c>
      <c r="H30" s="21">
        <f t="shared" si="1"/>
        <v>1.3705283708475521E-14</v>
      </c>
      <c r="I30" s="7">
        <f t="shared" si="8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9"/>
        <v>2.8856470110851871E-2</v>
      </c>
      <c r="M30" s="10">
        <f t="shared" si="3"/>
        <v>11.496017119903877</v>
      </c>
      <c r="N30">
        <f t="shared" si="10"/>
        <v>5.2580191187415258E-4</v>
      </c>
      <c r="O30">
        <f t="shared" si="11"/>
        <v>1.4853161352377192E-3</v>
      </c>
      <c r="P30" s="25">
        <f t="shared" si="12"/>
        <v>1.8558310303804946E-3</v>
      </c>
      <c r="Q30" s="17">
        <f t="shared" si="13"/>
        <v>1.9646533770488526</v>
      </c>
      <c r="R30">
        <f t="shared" si="23"/>
        <v>2404.440412594995</v>
      </c>
      <c r="S30" s="25">
        <f t="shared" si="15"/>
        <v>1.0685158605285567E-3</v>
      </c>
      <c r="T30" s="25">
        <f t="shared" si="16"/>
        <v>3.0758586520798752E-2</v>
      </c>
      <c r="U30" s="10">
        <f ca="1">RANK(C30,$C$3:OFFSET($C$3,Control!$I$5-1,0),1)</f>
        <v>21</v>
      </c>
      <c r="V30" s="10">
        <f t="shared" ca="1" si="25"/>
        <v>21</v>
      </c>
      <c r="W30" s="10">
        <f t="shared" ca="1" si="25"/>
        <v>21</v>
      </c>
      <c r="X30" s="7">
        <f t="shared" si="18"/>
        <v>2.9382272022726021</v>
      </c>
      <c r="Y30" s="7">
        <f t="shared" ca="1" si="4"/>
        <v>53.034073633530028</v>
      </c>
      <c r="Z30">
        <v>1</v>
      </c>
      <c r="AA30">
        <v>2</v>
      </c>
      <c r="AB30" s="11">
        <f t="shared" si="19"/>
        <v>45.990781082678815</v>
      </c>
      <c r="AC30" s="11"/>
      <c r="AD30" s="7">
        <f t="shared" si="24"/>
        <v>3.1860003574318765</v>
      </c>
      <c r="AE30">
        <f t="shared" si="21"/>
        <v>89.825471007239599</v>
      </c>
      <c r="AF30" s="25">
        <f t="shared" si="22"/>
        <v>2.970632270475438E-3</v>
      </c>
      <c r="AG30" s="7"/>
      <c r="AP30" s="14"/>
      <c r="AS30" s="8"/>
      <c r="AV30" s="14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6">100*T31/(1-S31)</f>
        <v>2.2499402631518155</v>
      </c>
      <c r="C31" s="20">
        <v>43.291434095478373</v>
      </c>
      <c r="D31" s="9">
        <f t="shared" ref="D31:D94" si="27">ABS(B31-((354.94*SQRT(C31)+9.623*C31-1.5223*POWER(C31,1.5))/($AA$1+273)+0.0012439*POWER(C31,1.5)))</f>
        <v>1.0981528575371158E-8</v>
      </c>
      <c r="E31">
        <f>Control!C33/100</f>
        <v>0.22324628263464061</v>
      </c>
      <c r="F31">
        <f t="shared" ref="F31:F94" si="28">$F$2*N31</f>
        <v>4.5188015325723338E-5</v>
      </c>
      <c r="G31">
        <f t="shared" ref="G31:G94" si="29">0.018*C31*1000000/8.3144/($AA$1+273.15)</f>
        <v>76.623827836811131</v>
      </c>
      <c r="H31" s="21">
        <f t="shared" ref="H31:H94" si="30">2*0.0000000000000000001*(E31*100)^3.5</f>
        <v>1.0514165811356827E-14</v>
      </c>
      <c r="I31" s="7">
        <f t="shared" ref="I31:I94" si="31">MIN(J31*$J$2,C31)</f>
        <v>6.9982115447114621</v>
      </c>
      <c r="J31">
        <f t="shared" ref="J31:J94" si="32">$I$2+(0.821*SQRT(H31)+1.54)/E31</f>
        <v>6.9982115447114621</v>
      </c>
      <c r="K31">
        <f>Control!F33/100</f>
        <v>2.0678884814594962E-2</v>
      </c>
      <c r="L31" s="25">
        <f t="shared" ref="L31:L94" si="33">K31*(1-F31-P31-S31)</f>
        <v>2.0618911859803211E-2</v>
      </c>
      <c r="M31" s="10">
        <f t="shared" ref="M31:M94" si="34">0.018*I31*1000000/8.3144/($AA$1+273.15)</f>
        <v>12.386509427821482</v>
      </c>
      <c r="N31">
        <f t="shared" ref="N31:N94" si="35">1/((1+$P$2)*(1+(1-E31)/E31*$AA$2/M31)-$O$2)</f>
        <v>5.1333585410021706E-4</v>
      </c>
      <c r="O31">
        <f t="shared" ref="O31:O94" si="36">$O$2*N31</f>
        <v>1.4501012827689748E-3</v>
      </c>
      <c r="P31" s="25">
        <f t="shared" ref="P31:P94" si="37">S31*($P$2-$F$2)</f>
        <v>1.8118317669298843E-3</v>
      </c>
      <c r="Q31" s="17">
        <f t="shared" ref="Q31:Q94" si="38">100/(1+G31/$AA$2*(1/S31-1))</f>
        <v>3.237490274863017</v>
      </c>
      <c r="R31">
        <f t="shared" ref="R31:R94" si="39">Q31/100*G31+(100-Q31)/100*2450</f>
        <v>2373.1621772403005</v>
      </c>
      <c r="S31" s="25">
        <f t="shared" ref="S31:S94" si="40">($O$2/(1+$P$2-$F$2)+1)*N31</f>
        <v>1.0431827832823419E-3</v>
      </c>
      <c r="T31" s="25">
        <f t="shared" ref="T31:T94" si="41">L31+F31+P31</f>
        <v>2.247593164205882E-2</v>
      </c>
      <c r="U31" s="10">
        <f ca="1">RANK(C31,$C$3:OFFSET($C$3,Control!$I$5-1,0),1)</f>
        <v>6</v>
      </c>
      <c r="V31" s="10">
        <f t="shared" ca="1" si="25"/>
        <v>6</v>
      </c>
      <c r="W31" s="10">
        <f t="shared" ca="1" si="25"/>
        <v>6</v>
      </c>
      <c r="X31" s="7">
        <f t="shared" si="18"/>
        <v>2.1132247713903429</v>
      </c>
      <c r="Y31" s="7">
        <f t="shared" ca="1" si="4"/>
        <v>37.291434095478373</v>
      </c>
      <c r="Z31">
        <v>1</v>
      </c>
      <c r="AA31">
        <v>2</v>
      </c>
      <c r="AB31" s="11">
        <f t="shared" si="19"/>
        <v>63.260708202865835</v>
      </c>
      <c r="AC31" s="11"/>
      <c r="AD31" s="7">
        <f t="shared" ref="AD31:AD94" si="42">B31+S31*100</f>
        <v>2.3542585414800499</v>
      </c>
      <c r="AE31">
        <f t="shared" ref="AE31:AE94" si="43">($AE$1/100-K31)/(1-K31)/N31-1-$P$2</f>
        <v>107.71233917061632</v>
      </c>
      <c r="AF31" s="25">
        <f t="shared" ref="AF31:AF94" si="44">S31+P31+F31</f>
        <v>2.9002025655379491E-3</v>
      </c>
    </row>
    <row r="32" spans="1:60" ht="14.25" x14ac:dyDescent="0.2">
      <c r="A32" s="37" t="str">
        <f>Control!B34</f>
        <v>AME_10-Aa</v>
      </c>
      <c r="B32" s="27">
        <f t="shared" si="26"/>
        <v>2.8881554150614415</v>
      </c>
      <c r="C32" s="20">
        <v>66.448476159837966</v>
      </c>
      <c r="D32" s="9">
        <f t="shared" si="27"/>
        <v>8.4960360124952672E-7</v>
      </c>
      <c r="E32">
        <f>Control!C34/100</f>
        <v>0.45721600000000001</v>
      </c>
      <c r="F32">
        <f t="shared" si="28"/>
        <v>6.5634969990706397E-5</v>
      </c>
      <c r="G32">
        <f t="shared" si="29"/>
        <v>117.61071684667672</v>
      </c>
      <c r="H32" s="21">
        <f t="shared" si="30"/>
        <v>1.292572658617302E-13</v>
      </c>
      <c r="I32" s="7">
        <f t="shared" si="31"/>
        <v>3.4682117318049435</v>
      </c>
      <c r="J32">
        <f t="shared" si="32"/>
        <v>3.4682117318049435</v>
      </c>
      <c r="K32">
        <f>Control!F34/100</f>
        <v>2.6251079695098604E-2</v>
      </c>
      <c r="L32" s="25">
        <f t="shared" si="33"/>
        <v>2.6140496909300807E-2</v>
      </c>
      <c r="M32" s="10">
        <f t="shared" si="34"/>
        <v>6.1385736968964695</v>
      </c>
      <c r="N32">
        <f t="shared" si="35"/>
        <v>7.4561325909442463E-4</v>
      </c>
      <c r="O32">
        <f t="shared" si="36"/>
        <v>2.1062521443345329E-3</v>
      </c>
      <c r="P32" s="25">
        <f t="shared" si="37"/>
        <v>2.6316606913018466E-3</v>
      </c>
      <c r="Q32" s="17">
        <f t="shared" si="38"/>
        <v>3.0703797351953117</v>
      </c>
      <c r="R32">
        <f t="shared" si="39"/>
        <v>2378.3867921041933</v>
      </c>
      <c r="S32" s="25">
        <f t="shared" si="40"/>
        <v>1.515208627376513E-3</v>
      </c>
      <c r="T32" s="25">
        <f t="shared" si="41"/>
        <v>2.8837792570593362E-2</v>
      </c>
      <c r="U32" s="10">
        <f ca="1">RANK(C32,$C$3:OFFSET($C$3,Control!$I$5-1,0),1)</f>
        <v>15</v>
      </c>
      <c r="V32" s="10">
        <f t="shared" ca="1" si="25"/>
        <v>15</v>
      </c>
      <c r="W32" s="10">
        <f t="shared" ca="1" si="25"/>
        <v>15</v>
      </c>
      <c r="X32" s="7">
        <f t="shared" si="18"/>
        <v>2.6886110168395234</v>
      </c>
      <c r="Y32" s="7">
        <f t="shared" ca="1" si="4"/>
        <v>51.448476159837966</v>
      </c>
      <c r="Z32">
        <v>1</v>
      </c>
      <c r="AA32">
        <v>2</v>
      </c>
      <c r="AB32" s="11">
        <f t="shared" si="19"/>
        <v>49.713568122543634</v>
      </c>
      <c r="AC32" s="11"/>
      <c r="AD32" s="7">
        <f t="shared" si="42"/>
        <v>3.0396762777990927</v>
      </c>
      <c r="AE32">
        <f t="shared" si="43"/>
        <v>66.037915783329936</v>
      </c>
      <c r="AF32" s="25">
        <f t="shared" si="44"/>
        <v>4.2125042886690658E-3</v>
      </c>
    </row>
    <row r="33" spans="1:43" ht="14.25" x14ac:dyDescent="0.2">
      <c r="A33" s="37" t="str">
        <f>Control!B35</f>
        <v>AME_10-Ac</v>
      </c>
      <c r="B33" s="27">
        <f t="shared" si="26"/>
        <v>2.8366205694359734</v>
      </c>
      <c r="C33" s="20">
        <v>64.450695433245329</v>
      </c>
      <c r="D33" s="9">
        <f t="shared" si="27"/>
        <v>7.1115011213152002E-8</v>
      </c>
      <c r="E33">
        <f>Control!C35/100</f>
        <v>0.45721600000000001</v>
      </c>
      <c r="F33">
        <f t="shared" si="28"/>
        <v>6.5634969990706397E-5</v>
      </c>
      <c r="G33">
        <f t="shared" si="29"/>
        <v>114.07473774022057</v>
      </c>
      <c r="H33" s="21">
        <f t="shared" si="30"/>
        <v>1.292572658617302E-13</v>
      </c>
      <c r="I33" s="7">
        <f t="shared" si="31"/>
        <v>3.4682117318049435</v>
      </c>
      <c r="J33">
        <f t="shared" si="32"/>
        <v>3.4682117318049435</v>
      </c>
      <c r="K33">
        <f>Control!F35/100</f>
        <v>2.5734335311338209E-2</v>
      </c>
      <c r="L33" s="25">
        <f t="shared" si="33"/>
        <v>2.5625929313473149E-2</v>
      </c>
      <c r="M33" s="10">
        <f t="shared" si="34"/>
        <v>6.1385736968964695</v>
      </c>
      <c r="N33">
        <f t="shared" si="35"/>
        <v>7.4561325909442463E-4</v>
      </c>
      <c r="O33">
        <f t="shared" si="36"/>
        <v>2.1062521443345329E-3</v>
      </c>
      <c r="P33" s="25">
        <f t="shared" si="37"/>
        <v>2.6316606913018466E-3</v>
      </c>
      <c r="Q33" s="17">
        <f t="shared" si="38"/>
        <v>3.1625425393963034</v>
      </c>
      <c r="R33">
        <f t="shared" si="39"/>
        <v>2376.1253698925298</v>
      </c>
      <c r="S33" s="25">
        <f t="shared" si="40"/>
        <v>1.515208627376513E-3</v>
      </c>
      <c r="T33" s="25">
        <f t="shared" si="41"/>
        <v>2.8323224974765703E-2</v>
      </c>
      <c r="U33" s="10">
        <f ca="1">RANK(C33,$C$3:OFFSET($C$3,Control!$I$5-1,0),1)</f>
        <v>14</v>
      </c>
      <c r="V33" s="10">
        <f t="shared" ca="1" si="25"/>
        <v>14</v>
      </c>
      <c r="W33" s="10">
        <f t="shared" ca="1" si="25"/>
        <v>14</v>
      </c>
      <c r="X33" s="7">
        <f t="shared" si="18"/>
        <v>2.6371542572567575</v>
      </c>
      <c r="Y33" s="7">
        <f t="shared" ca="1" si="4"/>
        <v>50.450695433245329</v>
      </c>
      <c r="Z33">
        <v>1</v>
      </c>
      <c r="AA33">
        <v>2</v>
      </c>
      <c r="AB33" s="11">
        <f t="shared" si="19"/>
        <v>50.747198225048663</v>
      </c>
      <c r="AC33" s="11"/>
      <c r="AD33" s="7">
        <f t="shared" si="42"/>
        <v>2.9881414321736246</v>
      </c>
      <c r="AE33">
        <f t="shared" si="43"/>
        <v>66.712743709558666</v>
      </c>
      <c r="AF33" s="25">
        <f t="shared" si="44"/>
        <v>4.2125042886690658E-3</v>
      </c>
    </row>
    <row r="34" spans="1:43" ht="14.25" x14ac:dyDescent="0.2">
      <c r="A34" s="37" t="str">
        <f>Control!B36</f>
        <v>AME_10-Ab</v>
      </c>
      <c r="B34" s="27">
        <f t="shared" si="26"/>
        <v>3.0460563493662152</v>
      </c>
      <c r="C34" s="20">
        <v>72.699693914806417</v>
      </c>
      <c r="D34" s="9">
        <f t="shared" si="27"/>
        <v>4.1093340019671132E-7</v>
      </c>
      <c r="E34">
        <f>Control!C36/100</f>
        <v>0.38475399999999998</v>
      </c>
      <c r="F34">
        <f t="shared" si="28"/>
        <v>5.7640054732142609E-5</v>
      </c>
      <c r="G34">
        <f t="shared" si="29"/>
        <v>128.67508195804524</v>
      </c>
      <c r="H34" s="21">
        <f t="shared" si="30"/>
        <v>7.0659571290501986E-14</v>
      </c>
      <c r="I34" s="7">
        <f t="shared" si="31"/>
        <v>4.1025580454969592</v>
      </c>
      <c r="J34">
        <f t="shared" si="32"/>
        <v>4.1025580454969592</v>
      </c>
      <c r="K34">
        <f>Control!F36/100</f>
        <v>2.8155447799782164E-2</v>
      </c>
      <c r="L34" s="25">
        <f t="shared" si="33"/>
        <v>2.8051289978127648E-2</v>
      </c>
      <c r="M34" s="10">
        <f t="shared" si="34"/>
        <v>7.2613372122388613</v>
      </c>
      <c r="N34">
        <f t="shared" si="35"/>
        <v>6.5479102175713998E-4</v>
      </c>
      <c r="O34">
        <f t="shared" si="36"/>
        <v>1.8496921518563276E-3</v>
      </c>
      <c r="P34" s="25">
        <f t="shared" si="37"/>
        <v>2.3111013276085161E-3</v>
      </c>
      <c r="Q34" s="17">
        <f t="shared" si="38"/>
        <v>2.4791027939833383</v>
      </c>
      <c r="R34">
        <f t="shared" si="39"/>
        <v>2392.4519690993902</v>
      </c>
      <c r="S34" s="25">
        <f t="shared" si="40"/>
        <v>1.3306429213719964E-3</v>
      </c>
      <c r="T34" s="25">
        <f t="shared" si="41"/>
        <v>3.0420031360468308E-2</v>
      </c>
      <c r="U34" s="10">
        <f ca="1">RANK(C34,$C$3:OFFSET($C$3,Control!$I$5-1,0),1)</f>
        <v>17</v>
      </c>
      <c r="V34" s="10">
        <f t="shared" ca="1" si="25"/>
        <v>17</v>
      </c>
      <c r="W34" s="10">
        <f t="shared" ca="1" si="25"/>
        <v>17</v>
      </c>
      <c r="X34" s="7">
        <f t="shared" si="18"/>
        <v>2.8706080999884787</v>
      </c>
      <c r="Y34" s="7">
        <f t="shared" ca="1" si="4"/>
        <v>55.699693914806417</v>
      </c>
      <c r="Z34">
        <v>1</v>
      </c>
      <c r="AA34">
        <v>2</v>
      </c>
      <c r="AB34" s="11">
        <f t="shared" si="19"/>
        <v>46.623349697686656</v>
      </c>
      <c r="AC34" s="11"/>
      <c r="AD34" s="7">
        <f t="shared" si="42"/>
        <v>3.179120641503415</v>
      </c>
      <c r="AE34">
        <f t="shared" si="43"/>
        <v>72.750506287727845</v>
      </c>
      <c r="AF34" s="25">
        <f t="shared" si="44"/>
        <v>3.6993843037126553E-3</v>
      </c>
    </row>
    <row r="35" spans="1:43" ht="14.25" x14ac:dyDescent="0.2">
      <c r="A35" s="37" t="str">
        <f>Control!B37</f>
        <v>AME_10-Db</v>
      </c>
      <c r="B35" s="27">
        <f t="shared" si="26"/>
        <v>3.5637707645663332</v>
      </c>
      <c r="C35" s="20">
        <v>94.486926519214705</v>
      </c>
      <c r="D35" s="9">
        <f t="shared" si="27"/>
        <v>4.987921760069014E-7</v>
      </c>
      <c r="E35">
        <f>Control!C37/100</f>
        <v>0.38475399999999998</v>
      </c>
      <c r="F35">
        <f t="shared" si="28"/>
        <v>5.7640054732142609E-5</v>
      </c>
      <c r="G35">
        <f t="shared" si="29"/>
        <v>167.23747183958309</v>
      </c>
      <c r="H35" s="21">
        <f t="shared" si="30"/>
        <v>7.0659571290501986E-14</v>
      </c>
      <c r="I35" s="7">
        <f t="shared" si="31"/>
        <v>4.1025580454969592</v>
      </c>
      <c r="J35">
        <f t="shared" si="32"/>
        <v>4.1025580454969592</v>
      </c>
      <c r="K35">
        <f>Control!F37/100</f>
        <v>3.3344900802547851E-2</v>
      </c>
      <c r="L35" s="25">
        <f t="shared" si="33"/>
        <v>3.3221545199910052E-2</v>
      </c>
      <c r="M35" s="10">
        <f t="shared" si="34"/>
        <v>7.2613372122388613</v>
      </c>
      <c r="N35">
        <f t="shared" si="35"/>
        <v>6.5479102175713998E-4</v>
      </c>
      <c r="O35">
        <f t="shared" si="36"/>
        <v>1.8496921518563276E-3</v>
      </c>
      <c r="P35" s="25">
        <f t="shared" si="37"/>
        <v>2.3111013276085161E-3</v>
      </c>
      <c r="Q35" s="17">
        <f t="shared" si="38"/>
        <v>1.9184263534250672</v>
      </c>
      <c r="R35">
        <f t="shared" si="39"/>
        <v>2406.2068820736581</v>
      </c>
      <c r="S35" s="25">
        <f t="shared" si="40"/>
        <v>1.3306429213719964E-3</v>
      </c>
      <c r="T35" s="25">
        <f t="shared" si="41"/>
        <v>3.5590286582250705E-2</v>
      </c>
      <c r="U35" s="10">
        <f ca="1">RANK(C35,$C$3:OFFSET($C$3,Control!$I$5-1,0),1)</f>
        <v>33</v>
      </c>
      <c r="V35" s="10">
        <f t="shared" ca="1" si="25"/>
        <v>33</v>
      </c>
      <c r="W35" s="10">
        <f t="shared" ca="1" si="25"/>
        <v>33</v>
      </c>
      <c r="X35" s="7">
        <f t="shared" si="18"/>
        <v>3.3876336221667191</v>
      </c>
      <c r="Y35" s="7">
        <f t="shared" ca="1" si="4"/>
        <v>61.486926519214705</v>
      </c>
      <c r="Z35">
        <v>1</v>
      </c>
      <c r="AA35">
        <v>2</v>
      </c>
      <c r="AB35" s="11">
        <f t="shared" si="19"/>
        <v>37.346418853116475</v>
      </c>
      <c r="AC35" s="11"/>
      <c r="AD35" s="7">
        <f t="shared" si="42"/>
        <v>3.6968350567035331</v>
      </c>
      <c r="AE35">
        <f t="shared" si="43"/>
        <v>64.957486001226187</v>
      </c>
      <c r="AF35" s="25">
        <f t="shared" si="44"/>
        <v>3.6993843037126553E-3</v>
      </c>
    </row>
    <row r="36" spans="1:43" ht="14.25" x14ac:dyDescent="0.2">
      <c r="A36" s="37" t="str">
        <f>Control!B38</f>
        <v>AME_10-Bc</v>
      </c>
      <c r="B36" s="27">
        <f t="shared" si="26"/>
        <v>3.0680013749312827</v>
      </c>
      <c r="C36" s="20">
        <v>73.583672389972122</v>
      </c>
      <c r="D36" s="9">
        <f t="shared" si="27"/>
        <v>3.8499872001551694E-7</v>
      </c>
      <c r="E36">
        <f>Control!C38/100</f>
        <v>0.403194</v>
      </c>
      <c r="F36">
        <f t="shared" si="28"/>
        <v>5.9490423600601015E-5</v>
      </c>
      <c r="G36">
        <f t="shared" si="29"/>
        <v>130.23968280594408</v>
      </c>
      <c r="H36" s="21">
        <f t="shared" si="30"/>
        <v>8.3239451159565456E-14</v>
      </c>
      <c r="I36" s="7">
        <f t="shared" si="31"/>
        <v>3.9195018697419761</v>
      </c>
      <c r="J36">
        <f t="shared" si="32"/>
        <v>3.9195018697419761</v>
      </c>
      <c r="K36">
        <f>Control!F38/100</f>
        <v>2.8301153860659404E-2</v>
      </c>
      <c r="L36" s="25">
        <f t="shared" si="33"/>
        <v>2.8193096023967419E-2</v>
      </c>
      <c r="M36" s="10">
        <f t="shared" si="34"/>
        <v>6.9373362825265357</v>
      </c>
      <c r="N36">
        <f t="shared" si="35"/>
        <v>6.758112121028275E-4</v>
      </c>
      <c r="O36">
        <f t="shared" si="36"/>
        <v>1.9090712206294564E-3</v>
      </c>
      <c r="P36" s="25">
        <f t="shared" si="37"/>
        <v>2.3852926164324492E-3</v>
      </c>
      <c r="Q36" s="17">
        <f t="shared" si="38"/>
        <v>2.526820300099863</v>
      </c>
      <c r="R36">
        <f t="shared" si="39"/>
        <v>2391.3838253914801</v>
      </c>
      <c r="S36" s="25">
        <f t="shared" si="40"/>
        <v>1.3733594012258622E-3</v>
      </c>
      <c r="T36" s="25">
        <f t="shared" si="41"/>
        <v>3.0637879064000471E-2</v>
      </c>
      <c r="U36" s="10">
        <f ca="1">RANK(C36,$C$3:OFFSET($C$3,Control!$I$5-1,0),1)</f>
        <v>20</v>
      </c>
      <c r="V36" s="10">
        <f t="shared" ref="V36:W55" ca="1" si="45">IF(U36=U35,U35+1,U36)</f>
        <v>20</v>
      </c>
      <c r="W36" s="10">
        <f t="shared" ca="1" si="45"/>
        <v>20</v>
      </c>
      <c r="X36" s="7">
        <f t="shared" si="18"/>
        <v>2.8868907236070247</v>
      </c>
      <c r="Y36" s="7">
        <f t="shared" ca="1" si="4"/>
        <v>53.583672389972122</v>
      </c>
      <c r="Z36">
        <v>1</v>
      </c>
      <c r="AA36">
        <v>2</v>
      </c>
      <c r="AB36" s="11">
        <f t="shared" si="19"/>
        <v>46.203267835503112</v>
      </c>
      <c r="AC36" s="11"/>
      <c r="AD36" s="7">
        <f t="shared" si="42"/>
        <v>3.2053373150538689</v>
      </c>
      <c r="AE36">
        <f t="shared" si="43"/>
        <v>70.188935964152279</v>
      </c>
      <c r="AF36" s="25">
        <f t="shared" si="44"/>
        <v>3.8181424412589123E-3</v>
      </c>
    </row>
    <row r="37" spans="1:43" ht="14.25" x14ac:dyDescent="0.2">
      <c r="A37" s="37" t="str">
        <f>Control!B39</f>
        <v>AME_10-Bb</v>
      </c>
      <c r="B37" s="27">
        <f t="shared" si="26"/>
        <v>3.1907806265060619</v>
      </c>
      <c r="C37" s="20">
        <v>78.596005298842712</v>
      </c>
      <c r="D37" s="9">
        <f t="shared" si="27"/>
        <v>3.7685836362655323E-7</v>
      </c>
      <c r="E37">
        <f>Control!C39/100</f>
        <v>0.403194</v>
      </c>
      <c r="F37">
        <f t="shared" si="28"/>
        <v>5.9490423600601015E-5</v>
      </c>
      <c r="G37">
        <f t="shared" si="29"/>
        <v>139.11127927519107</v>
      </c>
      <c r="H37" s="21">
        <f t="shared" si="30"/>
        <v>8.3239451159565456E-14</v>
      </c>
      <c r="I37" s="7">
        <f t="shared" si="31"/>
        <v>3.9195018697419761</v>
      </c>
      <c r="J37">
        <f t="shared" si="32"/>
        <v>3.9195018697419761</v>
      </c>
      <c r="K37">
        <f>Control!F39/100</f>
        <v>2.9531959567519247E-2</v>
      </c>
      <c r="L37" s="25">
        <f t="shared" si="33"/>
        <v>2.9419202339320955E-2</v>
      </c>
      <c r="M37" s="10">
        <f t="shared" si="34"/>
        <v>6.9373362825265357</v>
      </c>
      <c r="N37">
        <f t="shared" si="35"/>
        <v>6.758112121028275E-4</v>
      </c>
      <c r="O37">
        <f t="shared" si="36"/>
        <v>1.9090712206294564E-3</v>
      </c>
      <c r="P37" s="25">
        <f t="shared" si="37"/>
        <v>2.3852926164324492E-3</v>
      </c>
      <c r="Q37" s="17">
        <f t="shared" si="38"/>
        <v>2.3694947245475988</v>
      </c>
      <c r="R37">
        <f t="shared" si="39"/>
        <v>2395.2436136722599</v>
      </c>
      <c r="S37" s="25">
        <f t="shared" si="40"/>
        <v>1.3733594012258622E-3</v>
      </c>
      <c r="T37" s="25">
        <f t="shared" si="41"/>
        <v>3.1863985379354004E-2</v>
      </c>
      <c r="U37" s="10">
        <f ca="1">RANK(C37,$C$3:OFFSET($C$3,Control!$I$5-1,0),1)</f>
        <v>26</v>
      </c>
      <c r="V37" s="10">
        <f t="shared" ca="1" si="45"/>
        <v>26</v>
      </c>
      <c r="W37" s="10">
        <f t="shared" ca="1" si="45"/>
        <v>26</v>
      </c>
      <c r="X37" s="7">
        <f t="shared" si="18"/>
        <v>3.0095013551423784</v>
      </c>
      <c r="Y37" s="7">
        <f t="shared" ca="1" si="4"/>
        <v>52.596005298842712</v>
      </c>
      <c r="Z37">
        <v>1</v>
      </c>
      <c r="AA37">
        <v>2</v>
      </c>
      <c r="AB37" s="11">
        <f t="shared" si="19"/>
        <v>43.896253385300795</v>
      </c>
      <c r="AC37" s="11"/>
      <c r="AD37" s="7">
        <f t="shared" si="42"/>
        <v>3.3281165666286481</v>
      </c>
      <c r="AE37">
        <f t="shared" si="43"/>
        <v>68.404888214279083</v>
      </c>
      <c r="AF37" s="25">
        <f t="shared" si="44"/>
        <v>3.8181424412589123E-3</v>
      </c>
    </row>
    <row r="38" spans="1:43" ht="14.25" x14ac:dyDescent="0.2">
      <c r="A38" s="37" t="str">
        <f>Control!B40</f>
        <v>AME_10-Ca</v>
      </c>
      <c r="B38" s="27">
        <f t="shared" si="26"/>
        <v>3.2970784670948783</v>
      </c>
      <c r="C38" s="20">
        <v>83.024924128800407</v>
      </c>
      <c r="D38" s="9">
        <f t="shared" si="27"/>
        <v>2.9252401656520988E-7</v>
      </c>
      <c r="E38">
        <f>Control!C40/100</f>
        <v>0.403194</v>
      </c>
      <c r="F38">
        <f t="shared" si="28"/>
        <v>5.9490423600601015E-5</v>
      </c>
      <c r="G38">
        <f t="shared" si="29"/>
        <v>146.95025991929342</v>
      </c>
      <c r="H38" s="21">
        <f t="shared" si="30"/>
        <v>8.3239451159565456E-14</v>
      </c>
      <c r="I38" s="7">
        <f t="shared" si="31"/>
        <v>3.9195018697419761</v>
      </c>
      <c r="J38">
        <f t="shared" si="32"/>
        <v>3.9195018697419761</v>
      </c>
      <c r="K38">
        <f>Control!F40/100</f>
        <v>3.0597546685420099E-2</v>
      </c>
      <c r="L38" s="25">
        <f t="shared" si="33"/>
        <v>3.0480720893822092E-2</v>
      </c>
      <c r="M38" s="10">
        <f t="shared" si="34"/>
        <v>6.9373362825265357</v>
      </c>
      <c r="N38">
        <f t="shared" si="35"/>
        <v>6.758112121028275E-4</v>
      </c>
      <c r="O38">
        <f t="shared" si="36"/>
        <v>1.9090712206294564E-3</v>
      </c>
      <c r="P38" s="25">
        <f t="shared" si="37"/>
        <v>2.3852926164324492E-3</v>
      </c>
      <c r="Q38" s="17">
        <f t="shared" si="38"/>
        <v>2.2459341812008131</v>
      </c>
      <c r="R38">
        <f t="shared" si="39"/>
        <v>2398.2750186774711</v>
      </c>
      <c r="S38" s="25">
        <f t="shared" si="40"/>
        <v>1.3733594012258622E-3</v>
      </c>
      <c r="T38" s="25">
        <f t="shared" si="41"/>
        <v>3.2925503933855141E-2</v>
      </c>
      <c r="U38" s="10">
        <f ca="1">RANK(C38,$C$3:OFFSET($C$3,Control!$I$5-1,0),1)</f>
        <v>28</v>
      </c>
      <c r="V38" s="10">
        <f t="shared" ca="1" si="45"/>
        <v>28</v>
      </c>
      <c r="W38" s="10">
        <f t="shared" ca="1" si="45"/>
        <v>28</v>
      </c>
      <c r="X38" s="7">
        <f t="shared" si="18"/>
        <v>3.1156532105924919</v>
      </c>
      <c r="Y38" s="7">
        <f t="shared" ca="1" si="4"/>
        <v>55.024924128800407</v>
      </c>
      <c r="Z38">
        <v>1</v>
      </c>
      <c r="AA38">
        <v>2</v>
      </c>
      <c r="AB38" s="11">
        <f t="shared" si="19"/>
        <v>41.95894990179638</v>
      </c>
      <c r="AC38" s="11"/>
      <c r="AD38" s="7">
        <f t="shared" si="42"/>
        <v>3.4344144072174645</v>
      </c>
      <c r="AE38">
        <f t="shared" si="43"/>
        <v>66.856665242905905</v>
      </c>
      <c r="AF38" s="25">
        <f t="shared" si="44"/>
        <v>3.8181424412589123E-3</v>
      </c>
    </row>
    <row r="39" spans="1:43" ht="14.25" x14ac:dyDescent="0.2">
      <c r="A39" s="37" t="str">
        <f>Control!B41</f>
        <v>AME_10-Cb</v>
      </c>
      <c r="B39" s="27">
        <f t="shared" si="26"/>
        <v>2.5618680448100686</v>
      </c>
      <c r="C39" s="20">
        <v>54.167653563505887</v>
      </c>
      <c r="D39" s="9">
        <f t="shared" si="27"/>
        <v>4.8732366453307918E-7</v>
      </c>
      <c r="E39">
        <f>Control!C41/100</f>
        <v>0.46220800000000006</v>
      </c>
      <c r="F39">
        <f t="shared" si="28"/>
        <v>6.6265074513006283E-5</v>
      </c>
      <c r="G39">
        <f t="shared" si="29"/>
        <v>95.874231189019724</v>
      </c>
      <c r="H39" s="21">
        <f t="shared" si="30"/>
        <v>1.3426446909923115E-13</v>
      </c>
      <c r="I39" s="7">
        <f t="shared" si="31"/>
        <v>3.4318339380360685</v>
      </c>
      <c r="J39">
        <f t="shared" si="32"/>
        <v>3.4318339380360685</v>
      </c>
      <c r="K39">
        <f>Control!F41/100</f>
        <v>2.2953921850910421E-2</v>
      </c>
      <c r="L39" s="25">
        <f t="shared" si="33"/>
        <v>2.2856300086147523E-2</v>
      </c>
      <c r="M39" s="10">
        <f t="shared" si="34"/>
        <v>6.0741866913590288</v>
      </c>
      <c r="N39">
        <f t="shared" si="35"/>
        <v>7.5277124646775133E-4</v>
      </c>
      <c r="O39">
        <f t="shared" si="36"/>
        <v>2.126472447649015E-3</v>
      </c>
      <c r="P39" s="25">
        <f t="shared" si="37"/>
        <v>2.6569249871944618E-3</v>
      </c>
      <c r="Q39" s="17">
        <f t="shared" si="38"/>
        <v>3.7750608306962139</v>
      </c>
      <c r="R39">
        <f t="shared" si="39"/>
        <v>2361.1303201962905</v>
      </c>
      <c r="S39" s="25">
        <f t="shared" si="40"/>
        <v>1.5297548335905622E-3</v>
      </c>
      <c r="T39" s="25">
        <f t="shared" si="41"/>
        <v>2.5579490147854992E-2</v>
      </c>
      <c r="U39" s="10">
        <f ca="1">RANK(C39,$C$3:OFFSET($C$3,Control!$I$5-1,0),1)</f>
        <v>7</v>
      </c>
      <c r="V39" s="10">
        <f t="shared" ca="1" si="45"/>
        <v>7</v>
      </c>
      <c r="W39" s="10">
        <f t="shared" ca="1" si="45"/>
        <v>7</v>
      </c>
      <c r="X39" s="7">
        <f t="shared" si="18"/>
        <v>2.3609071332615272</v>
      </c>
      <c r="Y39" s="7">
        <f t="shared" ca="1" si="4"/>
        <v>47.167653563505887</v>
      </c>
      <c r="Z39">
        <v>1</v>
      </c>
      <c r="AA39">
        <v>2</v>
      </c>
      <c r="AB39" s="11">
        <f t="shared" si="19"/>
        <v>56.451386544311454</v>
      </c>
      <c r="AC39" s="11"/>
      <c r="AD39" s="7">
        <f t="shared" si="42"/>
        <v>2.714843528169125</v>
      </c>
      <c r="AE39">
        <f t="shared" si="43"/>
        <v>69.63586128686299</v>
      </c>
      <c r="AF39" s="25">
        <f t="shared" si="44"/>
        <v>4.25294489529803E-3</v>
      </c>
    </row>
    <row r="40" spans="1:43" ht="14.25" x14ac:dyDescent="0.2">
      <c r="A40" s="37" t="str">
        <f>Control!B42</f>
        <v>AME_10-Da</v>
      </c>
      <c r="B40" s="27">
        <f t="shared" si="26"/>
        <v>3.1682087009469031</v>
      </c>
      <c r="C40" s="20">
        <v>77.666149421726388</v>
      </c>
      <c r="D40" s="9">
        <f t="shared" si="27"/>
        <v>3.7730386814871508E-8</v>
      </c>
      <c r="E40">
        <f>Control!C42/100</f>
        <v>0.46220800000000006</v>
      </c>
      <c r="F40">
        <f t="shared" si="28"/>
        <v>6.6265074513006283E-5</v>
      </c>
      <c r="G40">
        <f t="shared" si="29"/>
        <v>137.46547755644758</v>
      </c>
      <c r="H40" s="21">
        <f t="shared" si="30"/>
        <v>1.3426446909923115E-13</v>
      </c>
      <c r="I40" s="7">
        <f t="shared" si="31"/>
        <v>3.4318339380360685</v>
      </c>
      <c r="J40">
        <f t="shared" si="32"/>
        <v>3.4318339380360685</v>
      </c>
      <c r="K40">
        <f>Control!F42/100</f>
        <v>2.9033910744512004E-2</v>
      </c>
      <c r="L40" s="25">
        <f t="shared" si="33"/>
        <v>2.8910431122020592E-2</v>
      </c>
      <c r="M40" s="10">
        <f t="shared" si="34"/>
        <v>6.0741866913590288</v>
      </c>
      <c r="N40">
        <f t="shared" si="35"/>
        <v>7.5277124646775133E-4</v>
      </c>
      <c r="O40">
        <f t="shared" si="36"/>
        <v>2.126472447649015E-3</v>
      </c>
      <c r="P40" s="25">
        <f t="shared" si="37"/>
        <v>2.6569249871944618E-3</v>
      </c>
      <c r="Q40" s="17">
        <f t="shared" si="38"/>
        <v>2.663306490833762</v>
      </c>
      <c r="R40">
        <f t="shared" si="39"/>
        <v>2388.4101179609893</v>
      </c>
      <c r="S40" s="25">
        <f t="shared" si="40"/>
        <v>1.5297548335905622E-3</v>
      </c>
      <c r="T40" s="25">
        <f t="shared" si="41"/>
        <v>3.1633621183728061E-2</v>
      </c>
      <c r="U40" s="10">
        <f ca="1">RANK(C40,$C$3:OFFSET($C$3,Control!$I$5-1,0),1)</f>
        <v>25</v>
      </c>
      <c r="V40" s="10">
        <f t="shared" ca="1" si="45"/>
        <v>25</v>
      </c>
      <c r="W40" s="10">
        <f t="shared" ca="1" si="45"/>
        <v>25</v>
      </c>
      <c r="X40" s="7">
        <f t="shared" si="18"/>
        <v>2.9663202368488344</v>
      </c>
      <c r="Y40" s="7">
        <f t="shared" ca="1" si="4"/>
        <v>52.666149421726388</v>
      </c>
      <c r="Z40">
        <v>1</v>
      </c>
      <c r="AA40">
        <v>2</v>
      </c>
      <c r="AB40" s="11">
        <f t="shared" si="19"/>
        <v>44.314827849221345</v>
      </c>
      <c r="AC40" s="11"/>
      <c r="AD40" s="7">
        <f t="shared" si="42"/>
        <v>3.3211841843059595</v>
      </c>
      <c r="AE40">
        <f t="shared" si="43"/>
        <v>61.771273839687822</v>
      </c>
      <c r="AF40" s="25">
        <f t="shared" si="44"/>
        <v>4.25294489529803E-3</v>
      </c>
    </row>
    <row r="41" spans="1:43" ht="14.25" x14ac:dyDescent="0.2">
      <c r="A41" s="37" t="str">
        <f>Control!B43</f>
        <v>AME_10-Ea</v>
      </c>
      <c r="B41" s="27">
        <f t="shared" si="26"/>
        <v>3.5968425865367468</v>
      </c>
      <c r="C41" s="20">
        <v>95.94205133389859</v>
      </c>
      <c r="D41" s="9">
        <f t="shared" si="27"/>
        <v>1.8136362367471293E-7</v>
      </c>
      <c r="E41">
        <f>Control!C43/100</f>
        <v>0.57247999999999999</v>
      </c>
      <c r="F41">
        <f t="shared" si="28"/>
        <v>8.3936593715970326E-5</v>
      </c>
      <c r="G41">
        <f t="shared" si="29"/>
        <v>169.81297518362814</v>
      </c>
      <c r="H41" s="21">
        <f t="shared" si="30"/>
        <v>2.8391681326789224E-13</v>
      </c>
      <c r="I41" s="7">
        <f t="shared" si="31"/>
        <v>2.7900510715839282</v>
      </c>
      <c r="J41">
        <f t="shared" si="32"/>
        <v>2.7900510715839282</v>
      </c>
      <c r="K41">
        <f>Control!F43/100</f>
        <v>3.2625076340076879E-2</v>
      </c>
      <c r="L41" s="25">
        <f t="shared" si="33"/>
        <v>3.2449321237507503E-2</v>
      </c>
      <c r="M41" s="10">
        <f t="shared" si="34"/>
        <v>4.9382608229946872</v>
      </c>
      <c r="N41">
        <f t="shared" si="35"/>
        <v>9.5351970461342284E-4</v>
      </c>
      <c r="O41">
        <f t="shared" si="36"/>
        <v>2.6935584876085395E-3</v>
      </c>
      <c r="P41" s="25">
        <f t="shared" si="37"/>
        <v>3.3654717031998344E-3</v>
      </c>
      <c r="Q41" s="17">
        <f t="shared" si="38"/>
        <v>2.7301695657148519</v>
      </c>
      <c r="R41">
        <f t="shared" si="39"/>
        <v>2387.7470278070846</v>
      </c>
      <c r="S41" s="25">
        <f t="shared" si="40"/>
        <v>1.9377086783012734E-3</v>
      </c>
      <c r="T41" s="25">
        <f t="shared" si="41"/>
        <v>3.5898729534423308E-2</v>
      </c>
      <c r="U41" s="10">
        <f ca="1">RANK(C41,$C$3:OFFSET($C$3,Control!$I$5-1,0),1)</f>
        <v>34</v>
      </c>
      <c r="V41" s="10">
        <f t="shared" ca="1" si="45"/>
        <v>34</v>
      </c>
      <c r="W41" s="10">
        <f t="shared" ca="1" si="45"/>
        <v>34</v>
      </c>
      <c r="X41" s="7">
        <f t="shared" si="18"/>
        <v>3.3402840942120928</v>
      </c>
      <c r="Y41" s="7">
        <f t="shared" ca="1" si="4"/>
        <v>61.94205133389859</v>
      </c>
      <c r="Z41">
        <v>1</v>
      </c>
      <c r="AA41">
        <v>2</v>
      </c>
      <c r="AB41" s="11">
        <f t="shared" si="19"/>
        <v>36.799133503309484</v>
      </c>
      <c r="AC41" s="11"/>
      <c r="AD41" s="7">
        <f t="shared" si="42"/>
        <v>3.7906134543668744</v>
      </c>
      <c r="AE41">
        <f t="shared" si="43"/>
        <v>44.467657321713041</v>
      </c>
      <c r="AF41" s="25">
        <f t="shared" si="44"/>
        <v>5.3871169752170781E-3</v>
      </c>
    </row>
    <row r="42" spans="1:43" ht="14.25" x14ac:dyDescent="0.2">
      <c r="A42" s="37" t="str">
        <f>Control!B44</f>
        <v>AME_10-Eb</v>
      </c>
      <c r="B42" s="27">
        <f t="shared" si="26"/>
        <v>2.920827667745423</v>
      </c>
      <c r="C42" s="20">
        <v>67.726027961240021</v>
      </c>
      <c r="D42" s="9">
        <f t="shared" si="27"/>
        <v>1.9684513841156104E-7</v>
      </c>
      <c r="E42">
        <f>Control!C44/100</f>
        <v>0.57247999999999999</v>
      </c>
      <c r="F42">
        <f t="shared" si="28"/>
        <v>8.3936593715970326E-5</v>
      </c>
      <c r="G42">
        <f t="shared" si="29"/>
        <v>119.87192420394149</v>
      </c>
      <c r="H42" s="21">
        <f t="shared" si="30"/>
        <v>2.8391681326789224E-13</v>
      </c>
      <c r="I42" s="7">
        <f t="shared" si="31"/>
        <v>2.7900510715839282</v>
      </c>
      <c r="J42">
        <f t="shared" si="32"/>
        <v>2.7900510715839282</v>
      </c>
      <c r="K42">
        <f>Control!F44/100</f>
        <v>2.5841482337507451E-2</v>
      </c>
      <c r="L42" s="25">
        <f t="shared" si="33"/>
        <v>2.5702271249342296E-2</v>
      </c>
      <c r="M42" s="10">
        <f t="shared" si="34"/>
        <v>4.9382608229946872</v>
      </c>
      <c r="N42">
        <f t="shared" si="35"/>
        <v>9.5351970461342284E-4</v>
      </c>
      <c r="O42">
        <f t="shared" si="36"/>
        <v>2.6935584876085395E-3</v>
      </c>
      <c r="P42" s="25">
        <f t="shared" si="37"/>
        <v>3.3654717031998344E-3</v>
      </c>
      <c r="Q42" s="17">
        <f t="shared" si="38"/>
        <v>3.8241158796965653</v>
      </c>
      <c r="R42">
        <f t="shared" si="39"/>
        <v>2360.8932022362146</v>
      </c>
      <c r="S42" s="25">
        <f t="shared" si="40"/>
        <v>1.9377086783012734E-3</v>
      </c>
      <c r="T42" s="25">
        <f t="shared" si="41"/>
        <v>2.9151679546258101E-2</v>
      </c>
      <c r="U42" s="10">
        <f ca="1">RANK(C42,$C$3:OFFSET($C$3,Control!$I$5-1,0),1)</f>
        <v>16</v>
      </c>
      <c r="V42" s="10">
        <f t="shared" ca="1" si="45"/>
        <v>16</v>
      </c>
      <c r="W42" s="10">
        <f t="shared" ca="1" si="45"/>
        <v>16</v>
      </c>
      <c r="X42" s="7">
        <f t="shared" si="18"/>
        <v>2.665579095395572</v>
      </c>
      <c r="Y42" s="7">
        <f t="shared" ca="1" si="4"/>
        <v>51.726027961240021</v>
      </c>
      <c r="Z42">
        <v>1</v>
      </c>
      <c r="AA42">
        <v>2</v>
      </c>
      <c r="AB42" s="11">
        <f t="shared" si="19"/>
        <v>49.064540543731908</v>
      </c>
      <c r="AC42" s="11"/>
      <c r="AD42" s="7">
        <f t="shared" si="42"/>
        <v>3.1145985355755506</v>
      </c>
      <c r="AE42">
        <f t="shared" si="43"/>
        <v>51.441321149512603</v>
      </c>
      <c r="AF42" s="25">
        <f t="shared" si="44"/>
        <v>5.3871169752170781E-3</v>
      </c>
    </row>
    <row r="43" spans="1:43" ht="14.25" x14ac:dyDescent="0.2">
      <c r="A43" s="37" t="str">
        <f>Control!B45</f>
        <v>AME_10-Ec</v>
      </c>
      <c r="B43" s="27">
        <f t="shared" si="26"/>
        <v>3.4382937604359407</v>
      </c>
      <c r="C43" s="20">
        <v>89.033008846325146</v>
      </c>
      <c r="D43" s="9">
        <f t="shared" si="27"/>
        <v>6.4708265856694425E-7</v>
      </c>
      <c r="E43">
        <f>Control!C45/100</f>
        <v>0.57247999999999999</v>
      </c>
      <c r="F43">
        <f t="shared" si="28"/>
        <v>8.3936593715970326E-5</v>
      </c>
      <c r="G43">
        <f t="shared" si="29"/>
        <v>157.58429084581044</v>
      </c>
      <c r="H43" s="21">
        <f t="shared" si="30"/>
        <v>2.8391681326789224E-13</v>
      </c>
      <c r="I43" s="7">
        <f t="shared" si="31"/>
        <v>2.7900510715839282</v>
      </c>
      <c r="J43">
        <f t="shared" si="32"/>
        <v>2.7900510715839282</v>
      </c>
      <c r="K43">
        <f>Control!F45/100</f>
        <v>3.1034089461007944E-2</v>
      </c>
      <c r="L43" s="25">
        <f t="shared" si="33"/>
        <v>3.0866905190862146E-2</v>
      </c>
      <c r="M43" s="10">
        <f t="shared" si="34"/>
        <v>4.9382608229946872</v>
      </c>
      <c r="N43">
        <f t="shared" si="35"/>
        <v>9.5351970461342284E-4</v>
      </c>
      <c r="O43">
        <f t="shared" si="36"/>
        <v>2.6935584876085395E-3</v>
      </c>
      <c r="P43" s="25">
        <f t="shared" si="37"/>
        <v>3.3654717031998344E-3</v>
      </c>
      <c r="Q43" s="17">
        <f t="shared" si="38"/>
        <v>2.935813286930768</v>
      </c>
      <c r="R43">
        <f t="shared" si="39"/>
        <v>2382.6989550189633</v>
      </c>
      <c r="S43" s="25">
        <f t="shared" si="40"/>
        <v>1.9377086783012734E-3</v>
      </c>
      <c r="T43" s="25">
        <f t="shared" si="41"/>
        <v>3.4316313487777951E-2</v>
      </c>
      <c r="U43" s="10">
        <f ca="1">RANK(C43,$C$3:OFFSET($C$3,Control!$I$5-1,0),1)</f>
        <v>31</v>
      </c>
      <c r="V43" s="10">
        <f t="shared" ca="1" si="45"/>
        <v>31</v>
      </c>
      <c r="W43" s="10">
        <f t="shared" ca="1" si="45"/>
        <v>31</v>
      </c>
      <c r="X43" s="7">
        <f t="shared" si="18"/>
        <v>3.1820424895475568</v>
      </c>
      <c r="Y43" s="7">
        <f t="shared" ca="1" si="4"/>
        <v>58.033008846325146</v>
      </c>
      <c r="Z43">
        <v>1</v>
      </c>
      <c r="AA43">
        <v>2</v>
      </c>
      <c r="AB43" s="11">
        <f t="shared" si="19"/>
        <v>39.472356793147213</v>
      </c>
      <c r="AC43" s="11"/>
      <c r="AD43" s="7">
        <f t="shared" si="42"/>
        <v>3.6320646282660682</v>
      </c>
      <c r="AE43">
        <f t="shared" si="43"/>
        <v>46.111986988430438</v>
      </c>
      <c r="AF43" s="25">
        <f t="shared" si="44"/>
        <v>5.3871169752170781E-3</v>
      </c>
    </row>
    <row r="44" spans="1:43" ht="14.25" x14ac:dyDescent="0.2">
      <c r="A44" s="37" t="str">
        <f>Control!B46</f>
        <v>AME_10-Ed</v>
      </c>
      <c r="B44" s="27">
        <f t="shared" si="26"/>
        <v>3.4345417077331111</v>
      </c>
      <c r="C44" s="20">
        <v>88.871561428791736</v>
      </c>
      <c r="D44" s="9">
        <f t="shared" si="27"/>
        <v>2.6364146910040631E-7</v>
      </c>
      <c r="E44">
        <f>Control!C46/100</f>
        <v>0.57247999999999999</v>
      </c>
      <c r="F44">
        <f t="shared" si="28"/>
        <v>8.3936593715970326E-5</v>
      </c>
      <c r="G44">
        <f t="shared" si="29"/>
        <v>157.29853641461065</v>
      </c>
      <c r="H44" s="21">
        <f t="shared" si="30"/>
        <v>2.8391681326789224E-13</v>
      </c>
      <c r="I44" s="7">
        <f t="shared" si="31"/>
        <v>2.7900510715839282</v>
      </c>
      <c r="J44">
        <f t="shared" si="32"/>
        <v>2.7900510715839282</v>
      </c>
      <c r="K44">
        <f>Control!F46/100</f>
        <v>3.0996438809365895E-2</v>
      </c>
      <c r="L44" s="25">
        <f t="shared" si="33"/>
        <v>3.0829457367684686E-2</v>
      </c>
      <c r="M44" s="10">
        <f t="shared" si="34"/>
        <v>4.9382608229946872</v>
      </c>
      <c r="N44">
        <f t="shared" si="35"/>
        <v>9.5351970461342284E-4</v>
      </c>
      <c r="O44">
        <f t="shared" si="36"/>
        <v>2.6935584876085395E-3</v>
      </c>
      <c r="P44" s="25">
        <f t="shared" si="37"/>
        <v>3.3654717031998344E-3</v>
      </c>
      <c r="Q44" s="17">
        <f t="shared" si="38"/>
        <v>2.9409897435883954</v>
      </c>
      <c r="R44">
        <f t="shared" si="39"/>
        <v>2382.5718851048528</v>
      </c>
      <c r="S44" s="25">
        <f t="shared" si="40"/>
        <v>1.9377086783012734E-3</v>
      </c>
      <c r="T44" s="25">
        <f t="shared" si="41"/>
        <v>3.4278865664600491E-2</v>
      </c>
      <c r="U44" s="10">
        <f ca="1">RANK(C44,$C$3:OFFSET($C$3,Control!$I$5-1,0),1)</f>
        <v>30</v>
      </c>
      <c r="V44" s="10">
        <f t="shared" ca="1" si="45"/>
        <v>30</v>
      </c>
      <c r="W44" s="10">
        <f t="shared" ca="1" si="45"/>
        <v>30</v>
      </c>
      <c r="X44" s="7">
        <f t="shared" si="18"/>
        <v>3.1782977072298109</v>
      </c>
      <c r="Y44" s="7">
        <f t="shared" ca="1" si="4"/>
        <v>58.871561428791736</v>
      </c>
      <c r="Z44">
        <v>1</v>
      </c>
      <c r="AA44">
        <v>2</v>
      </c>
      <c r="AB44" s="11">
        <f t="shared" si="19"/>
        <v>39.537141037286602</v>
      </c>
      <c r="AC44" s="11"/>
      <c r="AD44" s="7">
        <f t="shared" si="42"/>
        <v>3.6283125755632386</v>
      </c>
      <c r="AE44">
        <f t="shared" si="43"/>
        <v>46.150834592944364</v>
      </c>
      <c r="AF44" s="25">
        <f t="shared" si="44"/>
        <v>5.3871169752170781E-3</v>
      </c>
    </row>
    <row r="45" spans="1:43" ht="14.25" x14ac:dyDescent="0.2">
      <c r="A45" s="37" t="str">
        <f>Control!B47</f>
        <v>AME_10-Dc</v>
      </c>
      <c r="B45" s="27">
        <f t="shared" si="26"/>
        <v>4.4751674331652271</v>
      </c>
      <c r="C45" s="20">
        <v>137.0780414057979</v>
      </c>
      <c r="D45" s="9">
        <f t="shared" si="27"/>
        <v>6.6001407006410773E-8</v>
      </c>
      <c r="E45">
        <f>Control!C47/100</f>
        <v>0.47694749999999997</v>
      </c>
      <c r="F45">
        <f t="shared" si="28"/>
        <v>6.8195719976681918E-5</v>
      </c>
      <c r="G45">
        <f t="shared" si="29"/>
        <v>242.62176720041185</v>
      </c>
      <c r="H45" s="21">
        <f t="shared" si="30"/>
        <v>1.4985699308193454E-13</v>
      </c>
      <c r="I45" s="7">
        <f t="shared" si="31"/>
        <v>3.3288675751950119</v>
      </c>
      <c r="J45">
        <f t="shared" si="32"/>
        <v>3.3288675751950119</v>
      </c>
      <c r="K45">
        <f>Control!F47/100</f>
        <v>4.2062792709457647E-2</v>
      </c>
      <c r="L45" s="25">
        <f t="shared" si="33"/>
        <v>4.1878689954432433E-2</v>
      </c>
      <c r="M45" s="10">
        <f t="shared" si="34"/>
        <v>5.8919410110261667</v>
      </c>
      <c r="N45">
        <f t="shared" si="35"/>
        <v>7.7470337893510645E-4</v>
      </c>
      <c r="O45">
        <f t="shared" si="36"/>
        <v>2.1884276241104705E-3</v>
      </c>
      <c r="P45" s="25">
        <f t="shared" si="37"/>
        <v>2.7343349986001923E-3</v>
      </c>
      <c r="Q45" s="17">
        <f t="shared" si="38"/>
        <v>1.5704558442734489</v>
      </c>
      <c r="R45">
        <f t="shared" si="39"/>
        <v>2415.3340995377785</v>
      </c>
      <c r="S45" s="25">
        <f t="shared" si="40"/>
        <v>1.574324529644066E-3</v>
      </c>
      <c r="T45" s="25">
        <f t="shared" si="41"/>
        <v>4.4681220673009309E-2</v>
      </c>
      <c r="U45" s="10">
        <f ca="1">RANK(C45,$C$3:OFFSET($C$3,Control!$I$5-1,0),1)</f>
        <v>39</v>
      </c>
      <c r="V45" s="10">
        <f t="shared" ca="1" si="45"/>
        <v>39</v>
      </c>
      <c r="W45" s="10">
        <f t="shared" ca="1" si="45"/>
        <v>39</v>
      </c>
      <c r="X45" s="7">
        <f t="shared" si="18"/>
        <v>4.2653393333367537</v>
      </c>
      <c r="Y45" s="7">
        <f t="shared" ca="1" si="4"/>
        <v>98.078041405797904</v>
      </c>
      <c r="Z45">
        <v>1</v>
      </c>
      <c r="AA45">
        <v>2</v>
      </c>
      <c r="AB45" s="11">
        <f t="shared" si="19"/>
        <v>24.165600541318106</v>
      </c>
      <c r="AC45" s="11"/>
      <c r="AD45" s="7">
        <f t="shared" si="42"/>
        <v>4.6325998861296336</v>
      </c>
      <c r="AE45">
        <f t="shared" si="43"/>
        <v>43.239864596514373</v>
      </c>
      <c r="AF45" s="25">
        <f t="shared" si="44"/>
        <v>4.3768552482209401E-3</v>
      </c>
    </row>
    <row r="46" spans="1:43" ht="14.25" x14ac:dyDescent="0.2">
      <c r="A46" s="37" t="str">
        <f>Control!B48</f>
        <v>AME_10-Dd</v>
      </c>
      <c r="B46" s="27">
        <f t="shared" si="26"/>
        <v>4.0728913034474683</v>
      </c>
      <c r="C46" s="20">
        <v>117.66454063723269</v>
      </c>
      <c r="D46" s="9">
        <f t="shared" si="27"/>
        <v>9.6364421153793955E-7</v>
      </c>
      <c r="E46">
        <f>Control!C48/100</f>
        <v>0.47694749999999997</v>
      </c>
      <c r="F46">
        <f t="shared" si="28"/>
        <v>6.8195719976681918E-5</v>
      </c>
      <c r="G46">
        <f t="shared" si="29"/>
        <v>208.26077242903028</v>
      </c>
      <c r="H46" s="21">
        <f t="shared" si="30"/>
        <v>1.4985699308193454E-13</v>
      </c>
      <c r="I46" s="7">
        <f t="shared" si="31"/>
        <v>3.3288675751950119</v>
      </c>
      <c r="J46">
        <f t="shared" si="32"/>
        <v>3.3288675751950119</v>
      </c>
      <c r="K46">
        <f>Control!F48/100</f>
        <v>3.8028707938967621E-2</v>
      </c>
      <c r="L46" s="25">
        <f t="shared" si="33"/>
        <v>3.7862261789041896E-2</v>
      </c>
      <c r="M46" s="10">
        <f t="shared" si="34"/>
        <v>5.8919410110261667</v>
      </c>
      <c r="N46">
        <f t="shared" si="35"/>
        <v>7.7470337893510645E-4</v>
      </c>
      <c r="O46">
        <f t="shared" si="36"/>
        <v>2.1884276241104705E-3</v>
      </c>
      <c r="P46" s="25">
        <f t="shared" si="37"/>
        <v>2.7343349986001923E-3</v>
      </c>
      <c r="Q46" s="17">
        <f t="shared" si="38"/>
        <v>1.8248373964182423</v>
      </c>
      <c r="R46">
        <f t="shared" si="39"/>
        <v>2409.0919042451073</v>
      </c>
      <c r="S46" s="25">
        <f t="shared" si="40"/>
        <v>1.574324529644066E-3</v>
      </c>
      <c r="T46" s="25">
        <f t="shared" si="41"/>
        <v>4.0664792507618772E-2</v>
      </c>
      <c r="U46" s="10">
        <f ca="1">RANK(C46,$C$3:OFFSET($C$3,Control!$I$5-1,0),1)</f>
        <v>38</v>
      </c>
      <c r="V46" s="10">
        <f t="shared" ca="1" si="45"/>
        <v>38</v>
      </c>
      <c r="W46" s="10">
        <f t="shared" ca="1" si="45"/>
        <v>38</v>
      </c>
      <c r="X46" s="7">
        <f t="shared" si="18"/>
        <v>3.8636965167977002</v>
      </c>
      <c r="Y46" s="7">
        <f t="shared" ca="1" si="4"/>
        <v>79.66454063723269</v>
      </c>
      <c r="Z46">
        <v>1</v>
      </c>
      <c r="AA46">
        <v>2</v>
      </c>
      <c r="AB46" s="11">
        <f t="shared" si="19"/>
        <v>29.51064625839248</v>
      </c>
      <c r="AC46" s="11"/>
      <c r="AD46" s="7">
        <f t="shared" si="42"/>
        <v>4.2303237564118747</v>
      </c>
      <c r="AE46">
        <f t="shared" si="43"/>
        <v>48.459806943904617</v>
      </c>
      <c r="AF46" s="25">
        <f t="shared" si="44"/>
        <v>4.3768552482209401E-3</v>
      </c>
    </row>
    <row r="47" spans="1:43" ht="14.25" x14ac:dyDescent="0.2">
      <c r="A47" s="37" t="str">
        <f>Control!B49</f>
        <v>AME_10-Fa</v>
      </c>
      <c r="B47" s="27">
        <f t="shared" si="26"/>
        <v>0.10137883536686472</v>
      </c>
      <c r="C47" s="20">
        <v>0.11976486197966224</v>
      </c>
      <c r="D47" s="9">
        <f t="shared" si="27"/>
        <v>3.5929992525662868E-7</v>
      </c>
      <c r="E47">
        <f>Control!C49/100</f>
        <v>0.29489399999999999</v>
      </c>
      <c r="F47">
        <f t="shared" si="28"/>
        <v>1.125320549998821E-6</v>
      </c>
      <c r="G47">
        <f t="shared" si="29"/>
        <v>0.21197824366339418</v>
      </c>
      <c r="H47" s="21">
        <f t="shared" si="30"/>
        <v>2.7852281309247673E-14</v>
      </c>
      <c r="I47" s="7">
        <f t="shared" si="31"/>
        <v>0.11976486197966224</v>
      </c>
      <c r="J47">
        <f t="shared" si="32"/>
        <v>5.3222159047546329</v>
      </c>
      <c r="K47">
        <f>Control!F49/100</f>
        <v>9.6758639639275628E-4</v>
      </c>
      <c r="L47" s="25">
        <f t="shared" si="33"/>
        <v>9.6751651346868041E-4</v>
      </c>
      <c r="M47" s="10">
        <f t="shared" si="34"/>
        <v>0.21197824366339418</v>
      </c>
      <c r="N47">
        <f t="shared" si="35"/>
        <v>1.2783641447986606E-5</v>
      </c>
      <c r="O47">
        <f t="shared" si="36"/>
        <v>3.6111981491487592E-5</v>
      </c>
      <c r="P47" s="25">
        <f t="shared" si="37"/>
        <v>4.5120182990338846E-5</v>
      </c>
      <c r="Q47" s="17">
        <f t="shared" si="38"/>
        <v>23.128613429315411</v>
      </c>
      <c r="R47">
        <f t="shared" si="39"/>
        <v>1883.3979986103038</v>
      </c>
      <c r="S47" s="25">
        <f t="shared" si="40"/>
        <v>2.597845944263751E-5</v>
      </c>
      <c r="T47" s="25">
        <f t="shared" si="41"/>
        <v>1.013762017009018E-3</v>
      </c>
      <c r="U47" s="10">
        <f ca="1">RANK(C47,$C$3:OFFSET($C$3,Control!$I$5-1,0),1)</f>
        <v>1</v>
      </c>
      <c r="V47" s="10">
        <f t="shared" ca="1" si="45"/>
        <v>1</v>
      </c>
      <c r="W47" s="10">
        <f t="shared" ca="1" si="45"/>
        <v>1</v>
      </c>
      <c r="X47" s="7">
        <f t="shared" si="18"/>
        <v>9.8030015491666705E-2</v>
      </c>
      <c r="Y47" s="7">
        <f t="shared" ca="1" si="4"/>
        <v>0.8802351380203377</v>
      </c>
      <c r="Z47">
        <v>1</v>
      </c>
      <c r="AA47">
        <v>2</v>
      </c>
      <c r="AB47" s="11">
        <f t="shared" si="19"/>
        <v>99.88534889989441</v>
      </c>
      <c r="AC47" s="11"/>
      <c r="AD47" s="7">
        <f t="shared" si="42"/>
        <v>0.10397668131112847</v>
      </c>
      <c r="AE47">
        <f t="shared" si="43"/>
        <v>5891.7037693589027</v>
      </c>
      <c r="AF47" s="25">
        <f t="shared" si="44"/>
        <v>7.222396298297517E-5</v>
      </c>
    </row>
    <row r="48" spans="1:43" ht="14.25" x14ac:dyDescent="0.2">
      <c r="A48" s="37" t="str">
        <f>Control!B50</f>
        <v>AME_10-Fb</v>
      </c>
      <c r="B48" s="27">
        <f t="shared" si="26"/>
        <v>0.22230622727099936</v>
      </c>
      <c r="C48" s="20">
        <v>0.56356373532278148</v>
      </c>
      <c r="D48" s="9">
        <f t="shared" si="27"/>
        <v>9.6508722455257434E-7</v>
      </c>
      <c r="E48">
        <f>Control!C50/100</f>
        <v>0.29489399999999999</v>
      </c>
      <c r="F48">
        <f t="shared" si="28"/>
        <v>5.2952914745605183E-6</v>
      </c>
      <c r="G48">
        <f t="shared" si="29"/>
        <v>0.99748163886659602</v>
      </c>
      <c r="H48" s="21">
        <f t="shared" si="30"/>
        <v>2.7852281309247673E-14</v>
      </c>
      <c r="I48" s="7">
        <f t="shared" si="31"/>
        <v>0.56356373532278148</v>
      </c>
      <c r="J48">
        <f t="shared" si="32"/>
        <v>5.3222159047546329</v>
      </c>
      <c r="K48">
        <f>Control!F50/100</f>
        <v>2.0058600738735314E-3</v>
      </c>
      <c r="L48" s="25">
        <f t="shared" si="33"/>
        <v>2.0051783703018862E-3</v>
      </c>
      <c r="M48" s="10">
        <f t="shared" si="34"/>
        <v>0.99748163886659602</v>
      </c>
      <c r="N48">
        <f t="shared" si="35"/>
        <v>6.015451115100748E-5</v>
      </c>
      <c r="O48">
        <f t="shared" si="36"/>
        <v>1.6992799760171605E-4</v>
      </c>
      <c r="P48" s="25">
        <f t="shared" si="37"/>
        <v>2.1231685524591382E-4</v>
      </c>
      <c r="Q48" s="17">
        <f t="shared" si="38"/>
        <v>23.130325130317591</v>
      </c>
      <c r="R48">
        <f t="shared" si="39"/>
        <v>1883.5377550534042</v>
      </c>
      <c r="S48" s="25">
        <f t="shared" si="40"/>
        <v>1.2224384848295779E-4</v>
      </c>
      <c r="T48" s="25">
        <f t="shared" si="41"/>
        <v>2.2227905170223604E-3</v>
      </c>
      <c r="U48" s="10">
        <f ca="1">RANK(C48,$C$3:OFFSET($C$3,Control!$I$5-1,0),1)</f>
        <v>2</v>
      </c>
      <c r="V48" s="10">
        <f t="shared" ca="1" si="45"/>
        <v>2</v>
      </c>
      <c r="W48" s="10">
        <f t="shared" ca="1" si="45"/>
        <v>2</v>
      </c>
      <c r="X48" s="7">
        <f t="shared" si="18"/>
        <v>0.20653328814528937</v>
      </c>
      <c r="Y48" s="7">
        <f t="shared" ca="1" si="4"/>
        <v>1.4364362646772184</v>
      </c>
      <c r="Z48">
        <v>1</v>
      </c>
      <c r="AA48">
        <v>2</v>
      </c>
      <c r="AB48" s="11">
        <f t="shared" si="19"/>
        <v>99.454053797725976</v>
      </c>
      <c r="AC48" s="11"/>
      <c r="AD48" s="7">
        <f t="shared" si="42"/>
        <v>0.23453061211929513</v>
      </c>
      <c r="AE48">
        <f t="shared" si="43"/>
        <v>1233.8500541452267</v>
      </c>
      <c r="AF48" s="25">
        <f t="shared" si="44"/>
        <v>3.3985599520343216E-4</v>
      </c>
      <c r="AQ48" s="10"/>
    </row>
    <row r="49" spans="1:32" ht="14.25" x14ac:dyDescent="0.2">
      <c r="A49" s="37" t="str">
        <f>Control!B51</f>
        <v>AME_10-Ga</v>
      </c>
      <c r="B49" s="27">
        <f t="shared" si="26"/>
        <v>3.2486780460761073</v>
      </c>
      <c r="C49" s="20">
        <v>80.998186236049222</v>
      </c>
      <c r="D49" s="9">
        <f t="shared" si="27"/>
        <v>3.779743806830993E-8</v>
      </c>
      <c r="E49">
        <f>Control!C51/100</f>
        <v>0.45491500000000001</v>
      </c>
      <c r="F49">
        <f t="shared" si="28"/>
        <v>6.5348417132845773E-5</v>
      </c>
      <c r="G49">
        <f t="shared" si="29"/>
        <v>143.36302797354628</v>
      </c>
      <c r="H49" s="21">
        <f t="shared" si="30"/>
        <v>1.2699478748586907E-13</v>
      </c>
      <c r="I49" s="7">
        <f t="shared" si="31"/>
        <v>3.4852484366843326</v>
      </c>
      <c r="J49">
        <f t="shared" si="32"/>
        <v>3.4852484366843326</v>
      </c>
      <c r="K49">
        <f>Control!F51/100</f>
        <v>2.9877561332510044E-2</v>
      </c>
      <c r="L49" s="25">
        <f t="shared" si="33"/>
        <v>2.9752251461141275E-2</v>
      </c>
      <c r="M49" s="10">
        <f t="shared" si="34"/>
        <v>6.1687278733255946</v>
      </c>
      <c r="N49">
        <f t="shared" si="35"/>
        <v>7.423580186291279E-4</v>
      </c>
      <c r="O49">
        <f t="shared" si="36"/>
        <v>2.0970565497997963E-3</v>
      </c>
      <c r="P49" s="25">
        <f t="shared" si="37"/>
        <v>2.6201712384671945E-3</v>
      </c>
      <c r="Q49" s="17">
        <f t="shared" si="38"/>
        <v>2.5220211913148054</v>
      </c>
      <c r="R49">
        <f t="shared" si="39"/>
        <v>2391.8261267587909</v>
      </c>
      <c r="S49" s="25">
        <f t="shared" si="40"/>
        <v>1.5085934439995525E-3</v>
      </c>
      <c r="T49" s="25">
        <f t="shared" si="41"/>
        <v>3.2437771116741315E-2</v>
      </c>
      <c r="U49" s="10">
        <f ca="1">RANK(C49,$C$3:OFFSET($C$3,Control!$I$5-1,0),1)</f>
        <v>27</v>
      </c>
      <c r="V49" s="10">
        <f t="shared" ca="1" si="45"/>
        <v>27</v>
      </c>
      <c r="W49" s="10">
        <f t="shared" ca="1" si="45"/>
        <v>27</v>
      </c>
      <c r="X49" s="7">
        <f t="shared" si="18"/>
        <v>3.0494609479770403</v>
      </c>
      <c r="Y49" s="7">
        <f t="shared" ca="1" si="4"/>
        <v>53.998186236049222</v>
      </c>
      <c r="Z49">
        <v>1</v>
      </c>
      <c r="AA49">
        <v>2</v>
      </c>
      <c r="AB49" s="11">
        <f t="shared" si="19"/>
        <v>42.834101465465025</v>
      </c>
      <c r="AC49" s="11"/>
      <c r="AD49" s="7">
        <f t="shared" si="42"/>
        <v>3.3995373904760626</v>
      </c>
      <c r="AE49">
        <f t="shared" si="43"/>
        <v>61.562894623430097</v>
      </c>
      <c r="AF49" s="25">
        <f t="shared" si="44"/>
        <v>4.1941130995995926E-3</v>
      </c>
    </row>
    <row r="50" spans="1:32" ht="14.25" x14ac:dyDescent="0.2">
      <c r="A50" s="37" t="str">
        <f>Control!B52</f>
        <v>AME_10-Ba</v>
      </c>
      <c r="B50" s="27">
        <f t="shared" si="26"/>
        <v>1.9982551494235157</v>
      </c>
      <c r="C50" s="20">
        <v>35.187438430067196</v>
      </c>
      <c r="D50" s="9">
        <f t="shared" si="27"/>
        <v>3.307699227850236E-7</v>
      </c>
      <c r="E50">
        <f>Control!C52/100</f>
        <v>0.42140250000000001</v>
      </c>
      <c r="F50">
        <f t="shared" si="28"/>
        <v>6.1433293940559833E-5</v>
      </c>
      <c r="G50">
        <f t="shared" si="29"/>
        <v>62.280131869446855</v>
      </c>
      <c r="H50" s="21">
        <f t="shared" si="30"/>
        <v>9.7156055172659826E-14</v>
      </c>
      <c r="I50" s="7">
        <f t="shared" si="31"/>
        <v>3.7544639766128598</v>
      </c>
      <c r="J50">
        <f t="shared" si="32"/>
        <v>3.7544639766128598</v>
      </c>
      <c r="K50">
        <f>Control!F52/100</f>
        <v>1.7498579986049104E-2</v>
      </c>
      <c r="L50" s="25">
        <f t="shared" si="33"/>
        <v>1.7429585930496018E-2</v>
      </c>
      <c r="M50" s="10">
        <f t="shared" si="34"/>
        <v>6.6452268762688158</v>
      </c>
      <c r="N50">
        <f t="shared" si="35"/>
        <v>6.9788221916475962E-4</v>
      </c>
      <c r="O50">
        <f t="shared" si="36"/>
        <v>1.9714186982055359E-3</v>
      </c>
      <c r="P50" s="25">
        <f t="shared" si="37"/>
        <v>2.4631927892014749E-3</v>
      </c>
      <c r="Q50" s="17">
        <f t="shared" si="38"/>
        <v>5.3015417455934193</v>
      </c>
      <c r="R50">
        <f t="shared" si="39"/>
        <v>2323.4140344232301</v>
      </c>
      <c r="S50" s="25">
        <f t="shared" si="40"/>
        <v>1.4182113132690363E-3</v>
      </c>
      <c r="T50" s="25">
        <f t="shared" si="41"/>
        <v>1.9954212013638051E-2</v>
      </c>
      <c r="U50" s="10">
        <f ca="1">RANK(C50,$C$3:OFFSET($C$3,Control!$I$5-1,0),1)</f>
        <v>4</v>
      </c>
      <c r="V50" s="10">
        <f t="shared" ca="1" si="45"/>
        <v>4</v>
      </c>
      <c r="W50" s="10">
        <f t="shared" ca="1" si="45"/>
        <v>4</v>
      </c>
      <c r="X50" s="7">
        <f t="shared" si="18"/>
        <v>1.8127468149660777</v>
      </c>
      <c r="Y50" s="7">
        <f t="shared" ca="1" si="4"/>
        <v>31.187438430067196</v>
      </c>
      <c r="Z50">
        <v>1</v>
      </c>
      <c r="AA50">
        <v>2</v>
      </c>
      <c r="AB50" s="11">
        <f t="shared" si="19"/>
        <v>68.921376203841817</v>
      </c>
      <c r="AC50" s="11"/>
      <c r="AD50" s="7">
        <f t="shared" si="42"/>
        <v>2.1400762807504194</v>
      </c>
      <c r="AE50">
        <f t="shared" si="43"/>
        <v>82.857193233114899</v>
      </c>
      <c r="AF50" s="25">
        <f t="shared" si="44"/>
        <v>3.9428373964110709E-3</v>
      </c>
    </row>
    <row r="51" spans="1:32" ht="14.25" x14ac:dyDescent="0.2">
      <c r="A51" s="37">
        <f>Control!B53</f>
        <v>0</v>
      </c>
      <c r="B51" s="27" t="e">
        <f t="shared" si="26"/>
        <v>#DIV/0!</v>
      </c>
      <c r="C51" s="20">
        <v>0</v>
      </c>
      <c r="D51" s="9" t="e">
        <f t="shared" si="27"/>
        <v>#DIV/0!</v>
      </c>
      <c r="E51">
        <f>Control!C53/100</f>
        <v>0</v>
      </c>
      <c r="F51" t="e">
        <f t="shared" si="28"/>
        <v>#DIV/0!</v>
      </c>
      <c r="G51">
        <f t="shared" si="29"/>
        <v>0</v>
      </c>
      <c r="H51" s="21">
        <f t="shared" si="30"/>
        <v>0</v>
      </c>
      <c r="I51" s="7" t="e">
        <f t="shared" si="31"/>
        <v>#DIV/0!</v>
      </c>
      <c r="J51" t="e">
        <f t="shared" si="32"/>
        <v>#DIV/0!</v>
      </c>
      <c r="K51">
        <f>Control!F53/100</f>
        <v>0</v>
      </c>
      <c r="L51" s="25" t="e">
        <f t="shared" si="33"/>
        <v>#DIV/0!</v>
      </c>
      <c r="M51" s="10" t="e">
        <f t="shared" si="34"/>
        <v>#DIV/0!</v>
      </c>
      <c r="N51" t="e">
        <f t="shared" si="35"/>
        <v>#DIV/0!</v>
      </c>
      <c r="O51" t="e">
        <f t="shared" si="36"/>
        <v>#DIV/0!</v>
      </c>
      <c r="P51" s="25" t="e">
        <f t="shared" si="37"/>
        <v>#DIV/0!</v>
      </c>
      <c r="Q51" s="17" t="e">
        <f t="shared" si="38"/>
        <v>#DIV/0!</v>
      </c>
      <c r="R51" t="e">
        <f t="shared" si="39"/>
        <v>#DIV/0!</v>
      </c>
      <c r="S51" s="25" t="e">
        <f t="shared" si="40"/>
        <v>#DIV/0!</v>
      </c>
      <c r="T51" s="25" t="e">
        <f t="shared" si="41"/>
        <v>#DIV/0!</v>
      </c>
      <c r="U51" s="10" t="e">
        <f ca="1">RANK(C51,$C$3:OFFSET($C$3,Control!$I$5-1,0),1)</f>
        <v>#N/A</v>
      </c>
      <c r="V51" s="10" t="e">
        <f t="shared" ca="1" si="45"/>
        <v>#N/A</v>
      </c>
      <c r="W51" s="10" t="e">
        <f t="shared" ca="1" si="45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2"/>
        <v>#DIV/0!</v>
      </c>
      <c r="AE51" t="e">
        <f t="shared" si="43"/>
        <v>#DIV/0!</v>
      </c>
      <c r="AF51" s="25" t="e">
        <f t="shared" si="44"/>
        <v>#DIV/0!</v>
      </c>
    </row>
    <row r="52" spans="1:32" ht="14.25" x14ac:dyDescent="0.2">
      <c r="A52" s="37">
        <f>Control!B54</f>
        <v>0</v>
      </c>
      <c r="B52" s="27" t="e">
        <f t="shared" si="26"/>
        <v>#DIV/0!</v>
      </c>
      <c r="C52" s="20">
        <v>0</v>
      </c>
      <c r="D52" s="9" t="e">
        <f t="shared" si="27"/>
        <v>#DIV/0!</v>
      </c>
      <c r="E52">
        <f>Control!C54/100</f>
        <v>0</v>
      </c>
      <c r="F52" t="e">
        <f t="shared" si="28"/>
        <v>#DIV/0!</v>
      </c>
      <c r="G52">
        <f t="shared" si="29"/>
        <v>0</v>
      </c>
      <c r="H52" s="21">
        <f t="shared" si="30"/>
        <v>0</v>
      </c>
      <c r="I52" s="7" t="e">
        <f t="shared" si="31"/>
        <v>#DIV/0!</v>
      </c>
      <c r="J52" t="e">
        <f t="shared" si="32"/>
        <v>#DIV/0!</v>
      </c>
      <c r="K52">
        <f>Control!F54/100</f>
        <v>0</v>
      </c>
      <c r="L52" s="25" t="e">
        <f t="shared" si="33"/>
        <v>#DIV/0!</v>
      </c>
      <c r="M52" s="10" t="e">
        <f t="shared" si="34"/>
        <v>#DIV/0!</v>
      </c>
      <c r="N52" t="e">
        <f t="shared" si="35"/>
        <v>#DIV/0!</v>
      </c>
      <c r="O52" t="e">
        <f t="shared" si="36"/>
        <v>#DIV/0!</v>
      </c>
      <c r="P52" s="25" t="e">
        <f t="shared" si="37"/>
        <v>#DIV/0!</v>
      </c>
      <c r="Q52" s="17" t="e">
        <f t="shared" si="38"/>
        <v>#DIV/0!</v>
      </c>
      <c r="R52" t="e">
        <f t="shared" si="39"/>
        <v>#DIV/0!</v>
      </c>
      <c r="S52" s="25" t="e">
        <f t="shared" si="40"/>
        <v>#DIV/0!</v>
      </c>
      <c r="T52" s="25" t="e">
        <f t="shared" si="41"/>
        <v>#DIV/0!</v>
      </c>
      <c r="U52" s="10" t="e">
        <f ca="1">RANK(C52,$C$3:OFFSET($C$3,Control!$I$5-1,0),1)</f>
        <v>#N/A</v>
      </c>
      <c r="V52" s="10" t="e">
        <f t="shared" ca="1" si="45"/>
        <v>#N/A</v>
      </c>
      <c r="W52" s="10" t="e">
        <f t="shared" ca="1" si="45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2"/>
        <v>#DIV/0!</v>
      </c>
      <c r="AE52" t="e">
        <f t="shared" si="43"/>
        <v>#DIV/0!</v>
      </c>
      <c r="AF52" s="25" t="e">
        <f t="shared" si="44"/>
        <v>#DIV/0!</v>
      </c>
    </row>
    <row r="53" spans="1:32" ht="14.25" x14ac:dyDescent="0.2">
      <c r="A53" s="37">
        <f>Control!B55</f>
        <v>0</v>
      </c>
      <c r="B53" s="27" t="e">
        <f t="shared" si="26"/>
        <v>#DIV/0!</v>
      </c>
      <c r="C53" s="20">
        <v>0</v>
      </c>
      <c r="D53" s="9" t="e">
        <f t="shared" si="27"/>
        <v>#DIV/0!</v>
      </c>
      <c r="E53">
        <f>Control!C55/100</f>
        <v>0</v>
      </c>
      <c r="F53" t="e">
        <f t="shared" si="28"/>
        <v>#DIV/0!</v>
      </c>
      <c r="G53">
        <f t="shared" si="29"/>
        <v>0</v>
      </c>
      <c r="H53" s="21">
        <f t="shared" si="30"/>
        <v>0</v>
      </c>
      <c r="I53" s="7" t="e">
        <f t="shared" si="31"/>
        <v>#DIV/0!</v>
      </c>
      <c r="J53" t="e">
        <f t="shared" si="32"/>
        <v>#DIV/0!</v>
      </c>
      <c r="K53">
        <f>Control!F55/100</f>
        <v>0</v>
      </c>
      <c r="L53" s="25" t="e">
        <f t="shared" si="33"/>
        <v>#DIV/0!</v>
      </c>
      <c r="M53" s="10" t="e">
        <f t="shared" si="34"/>
        <v>#DIV/0!</v>
      </c>
      <c r="N53" t="e">
        <f t="shared" si="35"/>
        <v>#DIV/0!</v>
      </c>
      <c r="O53" t="e">
        <f t="shared" si="36"/>
        <v>#DIV/0!</v>
      </c>
      <c r="P53" s="25" t="e">
        <f t="shared" si="37"/>
        <v>#DIV/0!</v>
      </c>
      <c r="Q53" s="17" t="e">
        <f t="shared" si="38"/>
        <v>#DIV/0!</v>
      </c>
      <c r="R53" t="e">
        <f t="shared" si="39"/>
        <v>#DIV/0!</v>
      </c>
      <c r="S53" s="25" t="e">
        <f t="shared" si="40"/>
        <v>#DIV/0!</v>
      </c>
      <c r="T53" s="25" t="e">
        <f t="shared" si="41"/>
        <v>#DIV/0!</v>
      </c>
      <c r="U53" s="10" t="e">
        <f ca="1">RANK(C53,$C$3:OFFSET($C$3,Control!$I$5-1,0),1)</f>
        <v>#N/A</v>
      </c>
      <c r="V53" s="10" t="e">
        <f t="shared" ca="1" si="45"/>
        <v>#N/A</v>
      </c>
      <c r="W53" s="10" t="e">
        <f t="shared" ca="1" si="45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2"/>
        <v>#DIV/0!</v>
      </c>
      <c r="AE53" t="e">
        <f t="shared" si="43"/>
        <v>#DIV/0!</v>
      </c>
      <c r="AF53" s="25" t="e">
        <f t="shared" si="44"/>
        <v>#DIV/0!</v>
      </c>
    </row>
    <row r="54" spans="1:32" ht="14.25" x14ac:dyDescent="0.2">
      <c r="A54" s="37">
        <f>Control!B56</f>
        <v>0</v>
      </c>
      <c r="B54" s="27" t="e">
        <f t="shared" si="26"/>
        <v>#DIV/0!</v>
      </c>
      <c r="C54" s="20">
        <v>0</v>
      </c>
      <c r="D54" s="9" t="e">
        <f t="shared" si="27"/>
        <v>#DIV/0!</v>
      </c>
      <c r="E54">
        <f>Control!C56/100</f>
        <v>0</v>
      </c>
      <c r="F54" t="e">
        <f t="shared" si="28"/>
        <v>#DIV/0!</v>
      </c>
      <c r="G54">
        <f t="shared" si="29"/>
        <v>0</v>
      </c>
      <c r="H54" s="21">
        <f t="shared" si="30"/>
        <v>0</v>
      </c>
      <c r="I54" s="7" t="e">
        <f t="shared" si="31"/>
        <v>#DIV/0!</v>
      </c>
      <c r="J54" t="e">
        <f t="shared" si="32"/>
        <v>#DIV/0!</v>
      </c>
      <c r="K54">
        <f>Control!F56/100</f>
        <v>0</v>
      </c>
      <c r="L54" s="25" t="e">
        <f t="shared" si="33"/>
        <v>#DIV/0!</v>
      </c>
      <c r="M54" s="10" t="e">
        <f t="shared" si="34"/>
        <v>#DIV/0!</v>
      </c>
      <c r="N54" t="e">
        <f t="shared" si="35"/>
        <v>#DIV/0!</v>
      </c>
      <c r="O54" t="e">
        <f t="shared" si="36"/>
        <v>#DIV/0!</v>
      </c>
      <c r="P54" s="25" t="e">
        <f t="shared" si="37"/>
        <v>#DIV/0!</v>
      </c>
      <c r="Q54" s="17" t="e">
        <f t="shared" si="38"/>
        <v>#DIV/0!</v>
      </c>
      <c r="R54" t="e">
        <f t="shared" si="39"/>
        <v>#DIV/0!</v>
      </c>
      <c r="S54" s="25" t="e">
        <f t="shared" si="40"/>
        <v>#DIV/0!</v>
      </c>
      <c r="T54" s="25" t="e">
        <f t="shared" si="41"/>
        <v>#DIV/0!</v>
      </c>
      <c r="U54" s="10" t="e">
        <f ca="1">RANK(C54,$C$3:OFFSET($C$3,Control!$I$5-1,0),1)</f>
        <v>#N/A</v>
      </c>
      <c r="V54" s="10" t="e">
        <f t="shared" ca="1" si="45"/>
        <v>#N/A</v>
      </c>
      <c r="W54" s="10" t="e">
        <f t="shared" ca="1" si="45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2"/>
        <v>#DIV/0!</v>
      </c>
      <c r="AE54" t="e">
        <f t="shared" si="43"/>
        <v>#DIV/0!</v>
      </c>
      <c r="AF54" s="25" t="e">
        <f t="shared" si="44"/>
        <v>#DIV/0!</v>
      </c>
    </row>
    <row r="55" spans="1:32" ht="14.25" x14ac:dyDescent="0.2">
      <c r="A55" s="37">
        <f>Control!B57</f>
        <v>0</v>
      </c>
      <c r="B55" s="27" t="e">
        <f t="shared" si="26"/>
        <v>#DIV/0!</v>
      </c>
      <c r="C55" s="20">
        <v>0</v>
      </c>
      <c r="D55" s="9" t="e">
        <f t="shared" si="27"/>
        <v>#DIV/0!</v>
      </c>
      <c r="E55">
        <f>Control!C57/100</f>
        <v>0</v>
      </c>
      <c r="F55" t="e">
        <f t="shared" si="28"/>
        <v>#DIV/0!</v>
      </c>
      <c r="G55">
        <f t="shared" si="29"/>
        <v>0</v>
      </c>
      <c r="H55" s="21">
        <f t="shared" si="30"/>
        <v>0</v>
      </c>
      <c r="I55" s="7" t="e">
        <f t="shared" si="31"/>
        <v>#DIV/0!</v>
      </c>
      <c r="J55" t="e">
        <f t="shared" si="32"/>
        <v>#DIV/0!</v>
      </c>
      <c r="K55">
        <f>Control!F57/100</f>
        <v>0</v>
      </c>
      <c r="L55" s="25" t="e">
        <f t="shared" si="33"/>
        <v>#DIV/0!</v>
      </c>
      <c r="M55" s="10" t="e">
        <f t="shared" si="34"/>
        <v>#DIV/0!</v>
      </c>
      <c r="N55" t="e">
        <f t="shared" si="35"/>
        <v>#DIV/0!</v>
      </c>
      <c r="O55" t="e">
        <f t="shared" si="36"/>
        <v>#DIV/0!</v>
      </c>
      <c r="P55" s="25" t="e">
        <f t="shared" si="37"/>
        <v>#DIV/0!</v>
      </c>
      <c r="Q55" s="17" t="e">
        <f t="shared" si="38"/>
        <v>#DIV/0!</v>
      </c>
      <c r="R55" t="e">
        <f t="shared" si="39"/>
        <v>#DIV/0!</v>
      </c>
      <c r="S55" s="25" t="e">
        <f t="shared" si="40"/>
        <v>#DIV/0!</v>
      </c>
      <c r="T55" s="25" t="e">
        <f t="shared" si="41"/>
        <v>#DIV/0!</v>
      </c>
      <c r="U55" s="10" t="e">
        <f ca="1">RANK(C55,$C$3:OFFSET($C$3,Control!$I$5-1,0),1)</f>
        <v>#N/A</v>
      </c>
      <c r="V55" s="10" t="e">
        <f t="shared" ca="1" si="45"/>
        <v>#N/A</v>
      </c>
      <c r="W55" s="10" t="e">
        <f t="shared" ca="1" si="45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2"/>
        <v>#DIV/0!</v>
      </c>
      <c r="AE55" t="e">
        <f t="shared" si="43"/>
        <v>#DIV/0!</v>
      </c>
      <c r="AF55" s="25" t="e">
        <f t="shared" si="44"/>
        <v>#DIV/0!</v>
      </c>
    </row>
    <row r="56" spans="1:32" ht="14.25" x14ac:dyDescent="0.2">
      <c r="A56" s="37">
        <f>Control!B58</f>
        <v>0</v>
      </c>
      <c r="B56" s="27" t="e">
        <f t="shared" si="26"/>
        <v>#DIV/0!</v>
      </c>
      <c r="C56" s="20">
        <v>0</v>
      </c>
      <c r="D56" s="9" t="e">
        <f t="shared" si="27"/>
        <v>#DIV/0!</v>
      </c>
      <c r="E56">
        <f>Control!C58/100</f>
        <v>0</v>
      </c>
      <c r="F56" t="e">
        <f t="shared" si="28"/>
        <v>#DIV/0!</v>
      </c>
      <c r="G56">
        <f t="shared" si="29"/>
        <v>0</v>
      </c>
      <c r="H56" s="21">
        <f t="shared" si="30"/>
        <v>0</v>
      </c>
      <c r="I56" s="7" t="e">
        <f t="shared" si="31"/>
        <v>#DIV/0!</v>
      </c>
      <c r="J56" t="e">
        <f t="shared" si="32"/>
        <v>#DIV/0!</v>
      </c>
      <c r="K56">
        <f>Control!F58/100</f>
        <v>0</v>
      </c>
      <c r="L56" s="25" t="e">
        <f t="shared" si="33"/>
        <v>#DIV/0!</v>
      </c>
      <c r="M56" s="10" t="e">
        <f t="shared" si="34"/>
        <v>#DIV/0!</v>
      </c>
      <c r="N56" t="e">
        <f t="shared" si="35"/>
        <v>#DIV/0!</v>
      </c>
      <c r="O56" t="e">
        <f t="shared" si="36"/>
        <v>#DIV/0!</v>
      </c>
      <c r="P56" s="25" t="e">
        <f t="shared" si="37"/>
        <v>#DIV/0!</v>
      </c>
      <c r="Q56" s="17" t="e">
        <f t="shared" si="38"/>
        <v>#DIV/0!</v>
      </c>
      <c r="R56" t="e">
        <f t="shared" si="39"/>
        <v>#DIV/0!</v>
      </c>
      <c r="S56" s="25" t="e">
        <f t="shared" si="40"/>
        <v>#DIV/0!</v>
      </c>
      <c r="T56" s="25" t="e">
        <f t="shared" si="41"/>
        <v>#DIV/0!</v>
      </c>
      <c r="U56" s="10" t="e">
        <f ca="1">RANK(C56,$C$3:OFFSET($C$3,Control!$I$5-1,0),1)</f>
        <v>#N/A</v>
      </c>
      <c r="V56" s="10" t="e">
        <f t="shared" ref="V56:W75" ca="1" si="46">IF(U56=U55,U55+1,U56)</f>
        <v>#N/A</v>
      </c>
      <c r="W56" s="10" t="e">
        <f t="shared" ca="1" si="46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2"/>
        <v>#DIV/0!</v>
      </c>
      <c r="AE56" t="e">
        <f t="shared" si="43"/>
        <v>#DIV/0!</v>
      </c>
      <c r="AF56" s="25" t="e">
        <f t="shared" si="44"/>
        <v>#DIV/0!</v>
      </c>
    </row>
    <row r="57" spans="1:32" ht="14.25" x14ac:dyDescent="0.2">
      <c r="A57" s="37">
        <f>Control!B59</f>
        <v>0</v>
      </c>
      <c r="B57" s="27" t="e">
        <f t="shared" si="26"/>
        <v>#DIV/0!</v>
      </c>
      <c r="C57" s="20">
        <v>0</v>
      </c>
      <c r="D57" s="9" t="e">
        <f t="shared" si="27"/>
        <v>#DIV/0!</v>
      </c>
      <c r="E57">
        <f>Control!C59/100</f>
        <v>0</v>
      </c>
      <c r="F57" t="e">
        <f t="shared" si="28"/>
        <v>#DIV/0!</v>
      </c>
      <c r="G57">
        <f t="shared" si="29"/>
        <v>0</v>
      </c>
      <c r="H57" s="21">
        <f t="shared" si="30"/>
        <v>0</v>
      </c>
      <c r="I57" s="7" t="e">
        <f t="shared" si="31"/>
        <v>#DIV/0!</v>
      </c>
      <c r="J57" t="e">
        <f t="shared" si="32"/>
        <v>#DIV/0!</v>
      </c>
      <c r="K57">
        <f>Control!F59/100</f>
        <v>0</v>
      </c>
      <c r="L57" s="25" t="e">
        <f t="shared" si="33"/>
        <v>#DIV/0!</v>
      </c>
      <c r="M57" s="10" t="e">
        <f t="shared" si="34"/>
        <v>#DIV/0!</v>
      </c>
      <c r="N57" t="e">
        <f t="shared" si="35"/>
        <v>#DIV/0!</v>
      </c>
      <c r="O57" t="e">
        <f t="shared" si="36"/>
        <v>#DIV/0!</v>
      </c>
      <c r="P57" s="25" t="e">
        <f t="shared" si="37"/>
        <v>#DIV/0!</v>
      </c>
      <c r="Q57" s="17" t="e">
        <f t="shared" si="38"/>
        <v>#DIV/0!</v>
      </c>
      <c r="R57" t="e">
        <f t="shared" si="39"/>
        <v>#DIV/0!</v>
      </c>
      <c r="S57" s="25" t="e">
        <f t="shared" si="40"/>
        <v>#DIV/0!</v>
      </c>
      <c r="T57" s="25" t="e">
        <f t="shared" si="41"/>
        <v>#DIV/0!</v>
      </c>
      <c r="U57" s="10" t="e">
        <f ca="1">RANK(C57,$C$3:OFFSET($C$3,Control!$I$5-1,0),1)</f>
        <v>#N/A</v>
      </c>
      <c r="V57" s="10" t="e">
        <f t="shared" ca="1" si="46"/>
        <v>#N/A</v>
      </c>
      <c r="W57" s="10" t="e">
        <f t="shared" ca="1" si="46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2"/>
        <v>#DIV/0!</v>
      </c>
      <c r="AE57" t="e">
        <f t="shared" si="43"/>
        <v>#DIV/0!</v>
      </c>
      <c r="AF57" s="25" t="e">
        <f t="shared" si="44"/>
        <v>#DIV/0!</v>
      </c>
    </row>
    <row r="58" spans="1:32" ht="14.25" x14ac:dyDescent="0.2">
      <c r="A58" s="37">
        <f>Control!B60</f>
        <v>0</v>
      </c>
      <c r="B58" s="27" t="e">
        <f t="shared" si="26"/>
        <v>#DIV/0!</v>
      </c>
      <c r="C58" s="20">
        <v>0</v>
      </c>
      <c r="D58" s="9" t="e">
        <f t="shared" si="27"/>
        <v>#DIV/0!</v>
      </c>
      <c r="E58">
        <f>Control!C60/100</f>
        <v>0</v>
      </c>
      <c r="F58" t="e">
        <f t="shared" si="28"/>
        <v>#DIV/0!</v>
      </c>
      <c r="G58">
        <f t="shared" si="29"/>
        <v>0</v>
      </c>
      <c r="H58" s="21">
        <f t="shared" si="30"/>
        <v>0</v>
      </c>
      <c r="I58" s="7" t="e">
        <f t="shared" si="31"/>
        <v>#DIV/0!</v>
      </c>
      <c r="J58" t="e">
        <f t="shared" si="32"/>
        <v>#DIV/0!</v>
      </c>
      <c r="K58">
        <f>Control!F60/100</f>
        <v>0</v>
      </c>
      <c r="L58" s="25" t="e">
        <f t="shared" si="33"/>
        <v>#DIV/0!</v>
      </c>
      <c r="M58" s="10" t="e">
        <f t="shared" si="34"/>
        <v>#DIV/0!</v>
      </c>
      <c r="N58" t="e">
        <f t="shared" si="35"/>
        <v>#DIV/0!</v>
      </c>
      <c r="O58" t="e">
        <f t="shared" si="36"/>
        <v>#DIV/0!</v>
      </c>
      <c r="P58" s="25" t="e">
        <f t="shared" si="37"/>
        <v>#DIV/0!</v>
      </c>
      <c r="Q58" s="17" t="e">
        <f t="shared" si="38"/>
        <v>#DIV/0!</v>
      </c>
      <c r="R58" t="e">
        <f t="shared" si="39"/>
        <v>#DIV/0!</v>
      </c>
      <c r="S58" s="25" t="e">
        <f t="shared" si="40"/>
        <v>#DIV/0!</v>
      </c>
      <c r="T58" s="25" t="e">
        <f t="shared" si="41"/>
        <v>#DIV/0!</v>
      </c>
      <c r="U58" s="10" t="e">
        <f ca="1">RANK(C58,$C$3:OFFSET($C$3,Control!$I$5-1,0),1)</f>
        <v>#N/A</v>
      </c>
      <c r="V58" s="10" t="e">
        <f t="shared" ca="1" si="46"/>
        <v>#N/A</v>
      </c>
      <c r="W58" s="10" t="e">
        <f t="shared" ca="1" si="46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2"/>
        <v>#DIV/0!</v>
      </c>
      <c r="AE58" t="e">
        <f t="shared" si="43"/>
        <v>#DIV/0!</v>
      </c>
      <c r="AF58" s="25" t="e">
        <f t="shared" si="44"/>
        <v>#DIV/0!</v>
      </c>
    </row>
    <row r="59" spans="1:32" ht="14.25" x14ac:dyDescent="0.2">
      <c r="A59" s="37">
        <f>Control!B61</f>
        <v>0</v>
      </c>
      <c r="B59" s="27" t="e">
        <f t="shared" si="26"/>
        <v>#DIV/0!</v>
      </c>
      <c r="C59" s="20">
        <v>0</v>
      </c>
      <c r="D59" s="9" t="e">
        <f t="shared" si="27"/>
        <v>#DIV/0!</v>
      </c>
      <c r="E59">
        <f>Control!C61/100</f>
        <v>0</v>
      </c>
      <c r="F59" t="e">
        <f t="shared" si="28"/>
        <v>#DIV/0!</v>
      </c>
      <c r="G59">
        <f t="shared" si="29"/>
        <v>0</v>
      </c>
      <c r="H59" s="21">
        <f t="shared" si="30"/>
        <v>0</v>
      </c>
      <c r="I59" s="7" t="e">
        <f t="shared" si="31"/>
        <v>#DIV/0!</v>
      </c>
      <c r="J59" t="e">
        <f t="shared" si="32"/>
        <v>#DIV/0!</v>
      </c>
      <c r="K59">
        <f>Control!F61/100</f>
        <v>0</v>
      </c>
      <c r="L59" s="25" t="e">
        <f t="shared" si="33"/>
        <v>#DIV/0!</v>
      </c>
      <c r="M59" s="10" t="e">
        <f t="shared" si="34"/>
        <v>#DIV/0!</v>
      </c>
      <c r="N59" t="e">
        <f t="shared" si="35"/>
        <v>#DIV/0!</v>
      </c>
      <c r="O59" t="e">
        <f t="shared" si="36"/>
        <v>#DIV/0!</v>
      </c>
      <c r="P59" s="25" t="e">
        <f t="shared" si="37"/>
        <v>#DIV/0!</v>
      </c>
      <c r="Q59" s="17" t="e">
        <f t="shared" si="38"/>
        <v>#DIV/0!</v>
      </c>
      <c r="R59" t="e">
        <f t="shared" si="39"/>
        <v>#DIV/0!</v>
      </c>
      <c r="S59" s="25" t="e">
        <f t="shared" si="40"/>
        <v>#DIV/0!</v>
      </c>
      <c r="T59" s="25" t="e">
        <f t="shared" si="41"/>
        <v>#DIV/0!</v>
      </c>
      <c r="U59" s="10" t="e">
        <f ca="1">RANK(C59,$C$3:OFFSET($C$3,Control!$I$5-1,0),1)</f>
        <v>#N/A</v>
      </c>
      <c r="V59" s="10" t="e">
        <f t="shared" ca="1" si="46"/>
        <v>#N/A</v>
      </c>
      <c r="W59" s="10" t="e">
        <f t="shared" ca="1" si="46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2"/>
        <v>#DIV/0!</v>
      </c>
      <c r="AE59" t="e">
        <f t="shared" si="43"/>
        <v>#DIV/0!</v>
      </c>
      <c r="AF59" s="25" t="e">
        <f t="shared" si="44"/>
        <v>#DIV/0!</v>
      </c>
    </row>
    <row r="60" spans="1:32" ht="14.25" x14ac:dyDescent="0.2">
      <c r="A60" s="37">
        <f>Control!B62</f>
        <v>0</v>
      </c>
      <c r="B60" s="27" t="e">
        <f t="shared" si="26"/>
        <v>#DIV/0!</v>
      </c>
      <c r="C60" s="20">
        <v>0</v>
      </c>
      <c r="D60" s="9" t="e">
        <f t="shared" si="27"/>
        <v>#DIV/0!</v>
      </c>
      <c r="E60">
        <f>Control!C62/100</f>
        <v>0</v>
      </c>
      <c r="F60" t="e">
        <f t="shared" si="28"/>
        <v>#DIV/0!</v>
      </c>
      <c r="G60">
        <f t="shared" si="29"/>
        <v>0</v>
      </c>
      <c r="H60" s="21">
        <f t="shared" si="30"/>
        <v>0</v>
      </c>
      <c r="I60" s="7" t="e">
        <f t="shared" si="31"/>
        <v>#DIV/0!</v>
      </c>
      <c r="J60" t="e">
        <f t="shared" si="32"/>
        <v>#DIV/0!</v>
      </c>
      <c r="K60">
        <f>Control!F62/100</f>
        <v>0</v>
      </c>
      <c r="L60" s="25" t="e">
        <f t="shared" si="33"/>
        <v>#DIV/0!</v>
      </c>
      <c r="M60" s="10" t="e">
        <f t="shared" si="34"/>
        <v>#DIV/0!</v>
      </c>
      <c r="N60" t="e">
        <f t="shared" si="35"/>
        <v>#DIV/0!</v>
      </c>
      <c r="O60" t="e">
        <f t="shared" si="36"/>
        <v>#DIV/0!</v>
      </c>
      <c r="P60" s="25" t="e">
        <f t="shared" si="37"/>
        <v>#DIV/0!</v>
      </c>
      <c r="Q60" s="17" t="e">
        <f t="shared" si="38"/>
        <v>#DIV/0!</v>
      </c>
      <c r="R60" t="e">
        <f t="shared" si="39"/>
        <v>#DIV/0!</v>
      </c>
      <c r="S60" s="25" t="e">
        <f t="shared" si="40"/>
        <v>#DIV/0!</v>
      </c>
      <c r="T60" s="25" t="e">
        <f t="shared" si="41"/>
        <v>#DIV/0!</v>
      </c>
      <c r="U60" s="10" t="e">
        <f ca="1">RANK(C60,$C$3:OFFSET($C$3,Control!$I$5-1,0),1)</f>
        <v>#N/A</v>
      </c>
      <c r="V60" s="10" t="e">
        <f t="shared" ca="1" si="46"/>
        <v>#N/A</v>
      </c>
      <c r="W60" s="10" t="e">
        <f t="shared" ca="1" si="46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2"/>
        <v>#DIV/0!</v>
      </c>
      <c r="AE60" t="e">
        <f t="shared" si="43"/>
        <v>#DIV/0!</v>
      </c>
      <c r="AF60" s="25" t="e">
        <f t="shared" si="44"/>
        <v>#DIV/0!</v>
      </c>
    </row>
    <row r="61" spans="1:32" ht="14.25" x14ac:dyDescent="0.2">
      <c r="A61" s="37">
        <f>Control!B63</f>
        <v>0</v>
      </c>
      <c r="B61" s="27" t="e">
        <f t="shared" si="26"/>
        <v>#DIV/0!</v>
      </c>
      <c r="C61" s="20">
        <v>0</v>
      </c>
      <c r="D61" s="9" t="e">
        <f t="shared" si="27"/>
        <v>#DIV/0!</v>
      </c>
      <c r="E61">
        <f>Control!C63/100</f>
        <v>0</v>
      </c>
      <c r="F61" t="e">
        <f t="shared" si="28"/>
        <v>#DIV/0!</v>
      </c>
      <c r="G61">
        <f t="shared" si="29"/>
        <v>0</v>
      </c>
      <c r="H61" s="21">
        <f t="shared" si="30"/>
        <v>0</v>
      </c>
      <c r="I61" s="7" t="e">
        <f t="shared" si="31"/>
        <v>#DIV/0!</v>
      </c>
      <c r="J61" t="e">
        <f t="shared" si="32"/>
        <v>#DIV/0!</v>
      </c>
      <c r="K61">
        <f>Control!F63/100</f>
        <v>0</v>
      </c>
      <c r="L61" s="25" t="e">
        <f t="shared" si="33"/>
        <v>#DIV/0!</v>
      </c>
      <c r="M61" s="10" t="e">
        <f t="shared" si="34"/>
        <v>#DIV/0!</v>
      </c>
      <c r="N61" t="e">
        <f t="shared" si="35"/>
        <v>#DIV/0!</v>
      </c>
      <c r="O61" t="e">
        <f t="shared" si="36"/>
        <v>#DIV/0!</v>
      </c>
      <c r="P61" s="25" t="e">
        <f t="shared" si="37"/>
        <v>#DIV/0!</v>
      </c>
      <c r="Q61" s="17" t="e">
        <f t="shared" si="38"/>
        <v>#DIV/0!</v>
      </c>
      <c r="R61" t="e">
        <f t="shared" si="39"/>
        <v>#DIV/0!</v>
      </c>
      <c r="S61" s="25" t="e">
        <f t="shared" si="40"/>
        <v>#DIV/0!</v>
      </c>
      <c r="T61" s="25" t="e">
        <f t="shared" si="41"/>
        <v>#DIV/0!</v>
      </c>
      <c r="U61" s="10" t="e">
        <f ca="1">RANK(C61,$C$3:OFFSET($C$3,Control!$I$5-1,0),1)</f>
        <v>#N/A</v>
      </c>
      <c r="V61" s="10" t="e">
        <f t="shared" ca="1" si="46"/>
        <v>#N/A</v>
      </c>
      <c r="W61" s="10" t="e">
        <f t="shared" ca="1" si="46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2"/>
        <v>#DIV/0!</v>
      </c>
      <c r="AE61" t="e">
        <f t="shared" si="43"/>
        <v>#DIV/0!</v>
      </c>
      <c r="AF61" s="25" t="e">
        <f t="shared" si="44"/>
        <v>#DIV/0!</v>
      </c>
    </row>
    <row r="62" spans="1:32" ht="14.25" x14ac:dyDescent="0.2">
      <c r="A62" s="37">
        <f>Control!B64</f>
        <v>0</v>
      </c>
      <c r="B62" s="27" t="e">
        <f t="shared" si="26"/>
        <v>#DIV/0!</v>
      </c>
      <c r="C62" s="20">
        <v>0</v>
      </c>
      <c r="D62" s="9" t="e">
        <f t="shared" si="27"/>
        <v>#DIV/0!</v>
      </c>
      <c r="E62">
        <f>Control!C64/100</f>
        <v>0</v>
      </c>
      <c r="F62" t="e">
        <f t="shared" si="28"/>
        <v>#DIV/0!</v>
      </c>
      <c r="G62">
        <f t="shared" si="29"/>
        <v>0</v>
      </c>
      <c r="H62" s="21">
        <f t="shared" si="30"/>
        <v>0</v>
      </c>
      <c r="I62" s="7" t="e">
        <f t="shared" si="31"/>
        <v>#DIV/0!</v>
      </c>
      <c r="J62" t="e">
        <f t="shared" si="32"/>
        <v>#DIV/0!</v>
      </c>
      <c r="K62">
        <f>Control!F64/100</f>
        <v>0</v>
      </c>
      <c r="L62" s="25" t="e">
        <f t="shared" si="33"/>
        <v>#DIV/0!</v>
      </c>
      <c r="M62" s="10" t="e">
        <f t="shared" si="34"/>
        <v>#DIV/0!</v>
      </c>
      <c r="N62" t="e">
        <f t="shared" si="35"/>
        <v>#DIV/0!</v>
      </c>
      <c r="O62" t="e">
        <f t="shared" si="36"/>
        <v>#DIV/0!</v>
      </c>
      <c r="P62" s="25" t="e">
        <f t="shared" si="37"/>
        <v>#DIV/0!</v>
      </c>
      <c r="Q62" s="17" t="e">
        <f t="shared" si="38"/>
        <v>#DIV/0!</v>
      </c>
      <c r="R62" t="e">
        <f t="shared" si="39"/>
        <v>#DIV/0!</v>
      </c>
      <c r="S62" s="25" t="e">
        <f t="shared" si="40"/>
        <v>#DIV/0!</v>
      </c>
      <c r="T62" s="25" t="e">
        <f t="shared" si="41"/>
        <v>#DIV/0!</v>
      </c>
      <c r="U62" s="10" t="e">
        <f ca="1">RANK(C62,$C$3:OFFSET($C$3,Control!$I$5-1,0),1)</f>
        <v>#N/A</v>
      </c>
      <c r="V62" s="10" t="e">
        <f t="shared" ca="1" si="46"/>
        <v>#N/A</v>
      </c>
      <c r="W62" s="10" t="e">
        <f t="shared" ca="1" si="46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2"/>
        <v>#DIV/0!</v>
      </c>
      <c r="AE62" t="e">
        <f t="shared" si="43"/>
        <v>#DIV/0!</v>
      </c>
      <c r="AF62" s="25" t="e">
        <f t="shared" si="44"/>
        <v>#DIV/0!</v>
      </c>
    </row>
    <row r="63" spans="1:32" ht="14.25" x14ac:dyDescent="0.2">
      <c r="A63" s="37">
        <f>Control!B65</f>
        <v>0</v>
      </c>
      <c r="B63" s="27" t="e">
        <f t="shared" si="26"/>
        <v>#DIV/0!</v>
      </c>
      <c r="C63" s="20">
        <v>0</v>
      </c>
      <c r="D63" s="9" t="e">
        <f t="shared" si="27"/>
        <v>#DIV/0!</v>
      </c>
      <c r="E63">
        <f>Control!C65/100</f>
        <v>0</v>
      </c>
      <c r="F63" t="e">
        <f t="shared" si="28"/>
        <v>#DIV/0!</v>
      </c>
      <c r="G63">
        <f t="shared" si="29"/>
        <v>0</v>
      </c>
      <c r="H63" s="21">
        <f t="shared" si="30"/>
        <v>0</v>
      </c>
      <c r="I63" s="7" t="e">
        <f t="shared" si="31"/>
        <v>#DIV/0!</v>
      </c>
      <c r="J63" t="e">
        <f t="shared" si="32"/>
        <v>#DIV/0!</v>
      </c>
      <c r="K63">
        <f>Control!F65/100</f>
        <v>0</v>
      </c>
      <c r="L63" s="25" t="e">
        <f t="shared" si="33"/>
        <v>#DIV/0!</v>
      </c>
      <c r="M63" s="10" t="e">
        <f t="shared" si="34"/>
        <v>#DIV/0!</v>
      </c>
      <c r="N63" t="e">
        <f t="shared" si="35"/>
        <v>#DIV/0!</v>
      </c>
      <c r="O63" t="e">
        <f t="shared" si="36"/>
        <v>#DIV/0!</v>
      </c>
      <c r="P63" s="25" t="e">
        <f t="shared" si="37"/>
        <v>#DIV/0!</v>
      </c>
      <c r="Q63" s="17" t="e">
        <f t="shared" si="38"/>
        <v>#DIV/0!</v>
      </c>
      <c r="R63" t="e">
        <f t="shared" si="39"/>
        <v>#DIV/0!</v>
      </c>
      <c r="S63" s="25" t="e">
        <f t="shared" si="40"/>
        <v>#DIV/0!</v>
      </c>
      <c r="T63" s="25" t="e">
        <f t="shared" si="41"/>
        <v>#DIV/0!</v>
      </c>
      <c r="U63" s="10" t="e">
        <f ca="1">RANK(C63,$C$3:OFFSET($C$3,Control!$I$5-1,0),1)</f>
        <v>#N/A</v>
      </c>
      <c r="V63" s="10" t="e">
        <f t="shared" ca="1" si="46"/>
        <v>#N/A</v>
      </c>
      <c r="W63" s="10" t="e">
        <f t="shared" ca="1" si="46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2"/>
        <v>#DIV/0!</v>
      </c>
      <c r="AE63" t="e">
        <f t="shared" si="43"/>
        <v>#DIV/0!</v>
      </c>
      <c r="AF63" s="25" t="e">
        <f t="shared" si="44"/>
        <v>#DIV/0!</v>
      </c>
    </row>
    <row r="64" spans="1:32" ht="14.25" x14ac:dyDescent="0.2">
      <c r="A64" s="37">
        <f>Control!B66</f>
        <v>0</v>
      </c>
      <c r="B64" s="27" t="e">
        <f t="shared" si="26"/>
        <v>#DIV/0!</v>
      </c>
      <c r="C64" s="20">
        <v>0</v>
      </c>
      <c r="D64" s="9" t="e">
        <f t="shared" si="27"/>
        <v>#DIV/0!</v>
      </c>
      <c r="E64">
        <f>Control!C66/100</f>
        <v>0</v>
      </c>
      <c r="F64" t="e">
        <f t="shared" si="28"/>
        <v>#DIV/0!</v>
      </c>
      <c r="G64">
        <f t="shared" si="29"/>
        <v>0</v>
      </c>
      <c r="H64" s="21">
        <f t="shared" si="30"/>
        <v>0</v>
      </c>
      <c r="I64" s="7" t="e">
        <f t="shared" si="31"/>
        <v>#DIV/0!</v>
      </c>
      <c r="J64" t="e">
        <f t="shared" si="32"/>
        <v>#DIV/0!</v>
      </c>
      <c r="K64">
        <f>Control!F66/100</f>
        <v>0</v>
      </c>
      <c r="L64" s="25" t="e">
        <f t="shared" si="33"/>
        <v>#DIV/0!</v>
      </c>
      <c r="M64" s="10" t="e">
        <f t="shared" si="34"/>
        <v>#DIV/0!</v>
      </c>
      <c r="N64" t="e">
        <f t="shared" si="35"/>
        <v>#DIV/0!</v>
      </c>
      <c r="O64" t="e">
        <f t="shared" si="36"/>
        <v>#DIV/0!</v>
      </c>
      <c r="P64" s="25" t="e">
        <f t="shared" si="37"/>
        <v>#DIV/0!</v>
      </c>
      <c r="Q64" s="17" t="e">
        <f t="shared" si="38"/>
        <v>#DIV/0!</v>
      </c>
      <c r="R64" t="e">
        <f t="shared" si="39"/>
        <v>#DIV/0!</v>
      </c>
      <c r="S64" s="25" t="e">
        <f t="shared" si="40"/>
        <v>#DIV/0!</v>
      </c>
      <c r="T64" s="25" t="e">
        <f t="shared" si="41"/>
        <v>#DIV/0!</v>
      </c>
      <c r="U64" s="10" t="e">
        <f ca="1">RANK(C64,$C$3:OFFSET($C$3,Control!$I$5-1,0),1)</f>
        <v>#N/A</v>
      </c>
      <c r="V64" s="10" t="e">
        <f t="shared" ca="1" si="46"/>
        <v>#N/A</v>
      </c>
      <c r="W64" s="10" t="e">
        <f t="shared" ca="1" si="46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2"/>
        <v>#DIV/0!</v>
      </c>
      <c r="AE64" t="e">
        <f t="shared" si="43"/>
        <v>#DIV/0!</v>
      </c>
      <c r="AF64" s="25" t="e">
        <f t="shared" si="44"/>
        <v>#DIV/0!</v>
      </c>
    </row>
    <row r="65" spans="1:32" ht="14.25" x14ac:dyDescent="0.2">
      <c r="A65" s="37">
        <f>Control!B67</f>
        <v>0</v>
      </c>
      <c r="B65" s="27" t="e">
        <f t="shared" si="26"/>
        <v>#DIV/0!</v>
      </c>
      <c r="C65" s="20">
        <v>0</v>
      </c>
      <c r="D65" s="9" t="e">
        <f t="shared" si="27"/>
        <v>#DIV/0!</v>
      </c>
      <c r="E65">
        <f>Control!C67/100</f>
        <v>0</v>
      </c>
      <c r="F65" t="e">
        <f t="shared" si="28"/>
        <v>#DIV/0!</v>
      </c>
      <c r="G65">
        <f t="shared" si="29"/>
        <v>0</v>
      </c>
      <c r="H65" s="21">
        <f t="shared" si="30"/>
        <v>0</v>
      </c>
      <c r="I65" s="7" t="e">
        <f t="shared" si="31"/>
        <v>#DIV/0!</v>
      </c>
      <c r="J65" t="e">
        <f t="shared" si="32"/>
        <v>#DIV/0!</v>
      </c>
      <c r="K65">
        <f>Control!F67/100</f>
        <v>0</v>
      </c>
      <c r="L65" s="25" t="e">
        <f t="shared" si="33"/>
        <v>#DIV/0!</v>
      </c>
      <c r="M65" s="10" t="e">
        <f t="shared" si="34"/>
        <v>#DIV/0!</v>
      </c>
      <c r="N65" t="e">
        <f t="shared" si="35"/>
        <v>#DIV/0!</v>
      </c>
      <c r="O65" t="e">
        <f t="shared" si="36"/>
        <v>#DIV/0!</v>
      </c>
      <c r="P65" s="25" t="e">
        <f t="shared" si="37"/>
        <v>#DIV/0!</v>
      </c>
      <c r="Q65" s="17" t="e">
        <f t="shared" si="38"/>
        <v>#DIV/0!</v>
      </c>
      <c r="R65" t="e">
        <f t="shared" si="39"/>
        <v>#DIV/0!</v>
      </c>
      <c r="S65" s="25" t="e">
        <f t="shared" si="40"/>
        <v>#DIV/0!</v>
      </c>
      <c r="T65" s="25" t="e">
        <f t="shared" si="41"/>
        <v>#DIV/0!</v>
      </c>
      <c r="U65" s="10" t="e">
        <f ca="1">RANK(C65,$C$3:OFFSET($C$3,Control!$I$5-1,0),1)</f>
        <v>#N/A</v>
      </c>
      <c r="V65" s="10" t="e">
        <f t="shared" ca="1" si="46"/>
        <v>#N/A</v>
      </c>
      <c r="W65" s="10" t="e">
        <f t="shared" ca="1" si="46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2"/>
        <v>#DIV/0!</v>
      </c>
      <c r="AE65" t="e">
        <f t="shared" si="43"/>
        <v>#DIV/0!</v>
      </c>
      <c r="AF65" s="25" t="e">
        <f t="shared" si="44"/>
        <v>#DIV/0!</v>
      </c>
    </row>
    <row r="66" spans="1:32" ht="14.25" x14ac:dyDescent="0.2">
      <c r="A66" s="37">
        <f>Control!B68</f>
        <v>0</v>
      </c>
      <c r="B66" s="27" t="e">
        <f t="shared" si="26"/>
        <v>#DIV/0!</v>
      </c>
      <c r="C66" s="20">
        <v>0</v>
      </c>
      <c r="D66" s="9" t="e">
        <f t="shared" si="27"/>
        <v>#DIV/0!</v>
      </c>
      <c r="E66">
        <f>Control!C68/100</f>
        <v>0</v>
      </c>
      <c r="F66" t="e">
        <f t="shared" si="28"/>
        <v>#DIV/0!</v>
      </c>
      <c r="G66">
        <f t="shared" si="29"/>
        <v>0</v>
      </c>
      <c r="H66" s="21">
        <f t="shared" si="30"/>
        <v>0</v>
      </c>
      <c r="I66" s="7" t="e">
        <f t="shared" si="31"/>
        <v>#DIV/0!</v>
      </c>
      <c r="J66" t="e">
        <f t="shared" si="32"/>
        <v>#DIV/0!</v>
      </c>
      <c r="K66">
        <f>Control!F68/100</f>
        <v>0</v>
      </c>
      <c r="L66" s="25" t="e">
        <f t="shared" si="33"/>
        <v>#DIV/0!</v>
      </c>
      <c r="M66" s="10" t="e">
        <f t="shared" si="34"/>
        <v>#DIV/0!</v>
      </c>
      <c r="N66" t="e">
        <f t="shared" si="35"/>
        <v>#DIV/0!</v>
      </c>
      <c r="O66" t="e">
        <f t="shared" si="36"/>
        <v>#DIV/0!</v>
      </c>
      <c r="P66" s="25" t="e">
        <f t="shared" si="37"/>
        <v>#DIV/0!</v>
      </c>
      <c r="Q66" s="17" t="e">
        <f t="shared" si="38"/>
        <v>#DIV/0!</v>
      </c>
      <c r="R66" t="e">
        <f t="shared" si="39"/>
        <v>#DIV/0!</v>
      </c>
      <c r="S66" s="25" t="e">
        <f t="shared" si="40"/>
        <v>#DIV/0!</v>
      </c>
      <c r="T66" s="25" t="e">
        <f t="shared" si="41"/>
        <v>#DIV/0!</v>
      </c>
      <c r="U66" s="10" t="e">
        <f ca="1">RANK(C66,$C$3:OFFSET($C$3,Control!$I$5-1,0),1)</f>
        <v>#N/A</v>
      </c>
      <c r="V66" s="10" t="e">
        <f t="shared" ca="1" si="46"/>
        <v>#N/A</v>
      </c>
      <c r="W66" s="10" t="e">
        <f t="shared" ca="1" si="46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2"/>
        <v>#DIV/0!</v>
      </c>
      <c r="AE66" t="e">
        <f t="shared" si="43"/>
        <v>#DIV/0!</v>
      </c>
      <c r="AF66" s="25" t="e">
        <f t="shared" si="44"/>
        <v>#DIV/0!</v>
      </c>
    </row>
    <row r="67" spans="1:32" ht="14.25" x14ac:dyDescent="0.2">
      <c r="A67" s="37">
        <f>Control!B69</f>
        <v>0</v>
      </c>
      <c r="B67" s="27" t="e">
        <f t="shared" si="26"/>
        <v>#DIV/0!</v>
      </c>
      <c r="C67" s="20">
        <v>0</v>
      </c>
      <c r="D67" s="9" t="e">
        <f t="shared" si="27"/>
        <v>#DIV/0!</v>
      </c>
      <c r="E67">
        <f>Control!C69/100</f>
        <v>0</v>
      </c>
      <c r="F67" t="e">
        <f t="shared" si="28"/>
        <v>#DIV/0!</v>
      </c>
      <c r="G67">
        <f t="shared" si="29"/>
        <v>0</v>
      </c>
      <c r="H67" s="21">
        <f t="shared" si="30"/>
        <v>0</v>
      </c>
      <c r="I67" s="7" t="e">
        <f t="shared" si="31"/>
        <v>#DIV/0!</v>
      </c>
      <c r="J67" t="e">
        <f t="shared" si="32"/>
        <v>#DIV/0!</v>
      </c>
      <c r="K67">
        <f>Control!F69/100</f>
        <v>0</v>
      </c>
      <c r="L67" s="25" t="e">
        <f t="shared" si="33"/>
        <v>#DIV/0!</v>
      </c>
      <c r="M67" s="10" t="e">
        <f t="shared" si="34"/>
        <v>#DIV/0!</v>
      </c>
      <c r="N67" t="e">
        <f t="shared" si="35"/>
        <v>#DIV/0!</v>
      </c>
      <c r="O67" t="e">
        <f t="shared" si="36"/>
        <v>#DIV/0!</v>
      </c>
      <c r="P67" s="25" t="e">
        <f t="shared" si="37"/>
        <v>#DIV/0!</v>
      </c>
      <c r="Q67" s="17" t="e">
        <f t="shared" si="38"/>
        <v>#DIV/0!</v>
      </c>
      <c r="R67" t="e">
        <f t="shared" si="39"/>
        <v>#DIV/0!</v>
      </c>
      <c r="S67" s="25" t="e">
        <f t="shared" si="40"/>
        <v>#DIV/0!</v>
      </c>
      <c r="T67" s="25" t="e">
        <f t="shared" si="41"/>
        <v>#DIV/0!</v>
      </c>
      <c r="U67" s="10" t="e">
        <f ca="1">RANK(C67,$C$3:OFFSET($C$3,Control!$I$5-1,0),1)</f>
        <v>#N/A</v>
      </c>
      <c r="V67" s="10" t="e">
        <f t="shared" ca="1" si="46"/>
        <v>#N/A</v>
      </c>
      <c r="W67" s="10" t="e">
        <f t="shared" ca="1" si="46"/>
        <v>#N/A</v>
      </c>
      <c r="X67" s="7" t="e">
        <f t="shared" si="18"/>
        <v>#DIV/0!</v>
      </c>
      <c r="Y67" s="7" t="e">
        <f t="shared" ref="Y67:Y100" ca="1" si="47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2"/>
        <v>#DIV/0!</v>
      </c>
      <c r="AE67" t="e">
        <f t="shared" si="43"/>
        <v>#DIV/0!</v>
      </c>
      <c r="AF67" s="25" t="e">
        <f t="shared" si="44"/>
        <v>#DIV/0!</v>
      </c>
    </row>
    <row r="68" spans="1:32" ht="14.25" x14ac:dyDescent="0.2">
      <c r="A68" s="37">
        <f>Control!B70</f>
        <v>0</v>
      </c>
      <c r="B68" s="27" t="e">
        <f t="shared" si="26"/>
        <v>#DIV/0!</v>
      </c>
      <c r="C68" s="20">
        <v>0</v>
      </c>
      <c r="D68" s="9" t="e">
        <f t="shared" si="27"/>
        <v>#DIV/0!</v>
      </c>
      <c r="E68">
        <f>Control!C70/100</f>
        <v>0</v>
      </c>
      <c r="F68" t="e">
        <f t="shared" si="28"/>
        <v>#DIV/0!</v>
      </c>
      <c r="G68">
        <f t="shared" si="29"/>
        <v>0</v>
      </c>
      <c r="H68" s="21">
        <f t="shared" si="30"/>
        <v>0</v>
      </c>
      <c r="I68" s="7" t="e">
        <f t="shared" si="31"/>
        <v>#DIV/0!</v>
      </c>
      <c r="J68" t="e">
        <f t="shared" si="32"/>
        <v>#DIV/0!</v>
      </c>
      <c r="K68">
        <f>Control!F70/100</f>
        <v>0</v>
      </c>
      <c r="L68" s="25" t="e">
        <f t="shared" si="33"/>
        <v>#DIV/0!</v>
      </c>
      <c r="M68" s="10" t="e">
        <f t="shared" si="34"/>
        <v>#DIV/0!</v>
      </c>
      <c r="N68" t="e">
        <f t="shared" si="35"/>
        <v>#DIV/0!</v>
      </c>
      <c r="O68" t="e">
        <f t="shared" si="36"/>
        <v>#DIV/0!</v>
      </c>
      <c r="P68" s="25" t="e">
        <f t="shared" si="37"/>
        <v>#DIV/0!</v>
      </c>
      <c r="Q68" s="17" t="e">
        <f t="shared" si="38"/>
        <v>#DIV/0!</v>
      </c>
      <c r="R68" t="e">
        <f t="shared" si="39"/>
        <v>#DIV/0!</v>
      </c>
      <c r="S68" s="25" t="e">
        <f t="shared" si="40"/>
        <v>#DIV/0!</v>
      </c>
      <c r="T68" s="25" t="e">
        <f t="shared" si="41"/>
        <v>#DIV/0!</v>
      </c>
      <c r="U68" s="10" t="e">
        <f ca="1">RANK(C68,$C$3:OFFSET($C$3,Control!$I$5-1,0),1)</f>
        <v>#N/A</v>
      </c>
      <c r="V68" s="10" t="e">
        <f t="shared" ca="1" si="46"/>
        <v>#N/A</v>
      </c>
      <c r="W68" s="10" t="e">
        <f t="shared" ca="1" si="46"/>
        <v>#N/A</v>
      </c>
      <c r="X68" s="7" t="e">
        <f t="shared" ref="X68:X100" si="48">(N68+L68)*100</f>
        <v>#DIV/0!</v>
      </c>
      <c r="Y68" s="7" t="e">
        <f t="shared" ca="1" si="47"/>
        <v>#N/A</v>
      </c>
      <c r="Z68">
        <v>1</v>
      </c>
      <c r="AA68">
        <v>2</v>
      </c>
      <c r="AB68" s="11" t="e">
        <f t="shared" ref="AB68:AB100" si="49">100*8.3144*$AA$2*($AA$1+273)*($AE$1/100-B68/100)/(0.018*1000000*C68+8.3144*$AA$2*($AA$1+273)*($AE$1/100-B68/100))</f>
        <v>#DIV/0!</v>
      </c>
      <c r="AC68" s="11"/>
      <c r="AD68" s="7" t="e">
        <f t="shared" si="42"/>
        <v>#DIV/0!</v>
      </c>
      <c r="AE68" t="e">
        <f t="shared" si="43"/>
        <v>#DIV/0!</v>
      </c>
      <c r="AF68" s="25" t="e">
        <f t="shared" si="44"/>
        <v>#DIV/0!</v>
      </c>
    </row>
    <row r="69" spans="1:32" ht="14.25" x14ac:dyDescent="0.2">
      <c r="A69" s="37">
        <f>Control!B71</f>
        <v>0</v>
      </c>
      <c r="B69" s="27" t="e">
        <f t="shared" si="26"/>
        <v>#DIV/0!</v>
      </c>
      <c r="C69" s="20">
        <v>0</v>
      </c>
      <c r="D69" s="9" t="e">
        <f t="shared" si="27"/>
        <v>#DIV/0!</v>
      </c>
      <c r="E69">
        <f>Control!C71/100</f>
        <v>0</v>
      </c>
      <c r="F69" t="e">
        <f t="shared" si="28"/>
        <v>#DIV/0!</v>
      </c>
      <c r="G69">
        <f t="shared" si="29"/>
        <v>0</v>
      </c>
      <c r="H69" s="21">
        <f t="shared" si="30"/>
        <v>0</v>
      </c>
      <c r="I69" s="7" t="e">
        <f t="shared" si="31"/>
        <v>#DIV/0!</v>
      </c>
      <c r="J69" t="e">
        <f t="shared" si="32"/>
        <v>#DIV/0!</v>
      </c>
      <c r="K69">
        <f>Control!F71/100</f>
        <v>0</v>
      </c>
      <c r="L69" s="25" t="e">
        <f t="shared" si="33"/>
        <v>#DIV/0!</v>
      </c>
      <c r="M69" s="10" t="e">
        <f t="shared" si="34"/>
        <v>#DIV/0!</v>
      </c>
      <c r="N69" t="e">
        <f t="shared" si="35"/>
        <v>#DIV/0!</v>
      </c>
      <c r="O69" t="e">
        <f t="shared" si="36"/>
        <v>#DIV/0!</v>
      </c>
      <c r="P69" s="25" t="e">
        <f t="shared" si="37"/>
        <v>#DIV/0!</v>
      </c>
      <c r="Q69" s="17" t="e">
        <f t="shared" si="38"/>
        <v>#DIV/0!</v>
      </c>
      <c r="R69" t="e">
        <f t="shared" si="39"/>
        <v>#DIV/0!</v>
      </c>
      <c r="S69" s="25" t="e">
        <f t="shared" si="40"/>
        <v>#DIV/0!</v>
      </c>
      <c r="T69" s="25" t="e">
        <f t="shared" si="41"/>
        <v>#DIV/0!</v>
      </c>
      <c r="U69" s="10" t="e">
        <f ca="1">RANK(C69,$C$3:OFFSET($C$3,Control!$I$5-1,0),1)</f>
        <v>#N/A</v>
      </c>
      <c r="V69" s="10" t="e">
        <f t="shared" ca="1" si="46"/>
        <v>#N/A</v>
      </c>
      <c r="W69" s="10" t="e">
        <f t="shared" ca="1" si="46"/>
        <v>#N/A</v>
      </c>
      <c r="X69" s="7" t="e">
        <f t="shared" si="48"/>
        <v>#DIV/0!</v>
      </c>
      <c r="Y69" s="7" t="e">
        <f t="shared" ca="1" si="47"/>
        <v>#N/A</v>
      </c>
      <c r="Z69">
        <v>1</v>
      </c>
      <c r="AA69">
        <v>2</v>
      </c>
      <c r="AB69" s="11" t="e">
        <f t="shared" si="49"/>
        <v>#DIV/0!</v>
      </c>
      <c r="AC69" s="11"/>
      <c r="AD69" s="7" t="e">
        <f t="shared" si="42"/>
        <v>#DIV/0!</v>
      </c>
      <c r="AE69" t="e">
        <f t="shared" si="43"/>
        <v>#DIV/0!</v>
      </c>
      <c r="AF69" s="25" t="e">
        <f t="shared" si="44"/>
        <v>#DIV/0!</v>
      </c>
    </row>
    <row r="70" spans="1:32" ht="14.25" x14ac:dyDescent="0.2">
      <c r="A70" s="37">
        <f>Control!B72</f>
        <v>0</v>
      </c>
      <c r="B70" s="27" t="e">
        <f t="shared" si="26"/>
        <v>#DIV/0!</v>
      </c>
      <c r="C70" s="20">
        <v>0</v>
      </c>
      <c r="D70" s="9" t="e">
        <f t="shared" si="27"/>
        <v>#DIV/0!</v>
      </c>
      <c r="E70">
        <f>Control!C72/100</f>
        <v>0</v>
      </c>
      <c r="F70" t="e">
        <f t="shared" si="28"/>
        <v>#DIV/0!</v>
      </c>
      <c r="G70">
        <f t="shared" si="29"/>
        <v>0</v>
      </c>
      <c r="H70" s="21">
        <f t="shared" si="30"/>
        <v>0</v>
      </c>
      <c r="I70" s="7" t="e">
        <f t="shared" si="31"/>
        <v>#DIV/0!</v>
      </c>
      <c r="J70" t="e">
        <f t="shared" si="32"/>
        <v>#DIV/0!</v>
      </c>
      <c r="K70">
        <f>Control!F72/100</f>
        <v>0</v>
      </c>
      <c r="L70" s="25" t="e">
        <f t="shared" si="33"/>
        <v>#DIV/0!</v>
      </c>
      <c r="M70" s="10" t="e">
        <f t="shared" si="34"/>
        <v>#DIV/0!</v>
      </c>
      <c r="N70" t="e">
        <f t="shared" si="35"/>
        <v>#DIV/0!</v>
      </c>
      <c r="O70" t="e">
        <f t="shared" si="36"/>
        <v>#DIV/0!</v>
      </c>
      <c r="P70" s="25" t="e">
        <f t="shared" si="37"/>
        <v>#DIV/0!</v>
      </c>
      <c r="Q70" s="17" t="e">
        <f t="shared" si="38"/>
        <v>#DIV/0!</v>
      </c>
      <c r="R70" t="e">
        <f t="shared" si="39"/>
        <v>#DIV/0!</v>
      </c>
      <c r="S70" s="25" t="e">
        <f t="shared" si="40"/>
        <v>#DIV/0!</v>
      </c>
      <c r="T70" s="25" t="e">
        <f t="shared" si="41"/>
        <v>#DIV/0!</v>
      </c>
      <c r="U70" s="10" t="e">
        <f ca="1">RANK(C70,$C$3:OFFSET($C$3,Control!$I$5-1,0),1)</f>
        <v>#N/A</v>
      </c>
      <c r="V70" s="10" t="e">
        <f t="shared" ca="1" si="46"/>
        <v>#N/A</v>
      </c>
      <c r="W70" s="10" t="e">
        <f t="shared" ca="1" si="46"/>
        <v>#N/A</v>
      </c>
      <c r="X70" s="7" t="e">
        <f t="shared" si="48"/>
        <v>#DIV/0!</v>
      </c>
      <c r="Y70" s="7" t="e">
        <f t="shared" ca="1" si="47"/>
        <v>#N/A</v>
      </c>
      <c r="Z70">
        <v>1</v>
      </c>
      <c r="AA70">
        <v>2</v>
      </c>
      <c r="AB70" s="11" t="e">
        <f t="shared" si="49"/>
        <v>#DIV/0!</v>
      </c>
      <c r="AC70" s="11"/>
      <c r="AD70" s="7" t="e">
        <f t="shared" si="42"/>
        <v>#DIV/0!</v>
      </c>
      <c r="AE70" t="e">
        <f t="shared" si="43"/>
        <v>#DIV/0!</v>
      </c>
      <c r="AF70" s="25" t="e">
        <f t="shared" si="44"/>
        <v>#DIV/0!</v>
      </c>
    </row>
    <row r="71" spans="1:32" ht="14.25" x14ac:dyDescent="0.2">
      <c r="A71" s="37">
        <f>Control!B73</f>
        <v>0</v>
      </c>
      <c r="B71" s="27" t="e">
        <f t="shared" si="26"/>
        <v>#DIV/0!</v>
      </c>
      <c r="C71" s="20">
        <v>0</v>
      </c>
      <c r="D71" s="9" t="e">
        <f t="shared" si="27"/>
        <v>#DIV/0!</v>
      </c>
      <c r="E71">
        <f>Control!C73/100</f>
        <v>0</v>
      </c>
      <c r="F71" t="e">
        <f t="shared" si="28"/>
        <v>#DIV/0!</v>
      </c>
      <c r="G71">
        <f t="shared" si="29"/>
        <v>0</v>
      </c>
      <c r="H71" s="21">
        <f t="shared" si="30"/>
        <v>0</v>
      </c>
      <c r="I71" s="7" t="e">
        <f t="shared" si="31"/>
        <v>#DIV/0!</v>
      </c>
      <c r="J71" t="e">
        <f t="shared" si="32"/>
        <v>#DIV/0!</v>
      </c>
      <c r="K71">
        <f>Control!F73/100</f>
        <v>0</v>
      </c>
      <c r="L71" s="25" t="e">
        <f t="shared" si="33"/>
        <v>#DIV/0!</v>
      </c>
      <c r="M71" s="10" t="e">
        <f t="shared" si="34"/>
        <v>#DIV/0!</v>
      </c>
      <c r="N71" t="e">
        <f t="shared" si="35"/>
        <v>#DIV/0!</v>
      </c>
      <c r="O71" t="e">
        <f t="shared" si="36"/>
        <v>#DIV/0!</v>
      </c>
      <c r="P71" s="25" t="e">
        <f t="shared" si="37"/>
        <v>#DIV/0!</v>
      </c>
      <c r="Q71" s="17" t="e">
        <f t="shared" si="38"/>
        <v>#DIV/0!</v>
      </c>
      <c r="R71" t="e">
        <f t="shared" si="39"/>
        <v>#DIV/0!</v>
      </c>
      <c r="S71" s="25" t="e">
        <f t="shared" si="40"/>
        <v>#DIV/0!</v>
      </c>
      <c r="T71" s="25" t="e">
        <f t="shared" si="41"/>
        <v>#DIV/0!</v>
      </c>
      <c r="U71" s="10" t="e">
        <f ca="1">RANK(C71,$C$3:OFFSET($C$3,Control!$I$5-1,0),1)</f>
        <v>#N/A</v>
      </c>
      <c r="V71" s="10" t="e">
        <f t="shared" ca="1" si="46"/>
        <v>#N/A</v>
      </c>
      <c r="W71" s="10" t="e">
        <f t="shared" ca="1" si="46"/>
        <v>#N/A</v>
      </c>
      <c r="X71" s="7" t="e">
        <f t="shared" si="48"/>
        <v>#DIV/0!</v>
      </c>
      <c r="Y71" s="7" t="e">
        <f t="shared" ca="1" si="47"/>
        <v>#N/A</v>
      </c>
      <c r="Z71">
        <v>1</v>
      </c>
      <c r="AA71">
        <v>2</v>
      </c>
      <c r="AB71" s="11" t="e">
        <f t="shared" si="49"/>
        <v>#DIV/0!</v>
      </c>
      <c r="AC71" s="11"/>
      <c r="AD71" s="7" t="e">
        <f t="shared" si="42"/>
        <v>#DIV/0!</v>
      </c>
      <c r="AE71" t="e">
        <f t="shared" si="43"/>
        <v>#DIV/0!</v>
      </c>
      <c r="AF71" s="25" t="e">
        <f t="shared" si="44"/>
        <v>#DIV/0!</v>
      </c>
    </row>
    <row r="72" spans="1:32" ht="14.25" x14ac:dyDescent="0.2">
      <c r="A72" s="37">
        <f>Control!B74</f>
        <v>0</v>
      </c>
      <c r="B72" s="27" t="e">
        <f t="shared" si="26"/>
        <v>#DIV/0!</v>
      </c>
      <c r="C72" s="20">
        <v>0</v>
      </c>
      <c r="D72" s="9" t="e">
        <f t="shared" si="27"/>
        <v>#DIV/0!</v>
      </c>
      <c r="E72">
        <f>Control!C74/100</f>
        <v>0</v>
      </c>
      <c r="F72" t="e">
        <f t="shared" si="28"/>
        <v>#DIV/0!</v>
      </c>
      <c r="G72">
        <f t="shared" si="29"/>
        <v>0</v>
      </c>
      <c r="H72" s="21">
        <f t="shared" si="30"/>
        <v>0</v>
      </c>
      <c r="I72" s="7" t="e">
        <f t="shared" si="31"/>
        <v>#DIV/0!</v>
      </c>
      <c r="J72" t="e">
        <f t="shared" si="32"/>
        <v>#DIV/0!</v>
      </c>
      <c r="K72">
        <f>Control!F74/100</f>
        <v>0</v>
      </c>
      <c r="L72" s="25" t="e">
        <f t="shared" si="33"/>
        <v>#DIV/0!</v>
      </c>
      <c r="M72" s="10" t="e">
        <f t="shared" si="34"/>
        <v>#DIV/0!</v>
      </c>
      <c r="N72" t="e">
        <f t="shared" si="35"/>
        <v>#DIV/0!</v>
      </c>
      <c r="O72" t="e">
        <f t="shared" si="36"/>
        <v>#DIV/0!</v>
      </c>
      <c r="P72" s="25" t="e">
        <f t="shared" si="37"/>
        <v>#DIV/0!</v>
      </c>
      <c r="Q72" s="17" t="e">
        <f t="shared" si="38"/>
        <v>#DIV/0!</v>
      </c>
      <c r="R72" t="e">
        <f t="shared" si="39"/>
        <v>#DIV/0!</v>
      </c>
      <c r="S72" s="25" t="e">
        <f t="shared" si="40"/>
        <v>#DIV/0!</v>
      </c>
      <c r="T72" s="25" t="e">
        <f t="shared" si="41"/>
        <v>#DIV/0!</v>
      </c>
      <c r="U72" s="10" t="e">
        <f ca="1">RANK(C72,$C$3:OFFSET($C$3,Control!$I$5-1,0),1)</f>
        <v>#N/A</v>
      </c>
      <c r="V72" s="10" t="e">
        <f t="shared" ca="1" si="46"/>
        <v>#N/A</v>
      </c>
      <c r="W72" s="10" t="e">
        <f t="shared" ca="1" si="46"/>
        <v>#N/A</v>
      </c>
      <c r="X72" s="7" t="e">
        <f t="shared" si="48"/>
        <v>#DIV/0!</v>
      </c>
      <c r="Y72" s="7" t="e">
        <f t="shared" ca="1" si="47"/>
        <v>#N/A</v>
      </c>
      <c r="Z72">
        <v>1</v>
      </c>
      <c r="AA72">
        <v>2</v>
      </c>
      <c r="AB72" s="11" t="e">
        <f t="shared" si="49"/>
        <v>#DIV/0!</v>
      </c>
      <c r="AC72" s="11"/>
      <c r="AD72" s="7" t="e">
        <f t="shared" si="42"/>
        <v>#DIV/0!</v>
      </c>
      <c r="AE72" t="e">
        <f t="shared" si="43"/>
        <v>#DIV/0!</v>
      </c>
      <c r="AF72" s="25" t="e">
        <f t="shared" si="44"/>
        <v>#DIV/0!</v>
      </c>
    </row>
    <row r="73" spans="1:32" ht="14.25" x14ac:dyDescent="0.2">
      <c r="A73" s="37">
        <f>Control!B75</f>
        <v>0</v>
      </c>
      <c r="B73" s="27" t="e">
        <f t="shared" si="26"/>
        <v>#DIV/0!</v>
      </c>
      <c r="C73" s="20">
        <v>0</v>
      </c>
      <c r="D73" s="9" t="e">
        <f t="shared" si="27"/>
        <v>#DIV/0!</v>
      </c>
      <c r="E73">
        <f>Control!C75/100</f>
        <v>0</v>
      </c>
      <c r="F73" t="e">
        <f t="shared" si="28"/>
        <v>#DIV/0!</v>
      </c>
      <c r="G73">
        <f t="shared" si="29"/>
        <v>0</v>
      </c>
      <c r="H73" s="21">
        <f t="shared" si="30"/>
        <v>0</v>
      </c>
      <c r="I73" s="7" t="e">
        <f t="shared" si="31"/>
        <v>#DIV/0!</v>
      </c>
      <c r="J73" t="e">
        <f t="shared" si="32"/>
        <v>#DIV/0!</v>
      </c>
      <c r="K73">
        <f>Control!F75/100</f>
        <v>0</v>
      </c>
      <c r="L73" s="25" t="e">
        <f t="shared" si="33"/>
        <v>#DIV/0!</v>
      </c>
      <c r="M73" s="10" t="e">
        <f t="shared" si="34"/>
        <v>#DIV/0!</v>
      </c>
      <c r="N73" t="e">
        <f t="shared" si="35"/>
        <v>#DIV/0!</v>
      </c>
      <c r="O73" t="e">
        <f t="shared" si="36"/>
        <v>#DIV/0!</v>
      </c>
      <c r="P73" s="25" t="e">
        <f t="shared" si="37"/>
        <v>#DIV/0!</v>
      </c>
      <c r="Q73" s="17" t="e">
        <f t="shared" si="38"/>
        <v>#DIV/0!</v>
      </c>
      <c r="R73" t="e">
        <f t="shared" si="39"/>
        <v>#DIV/0!</v>
      </c>
      <c r="S73" s="25" t="e">
        <f t="shared" si="40"/>
        <v>#DIV/0!</v>
      </c>
      <c r="T73" s="25" t="e">
        <f t="shared" si="41"/>
        <v>#DIV/0!</v>
      </c>
      <c r="U73" s="10" t="e">
        <f ca="1">RANK(C73,$C$3:OFFSET($C$3,Control!$I$5-1,0),1)</f>
        <v>#N/A</v>
      </c>
      <c r="V73" s="10" t="e">
        <f t="shared" ca="1" si="46"/>
        <v>#N/A</v>
      </c>
      <c r="W73" s="10" t="e">
        <f t="shared" ca="1" si="46"/>
        <v>#N/A</v>
      </c>
      <c r="X73" s="7" t="e">
        <f t="shared" si="48"/>
        <v>#DIV/0!</v>
      </c>
      <c r="Y73" s="7" t="e">
        <f t="shared" ca="1" si="47"/>
        <v>#N/A</v>
      </c>
      <c r="Z73">
        <v>1</v>
      </c>
      <c r="AA73">
        <v>2</v>
      </c>
      <c r="AB73" s="11" t="e">
        <f t="shared" si="49"/>
        <v>#DIV/0!</v>
      </c>
      <c r="AC73" s="11"/>
      <c r="AD73" s="7" t="e">
        <f t="shared" si="42"/>
        <v>#DIV/0!</v>
      </c>
      <c r="AE73" t="e">
        <f t="shared" si="43"/>
        <v>#DIV/0!</v>
      </c>
      <c r="AF73" s="25" t="e">
        <f t="shared" si="44"/>
        <v>#DIV/0!</v>
      </c>
    </row>
    <row r="74" spans="1:32" ht="14.25" x14ac:dyDescent="0.2">
      <c r="A74" s="37">
        <f>Control!B76</f>
        <v>0</v>
      </c>
      <c r="B74" s="27" t="e">
        <f t="shared" si="26"/>
        <v>#DIV/0!</v>
      </c>
      <c r="C74" s="20">
        <v>0</v>
      </c>
      <c r="D74" s="9" t="e">
        <f t="shared" si="27"/>
        <v>#DIV/0!</v>
      </c>
      <c r="E74">
        <f>Control!C76/100</f>
        <v>0</v>
      </c>
      <c r="F74" t="e">
        <f t="shared" si="28"/>
        <v>#DIV/0!</v>
      </c>
      <c r="G74">
        <f t="shared" si="29"/>
        <v>0</v>
      </c>
      <c r="H74" s="21">
        <f t="shared" si="30"/>
        <v>0</v>
      </c>
      <c r="I74" s="7" t="e">
        <f t="shared" si="31"/>
        <v>#DIV/0!</v>
      </c>
      <c r="J74" t="e">
        <f t="shared" si="32"/>
        <v>#DIV/0!</v>
      </c>
      <c r="K74">
        <f>Control!F76/100</f>
        <v>0</v>
      </c>
      <c r="L74" s="25" t="e">
        <f t="shared" si="33"/>
        <v>#DIV/0!</v>
      </c>
      <c r="M74" s="10" t="e">
        <f t="shared" si="34"/>
        <v>#DIV/0!</v>
      </c>
      <c r="N74" t="e">
        <f t="shared" si="35"/>
        <v>#DIV/0!</v>
      </c>
      <c r="O74" t="e">
        <f t="shared" si="36"/>
        <v>#DIV/0!</v>
      </c>
      <c r="P74" s="25" t="e">
        <f t="shared" si="37"/>
        <v>#DIV/0!</v>
      </c>
      <c r="Q74" s="17" t="e">
        <f t="shared" si="38"/>
        <v>#DIV/0!</v>
      </c>
      <c r="R74" t="e">
        <f t="shared" si="39"/>
        <v>#DIV/0!</v>
      </c>
      <c r="S74" s="25" t="e">
        <f t="shared" si="40"/>
        <v>#DIV/0!</v>
      </c>
      <c r="T74" s="25" t="e">
        <f t="shared" si="41"/>
        <v>#DIV/0!</v>
      </c>
      <c r="U74" s="10" t="e">
        <f ca="1">RANK(C74,$C$3:OFFSET($C$3,Control!$I$5-1,0),1)</f>
        <v>#N/A</v>
      </c>
      <c r="V74" s="10" t="e">
        <f t="shared" ca="1" si="46"/>
        <v>#N/A</v>
      </c>
      <c r="W74" s="10" t="e">
        <f t="shared" ca="1" si="46"/>
        <v>#N/A</v>
      </c>
      <c r="X74" s="7" t="e">
        <f t="shared" si="48"/>
        <v>#DIV/0!</v>
      </c>
      <c r="Y74" s="7" t="e">
        <f t="shared" ca="1" si="47"/>
        <v>#N/A</v>
      </c>
      <c r="Z74">
        <v>1</v>
      </c>
      <c r="AA74">
        <v>2</v>
      </c>
      <c r="AB74" s="11" t="e">
        <f t="shared" si="49"/>
        <v>#DIV/0!</v>
      </c>
      <c r="AC74" s="11"/>
      <c r="AD74" s="7" t="e">
        <f t="shared" si="42"/>
        <v>#DIV/0!</v>
      </c>
      <c r="AE74" t="e">
        <f t="shared" si="43"/>
        <v>#DIV/0!</v>
      </c>
      <c r="AF74" s="25" t="e">
        <f t="shared" si="44"/>
        <v>#DIV/0!</v>
      </c>
    </row>
    <row r="75" spans="1:32" ht="14.25" x14ac:dyDescent="0.2">
      <c r="A75" s="37">
        <f>Control!B77</f>
        <v>0</v>
      </c>
      <c r="B75" s="27" t="e">
        <f t="shared" si="26"/>
        <v>#DIV/0!</v>
      </c>
      <c r="C75" s="20">
        <v>0</v>
      </c>
      <c r="D75" s="9" t="e">
        <f t="shared" si="27"/>
        <v>#DIV/0!</v>
      </c>
      <c r="E75">
        <f>Control!C77/100</f>
        <v>0</v>
      </c>
      <c r="F75" t="e">
        <f t="shared" si="28"/>
        <v>#DIV/0!</v>
      </c>
      <c r="G75">
        <f t="shared" si="29"/>
        <v>0</v>
      </c>
      <c r="H75" s="21">
        <f t="shared" si="30"/>
        <v>0</v>
      </c>
      <c r="I75" s="7" t="e">
        <f t="shared" si="31"/>
        <v>#DIV/0!</v>
      </c>
      <c r="J75" t="e">
        <f t="shared" si="32"/>
        <v>#DIV/0!</v>
      </c>
      <c r="K75">
        <f>Control!F77/100</f>
        <v>0</v>
      </c>
      <c r="L75" s="25" t="e">
        <f t="shared" si="33"/>
        <v>#DIV/0!</v>
      </c>
      <c r="M75" s="10" t="e">
        <f t="shared" si="34"/>
        <v>#DIV/0!</v>
      </c>
      <c r="N75" t="e">
        <f t="shared" si="35"/>
        <v>#DIV/0!</v>
      </c>
      <c r="O75" t="e">
        <f t="shared" si="36"/>
        <v>#DIV/0!</v>
      </c>
      <c r="P75" s="25" t="e">
        <f t="shared" si="37"/>
        <v>#DIV/0!</v>
      </c>
      <c r="Q75" s="17" t="e">
        <f t="shared" si="38"/>
        <v>#DIV/0!</v>
      </c>
      <c r="R75" t="e">
        <f t="shared" si="39"/>
        <v>#DIV/0!</v>
      </c>
      <c r="S75" s="25" t="e">
        <f t="shared" si="40"/>
        <v>#DIV/0!</v>
      </c>
      <c r="T75" s="25" t="e">
        <f t="shared" si="41"/>
        <v>#DIV/0!</v>
      </c>
      <c r="U75" s="10" t="e">
        <f ca="1">RANK(C75,$C$3:OFFSET($C$3,Control!$I$5-1,0),1)</f>
        <v>#N/A</v>
      </c>
      <c r="V75" s="10" t="e">
        <f t="shared" ca="1" si="46"/>
        <v>#N/A</v>
      </c>
      <c r="W75" s="10" t="e">
        <f t="shared" ca="1" si="46"/>
        <v>#N/A</v>
      </c>
      <c r="X75" s="7" t="e">
        <f t="shared" si="48"/>
        <v>#DIV/0!</v>
      </c>
      <c r="Y75" s="7" t="e">
        <f t="shared" ca="1" si="47"/>
        <v>#N/A</v>
      </c>
      <c r="Z75">
        <v>1</v>
      </c>
      <c r="AA75">
        <v>2</v>
      </c>
      <c r="AB75" s="11" t="e">
        <f t="shared" si="49"/>
        <v>#DIV/0!</v>
      </c>
      <c r="AC75" s="11"/>
      <c r="AD75" s="7" t="e">
        <f t="shared" si="42"/>
        <v>#DIV/0!</v>
      </c>
      <c r="AE75" t="e">
        <f t="shared" si="43"/>
        <v>#DIV/0!</v>
      </c>
      <c r="AF75" s="25" t="e">
        <f t="shared" si="44"/>
        <v>#DIV/0!</v>
      </c>
    </row>
    <row r="76" spans="1:32" ht="14.25" x14ac:dyDescent="0.2">
      <c r="A76" s="37">
        <f>Control!B78</f>
        <v>0</v>
      </c>
      <c r="B76" s="27" t="e">
        <f t="shared" si="26"/>
        <v>#DIV/0!</v>
      </c>
      <c r="C76" s="20">
        <v>0</v>
      </c>
      <c r="D76" s="9" t="e">
        <f t="shared" si="27"/>
        <v>#DIV/0!</v>
      </c>
      <c r="E76">
        <f>Control!C78/100</f>
        <v>0</v>
      </c>
      <c r="F76" t="e">
        <f t="shared" si="28"/>
        <v>#DIV/0!</v>
      </c>
      <c r="G76">
        <f t="shared" si="29"/>
        <v>0</v>
      </c>
      <c r="H76" s="21">
        <f t="shared" si="30"/>
        <v>0</v>
      </c>
      <c r="I76" s="7" t="e">
        <f t="shared" si="31"/>
        <v>#DIV/0!</v>
      </c>
      <c r="J76" t="e">
        <f t="shared" si="32"/>
        <v>#DIV/0!</v>
      </c>
      <c r="K76">
        <f>Control!F78/100</f>
        <v>0</v>
      </c>
      <c r="L76" s="25" t="e">
        <f t="shared" si="33"/>
        <v>#DIV/0!</v>
      </c>
      <c r="M76" s="10" t="e">
        <f t="shared" si="34"/>
        <v>#DIV/0!</v>
      </c>
      <c r="N76" t="e">
        <f t="shared" si="35"/>
        <v>#DIV/0!</v>
      </c>
      <c r="O76" t="e">
        <f t="shared" si="36"/>
        <v>#DIV/0!</v>
      </c>
      <c r="P76" s="25" t="e">
        <f t="shared" si="37"/>
        <v>#DIV/0!</v>
      </c>
      <c r="Q76" s="17" t="e">
        <f t="shared" si="38"/>
        <v>#DIV/0!</v>
      </c>
      <c r="R76" t="e">
        <f t="shared" si="39"/>
        <v>#DIV/0!</v>
      </c>
      <c r="S76" s="25" t="e">
        <f t="shared" si="40"/>
        <v>#DIV/0!</v>
      </c>
      <c r="T76" s="25" t="e">
        <f t="shared" si="41"/>
        <v>#DIV/0!</v>
      </c>
      <c r="U76" s="10" t="e">
        <f ca="1">RANK(C76,$C$3:OFFSET($C$3,Control!$I$5-1,0),1)</f>
        <v>#N/A</v>
      </c>
      <c r="V76" s="10" t="e">
        <f t="shared" ref="V76:W95" ca="1" si="50">IF(U76=U75,U75+1,U76)</f>
        <v>#N/A</v>
      </c>
      <c r="W76" s="10" t="e">
        <f t="shared" ca="1" si="50"/>
        <v>#N/A</v>
      </c>
      <c r="X76" s="7" t="e">
        <f t="shared" si="48"/>
        <v>#DIV/0!</v>
      </c>
      <c r="Y76" s="7" t="e">
        <f t="shared" ca="1" si="47"/>
        <v>#N/A</v>
      </c>
      <c r="Z76">
        <v>1</v>
      </c>
      <c r="AA76">
        <v>2</v>
      </c>
      <c r="AB76" s="11" t="e">
        <f t="shared" si="49"/>
        <v>#DIV/0!</v>
      </c>
      <c r="AC76" s="11"/>
      <c r="AD76" s="7" t="e">
        <f t="shared" si="42"/>
        <v>#DIV/0!</v>
      </c>
      <c r="AE76" t="e">
        <f t="shared" si="43"/>
        <v>#DIV/0!</v>
      </c>
      <c r="AF76" s="25" t="e">
        <f t="shared" si="44"/>
        <v>#DIV/0!</v>
      </c>
    </row>
    <row r="77" spans="1:32" ht="14.25" x14ac:dyDescent="0.2">
      <c r="A77" s="37">
        <f>Control!B79</f>
        <v>0</v>
      </c>
      <c r="B77" s="27" t="e">
        <f t="shared" si="26"/>
        <v>#DIV/0!</v>
      </c>
      <c r="C77" s="20">
        <v>0</v>
      </c>
      <c r="D77" s="9" t="e">
        <f t="shared" si="27"/>
        <v>#DIV/0!</v>
      </c>
      <c r="E77">
        <f>Control!C79/100</f>
        <v>0</v>
      </c>
      <c r="F77" t="e">
        <f t="shared" si="28"/>
        <v>#DIV/0!</v>
      </c>
      <c r="G77">
        <f t="shared" si="29"/>
        <v>0</v>
      </c>
      <c r="H77" s="21">
        <f t="shared" si="30"/>
        <v>0</v>
      </c>
      <c r="I77" s="7" t="e">
        <f t="shared" si="31"/>
        <v>#DIV/0!</v>
      </c>
      <c r="J77" t="e">
        <f t="shared" si="32"/>
        <v>#DIV/0!</v>
      </c>
      <c r="K77">
        <f>Control!F79/100</f>
        <v>0</v>
      </c>
      <c r="L77" s="25" t="e">
        <f t="shared" si="33"/>
        <v>#DIV/0!</v>
      </c>
      <c r="M77" s="10" t="e">
        <f t="shared" si="34"/>
        <v>#DIV/0!</v>
      </c>
      <c r="N77" t="e">
        <f t="shared" si="35"/>
        <v>#DIV/0!</v>
      </c>
      <c r="O77" t="e">
        <f t="shared" si="36"/>
        <v>#DIV/0!</v>
      </c>
      <c r="P77" s="25" t="e">
        <f t="shared" si="37"/>
        <v>#DIV/0!</v>
      </c>
      <c r="Q77" s="17" t="e">
        <f t="shared" si="38"/>
        <v>#DIV/0!</v>
      </c>
      <c r="R77" t="e">
        <f t="shared" si="39"/>
        <v>#DIV/0!</v>
      </c>
      <c r="S77" s="25" t="e">
        <f t="shared" si="40"/>
        <v>#DIV/0!</v>
      </c>
      <c r="T77" s="25" t="e">
        <f t="shared" si="41"/>
        <v>#DIV/0!</v>
      </c>
      <c r="U77" s="10" t="e">
        <f ca="1">RANK(C77,$C$3:OFFSET($C$3,Control!$I$5-1,0),1)</f>
        <v>#N/A</v>
      </c>
      <c r="V77" s="10" t="e">
        <f t="shared" ca="1" si="50"/>
        <v>#N/A</v>
      </c>
      <c r="W77" s="10" t="e">
        <f t="shared" ca="1" si="50"/>
        <v>#N/A</v>
      </c>
      <c r="X77" s="7" t="e">
        <f t="shared" si="48"/>
        <v>#DIV/0!</v>
      </c>
      <c r="Y77" s="7" t="e">
        <f t="shared" ca="1" si="47"/>
        <v>#N/A</v>
      </c>
      <c r="Z77">
        <v>1</v>
      </c>
      <c r="AA77">
        <v>2</v>
      </c>
      <c r="AB77" s="11" t="e">
        <f t="shared" si="49"/>
        <v>#DIV/0!</v>
      </c>
      <c r="AC77" s="11"/>
      <c r="AD77" s="7" t="e">
        <f t="shared" si="42"/>
        <v>#DIV/0!</v>
      </c>
      <c r="AE77" t="e">
        <f t="shared" si="43"/>
        <v>#DIV/0!</v>
      </c>
      <c r="AF77" s="25" t="e">
        <f t="shared" si="44"/>
        <v>#DIV/0!</v>
      </c>
    </row>
    <row r="78" spans="1:32" ht="14.25" x14ac:dyDescent="0.2">
      <c r="A78" s="37">
        <f>Control!B80</f>
        <v>0</v>
      </c>
      <c r="B78" s="27" t="e">
        <f t="shared" si="26"/>
        <v>#DIV/0!</v>
      </c>
      <c r="C78" s="20">
        <v>0</v>
      </c>
      <c r="D78" s="9" t="e">
        <f t="shared" si="27"/>
        <v>#DIV/0!</v>
      </c>
      <c r="E78">
        <f>Control!C80/100</f>
        <v>0</v>
      </c>
      <c r="F78" t="e">
        <f t="shared" si="28"/>
        <v>#DIV/0!</v>
      </c>
      <c r="G78">
        <f t="shared" si="29"/>
        <v>0</v>
      </c>
      <c r="H78" s="21">
        <f t="shared" si="30"/>
        <v>0</v>
      </c>
      <c r="I78" s="7" t="e">
        <f t="shared" si="31"/>
        <v>#DIV/0!</v>
      </c>
      <c r="J78" t="e">
        <f t="shared" si="32"/>
        <v>#DIV/0!</v>
      </c>
      <c r="K78">
        <f>Control!F80/100</f>
        <v>0</v>
      </c>
      <c r="L78" s="25" t="e">
        <f t="shared" si="33"/>
        <v>#DIV/0!</v>
      </c>
      <c r="M78" s="10" t="e">
        <f t="shared" si="34"/>
        <v>#DIV/0!</v>
      </c>
      <c r="N78" t="e">
        <f t="shared" si="35"/>
        <v>#DIV/0!</v>
      </c>
      <c r="O78" t="e">
        <f t="shared" si="36"/>
        <v>#DIV/0!</v>
      </c>
      <c r="P78" s="25" t="e">
        <f t="shared" si="37"/>
        <v>#DIV/0!</v>
      </c>
      <c r="Q78" s="17" t="e">
        <f t="shared" si="38"/>
        <v>#DIV/0!</v>
      </c>
      <c r="R78" t="e">
        <f t="shared" si="39"/>
        <v>#DIV/0!</v>
      </c>
      <c r="S78" s="25" t="e">
        <f t="shared" si="40"/>
        <v>#DIV/0!</v>
      </c>
      <c r="T78" s="25" t="e">
        <f t="shared" si="41"/>
        <v>#DIV/0!</v>
      </c>
      <c r="U78" s="10" t="e">
        <f ca="1">RANK(C78,$C$3:OFFSET($C$3,Control!$I$5-1,0),1)</f>
        <v>#N/A</v>
      </c>
      <c r="V78" s="10" t="e">
        <f t="shared" ca="1" si="50"/>
        <v>#N/A</v>
      </c>
      <c r="W78" s="10" t="e">
        <f t="shared" ca="1" si="50"/>
        <v>#N/A</v>
      </c>
      <c r="X78" s="7" t="e">
        <f t="shared" si="48"/>
        <v>#DIV/0!</v>
      </c>
      <c r="Y78" s="7" t="e">
        <f t="shared" ca="1" si="47"/>
        <v>#N/A</v>
      </c>
      <c r="Z78">
        <v>1</v>
      </c>
      <c r="AA78">
        <v>2</v>
      </c>
      <c r="AB78" s="11" t="e">
        <f t="shared" si="49"/>
        <v>#DIV/0!</v>
      </c>
      <c r="AC78" s="11"/>
      <c r="AD78" s="7" t="e">
        <f t="shared" si="42"/>
        <v>#DIV/0!</v>
      </c>
      <c r="AE78" t="e">
        <f t="shared" si="43"/>
        <v>#DIV/0!</v>
      </c>
      <c r="AF78" s="25" t="e">
        <f t="shared" si="44"/>
        <v>#DIV/0!</v>
      </c>
    </row>
    <row r="79" spans="1:32" ht="14.25" x14ac:dyDescent="0.2">
      <c r="A79" s="37">
        <f>Control!B81</f>
        <v>0</v>
      </c>
      <c r="B79" s="27" t="e">
        <f t="shared" si="26"/>
        <v>#DIV/0!</v>
      </c>
      <c r="C79" s="20">
        <v>0</v>
      </c>
      <c r="D79" s="9" t="e">
        <f t="shared" si="27"/>
        <v>#DIV/0!</v>
      </c>
      <c r="E79">
        <f>Control!C81/100</f>
        <v>0</v>
      </c>
      <c r="F79" t="e">
        <f t="shared" si="28"/>
        <v>#DIV/0!</v>
      </c>
      <c r="G79">
        <f t="shared" si="29"/>
        <v>0</v>
      </c>
      <c r="H79" s="21">
        <f t="shared" si="30"/>
        <v>0</v>
      </c>
      <c r="I79" s="7" t="e">
        <f t="shared" si="31"/>
        <v>#DIV/0!</v>
      </c>
      <c r="J79" t="e">
        <f t="shared" si="32"/>
        <v>#DIV/0!</v>
      </c>
      <c r="K79">
        <f>Control!F81/100</f>
        <v>0</v>
      </c>
      <c r="L79" s="25" t="e">
        <f t="shared" si="33"/>
        <v>#DIV/0!</v>
      </c>
      <c r="M79" s="10" t="e">
        <f t="shared" si="34"/>
        <v>#DIV/0!</v>
      </c>
      <c r="N79" t="e">
        <f t="shared" si="35"/>
        <v>#DIV/0!</v>
      </c>
      <c r="O79" t="e">
        <f t="shared" si="36"/>
        <v>#DIV/0!</v>
      </c>
      <c r="P79" s="25" t="e">
        <f t="shared" si="37"/>
        <v>#DIV/0!</v>
      </c>
      <c r="Q79" s="17" t="e">
        <f t="shared" si="38"/>
        <v>#DIV/0!</v>
      </c>
      <c r="R79" t="e">
        <f t="shared" si="39"/>
        <v>#DIV/0!</v>
      </c>
      <c r="S79" s="25" t="e">
        <f t="shared" si="40"/>
        <v>#DIV/0!</v>
      </c>
      <c r="T79" s="25" t="e">
        <f t="shared" si="41"/>
        <v>#DIV/0!</v>
      </c>
      <c r="U79" s="10" t="e">
        <f ca="1">RANK(C79,$C$3:OFFSET($C$3,Control!$I$5-1,0),1)</f>
        <v>#N/A</v>
      </c>
      <c r="V79" s="10" t="e">
        <f t="shared" ca="1" si="50"/>
        <v>#N/A</v>
      </c>
      <c r="W79" s="10" t="e">
        <f t="shared" ca="1" si="50"/>
        <v>#N/A</v>
      </c>
      <c r="X79" s="7" t="e">
        <f t="shared" si="48"/>
        <v>#DIV/0!</v>
      </c>
      <c r="Y79" s="7" t="e">
        <f t="shared" ca="1" si="47"/>
        <v>#N/A</v>
      </c>
      <c r="Z79">
        <v>1</v>
      </c>
      <c r="AA79">
        <v>2</v>
      </c>
      <c r="AB79" s="11" t="e">
        <f t="shared" si="49"/>
        <v>#DIV/0!</v>
      </c>
      <c r="AC79" s="11"/>
      <c r="AD79" s="7" t="e">
        <f t="shared" si="42"/>
        <v>#DIV/0!</v>
      </c>
      <c r="AE79" t="e">
        <f t="shared" si="43"/>
        <v>#DIV/0!</v>
      </c>
      <c r="AF79" s="25" t="e">
        <f t="shared" si="44"/>
        <v>#DIV/0!</v>
      </c>
    </row>
    <row r="80" spans="1:32" ht="14.25" x14ac:dyDescent="0.2">
      <c r="A80" s="37">
        <f>Control!B82</f>
        <v>0</v>
      </c>
      <c r="B80" s="27" t="e">
        <f t="shared" si="26"/>
        <v>#DIV/0!</v>
      </c>
      <c r="C80" s="20">
        <v>0</v>
      </c>
      <c r="D80" s="9" t="e">
        <f t="shared" si="27"/>
        <v>#DIV/0!</v>
      </c>
      <c r="E80">
        <f>Control!C82/100</f>
        <v>0</v>
      </c>
      <c r="F80" t="e">
        <f t="shared" si="28"/>
        <v>#DIV/0!</v>
      </c>
      <c r="G80">
        <f t="shared" si="29"/>
        <v>0</v>
      </c>
      <c r="H80" s="21">
        <f t="shared" si="30"/>
        <v>0</v>
      </c>
      <c r="I80" s="7" t="e">
        <f t="shared" si="31"/>
        <v>#DIV/0!</v>
      </c>
      <c r="J80" t="e">
        <f t="shared" si="32"/>
        <v>#DIV/0!</v>
      </c>
      <c r="K80">
        <f>Control!F82/100</f>
        <v>0</v>
      </c>
      <c r="L80" s="25" t="e">
        <f t="shared" si="33"/>
        <v>#DIV/0!</v>
      </c>
      <c r="M80" s="10" t="e">
        <f t="shared" si="34"/>
        <v>#DIV/0!</v>
      </c>
      <c r="N80" t="e">
        <f t="shared" si="35"/>
        <v>#DIV/0!</v>
      </c>
      <c r="O80" t="e">
        <f t="shared" si="36"/>
        <v>#DIV/0!</v>
      </c>
      <c r="P80" s="25" t="e">
        <f t="shared" si="37"/>
        <v>#DIV/0!</v>
      </c>
      <c r="Q80" s="17" t="e">
        <f t="shared" si="38"/>
        <v>#DIV/0!</v>
      </c>
      <c r="R80" t="e">
        <f t="shared" si="39"/>
        <v>#DIV/0!</v>
      </c>
      <c r="S80" s="25" t="e">
        <f t="shared" si="40"/>
        <v>#DIV/0!</v>
      </c>
      <c r="T80" s="25" t="e">
        <f t="shared" si="41"/>
        <v>#DIV/0!</v>
      </c>
      <c r="U80" s="10" t="e">
        <f ca="1">RANK(C80,$C$3:OFFSET($C$3,Control!$I$5-1,0),1)</f>
        <v>#N/A</v>
      </c>
      <c r="V80" s="10" t="e">
        <f t="shared" ca="1" si="50"/>
        <v>#N/A</v>
      </c>
      <c r="W80" s="10" t="e">
        <f t="shared" ca="1" si="50"/>
        <v>#N/A</v>
      </c>
      <c r="X80" s="7" t="e">
        <f t="shared" si="48"/>
        <v>#DIV/0!</v>
      </c>
      <c r="Y80" s="7" t="e">
        <f t="shared" ca="1" si="47"/>
        <v>#N/A</v>
      </c>
      <c r="Z80">
        <v>1</v>
      </c>
      <c r="AA80">
        <v>2</v>
      </c>
      <c r="AB80" s="11" t="e">
        <f t="shared" si="49"/>
        <v>#DIV/0!</v>
      </c>
      <c r="AC80" s="11"/>
      <c r="AD80" s="7" t="e">
        <f t="shared" si="42"/>
        <v>#DIV/0!</v>
      </c>
      <c r="AE80" t="e">
        <f t="shared" si="43"/>
        <v>#DIV/0!</v>
      </c>
      <c r="AF80" s="25" t="e">
        <f t="shared" si="44"/>
        <v>#DIV/0!</v>
      </c>
    </row>
    <row r="81" spans="1:32" ht="14.25" x14ac:dyDescent="0.2">
      <c r="A81" s="37">
        <f>Control!B83</f>
        <v>0</v>
      </c>
      <c r="B81" s="27" t="e">
        <f t="shared" si="26"/>
        <v>#DIV/0!</v>
      </c>
      <c r="C81" s="20">
        <v>0</v>
      </c>
      <c r="D81" s="9" t="e">
        <f t="shared" si="27"/>
        <v>#DIV/0!</v>
      </c>
      <c r="E81">
        <f>Control!C83/100</f>
        <v>0</v>
      </c>
      <c r="F81" t="e">
        <f t="shared" si="28"/>
        <v>#DIV/0!</v>
      </c>
      <c r="G81">
        <f t="shared" si="29"/>
        <v>0</v>
      </c>
      <c r="H81" s="21">
        <f t="shared" si="30"/>
        <v>0</v>
      </c>
      <c r="I81" s="7" t="e">
        <f t="shared" si="31"/>
        <v>#DIV/0!</v>
      </c>
      <c r="J81" t="e">
        <f t="shared" si="32"/>
        <v>#DIV/0!</v>
      </c>
      <c r="K81">
        <f>Control!F83/100</f>
        <v>0</v>
      </c>
      <c r="L81" s="25" t="e">
        <f t="shared" si="33"/>
        <v>#DIV/0!</v>
      </c>
      <c r="M81" s="10" t="e">
        <f t="shared" si="34"/>
        <v>#DIV/0!</v>
      </c>
      <c r="N81" t="e">
        <f t="shared" si="35"/>
        <v>#DIV/0!</v>
      </c>
      <c r="O81" t="e">
        <f t="shared" si="36"/>
        <v>#DIV/0!</v>
      </c>
      <c r="P81" s="25" t="e">
        <f t="shared" si="37"/>
        <v>#DIV/0!</v>
      </c>
      <c r="Q81" s="17" t="e">
        <f t="shared" si="38"/>
        <v>#DIV/0!</v>
      </c>
      <c r="R81" t="e">
        <f t="shared" si="39"/>
        <v>#DIV/0!</v>
      </c>
      <c r="S81" s="25" t="e">
        <f t="shared" si="40"/>
        <v>#DIV/0!</v>
      </c>
      <c r="T81" s="25" t="e">
        <f t="shared" si="41"/>
        <v>#DIV/0!</v>
      </c>
      <c r="U81" s="10" t="e">
        <f ca="1">RANK(C81,$C$3:OFFSET($C$3,Control!$I$5-1,0),1)</f>
        <v>#N/A</v>
      </c>
      <c r="V81" s="10" t="e">
        <f t="shared" ca="1" si="50"/>
        <v>#N/A</v>
      </c>
      <c r="W81" s="10" t="e">
        <f t="shared" ca="1" si="50"/>
        <v>#N/A</v>
      </c>
      <c r="X81" s="7" t="e">
        <f t="shared" si="48"/>
        <v>#DIV/0!</v>
      </c>
      <c r="Y81" s="7" t="e">
        <f t="shared" ca="1" si="47"/>
        <v>#N/A</v>
      </c>
      <c r="Z81">
        <v>1</v>
      </c>
      <c r="AA81">
        <v>2</v>
      </c>
      <c r="AB81" s="11" t="e">
        <f t="shared" si="49"/>
        <v>#DIV/0!</v>
      </c>
      <c r="AC81" s="11"/>
      <c r="AD81" s="7" t="e">
        <f t="shared" si="42"/>
        <v>#DIV/0!</v>
      </c>
      <c r="AE81" t="e">
        <f t="shared" si="43"/>
        <v>#DIV/0!</v>
      </c>
      <c r="AF81" s="25" t="e">
        <f t="shared" si="44"/>
        <v>#DIV/0!</v>
      </c>
    </row>
    <row r="82" spans="1:32" ht="14.25" x14ac:dyDescent="0.2">
      <c r="A82" s="37">
        <f>Control!B84</f>
        <v>0</v>
      </c>
      <c r="B82" s="27" t="e">
        <f t="shared" si="26"/>
        <v>#DIV/0!</v>
      </c>
      <c r="C82" s="20">
        <v>0</v>
      </c>
      <c r="D82" s="9" t="e">
        <f t="shared" si="27"/>
        <v>#DIV/0!</v>
      </c>
      <c r="E82">
        <f>Control!C84/100</f>
        <v>0</v>
      </c>
      <c r="F82" t="e">
        <f t="shared" si="28"/>
        <v>#DIV/0!</v>
      </c>
      <c r="G82">
        <f t="shared" si="29"/>
        <v>0</v>
      </c>
      <c r="H82" s="21">
        <f t="shared" si="30"/>
        <v>0</v>
      </c>
      <c r="I82" s="7" t="e">
        <f t="shared" si="31"/>
        <v>#DIV/0!</v>
      </c>
      <c r="J82" t="e">
        <f t="shared" si="32"/>
        <v>#DIV/0!</v>
      </c>
      <c r="K82">
        <f>Control!F84/100</f>
        <v>0</v>
      </c>
      <c r="L82" s="25" t="e">
        <f t="shared" si="33"/>
        <v>#DIV/0!</v>
      </c>
      <c r="M82" s="10" t="e">
        <f t="shared" si="34"/>
        <v>#DIV/0!</v>
      </c>
      <c r="N82" t="e">
        <f t="shared" si="35"/>
        <v>#DIV/0!</v>
      </c>
      <c r="O82" t="e">
        <f t="shared" si="36"/>
        <v>#DIV/0!</v>
      </c>
      <c r="P82" s="25" t="e">
        <f t="shared" si="37"/>
        <v>#DIV/0!</v>
      </c>
      <c r="Q82" s="17" t="e">
        <f t="shared" si="38"/>
        <v>#DIV/0!</v>
      </c>
      <c r="R82" t="e">
        <f t="shared" si="39"/>
        <v>#DIV/0!</v>
      </c>
      <c r="S82" s="25" t="e">
        <f t="shared" si="40"/>
        <v>#DIV/0!</v>
      </c>
      <c r="T82" s="25" t="e">
        <f t="shared" si="41"/>
        <v>#DIV/0!</v>
      </c>
      <c r="U82" s="10" t="e">
        <f ca="1">RANK(C82,$C$3:OFFSET($C$3,Control!$I$5-1,0),1)</f>
        <v>#N/A</v>
      </c>
      <c r="V82" s="10" t="e">
        <f t="shared" ca="1" si="50"/>
        <v>#N/A</v>
      </c>
      <c r="W82" s="10" t="e">
        <f t="shared" ca="1" si="50"/>
        <v>#N/A</v>
      </c>
      <c r="X82" s="7" t="e">
        <f t="shared" si="48"/>
        <v>#DIV/0!</v>
      </c>
      <c r="Y82" s="7" t="e">
        <f t="shared" ca="1" si="47"/>
        <v>#N/A</v>
      </c>
      <c r="Z82">
        <v>1</v>
      </c>
      <c r="AA82">
        <v>2</v>
      </c>
      <c r="AB82" s="11" t="e">
        <f t="shared" si="49"/>
        <v>#DIV/0!</v>
      </c>
      <c r="AC82" s="11"/>
      <c r="AD82" s="7" t="e">
        <f t="shared" si="42"/>
        <v>#DIV/0!</v>
      </c>
      <c r="AE82" t="e">
        <f t="shared" si="43"/>
        <v>#DIV/0!</v>
      </c>
      <c r="AF82" s="25" t="e">
        <f t="shared" si="44"/>
        <v>#DIV/0!</v>
      </c>
    </row>
    <row r="83" spans="1:32" ht="14.25" x14ac:dyDescent="0.2">
      <c r="A83" s="37">
        <f>Control!B85</f>
        <v>0</v>
      </c>
      <c r="B83" s="27" t="e">
        <f t="shared" si="26"/>
        <v>#DIV/0!</v>
      </c>
      <c r="C83" s="20">
        <v>0</v>
      </c>
      <c r="D83" s="9" t="e">
        <f t="shared" si="27"/>
        <v>#DIV/0!</v>
      </c>
      <c r="E83">
        <f>Control!C85/100</f>
        <v>0</v>
      </c>
      <c r="F83" t="e">
        <f t="shared" si="28"/>
        <v>#DIV/0!</v>
      </c>
      <c r="G83">
        <f t="shared" si="29"/>
        <v>0</v>
      </c>
      <c r="H83" s="21">
        <f t="shared" si="30"/>
        <v>0</v>
      </c>
      <c r="I83" s="7" t="e">
        <f t="shared" si="31"/>
        <v>#DIV/0!</v>
      </c>
      <c r="J83" t="e">
        <f t="shared" si="32"/>
        <v>#DIV/0!</v>
      </c>
      <c r="K83">
        <f>Control!F85/100</f>
        <v>0</v>
      </c>
      <c r="L83" s="25" t="e">
        <f t="shared" si="33"/>
        <v>#DIV/0!</v>
      </c>
      <c r="M83" s="10" t="e">
        <f t="shared" si="34"/>
        <v>#DIV/0!</v>
      </c>
      <c r="N83" t="e">
        <f t="shared" si="35"/>
        <v>#DIV/0!</v>
      </c>
      <c r="O83" t="e">
        <f t="shared" si="36"/>
        <v>#DIV/0!</v>
      </c>
      <c r="P83" s="25" t="e">
        <f t="shared" si="37"/>
        <v>#DIV/0!</v>
      </c>
      <c r="Q83" s="17" t="e">
        <f t="shared" si="38"/>
        <v>#DIV/0!</v>
      </c>
      <c r="R83" t="e">
        <f t="shared" si="39"/>
        <v>#DIV/0!</v>
      </c>
      <c r="S83" s="25" t="e">
        <f t="shared" si="40"/>
        <v>#DIV/0!</v>
      </c>
      <c r="T83" s="25" t="e">
        <f t="shared" si="41"/>
        <v>#DIV/0!</v>
      </c>
      <c r="U83" s="10" t="e">
        <f ca="1">RANK(C83,$C$3:OFFSET($C$3,Control!$I$5-1,0),1)</f>
        <v>#N/A</v>
      </c>
      <c r="V83" s="10" t="e">
        <f t="shared" ca="1" si="50"/>
        <v>#N/A</v>
      </c>
      <c r="W83" s="10" t="e">
        <f t="shared" ca="1" si="50"/>
        <v>#N/A</v>
      </c>
      <c r="X83" s="7" t="e">
        <f t="shared" si="48"/>
        <v>#DIV/0!</v>
      </c>
      <c r="Y83" s="7" t="e">
        <f t="shared" ca="1" si="47"/>
        <v>#N/A</v>
      </c>
      <c r="Z83">
        <v>1</v>
      </c>
      <c r="AA83">
        <v>2</v>
      </c>
      <c r="AB83" s="11" t="e">
        <f t="shared" si="49"/>
        <v>#DIV/0!</v>
      </c>
      <c r="AC83" s="11"/>
      <c r="AD83" s="7" t="e">
        <f t="shared" si="42"/>
        <v>#DIV/0!</v>
      </c>
      <c r="AE83" t="e">
        <f t="shared" si="43"/>
        <v>#DIV/0!</v>
      </c>
      <c r="AF83" s="25" t="e">
        <f t="shared" si="44"/>
        <v>#DIV/0!</v>
      </c>
    </row>
    <row r="84" spans="1:32" ht="14.25" x14ac:dyDescent="0.2">
      <c r="A84" s="37">
        <f>Control!B86</f>
        <v>0</v>
      </c>
      <c r="B84" s="27" t="e">
        <f t="shared" si="26"/>
        <v>#DIV/0!</v>
      </c>
      <c r="C84" s="20">
        <v>0</v>
      </c>
      <c r="D84" s="9" t="e">
        <f t="shared" si="27"/>
        <v>#DIV/0!</v>
      </c>
      <c r="E84">
        <f>Control!C86/100</f>
        <v>0</v>
      </c>
      <c r="F84" t="e">
        <f t="shared" si="28"/>
        <v>#DIV/0!</v>
      </c>
      <c r="G84">
        <f t="shared" si="29"/>
        <v>0</v>
      </c>
      <c r="H84" s="21">
        <f t="shared" si="30"/>
        <v>0</v>
      </c>
      <c r="I84" s="7" t="e">
        <f t="shared" si="31"/>
        <v>#DIV/0!</v>
      </c>
      <c r="J84" t="e">
        <f t="shared" si="32"/>
        <v>#DIV/0!</v>
      </c>
      <c r="K84">
        <f>Control!F86/100</f>
        <v>0</v>
      </c>
      <c r="L84" s="25" t="e">
        <f t="shared" si="33"/>
        <v>#DIV/0!</v>
      </c>
      <c r="M84" s="10" t="e">
        <f t="shared" si="34"/>
        <v>#DIV/0!</v>
      </c>
      <c r="N84" t="e">
        <f t="shared" si="35"/>
        <v>#DIV/0!</v>
      </c>
      <c r="O84" t="e">
        <f t="shared" si="36"/>
        <v>#DIV/0!</v>
      </c>
      <c r="P84" s="25" t="e">
        <f t="shared" si="37"/>
        <v>#DIV/0!</v>
      </c>
      <c r="Q84" s="17" t="e">
        <f t="shared" si="38"/>
        <v>#DIV/0!</v>
      </c>
      <c r="R84" t="e">
        <f t="shared" si="39"/>
        <v>#DIV/0!</v>
      </c>
      <c r="S84" s="25" t="e">
        <f t="shared" si="40"/>
        <v>#DIV/0!</v>
      </c>
      <c r="T84" s="25" t="e">
        <f t="shared" si="41"/>
        <v>#DIV/0!</v>
      </c>
      <c r="U84" s="10" t="e">
        <f ca="1">RANK(C84,$C$3:OFFSET($C$3,Control!$I$5-1,0),1)</f>
        <v>#N/A</v>
      </c>
      <c r="V84" s="10" t="e">
        <f t="shared" ca="1" si="50"/>
        <v>#N/A</v>
      </c>
      <c r="W84" s="10" t="e">
        <f t="shared" ca="1" si="50"/>
        <v>#N/A</v>
      </c>
      <c r="X84" s="7" t="e">
        <f t="shared" si="48"/>
        <v>#DIV/0!</v>
      </c>
      <c r="Y84" s="7" t="e">
        <f t="shared" ca="1" si="47"/>
        <v>#N/A</v>
      </c>
      <c r="Z84">
        <v>1</v>
      </c>
      <c r="AA84">
        <v>2</v>
      </c>
      <c r="AB84" s="11" t="e">
        <f t="shared" si="49"/>
        <v>#DIV/0!</v>
      </c>
      <c r="AC84" s="11"/>
      <c r="AD84" s="7" t="e">
        <f t="shared" si="42"/>
        <v>#DIV/0!</v>
      </c>
      <c r="AE84" t="e">
        <f t="shared" si="43"/>
        <v>#DIV/0!</v>
      </c>
      <c r="AF84" s="25" t="e">
        <f t="shared" si="44"/>
        <v>#DIV/0!</v>
      </c>
    </row>
    <row r="85" spans="1:32" ht="14.25" x14ac:dyDescent="0.2">
      <c r="A85" s="37">
        <f>Control!B87</f>
        <v>0</v>
      </c>
      <c r="B85" s="27" t="e">
        <f t="shared" si="26"/>
        <v>#DIV/0!</v>
      </c>
      <c r="C85" s="20">
        <v>0</v>
      </c>
      <c r="D85" s="9" t="e">
        <f t="shared" si="27"/>
        <v>#DIV/0!</v>
      </c>
      <c r="E85">
        <f>Control!C87/100</f>
        <v>0</v>
      </c>
      <c r="F85" t="e">
        <f t="shared" si="28"/>
        <v>#DIV/0!</v>
      </c>
      <c r="G85">
        <f t="shared" si="29"/>
        <v>0</v>
      </c>
      <c r="H85" s="21">
        <f t="shared" si="30"/>
        <v>0</v>
      </c>
      <c r="I85" s="7" t="e">
        <f t="shared" si="31"/>
        <v>#DIV/0!</v>
      </c>
      <c r="J85" t="e">
        <f t="shared" si="32"/>
        <v>#DIV/0!</v>
      </c>
      <c r="K85">
        <f>Control!F87/100</f>
        <v>0</v>
      </c>
      <c r="L85" s="25" t="e">
        <f t="shared" si="33"/>
        <v>#DIV/0!</v>
      </c>
      <c r="M85" s="10" t="e">
        <f t="shared" si="34"/>
        <v>#DIV/0!</v>
      </c>
      <c r="N85" t="e">
        <f t="shared" si="35"/>
        <v>#DIV/0!</v>
      </c>
      <c r="O85" t="e">
        <f t="shared" si="36"/>
        <v>#DIV/0!</v>
      </c>
      <c r="P85" s="25" t="e">
        <f t="shared" si="37"/>
        <v>#DIV/0!</v>
      </c>
      <c r="Q85" s="17" t="e">
        <f t="shared" si="38"/>
        <v>#DIV/0!</v>
      </c>
      <c r="R85" t="e">
        <f t="shared" si="39"/>
        <v>#DIV/0!</v>
      </c>
      <c r="S85" s="25" t="e">
        <f t="shared" si="40"/>
        <v>#DIV/0!</v>
      </c>
      <c r="T85" s="25" t="e">
        <f t="shared" si="41"/>
        <v>#DIV/0!</v>
      </c>
      <c r="U85" s="10" t="e">
        <f ca="1">RANK(C85,$C$3:OFFSET($C$3,Control!$I$5-1,0),1)</f>
        <v>#N/A</v>
      </c>
      <c r="V85" s="10" t="e">
        <f t="shared" ca="1" si="50"/>
        <v>#N/A</v>
      </c>
      <c r="W85" s="10" t="e">
        <f t="shared" ca="1" si="50"/>
        <v>#N/A</v>
      </c>
      <c r="X85" s="7" t="e">
        <f t="shared" si="48"/>
        <v>#DIV/0!</v>
      </c>
      <c r="Y85" s="7" t="e">
        <f t="shared" ca="1" si="47"/>
        <v>#N/A</v>
      </c>
      <c r="Z85">
        <v>1</v>
      </c>
      <c r="AA85">
        <v>2</v>
      </c>
      <c r="AB85" s="11" t="e">
        <f t="shared" si="49"/>
        <v>#DIV/0!</v>
      </c>
      <c r="AC85" s="11"/>
      <c r="AD85" s="7" t="e">
        <f t="shared" si="42"/>
        <v>#DIV/0!</v>
      </c>
      <c r="AE85" t="e">
        <f t="shared" si="43"/>
        <v>#DIV/0!</v>
      </c>
      <c r="AF85" s="25" t="e">
        <f t="shared" si="44"/>
        <v>#DIV/0!</v>
      </c>
    </row>
    <row r="86" spans="1:32" ht="14.25" x14ac:dyDescent="0.2">
      <c r="A86" s="37">
        <f>Control!B88</f>
        <v>0</v>
      </c>
      <c r="B86" s="27" t="e">
        <f t="shared" si="26"/>
        <v>#DIV/0!</v>
      </c>
      <c r="C86" s="20">
        <v>0</v>
      </c>
      <c r="D86" s="9" t="e">
        <f t="shared" si="27"/>
        <v>#DIV/0!</v>
      </c>
      <c r="E86">
        <f>Control!C88/100</f>
        <v>0</v>
      </c>
      <c r="F86" t="e">
        <f t="shared" si="28"/>
        <v>#DIV/0!</v>
      </c>
      <c r="G86">
        <f t="shared" si="29"/>
        <v>0</v>
      </c>
      <c r="H86" s="21">
        <f t="shared" si="30"/>
        <v>0</v>
      </c>
      <c r="I86" s="7" t="e">
        <f t="shared" si="31"/>
        <v>#DIV/0!</v>
      </c>
      <c r="J86" t="e">
        <f t="shared" si="32"/>
        <v>#DIV/0!</v>
      </c>
      <c r="K86">
        <f>Control!F88/100</f>
        <v>0</v>
      </c>
      <c r="L86" s="25" t="e">
        <f t="shared" si="33"/>
        <v>#DIV/0!</v>
      </c>
      <c r="M86" s="10" t="e">
        <f t="shared" si="34"/>
        <v>#DIV/0!</v>
      </c>
      <c r="N86" t="e">
        <f t="shared" si="35"/>
        <v>#DIV/0!</v>
      </c>
      <c r="O86" t="e">
        <f t="shared" si="36"/>
        <v>#DIV/0!</v>
      </c>
      <c r="P86" s="25" t="e">
        <f t="shared" si="37"/>
        <v>#DIV/0!</v>
      </c>
      <c r="Q86" s="17" t="e">
        <f t="shared" si="38"/>
        <v>#DIV/0!</v>
      </c>
      <c r="R86" t="e">
        <f t="shared" si="39"/>
        <v>#DIV/0!</v>
      </c>
      <c r="S86" s="25" t="e">
        <f t="shared" si="40"/>
        <v>#DIV/0!</v>
      </c>
      <c r="T86" s="25" t="e">
        <f t="shared" si="41"/>
        <v>#DIV/0!</v>
      </c>
      <c r="U86" s="10" t="e">
        <f ca="1">RANK(C86,$C$3:OFFSET($C$3,Control!$I$5-1,0),1)</f>
        <v>#N/A</v>
      </c>
      <c r="V86" s="10" t="e">
        <f t="shared" ca="1" si="50"/>
        <v>#N/A</v>
      </c>
      <c r="W86" s="10" t="e">
        <f t="shared" ca="1" si="50"/>
        <v>#N/A</v>
      </c>
      <c r="X86" s="7" t="e">
        <f t="shared" si="48"/>
        <v>#DIV/0!</v>
      </c>
      <c r="Y86" s="7" t="e">
        <f t="shared" ca="1" si="47"/>
        <v>#N/A</v>
      </c>
      <c r="Z86">
        <v>1</v>
      </c>
      <c r="AA86">
        <v>2</v>
      </c>
      <c r="AB86" s="11" t="e">
        <f t="shared" si="49"/>
        <v>#DIV/0!</v>
      </c>
      <c r="AC86" s="11"/>
      <c r="AD86" s="7" t="e">
        <f t="shared" si="42"/>
        <v>#DIV/0!</v>
      </c>
      <c r="AE86" t="e">
        <f t="shared" si="43"/>
        <v>#DIV/0!</v>
      </c>
      <c r="AF86" s="25" t="e">
        <f t="shared" si="44"/>
        <v>#DIV/0!</v>
      </c>
    </row>
    <row r="87" spans="1:32" ht="14.25" x14ac:dyDescent="0.2">
      <c r="A87" s="37">
        <f>Control!B89</f>
        <v>0</v>
      </c>
      <c r="B87" s="27" t="e">
        <f t="shared" si="26"/>
        <v>#DIV/0!</v>
      </c>
      <c r="C87" s="20">
        <v>0</v>
      </c>
      <c r="D87" s="9" t="e">
        <f t="shared" si="27"/>
        <v>#DIV/0!</v>
      </c>
      <c r="E87">
        <f>Control!C89/100</f>
        <v>0</v>
      </c>
      <c r="F87" t="e">
        <f t="shared" si="28"/>
        <v>#DIV/0!</v>
      </c>
      <c r="G87">
        <f t="shared" si="29"/>
        <v>0</v>
      </c>
      <c r="H87" s="21">
        <f t="shared" si="30"/>
        <v>0</v>
      </c>
      <c r="I87" s="7" t="e">
        <f t="shared" si="31"/>
        <v>#DIV/0!</v>
      </c>
      <c r="J87" t="e">
        <f t="shared" si="32"/>
        <v>#DIV/0!</v>
      </c>
      <c r="K87">
        <f>Control!F89/100</f>
        <v>0</v>
      </c>
      <c r="L87" s="25" t="e">
        <f t="shared" si="33"/>
        <v>#DIV/0!</v>
      </c>
      <c r="M87" s="10" t="e">
        <f t="shared" si="34"/>
        <v>#DIV/0!</v>
      </c>
      <c r="N87" t="e">
        <f t="shared" si="35"/>
        <v>#DIV/0!</v>
      </c>
      <c r="O87" t="e">
        <f t="shared" si="36"/>
        <v>#DIV/0!</v>
      </c>
      <c r="P87" s="25" t="e">
        <f t="shared" si="37"/>
        <v>#DIV/0!</v>
      </c>
      <c r="Q87" s="17" t="e">
        <f t="shared" si="38"/>
        <v>#DIV/0!</v>
      </c>
      <c r="R87" t="e">
        <f t="shared" si="39"/>
        <v>#DIV/0!</v>
      </c>
      <c r="S87" s="25" t="e">
        <f t="shared" si="40"/>
        <v>#DIV/0!</v>
      </c>
      <c r="T87" s="25" t="e">
        <f t="shared" si="41"/>
        <v>#DIV/0!</v>
      </c>
      <c r="U87" s="10" t="e">
        <f ca="1">RANK(C87,$C$3:OFFSET($C$3,Control!$I$5-1,0),1)</f>
        <v>#N/A</v>
      </c>
      <c r="V87" s="10" t="e">
        <f t="shared" ca="1" si="50"/>
        <v>#N/A</v>
      </c>
      <c r="W87" s="10" t="e">
        <f t="shared" ca="1" si="50"/>
        <v>#N/A</v>
      </c>
      <c r="X87" s="7" t="e">
        <f t="shared" si="48"/>
        <v>#DIV/0!</v>
      </c>
      <c r="Y87" s="7" t="e">
        <f t="shared" ca="1" si="47"/>
        <v>#N/A</v>
      </c>
      <c r="Z87">
        <v>1</v>
      </c>
      <c r="AA87">
        <v>2</v>
      </c>
      <c r="AB87" s="11" t="e">
        <f t="shared" si="49"/>
        <v>#DIV/0!</v>
      </c>
      <c r="AC87" s="11"/>
      <c r="AD87" s="7" t="e">
        <f t="shared" si="42"/>
        <v>#DIV/0!</v>
      </c>
      <c r="AE87" t="e">
        <f t="shared" si="43"/>
        <v>#DIV/0!</v>
      </c>
      <c r="AF87" s="25" t="e">
        <f t="shared" si="44"/>
        <v>#DIV/0!</v>
      </c>
    </row>
    <row r="88" spans="1:32" ht="14.25" x14ac:dyDescent="0.2">
      <c r="A88" s="37">
        <f>Control!B90</f>
        <v>0</v>
      </c>
      <c r="B88" s="27" t="e">
        <f t="shared" si="26"/>
        <v>#DIV/0!</v>
      </c>
      <c r="C88" s="20">
        <v>0</v>
      </c>
      <c r="D88" s="9" t="e">
        <f t="shared" si="27"/>
        <v>#DIV/0!</v>
      </c>
      <c r="E88">
        <f>Control!C90/100</f>
        <v>0</v>
      </c>
      <c r="F88" t="e">
        <f t="shared" si="28"/>
        <v>#DIV/0!</v>
      </c>
      <c r="G88">
        <f t="shared" si="29"/>
        <v>0</v>
      </c>
      <c r="H88" s="21">
        <f t="shared" si="30"/>
        <v>0</v>
      </c>
      <c r="I88" s="7" t="e">
        <f t="shared" si="31"/>
        <v>#DIV/0!</v>
      </c>
      <c r="J88" t="e">
        <f t="shared" si="32"/>
        <v>#DIV/0!</v>
      </c>
      <c r="K88">
        <f>Control!F90/100</f>
        <v>0</v>
      </c>
      <c r="L88" s="25" t="e">
        <f t="shared" si="33"/>
        <v>#DIV/0!</v>
      </c>
      <c r="M88" s="10" t="e">
        <f t="shared" si="34"/>
        <v>#DIV/0!</v>
      </c>
      <c r="N88" t="e">
        <f t="shared" si="35"/>
        <v>#DIV/0!</v>
      </c>
      <c r="O88" t="e">
        <f t="shared" si="36"/>
        <v>#DIV/0!</v>
      </c>
      <c r="P88" s="25" t="e">
        <f t="shared" si="37"/>
        <v>#DIV/0!</v>
      </c>
      <c r="Q88" s="17" t="e">
        <f t="shared" si="38"/>
        <v>#DIV/0!</v>
      </c>
      <c r="R88" t="e">
        <f t="shared" si="39"/>
        <v>#DIV/0!</v>
      </c>
      <c r="S88" s="25" t="e">
        <f t="shared" si="40"/>
        <v>#DIV/0!</v>
      </c>
      <c r="T88" s="25" t="e">
        <f t="shared" si="41"/>
        <v>#DIV/0!</v>
      </c>
      <c r="U88" s="10" t="e">
        <f ca="1">RANK(C88,$C$3:OFFSET($C$3,Control!$I$5-1,0),1)</f>
        <v>#N/A</v>
      </c>
      <c r="V88" s="10" t="e">
        <f t="shared" ca="1" si="50"/>
        <v>#N/A</v>
      </c>
      <c r="W88" s="10" t="e">
        <f t="shared" ca="1" si="50"/>
        <v>#N/A</v>
      </c>
      <c r="X88" s="7" t="e">
        <f t="shared" si="48"/>
        <v>#DIV/0!</v>
      </c>
      <c r="Y88" s="7" t="e">
        <f t="shared" ca="1" si="47"/>
        <v>#N/A</v>
      </c>
      <c r="Z88">
        <v>1</v>
      </c>
      <c r="AA88">
        <v>2</v>
      </c>
      <c r="AB88" s="11" t="e">
        <f t="shared" si="49"/>
        <v>#DIV/0!</v>
      </c>
      <c r="AC88" s="11"/>
      <c r="AD88" s="7" t="e">
        <f t="shared" si="42"/>
        <v>#DIV/0!</v>
      </c>
      <c r="AE88" t="e">
        <f t="shared" si="43"/>
        <v>#DIV/0!</v>
      </c>
      <c r="AF88" s="25" t="e">
        <f t="shared" si="44"/>
        <v>#DIV/0!</v>
      </c>
    </row>
    <row r="89" spans="1:32" ht="14.25" x14ac:dyDescent="0.2">
      <c r="A89" s="37">
        <f>Control!B91</f>
        <v>0</v>
      </c>
      <c r="B89" s="27" t="e">
        <f t="shared" si="26"/>
        <v>#DIV/0!</v>
      </c>
      <c r="C89" s="20">
        <v>0</v>
      </c>
      <c r="D89" s="9" t="e">
        <f t="shared" si="27"/>
        <v>#DIV/0!</v>
      </c>
      <c r="E89">
        <f>Control!C91/100</f>
        <v>0</v>
      </c>
      <c r="F89" t="e">
        <f t="shared" si="28"/>
        <v>#DIV/0!</v>
      </c>
      <c r="G89">
        <f t="shared" si="29"/>
        <v>0</v>
      </c>
      <c r="H89" s="21">
        <f t="shared" si="30"/>
        <v>0</v>
      </c>
      <c r="I89" s="7" t="e">
        <f t="shared" si="31"/>
        <v>#DIV/0!</v>
      </c>
      <c r="J89" t="e">
        <f t="shared" si="32"/>
        <v>#DIV/0!</v>
      </c>
      <c r="K89">
        <f>Control!F91/100</f>
        <v>0</v>
      </c>
      <c r="L89" s="25" t="e">
        <f t="shared" si="33"/>
        <v>#DIV/0!</v>
      </c>
      <c r="M89" s="10" t="e">
        <f t="shared" si="34"/>
        <v>#DIV/0!</v>
      </c>
      <c r="N89" t="e">
        <f t="shared" si="35"/>
        <v>#DIV/0!</v>
      </c>
      <c r="O89" t="e">
        <f t="shared" si="36"/>
        <v>#DIV/0!</v>
      </c>
      <c r="P89" s="25" t="e">
        <f t="shared" si="37"/>
        <v>#DIV/0!</v>
      </c>
      <c r="Q89" s="17" t="e">
        <f t="shared" si="38"/>
        <v>#DIV/0!</v>
      </c>
      <c r="R89" t="e">
        <f t="shared" si="39"/>
        <v>#DIV/0!</v>
      </c>
      <c r="S89" s="25" t="e">
        <f t="shared" si="40"/>
        <v>#DIV/0!</v>
      </c>
      <c r="T89" s="25" t="e">
        <f t="shared" si="41"/>
        <v>#DIV/0!</v>
      </c>
      <c r="U89" s="10" t="e">
        <f ca="1">RANK(C89,$C$3:OFFSET($C$3,Control!$I$5-1,0),1)</f>
        <v>#N/A</v>
      </c>
      <c r="V89" s="10" t="e">
        <f t="shared" ca="1" si="50"/>
        <v>#N/A</v>
      </c>
      <c r="W89" s="10" t="e">
        <f t="shared" ca="1" si="50"/>
        <v>#N/A</v>
      </c>
      <c r="X89" s="7" t="e">
        <f t="shared" si="48"/>
        <v>#DIV/0!</v>
      </c>
      <c r="Y89" s="7" t="e">
        <f t="shared" ca="1" si="47"/>
        <v>#N/A</v>
      </c>
      <c r="Z89">
        <v>1</v>
      </c>
      <c r="AA89">
        <v>2</v>
      </c>
      <c r="AB89" s="11" t="e">
        <f t="shared" si="49"/>
        <v>#DIV/0!</v>
      </c>
      <c r="AC89" s="11"/>
      <c r="AD89" s="7" t="e">
        <f t="shared" si="42"/>
        <v>#DIV/0!</v>
      </c>
      <c r="AE89" t="e">
        <f t="shared" si="43"/>
        <v>#DIV/0!</v>
      </c>
      <c r="AF89" s="25" t="e">
        <f t="shared" si="44"/>
        <v>#DIV/0!</v>
      </c>
    </row>
    <row r="90" spans="1:32" ht="14.25" x14ac:dyDescent="0.2">
      <c r="A90" s="37">
        <f>Control!B92</f>
        <v>0</v>
      </c>
      <c r="B90" s="27" t="e">
        <f t="shared" si="26"/>
        <v>#DIV/0!</v>
      </c>
      <c r="C90" s="20">
        <v>0</v>
      </c>
      <c r="D90" s="9" t="e">
        <f t="shared" si="27"/>
        <v>#DIV/0!</v>
      </c>
      <c r="E90">
        <f>Control!C92/100</f>
        <v>0</v>
      </c>
      <c r="F90" t="e">
        <f t="shared" si="28"/>
        <v>#DIV/0!</v>
      </c>
      <c r="G90">
        <f t="shared" si="29"/>
        <v>0</v>
      </c>
      <c r="H90" s="21">
        <f t="shared" si="30"/>
        <v>0</v>
      </c>
      <c r="I90" s="7" t="e">
        <f t="shared" si="31"/>
        <v>#DIV/0!</v>
      </c>
      <c r="J90" t="e">
        <f t="shared" si="32"/>
        <v>#DIV/0!</v>
      </c>
      <c r="K90">
        <f>Control!F92/100</f>
        <v>0</v>
      </c>
      <c r="L90" s="25" t="e">
        <f t="shared" si="33"/>
        <v>#DIV/0!</v>
      </c>
      <c r="M90" s="10" t="e">
        <f t="shared" si="34"/>
        <v>#DIV/0!</v>
      </c>
      <c r="N90" t="e">
        <f t="shared" si="35"/>
        <v>#DIV/0!</v>
      </c>
      <c r="O90" t="e">
        <f t="shared" si="36"/>
        <v>#DIV/0!</v>
      </c>
      <c r="P90" s="25" t="e">
        <f t="shared" si="37"/>
        <v>#DIV/0!</v>
      </c>
      <c r="Q90" s="17" t="e">
        <f t="shared" si="38"/>
        <v>#DIV/0!</v>
      </c>
      <c r="R90" t="e">
        <f t="shared" si="39"/>
        <v>#DIV/0!</v>
      </c>
      <c r="S90" s="25" t="e">
        <f t="shared" si="40"/>
        <v>#DIV/0!</v>
      </c>
      <c r="T90" s="25" t="e">
        <f t="shared" si="41"/>
        <v>#DIV/0!</v>
      </c>
      <c r="U90" s="10" t="e">
        <f ca="1">RANK(C90,$C$3:OFFSET($C$3,Control!$I$5-1,0),1)</f>
        <v>#N/A</v>
      </c>
      <c r="V90" s="10" t="e">
        <f t="shared" ca="1" si="50"/>
        <v>#N/A</v>
      </c>
      <c r="W90" s="10" t="e">
        <f t="shared" ca="1" si="50"/>
        <v>#N/A</v>
      </c>
      <c r="X90" s="7" t="e">
        <f t="shared" si="48"/>
        <v>#DIV/0!</v>
      </c>
      <c r="Y90" s="7" t="e">
        <f t="shared" ca="1" si="47"/>
        <v>#N/A</v>
      </c>
      <c r="Z90">
        <v>1</v>
      </c>
      <c r="AA90">
        <v>2</v>
      </c>
      <c r="AB90" s="11" t="e">
        <f t="shared" si="49"/>
        <v>#DIV/0!</v>
      </c>
      <c r="AC90" s="11"/>
      <c r="AD90" s="7" t="e">
        <f t="shared" si="42"/>
        <v>#DIV/0!</v>
      </c>
      <c r="AE90" t="e">
        <f t="shared" si="43"/>
        <v>#DIV/0!</v>
      </c>
      <c r="AF90" s="25" t="e">
        <f t="shared" si="44"/>
        <v>#DIV/0!</v>
      </c>
    </row>
    <row r="91" spans="1:32" ht="14.25" x14ac:dyDescent="0.2">
      <c r="A91" s="37">
        <f>Control!B93</f>
        <v>0</v>
      </c>
      <c r="B91" s="27" t="e">
        <f t="shared" si="26"/>
        <v>#DIV/0!</v>
      </c>
      <c r="C91" s="20">
        <v>0</v>
      </c>
      <c r="D91" s="9" t="e">
        <f t="shared" si="27"/>
        <v>#DIV/0!</v>
      </c>
      <c r="E91">
        <f>Control!C93/100</f>
        <v>0</v>
      </c>
      <c r="F91" t="e">
        <f t="shared" si="28"/>
        <v>#DIV/0!</v>
      </c>
      <c r="G91">
        <f t="shared" si="29"/>
        <v>0</v>
      </c>
      <c r="H91" s="21">
        <f t="shared" si="30"/>
        <v>0</v>
      </c>
      <c r="I91" s="7" t="e">
        <f t="shared" si="31"/>
        <v>#DIV/0!</v>
      </c>
      <c r="J91" t="e">
        <f t="shared" si="32"/>
        <v>#DIV/0!</v>
      </c>
      <c r="K91">
        <f>Control!F93/100</f>
        <v>0</v>
      </c>
      <c r="L91" s="25" t="e">
        <f t="shared" si="33"/>
        <v>#DIV/0!</v>
      </c>
      <c r="M91" s="10" t="e">
        <f t="shared" si="34"/>
        <v>#DIV/0!</v>
      </c>
      <c r="N91" t="e">
        <f t="shared" si="35"/>
        <v>#DIV/0!</v>
      </c>
      <c r="O91" t="e">
        <f t="shared" si="36"/>
        <v>#DIV/0!</v>
      </c>
      <c r="P91" s="25" t="e">
        <f t="shared" si="37"/>
        <v>#DIV/0!</v>
      </c>
      <c r="Q91" s="17" t="e">
        <f t="shared" si="38"/>
        <v>#DIV/0!</v>
      </c>
      <c r="R91" t="e">
        <f t="shared" si="39"/>
        <v>#DIV/0!</v>
      </c>
      <c r="S91" s="25" t="e">
        <f t="shared" si="40"/>
        <v>#DIV/0!</v>
      </c>
      <c r="T91" s="25" t="e">
        <f t="shared" si="41"/>
        <v>#DIV/0!</v>
      </c>
      <c r="U91" s="10" t="e">
        <f ca="1">RANK(C91,$C$3:OFFSET($C$3,Control!$I$5-1,0),1)</f>
        <v>#N/A</v>
      </c>
      <c r="V91" s="10" t="e">
        <f t="shared" ca="1" si="50"/>
        <v>#N/A</v>
      </c>
      <c r="W91" s="10" t="e">
        <f t="shared" ca="1" si="50"/>
        <v>#N/A</v>
      </c>
      <c r="X91" s="7" t="e">
        <f t="shared" si="48"/>
        <v>#DIV/0!</v>
      </c>
      <c r="Y91" s="7" t="e">
        <f t="shared" ca="1" si="47"/>
        <v>#N/A</v>
      </c>
      <c r="Z91">
        <v>1</v>
      </c>
      <c r="AA91">
        <v>2</v>
      </c>
      <c r="AB91" s="11" t="e">
        <f t="shared" si="49"/>
        <v>#DIV/0!</v>
      </c>
      <c r="AC91" s="11"/>
      <c r="AD91" s="7" t="e">
        <f t="shared" si="42"/>
        <v>#DIV/0!</v>
      </c>
      <c r="AE91" t="e">
        <f t="shared" si="43"/>
        <v>#DIV/0!</v>
      </c>
      <c r="AF91" s="25" t="e">
        <f t="shared" si="44"/>
        <v>#DIV/0!</v>
      </c>
    </row>
    <row r="92" spans="1:32" ht="14.25" x14ac:dyDescent="0.2">
      <c r="A92" s="37">
        <f>Control!B94</f>
        <v>0</v>
      </c>
      <c r="B92" s="27" t="e">
        <f t="shared" si="26"/>
        <v>#DIV/0!</v>
      </c>
      <c r="C92" s="20">
        <v>0</v>
      </c>
      <c r="D92" s="9" t="e">
        <f t="shared" si="27"/>
        <v>#DIV/0!</v>
      </c>
      <c r="E92">
        <f>Control!C94/100</f>
        <v>0</v>
      </c>
      <c r="F92" t="e">
        <f t="shared" si="28"/>
        <v>#DIV/0!</v>
      </c>
      <c r="G92">
        <f t="shared" si="29"/>
        <v>0</v>
      </c>
      <c r="H92" s="21">
        <f t="shared" si="30"/>
        <v>0</v>
      </c>
      <c r="I92" s="7" t="e">
        <f t="shared" si="31"/>
        <v>#DIV/0!</v>
      </c>
      <c r="J92" t="e">
        <f t="shared" si="32"/>
        <v>#DIV/0!</v>
      </c>
      <c r="K92">
        <f>Control!F94/100</f>
        <v>0</v>
      </c>
      <c r="L92" s="25" t="e">
        <f t="shared" si="33"/>
        <v>#DIV/0!</v>
      </c>
      <c r="M92" s="10" t="e">
        <f t="shared" si="34"/>
        <v>#DIV/0!</v>
      </c>
      <c r="N92" t="e">
        <f t="shared" si="35"/>
        <v>#DIV/0!</v>
      </c>
      <c r="O92" t="e">
        <f t="shared" si="36"/>
        <v>#DIV/0!</v>
      </c>
      <c r="P92" s="25" t="e">
        <f t="shared" si="37"/>
        <v>#DIV/0!</v>
      </c>
      <c r="Q92" s="17" t="e">
        <f t="shared" si="38"/>
        <v>#DIV/0!</v>
      </c>
      <c r="R92" t="e">
        <f t="shared" si="39"/>
        <v>#DIV/0!</v>
      </c>
      <c r="S92" s="25" t="e">
        <f t="shared" si="40"/>
        <v>#DIV/0!</v>
      </c>
      <c r="T92" s="25" t="e">
        <f t="shared" si="41"/>
        <v>#DIV/0!</v>
      </c>
      <c r="U92" s="10" t="e">
        <f ca="1">RANK(C92,$C$3:OFFSET($C$3,Control!$I$5-1,0),1)</f>
        <v>#N/A</v>
      </c>
      <c r="V92" s="10" t="e">
        <f t="shared" ca="1" si="50"/>
        <v>#N/A</v>
      </c>
      <c r="W92" s="10" t="e">
        <f t="shared" ca="1" si="50"/>
        <v>#N/A</v>
      </c>
      <c r="X92" s="7" t="e">
        <f t="shared" si="48"/>
        <v>#DIV/0!</v>
      </c>
      <c r="Y92" s="7" t="e">
        <f t="shared" ca="1" si="47"/>
        <v>#N/A</v>
      </c>
      <c r="Z92">
        <v>1</v>
      </c>
      <c r="AA92">
        <v>2</v>
      </c>
      <c r="AB92" s="11" t="e">
        <f t="shared" si="49"/>
        <v>#DIV/0!</v>
      </c>
      <c r="AC92" s="11"/>
      <c r="AD92" s="7" t="e">
        <f t="shared" si="42"/>
        <v>#DIV/0!</v>
      </c>
      <c r="AE92" t="e">
        <f t="shared" si="43"/>
        <v>#DIV/0!</v>
      </c>
      <c r="AF92" s="25" t="e">
        <f t="shared" si="44"/>
        <v>#DIV/0!</v>
      </c>
    </row>
    <row r="93" spans="1:32" ht="14.25" x14ac:dyDescent="0.2">
      <c r="A93" s="37">
        <f>Control!B95</f>
        <v>0</v>
      </c>
      <c r="B93" s="27" t="e">
        <f t="shared" si="26"/>
        <v>#DIV/0!</v>
      </c>
      <c r="C93" s="20">
        <v>0</v>
      </c>
      <c r="D93" s="9" t="e">
        <f t="shared" si="27"/>
        <v>#DIV/0!</v>
      </c>
      <c r="E93">
        <f>Control!C95/100</f>
        <v>0</v>
      </c>
      <c r="F93" t="e">
        <f t="shared" si="28"/>
        <v>#DIV/0!</v>
      </c>
      <c r="G93">
        <f t="shared" si="29"/>
        <v>0</v>
      </c>
      <c r="H93" s="21">
        <f t="shared" si="30"/>
        <v>0</v>
      </c>
      <c r="I93" s="7" t="e">
        <f t="shared" si="31"/>
        <v>#DIV/0!</v>
      </c>
      <c r="J93" t="e">
        <f t="shared" si="32"/>
        <v>#DIV/0!</v>
      </c>
      <c r="K93">
        <f>Control!F95/100</f>
        <v>0</v>
      </c>
      <c r="L93" s="25" t="e">
        <f t="shared" si="33"/>
        <v>#DIV/0!</v>
      </c>
      <c r="M93" s="10" t="e">
        <f t="shared" si="34"/>
        <v>#DIV/0!</v>
      </c>
      <c r="N93" t="e">
        <f t="shared" si="35"/>
        <v>#DIV/0!</v>
      </c>
      <c r="O93" t="e">
        <f t="shared" si="36"/>
        <v>#DIV/0!</v>
      </c>
      <c r="P93" s="25" t="e">
        <f t="shared" si="37"/>
        <v>#DIV/0!</v>
      </c>
      <c r="Q93" s="17" t="e">
        <f t="shared" si="38"/>
        <v>#DIV/0!</v>
      </c>
      <c r="R93" t="e">
        <f t="shared" si="39"/>
        <v>#DIV/0!</v>
      </c>
      <c r="S93" s="25" t="e">
        <f t="shared" si="40"/>
        <v>#DIV/0!</v>
      </c>
      <c r="T93" s="25" t="e">
        <f t="shared" si="41"/>
        <v>#DIV/0!</v>
      </c>
      <c r="U93" s="10" t="e">
        <f ca="1">RANK(C93,$C$3:OFFSET($C$3,Control!$I$5-1,0),1)</f>
        <v>#N/A</v>
      </c>
      <c r="V93" s="10" t="e">
        <f t="shared" ca="1" si="50"/>
        <v>#N/A</v>
      </c>
      <c r="W93" s="10" t="e">
        <f t="shared" ca="1" si="50"/>
        <v>#N/A</v>
      </c>
      <c r="X93" s="7" t="e">
        <f t="shared" si="48"/>
        <v>#DIV/0!</v>
      </c>
      <c r="Y93" s="7" t="e">
        <f t="shared" ca="1" si="47"/>
        <v>#N/A</v>
      </c>
      <c r="Z93">
        <v>1</v>
      </c>
      <c r="AA93">
        <v>2</v>
      </c>
      <c r="AB93" s="11" t="e">
        <f t="shared" si="49"/>
        <v>#DIV/0!</v>
      </c>
      <c r="AC93" s="11"/>
      <c r="AD93" s="7" t="e">
        <f t="shared" si="42"/>
        <v>#DIV/0!</v>
      </c>
      <c r="AE93" t="e">
        <f t="shared" si="43"/>
        <v>#DIV/0!</v>
      </c>
      <c r="AF93" s="25" t="e">
        <f t="shared" si="44"/>
        <v>#DIV/0!</v>
      </c>
    </row>
    <row r="94" spans="1:32" ht="14.25" x14ac:dyDescent="0.2">
      <c r="A94" s="37">
        <f>Control!B96</f>
        <v>0</v>
      </c>
      <c r="B94" s="27" t="e">
        <f t="shared" si="26"/>
        <v>#DIV/0!</v>
      </c>
      <c r="C94" s="20">
        <v>0</v>
      </c>
      <c r="D94" s="9" t="e">
        <f t="shared" si="27"/>
        <v>#DIV/0!</v>
      </c>
      <c r="E94">
        <f>Control!C96/100</f>
        <v>0</v>
      </c>
      <c r="F94" t="e">
        <f t="shared" si="28"/>
        <v>#DIV/0!</v>
      </c>
      <c r="G94">
        <f t="shared" si="29"/>
        <v>0</v>
      </c>
      <c r="H94" s="21">
        <f t="shared" si="30"/>
        <v>0</v>
      </c>
      <c r="I94" s="7" t="e">
        <f t="shared" si="31"/>
        <v>#DIV/0!</v>
      </c>
      <c r="J94" t="e">
        <f t="shared" si="32"/>
        <v>#DIV/0!</v>
      </c>
      <c r="K94">
        <f>Control!F96/100</f>
        <v>0</v>
      </c>
      <c r="L94" s="25" t="e">
        <f t="shared" si="33"/>
        <v>#DIV/0!</v>
      </c>
      <c r="M94" s="10" t="e">
        <f t="shared" si="34"/>
        <v>#DIV/0!</v>
      </c>
      <c r="N94" t="e">
        <f t="shared" si="35"/>
        <v>#DIV/0!</v>
      </c>
      <c r="O94" t="e">
        <f t="shared" si="36"/>
        <v>#DIV/0!</v>
      </c>
      <c r="P94" s="25" t="e">
        <f t="shared" si="37"/>
        <v>#DIV/0!</v>
      </c>
      <c r="Q94" s="17" t="e">
        <f t="shared" si="38"/>
        <v>#DIV/0!</v>
      </c>
      <c r="R94" t="e">
        <f t="shared" si="39"/>
        <v>#DIV/0!</v>
      </c>
      <c r="S94" s="25" t="e">
        <f t="shared" si="40"/>
        <v>#DIV/0!</v>
      </c>
      <c r="T94" s="25" t="e">
        <f t="shared" si="41"/>
        <v>#DIV/0!</v>
      </c>
      <c r="U94" s="10" t="e">
        <f ca="1">RANK(C94,$C$3:OFFSET($C$3,Control!$I$5-1,0),1)</f>
        <v>#N/A</v>
      </c>
      <c r="V94" s="10" t="e">
        <f t="shared" ca="1" si="50"/>
        <v>#N/A</v>
      </c>
      <c r="W94" s="10" t="e">
        <f t="shared" ca="1" si="50"/>
        <v>#N/A</v>
      </c>
      <c r="X94" s="7" t="e">
        <f t="shared" si="48"/>
        <v>#DIV/0!</v>
      </c>
      <c r="Y94" s="7" t="e">
        <f t="shared" ca="1" si="47"/>
        <v>#N/A</v>
      </c>
      <c r="Z94">
        <v>1</v>
      </c>
      <c r="AA94">
        <v>2</v>
      </c>
      <c r="AB94" s="11" t="e">
        <f t="shared" si="49"/>
        <v>#DIV/0!</v>
      </c>
      <c r="AC94" s="11"/>
      <c r="AD94" s="7" t="e">
        <f t="shared" si="42"/>
        <v>#DIV/0!</v>
      </c>
      <c r="AE94" t="e">
        <f t="shared" si="43"/>
        <v>#DIV/0!</v>
      </c>
      <c r="AF94" s="25" t="e">
        <f t="shared" si="44"/>
        <v>#DIV/0!</v>
      </c>
    </row>
    <row r="95" spans="1:32" ht="14.25" x14ac:dyDescent="0.2">
      <c r="A95" s="37">
        <f>Control!B97</f>
        <v>0</v>
      </c>
      <c r="B95" s="27" t="e">
        <f t="shared" ref="B95:B100" si="51">100*T95/(1-S95)</f>
        <v>#DIV/0!</v>
      </c>
      <c r="C95" s="20">
        <v>0</v>
      </c>
      <c r="D95" s="9" t="e">
        <f t="shared" ref="D95:D100" si="52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3">$F$2*N95</f>
        <v>#DIV/0!</v>
      </c>
      <c r="G95">
        <f t="shared" ref="G95:G100" si="54">0.018*C95*1000000/8.3144/($AA$1+273.15)</f>
        <v>0</v>
      </c>
      <c r="H95" s="21">
        <f t="shared" ref="H95:H100" si="55">2*0.0000000000000000001*(E95*100)^3.5</f>
        <v>0</v>
      </c>
      <c r="I95" s="7" t="e">
        <f t="shared" ref="I95:I100" si="56">MIN(J95*$J$2,C95)</f>
        <v>#DIV/0!</v>
      </c>
      <c r="J95" t="e">
        <f t="shared" ref="J95:J100" si="57">$I$2+(0.821*SQRT(H95)+1.54)/E95</f>
        <v>#DIV/0!</v>
      </c>
      <c r="K95">
        <f>Control!F97/100</f>
        <v>0</v>
      </c>
      <c r="L95" s="25" t="e">
        <f t="shared" ref="L95:L100" si="58">K95*(1-F95-P95-S95)</f>
        <v>#DIV/0!</v>
      </c>
      <c r="M95" s="10" t="e">
        <f t="shared" ref="M95:M100" si="59">0.018*I95*1000000/8.3144/($AA$1+273.15)</f>
        <v>#DIV/0!</v>
      </c>
      <c r="N95" t="e">
        <f t="shared" ref="N95:N100" si="60">1/((1+$P$2)*(1+(1-E95)/E95*$AA$2/M95)-$O$2)</f>
        <v>#DIV/0!</v>
      </c>
      <c r="O95" t="e">
        <f t="shared" ref="O95:O100" si="61">$O$2*N95</f>
        <v>#DIV/0!</v>
      </c>
      <c r="P95" s="25" t="e">
        <f t="shared" ref="P95:P100" si="62">S95*($P$2-$F$2)</f>
        <v>#DIV/0!</v>
      </c>
      <c r="Q95" s="17" t="e">
        <f t="shared" ref="Q95:Q100" si="63">100/(1+G95/$AA$2*(1/S95-1))</f>
        <v>#DIV/0!</v>
      </c>
      <c r="R95" t="e">
        <f t="shared" ref="R95:R100" si="64">Q95/100*G95+(100-Q95)/100*2450</f>
        <v>#DIV/0!</v>
      </c>
      <c r="S95" s="25" t="e">
        <f t="shared" ref="S95:S100" si="65">($O$2/(1+$P$2-$F$2)+1)*N95</f>
        <v>#DIV/0!</v>
      </c>
      <c r="T95" s="25" t="e">
        <f t="shared" ref="T95:T100" si="66">L95+F95+P95</f>
        <v>#DIV/0!</v>
      </c>
      <c r="U95" s="10" t="e">
        <f ca="1">RANK(C95,$C$3:OFFSET($C$3,Control!$I$5-1,0),1)</f>
        <v>#N/A</v>
      </c>
      <c r="V95" s="10" t="e">
        <f t="shared" ca="1" si="50"/>
        <v>#N/A</v>
      </c>
      <c r="W95" s="10" t="e">
        <f t="shared" ca="1" si="50"/>
        <v>#N/A</v>
      </c>
      <c r="X95" s="7" t="e">
        <f t="shared" si="48"/>
        <v>#DIV/0!</v>
      </c>
      <c r="Y95" s="7" t="e">
        <f t="shared" ca="1" si="47"/>
        <v>#N/A</v>
      </c>
      <c r="Z95">
        <v>1</v>
      </c>
      <c r="AA95">
        <v>2</v>
      </c>
      <c r="AB95" s="11" t="e">
        <f t="shared" si="49"/>
        <v>#DIV/0!</v>
      </c>
      <c r="AC95" s="11"/>
      <c r="AD95" s="7" t="e">
        <f t="shared" ref="AD95:AD100" si="67">B95+S95*100</f>
        <v>#DIV/0!</v>
      </c>
      <c r="AE95" t="e">
        <f t="shared" ref="AE95:AE100" si="68">($AE$1/100-K95)/(1-K95)/N95-1-$P$2</f>
        <v>#DIV/0!</v>
      </c>
      <c r="AF95" s="25" t="e">
        <f t="shared" ref="AF95:AF100" si="69">S95+P95+F95</f>
        <v>#DIV/0!</v>
      </c>
    </row>
    <row r="96" spans="1:32" ht="14.25" x14ac:dyDescent="0.2">
      <c r="A96" s="37">
        <f>Control!B98</f>
        <v>0</v>
      </c>
      <c r="B96" s="27" t="e">
        <f t="shared" si="51"/>
        <v>#DIV/0!</v>
      </c>
      <c r="C96" s="20">
        <v>0</v>
      </c>
      <c r="D96" s="9" t="e">
        <f t="shared" si="52"/>
        <v>#DIV/0!</v>
      </c>
      <c r="E96">
        <f>Control!C98/100</f>
        <v>0</v>
      </c>
      <c r="F96" t="e">
        <f t="shared" si="53"/>
        <v>#DIV/0!</v>
      </c>
      <c r="G96">
        <f t="shared" si="54"/>
        <v>0</v>
      </c>
      <c r="H96" s="21">
        <f t="shared" si="55"/>
        <v>0</v>
      </c>
      <c r="I96" s="7" t="e">
        <f t="shared" si="56"/>
        <v>#DIV/0!</v>
      </c>
      <c r="J96" t="e">
        <f t="shared" si="57"/>
        <v>#DIV/0!</v>
      </c>
      <c r="K96">
        <f>Control!F98/100</f>
        <v>0</v>
      </c>
      <c r="L96" s="25" t="e">
        <f t="shared" si="58"/>
        <v>#DIV/0!</v>
      </c>
      <c r="M96" s="10" t="e">
        <f t="shared" si="59"/>
        <v>#DIV/0!</v>
      </c>
      <c r="N96" t="e">
        <f t="shared" si="60"/>
        <v>#DIV/0!</v>
      </c>
      <c r="O96" t="e">
        <f t="shared" si="61"/>
        <v>#DIV/0!</v>
      </c>
      <c r="P96" s="25" t="e">
        <f t="shared" si="62"/>
        <v>#DIV/0!</v>
      </c>
      <c r="Q96" s="17" t="e">
        <f t="shared" si="63"/>
        <v>#DIV/0!</v>
      </c>
      <c r="R96" t="e">
        <f t="shared" si="64"/>
        <v>#DIV/0!</v>
      </c>
      <c r="S96" s="25" t="e">
        <f t="shared" si="65"/>
        <v>#DIV/0!</v>
      </c>
      <c r="T96" s="25" t="e">
        <f t="shared" si="66"/>
        <v>#DIV/0!</v>
      </c>
      <c r="U96" s="10" t="e">
        <f ca="1">RANK(C96,$C$3:OFFSET($C$3,Control!$I$5-1,0),1)</f>
        <v>#N/A</v>
      </c>
      <c r="V96" s="10" t="e">
        <f t="shared" ref="V96:W100" ca="1" si="70">IF(U96=U95,U95+1,U96)</f>
        <v>#N/A</v>
      </c>
      <c r="W96" s="10" t="e">
        <f t="shared" ca="1" si="70"/>
        <v>#N/A</v>
      </c>
      <c r="X96" s="7" t="e">
        <f t="shared" si="48"/>
        <v>#DIV/0!</v>
      </c>
      <c r="Y96" s="7" t="e">
        <f t="shared" ca="1" si="47"/>
        <v>#N/A</v>
      </c>
      <c r="Z96">
        <v>1</v>
      </c>
      <c r="AA96">
        <v>2</v>
      </c>
      <c r="AB96" s="11" t="e">
        <f t="shared" si="49"/>
        <v>#DIV/0!</v>
      </c>
      <c r="AC96" s="11"/>
      <c r="AD96" s="7" t="e">
        <f t="shared" si="67"/>
        <v>#DIV/0!</v>
      </c>
      <c r="AE96" t="e">
        <f t="shared" si="68"/>
        <v>#DIV/0!</v>
      </c>
      <c r="AF96" s="25" t="e">
        <f t="shared" si="69"/>
        <v>#DIV/0!</v>
      </c>
    </row>
    <row r="97" spans="1:32" ht="14.25" x14ac:dyDescent="0.2">
      <c r="A97" s="37">
        <f>Control!B99</f>
        <v>0</v>
      </c>
      <c r="B97" s="27" t="e">
        <f t="shared" si="51"/>
        <v>#DIV/0!</v>
      </c>
      <c r="C97" s="20">
        <v>0</v>
      </c>
      <c r="D97" s="9" t="e">
        <f t="shared" si="52"/>
        <v>#DIV/0!</v>
      </c>
      <c r="E97">
        <f>Control!C99/100</f>
        <v>0</v>
      </c>
      <c r="F97" t="e">
        <f t="shared" si="53"/>
        <v>#DIV/0!</v>
      </c>
      <c r="G97">
        <f t="shared" si="54"/>
        <v>0</v>
      </c>
      <c r="H97" s="21">
        <f t="shared" si="55"/>
        <v>0</v>
      </c>
      <c r="I97" s="7" t="e">
        <f t="shared" si="56"/>
        <v>#DIV/0!</v>
      </c>
      <c r="J97" t="e">
        <f t="shared" si="57"/>
        <v>#DIV/0!</v>
      </c>
      <c r="K97">
        <f>Control!F99/100</f>
        <v>0</v>
      </c>
      <c r="L97" s="25" t="e">
        <f t="shared" si="58"/>
        <v>#DIV/0!</v>
      </c>
      <c r="M97" s="10" t="e">
        <f t="shared" si="59"/>
        <v>#DIV/0!</v>
      </c>
      <c r="N97" t="e">
        <f t="shared" si="60"/>
        <v>#DIV/0!</v>
      </c>
      <c r="O97" t="e">
        <f t="shared" si="61"/>
        <v>#DIV/0!</v>
      </c>
      <c r="P97" s="25" t="e">
        <f t="shared" si="62"/>
        <v>#DIV/0!</v>
      </c>
      <c r="Q97" s="17" t="e">
        <f t="shared" si="63"/>
        <v>#DIV/0!</v>
      </c>
      <c r="R97" t="e">
        <f t="shared" si="64"/>
        <v>#DIV/0!</v>
      </c>
      <c r="S97" s="25" t="e">
        <f t="shared" si="65"/>
        <v>#DIV/0!</v>
      </c>
      <c r="T97" s="25" t="e">
        <f t="shared" si="66"/>
        <v>#DIV/0!</v>
      </c>
      <c r="U97" s="10" t="e">
        <f ca="1">RANK(C97,$C$3:OFFSET($C$3,Control!$I$5-1,0),1)</f>
        <v>#N/A</v>
      </c>
      <c r="V97" s="10" t="e">
        <f t="shared" ca="1" si="70"/>
        <v>#N/A</v>
      </c>
      <c r="W97" s="10" t="e">
        <f t="shared" ca="1" si="70"/>
        <v>#N/A</v>
      </c>
      <c r="X97" s="7" t="e">
        <f t="shared" si="48"/>
        <v>#DIV/0!</v>
      </c>
      <c r="Y97" s="7" t="e">
        <f t="shared" ca="1" si="47"/>
        <v>#N/A</v>
      </c>
      <c r="Z97">
        <v>1</v>
      </c>
      <c r="AA97">
        <v>2</v>
      </c>
      <c r="AB97" s="11" t="e">
        <f t="shared" si="49"/>
        <v>#DIV/0!</v>
      </c>
      <c r="AC97" s="11"/>
      <c r="AD97" s="7" t="e">
        <f t="shared" si="67"/>
        <v>#DIV/0!</v>
      </c>
      <c r="AE97" t="e">
        <f t="shared" si="68"/>
        <v>#DIV/0!</v>
      </c>
      <c r="AF97" s="25" t="e">
        <f t="shared" si="69"/>
        <v>#DIV/0!</v>
      </c>
    </row>
    <row r="98" spans="1:32" ht="14.25" x14ac:dyDescent="0.2">
      <c r="A98" s="37">
        <f>Control!B100</f>
        <v>0</v>
      </c>
      <c r="B98" s="27" t="e">
        <f t="shared" si="51"/>
        <v>#DIV/0!</v>
      </c>
      <c r="C98" s="20">
        <v>0</v>
      </c>
      <c r="D98" s="9" t="e">
        <f t="shared" si="52"/>
        <v>#DIV/0!</v>
      </c>
      <c r="E98">
        <f>Control!C100/100</f>
        <v>0</v>
      </c>
      <c r="F98" t="e">
        <f t="shared" si="53"/>
        <v>#DIV/0!</v>
      </c>
      <c r="G98">
        <f t="shared" si="54"/>
        <v>0</v>
      </c>
      <c r="H98" s="21">
        <f t="shared" si="55"/>
        <v>0</v>
      </c>
      <c r="I98" s="7" t="e">
        <f t="shared" si="56"/>
        <v>#DIV/0!</v>
      </c>
      <c r="J98" t="e">
        <f t="shared" si="57"/>
        <v>#DIV/0!</v>
      </c>
      <c r="K98">
        <f>Control!F100/100</f>
        <v>0</v>
      </c>
      <c r="L98" s="25" t="e">
        <f t="shared" si="58"/>
        <v>#DIV/0!</v>
      </c>
      <c r="M98" s="10" t="e">
        <f t="shared" si="59"/>
        <v>#DIV/0!</v>
      </c>
      <c r="N98" t="e">
        <f t="shared" si="60"/>
        <v>#DIV/0!</v>
      </c>
      <c r="O98" t="e">
        <f t="shared" si="61"/>
        <v>#DIV/0!</v>
      </c>
      <c r="P98" s="25" t="e">
        <f t="shared" si="62"/>
        <v>#DIV/0!</v>
      </c>
      <c r="Q98" s="17" t="e">
        <f t="shared" si="63"/>
        <v>#DIV/0!</v>
      </c>
      <c r="R98" t="e">
        <f t="shared" si="64"/>
        <v>#DIV/0!</v>
      </c>
      <c r="S98" s="25" t="e">
        <f t="shared" si="65"/>
        <v>#DIV/0!</v>
      </c>
      <c r="T98" s="25" t="e">
        <f t="shared" si="66"/>
        <v>#DIV/0!</v>
      </c>
      <c r="U98" s="10" t="e">
        <f ca="1">RANK(C98,$C$3:OFFSET($C$3,Control!$I$5-1,0),1)</f>
        <v>#N/A</v>
      </c>
      <c r="V98" s="10" t="e">
        <f t="shared" ca="1" si="70"/>
        <v>#N/A</v>
      </c>
      <c r="W98" s="10" t="e">
        <f t="shared" ca="1" si="70"/>
        <v>#N/A</v>
      </c>
      <c r="X98" s="7" t="e">
        <f t="shared" si="48"/>
        <v>#DIV/0!</v>
      </c>
      <c r="Y98" s="7" t="e">
        <f t="shared" ca="1" si="47"/>
        <v>#N/A</v>
      </c>
      <c r="Z98">
        <v>1</v>
      </c>
      <c r="AA98">
        <v>2</v>
      </c>
      <c r="AB98" s="11" t="e">
        <f t="shared" si="49"/>
        <v>#DIV/0!</v>
      </c>
      <c r="AC98" s="11"/>
      <c r="AD98" s="7" t="e">
        <f t="shared" si="67"/>
        <v>#DIV/0!</v>
      </c>
      <c r="AE98" t="e">
        <f t="shared" si="68"/>
        <v>#DIV/0!</v>
      </c>
      <c r="AF98" s="25" t="e">
        <f t="shared" si="69"/>
        <v>#DIV/0!</v>
      </c>
    </row>
    <row r="99" spans="1:32" ht="14.25" x14ac:dyDescent="0.2">
      <c r="A99" s="37">
        <f>Control!B101</f>
        <v>0</v>
      </c>
      <c r="B99" s="27" t="e">
        <f t="shared" si="51"/>
        <v>#DIV/0!</v>
      </c>
      <c r="C99" s="20">
        <v>0</v>
      </c>
      <c r="D99" s="9" t="e">
        <f t="shared" si="52"/>
        <v>#DIV/0!</v>
      </c>
      <c r="E99">
        <f>Control!C101/100</f>
        <v>0</v>
      </c>
      <c r="F99" t="e">
        <f t="shared" si="53"/>
        <v>#DIV/0!</v>
      </c>
      <c r="G99">
        <f t="shared" si="54"/>
        <v>0</v>
      </c>
      <c r="H99" s="21">
        <f t="shared" si="55"/>
        <v>0</v>
      </c>
      <c r="I99" s="7" t="e">
        <f t="shared" si="56"/>
        <v>#DIV/0!</v>
      </c>
      <c r="J99" t="e">
        <f t="shared" si="57"/>
        <v>#DIV/0!</v>
      </c>
      <c r="K99">
        <f>Control!F101/100</f>
        <v>0</v>
      </c>
      <c r="L99" s="25" t="e">
        <f t="shared" si="58"/>
        <v>#DIV/0!</v>
      </c>
      <c r="M99" s="10" t="e">
        <f t="shared" si="59"/>
        <v>#DIV/0!</v>
      </c>
      <c r="N99" t="e">
        <f t="shared" si="60"/>
        <v>#DIV/0!</v>
      </c>
      <c r="O99" t="e">
        <f t="shared" si="61"/>
        <v>#DIV/0!</v>
      </c>
      <c r="P99" s="25" t="e">
        <f t="shared" si="62"/>
        <v>#DIV/0!</v>
      </c>
      <c r="Q99" s="17" t="e">
        <f t="shared" si="63"/>
        <v>#DIV/0!</v>
      </c>
      <c r="R99" t="e">
        <f t="shared" si="64"/>
        <v>#DIV/0!</v>
      </c>
      <c r="S99" s="25" t="e">
        <f t="shared" si="65"/>
        <v>#DIV/0!</v>
      </c>
      <c r="T99" s="25" t="e">
        <f t="shared" si="66"/>
        <v>#DIV/0!</v>
      </c>
      <c r="U99" s="10" t="e">
        <f ca="1">RANK(C99,$C$3:OFFSET($C$3,Control!$I$5-1,0),1)</f>
        <v>#N/A</v>
      </c>
      <c r="V99" s="10" t="e">
        <f t="shared" ca="1" si="70"/>
        <v>#N/A</v>
      </c>
      <c r="W99" s="10" t="e">
        <f t="shared" ca="1" si="70"/>
        <v>#N/A</v>
      </c>
      <c r="X99" s="7" t="e">
        <f t="shared" si="48"/>
        <v>#DIV/0!</v>
      </c>
      <c r="Y99" s="7" t="e">
        <f t="shared" ca="1" si="47"/>
        <v>#N/A</v>
      </c>
      <c r="Z99">
        <v>1</v>
      </c>
      <c r="AA99">
        <v>2</v>
      </c>
      <c r="AB99" s="11" t="e">
        <f t="shared" si="49"/>
        <v>#DIV/0!</v>
      </c>
      <c r="AC99" s="11"/>
      <c r="AD99" s="7" t="e">
        <f t="shared" si="67"/>
        <v>#DIV/0!</v>
      </c>
      <c r="AE99" t="e">
        <f t="shared" si="68"/>
        <v>#DIV/0!</v>
      </c>
      <c r="AF99" s="25" t="e">
        <f t="shared" si="69"/>
        <v>#DIV/0!</v>
      </c>
    </row>
    <row r="100" spans="1:32" ht="14.25" x14ac:dyDescent="0.2">
      <c r="A100" s="37">
        <f>Control!B102</f>
        <v>0</v>
      </c>
      <c r="B100" s="27" t="e">
        <f t="shared" si="51"/>
        <v>#DIV/0!</v>
      </c>
      <c r="C100" s="20">
        <v>0</v>
      </c>
      <c r="D100" s="9" t="e">
        <f t="shared" si="52"/>
        <v>#DIV/0!</v>
      </c>
      <c r="E100">
        <f>Control!C102/100</f>
        <v>0</v>
      </c>
      <c r="F100" t="e">
        <f t="shared" si="53"/>
        <v>#DIV/0!</v>
      </c>
      <c r="G100">
        <f t="shared" si="54"/>
        <v>0</v>
      </c>
      <c r="H100" s="21">
        <f t="shared" si="55"/>
        <v>0</v>
      </c>
      <c r="I100" s="7" t="e">
        <f t="shared" si="56"/>
        <v>#DIV/0!</v>
      </c>
      <c r="J100" t="e">
        <f t="shared" si="57"/>
        <v>#DIV/0!</v>
      </c>
      <c r="K100">
        <f>Control!F102/100</f>
        <v>0</v>
      </c>
      <c r="L100" s="25" t="e">
        <f t="shared" si="58"/>
        <v>#DIV/0!</v>
      </c>
      <c r="M100" s="10" t="e">
        <f t="shared" si="59"/>
        <v>#DIV/0!</v>
      </c>
      <c r="N100" t="e">
        <f t="shared" si="60"/>
        <v>#DIV/0!</v>
      </c>
      <c r="O100" t="e">
        <f t="shared" si="61"/>
        <v>#DIV/0!</v>
      </c>
      <c r="P100" s="25" t="e">
        <f t="shared" si="62"/>
        <v>#DIV/0!</v>
      </c>
      <c r="Q100" s="17" t="e">
        <f t="shared" si="63"/>
        <v>#DIV/0!</v>
      </c>
      <c r="R100" t="e">
        <f t="shared" si="64"/>
        <v>#DIV/0!</v>
      </c>
      <c r="S100" s="25" t="e">
        <f t="shared" si="65"/>
        <v>#DIV/0!</v>
      </c>
      <c r="T100" s="25" t="e">
        <f t="shared" si="66"/>
        <v>#DIV/0!</v>
      </c>
      <c r="U100" s="10" t="e">
        <f ca="1">RANK(C100,$C$3:OFFSET($C$3,Control!$I$5-1,0),1)</f>
        <v>#N/A</v>
      </c>
      <c r="V100" s="10" t="e">
        <f t="shared" ca="1" si="70"/>
        <v>#N/A</v>
      </c>
      <c r="W100" s="10" t="e">
        <f t="shared" ca="1" si="70"/>
        <v>#N/A</v>
      </c>
      <c r="X100" s="7" t="e">
        <f t="shared" si="48"/>
        <v>#DIV/0!</v>
      </c>
      <c r="Y100" s="7" t="e">
        <f t="shared" ca="1" si="47"/>
        <v>#N/A</v>
      </c>
      <c r="Z100">
        <v>1</v>
      </c>
      <c r="AA100">
        <v>2</v>
      </c>
      <c r="AB100" s="11" t="e">
        <f t="shared" si="49"/>
        <v>#DIV/0!</v>
      </c>
      <c r="AC100" s="11"/>
      <c r="AD100" s="7" t="e">
        <f t="shared" si="67"/>
        <v>#DIV/0!</v>
      </c>
      <c r="AE100" t="e">
        <f t="shared" si="68"/>
        <v>#DIV/0!</v>
      </c>
      <c r="AF100" s="25" t="e">
        <f t="shared" si="69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I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855468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.71093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40" width="11.42578125" customWidth="1"/>
    <col min="41" max="41" width="9.140625" customWidth="1"/>
  </cols>
  <sheetData>
    <row r="1" spans="1:61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9529.9333220093922</v>
      </c>
      <c r="AH1" s="31" t="s">
        <v>96</v>
      </c>
      <c r="AI1">
        <f ca="1">MAX(AD3:OFFSET(AD3,Control!$I$5-1,0))</f>
        <v>6.9644984957860538</v>
      </c>
      <c r="AJ1" s="6"/>
      <c r="AT1" s="4"/>
      <c r="AY1" s="4"/>
      <c r="BD1" s="4"/>
    </row>
    <row r="2" spans="1:61" x14ac:dyDescent="0.2">
      <c r="C2" s="2" t="s">
        <v>9</v>
      </c>
      <c r="D2" s="96">
        <f ca="1">SUM(D3:OFFSET(D3,Control!$I$5-1,0))</f>
        <v>2.649395395173948E-5</v>
      </c>
      <c r="E2" s="18" t="s">
        <v>29</v>
      </c>
      <c r="F2" s="3">
        <f>Control!Q26</f>
        <v>0.14444444444444443</v>
      </c>
      <c r="H2" s="3" t="s">
        <v>33</v>
      </c>
      <c r="I2" s="4">
        <v>0.1</v>
      </c>
      <c r="J2" s="4">
        <f>Control!S26</f>
        <v>1</v>
      </c>
      <c r="K2" s="4" t="s">
        <v>49</v>
      </c>
      <c r="N2" s="4" t="s">
        <v>34</v>
      </c>
      <c r="O2" s="4">
        <f>Control!R26</f>
        <v>4.6728971962616823</v>
      </c>
      <c r="P2" s="18">
        <f>Control!P26</f>
        <v>3.6728971962616823</v>
      </c>
      <c r="Q2" s="34" t="s">
        <v>35</v>
      </c>
      <c r="R2" s="14" t="s">
        <v>38</v>
      </c>
      <c r="S2" s="8">
        <f ca="1">100*MAX(S3:OFFSET(S3,Control!$I$5-1,0))</f>
        <v>0.11712291990667081</v>
      </c>
      <c r="T2" s="8">
        <f ca="1">S2*(1+AG3/100)</f>
        <v>0.53871169752170767</v>
      </c>
      <c r="U2" s="2"/>
      <c r="V2" t="s">
        <v>44</v>
      </c>
      <c r="W2">
        <f>O2/(1+P2-F2)</f>
        <v>1.0318970854640097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1" ht="14.25" x14ac:dyDescent="0.2">
      <c r="A3" s="37" t="str">
        <f>Control!B5</f>
        <v>AME 10 A1</v>
      </c>
      <c r="B3" s="27">
        <f>100*T3/(1-S3)</f>
        <v>3.1399593656333349</v>
      </c>
      <c r="C3" s="20">
        <v>76.50770704262554</v>
      </c>
      <c r="D3" s="9">
        <f>ABS(B3-((354.94*SQRT(C3)+9.623*C3-1.5223*POWER(C3,1.5))/($AA$1+273)+0.0012439*POWER(C3,1.5)))</f>
        <v>6.0486064734632805E-7</v>
      </c>
      <c r="E3">
        <f>Control!C5/100</f>
        <v>0.38965236339525339</v>
      </c>
      <c r="F3">
        <f>$F$2*N3</f>
        <v>5.7652793241765265E-5</v>
      </c>
      <c r="G3">
        <f t="shared" ref="G3:G30" si="0">0.018*C3*1000000/8.3144/($AA$1+273.15)</f>
        <v>135.41508834505481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2.845489819292055E-2</v>
      </c>
      <c r="M3" s="10">
        <f>0.018*I3*1000000/8.3144/($AA$1+273.15)</f>
        <v>7.1722791814357176</v>
      </c>
      <c r="N3">
        <f>1/((1+$P$2)*(1+(1-E3)/E3*$AA$2/M3)-$O$2)</f>
        <v>3.9913472244299035E-4</v>
      </c>
      <c r="O3">
        <f>$O$2*N3</f>
        <v>1.8651155254345343E-3</v>
      </c>
      <c r="P3" s="25">
        <f>S3*($P$2-$F$2)</f>
        <v>2.8615775783879054E-3</v>
      </c>
      <c r="Q3" s="17">
        <f>100/(1+G3/$AA$2*(1/S3-1))</f>
        <v>1.45015346732308</v>
      </c>
      <c r="R3">
        <f>Q3/100*G3+(100-Q3)/100*$AA$2</f>
        <v>2421.362458976133</v>
      </c>
      <c r="S3" s="25">
        <f>($O$2/(1+$P$2-$F$2)+1)*N3</f>
        <v>8.1100067923939865E-4</v>
      </c>
      <c r="T3" s="25">
        <f>L3+F3+P3</f>
        <v>3.137412856455022E-2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2.8854032915363539</v>
      </c>
      <c r="Y3" s="7">
        <f t="shared" ref="Y3:Y66" ca="1" si="3">ABS(C3-V3)</f>
        <v>54.50770704262554</v>
      </c>
      <c r="Z3">
        <v>1</v>
      </c>
      <c r="AA3">
        <v>2</v>
      </c>
      <c r="AB3" s="11">
        <f>100*8.3144*$AA$2*($AA$1+273)*($AE$1/100-B3/100)/(0.018*1000000*C3+8.3144*$AA$2*($AA$1+273)*($AE$1/100-B3/100))</f>
        <v>44.842217433784974</v>
      </c>
      <c r="AC3" s="11"/>
      <c r="AD3" s="7">
        <f>B3+S3*100</f>
        <v>3.2210594335572749</v>
      </c>
      <c r="AE3">
        <f>($AE$1/100-K3)/(1-K3)/N3-1-$P$2</f>
        <v>118.31521073395551</v>
      </c>
      <c r="AF3" s="25">
        <f>S3+P3+F3</f>
        <v>3.7302310508690695E-3</v>
      </c>
      <c r="AG3">
        <f>100*((O2+P2)*(1+P2-F2)-O2)/(1+O2+P2-F2)</f>
        <v>359.95412166207876</v>
      </c>
      <c r="AK3" s="17"/>
      <c r="AN3" s="7"/>
      <c r="AO3" s="7"/>
      <c r="AT3" s="8"/>
      <c r="AY3" s="7"/>
      <c r="BI3" s="1"/>
    </row>
    <row r="4" spans="1:61" ht="14.25" x14ac:dyDescent="0.2">
      <c r="A4" s="37" t="str">
        <f>Control!B6</f>
        <v>AME 10 A2</v>
      </c>
      <c r="B4" s="27">
        <f t="shared" ref="B4:B30" si="4">100*T4/(1-S4)</f>
        <v>3.7264903944807091</v>
      </c>
      <c r="C4" s="20">
        <v>101.71587731480031</v>
      </c>
      <c r="D4" s="9">
        <f t="shared" ref="D4:D30" si="5">ABS(B4-((354.94*SQRT(C4)+9.623*C4-1.5223*POWER(C4,1.5))/($AA$1+273)+0.0012439*POWER(C4,1.5)))</f>
        <v>1.0167243358338851E-7</v>
      </c>
      <c r="E4">
        <f>Control!C6/100</f>
        <v>0.34971299583991844</v>
      </c>
      <c r="F4">
        <f t="shared" ref="F4:F30" si="6">$F$2*N4</f>
        <v>5.3974995047905924E-5</v>
      </c>
      <c r="G4">
        <f t="shared" si="0"/>
        <v>180.03237902561193</v>
      </c>
      <c r="H4" s="21">
        <f t="shared" si="1"/>
        <v>5.0584935006422582E-14</v>
      </c>
      <c r="I4" s="7">
        <f t="shared" ref="I4:I30" si="7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8">K4*(1-F4-P4-S4)</f>
        <v>3.4503603741037343E-2</v>
      </c>
      <c r="M4" s="10">
        <f t="shared" ref="M4:M30" si="9">0.018*I4*1000000/8.3144/($AA$1+273.15)</f>
        <v>7.9711832744935887</v>
      </c>
      <c r="N4">
        <f t="shared" ref="N4:N30" si="10">1/((1+$P$2)*(1+(1-E4)/E4*$AA$2/M4)-$O$2)</f>
        <v>3.7367304263934874E-4</v>
      </c>
      <c r="O4">
        <f t="shared" ref="O4:O30" si="11">$O$2*N4</f>
        <v>1.7461357132679848E-3</v>
      </c>
      <c r="P4" s="25">
        <f t="shared" ref="P4:P30" si="12">S4*($P$2-$F$2)</f>
        <v>2.6790312652327027E-3</v>
      </c>
      <c r="Q4" s="17">
        <f t="shared" ref="Q4:Q30" si="13">100/(1+G4/$AA$2*(1/S4-1))</f>
        <v>1.0255277493464345</v>
      </c>
      <c r="R4">
        <f t="shared" ref="R4:R9" si="14">Q4/100*G4+(100-Q4)/100*$AA$2</f>
        <v>2431.6695757582611</v>
      </c>
      <c r="S4" s="25">
        <f t="shared" ref="S4:S30" si="15">($O$2/(1+$P$2-$F$2)+1)*N4</f>
        <v>7.5926516625536144E-4</v>
      </c>
      <c r="T4" s="25">
        <f t="shared" ref="T4:T30" si="16">L4+F4+P4</f>
        <v>3.7236610001317949E-2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3.4877276783676692</v>
      </c>
      <c r="Y4" s="7">
        <f t="shared" ca="1" si="3"/>
        <v>65.715877314800309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34.705742144243473</v>
      </c>
      <c r="AC4" s="11"/>
      <c r="AD4" s="7">
        <f t="shared" ref="AD4:AD30" si="20">B4+S4*100</f>
        <v>3.8024169111062451</v>
      </c>
      <c r="AE4">
        <f t="shared" ref="AE4:AE30" si="21">($AE$1/100-K4)/(1-K4)/N4-1-$P$2</f>
        <v>110.71296176912303</v>
      </c>
      <c r="AF4" s="25">
        <f t="shared" ref="AF4:AF30" si="22">S4+P4+F4</f>
        <v>3.4922714265359701E-3</v>
      </c>
      <c r="AK4" s="17"/>
      <c r="AN4" s="7"/>
      <c r="AO4" s="7"/>
      <c r="AT4" s="8"/>
      <c r="AY4" s="7"/>
      <c r="BI4" s="1"/>
    </row>
    <row r="5" spans="1:61" ht="14.25" x14ac:dyDescent="0.2">
      <c r="A5" s="37" t="str">
        <f>Control!B7</f>
        <v>AME 10 A3</v>
      </c>
      <c r="B5" s="27">
        <f t="shared" si="4"/>
        <v>4.7606189312690272</v>
      </c>
      <c r="C5" s="20">
        <v>151.39362230611522</v>
      </c>
      <c r="D5" s="9">
        <f t="shared" si="5"/>
        <v>1.0117629702932618E-6</v>
      </c>
      <c r="E5">
        <f>Control!C7/100</f>
        <v>0.47585625936456422</v>
      </c>
      <c r="F5">
        <f t="shared" si="6"/>
        <v>6.7501252584239389E-5</v>
      </c>
      <c r="G5">
        <f t="shared" si="0"/>
        <v>267.95968055922168</v>
      </c>
      <c r="H5" s="21">
        <f t="shared" si="1"/>
        <v>1.4866038318152935E-13</v>
      </c>
      <c r="I5" s="7">
        <f t="shared" si="7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8"/>
        <v>4.4143081494281249E-2</v>
      </c>
      <c r="M5" s="10">
        <f t="shared" si="9"/>
        <v>5.9050466044802707</v>
      </c>
      <c r="N5">
        <f t="shared" si="10"/>
        <v>4.6731636404473425E-4</v>
      </c>
      <c r="O5">
        <f t="shared" si="11"/>
        <v>2.1837213273118421E-3</v>
      </c>
      <c r="P5" s="25">
        <f t="shared" si="12"/>
        <v>3.3504026439473119E-3</v>
      </c>
      <c r="Q5" s="17">
        <f t="shared" si="13"/>
        <v>0.86326065504049676</v>
      </c>
      <c r="R5">
        <f t="shared" si="14"/>
        <v>2436.1201414123962</v>
      </c>
      <c r="S5" s="25">
        <f t="shared" si="15"/>
        <v>9.4953875809213376E-4</v>
      </c>
      <c r="T5" s="25">
        <f t="shared" si="16"/>
        <v>4.7560985390812806E-2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4.4610397858325985</v>
      </c>
      <c r="Y5" s="7">
        <f t="shared" ca="1" si="3"/>
        <v>110.39362230611522</v>
      </c>
      <c r="Z5">
        <v>1</v>
      </c>
      <c r="AA5">
        <v>2</v>
      </c>
      <c r="AB5" s="11">
        <f t="shared" si="19"/>
        <v>20.78461794852533</v>
      </c>
      <c r="AC5" s="11"/>
      <c r="AD5" s="7">
        <f t="shared" si="20"/>
        <v>4.8555728070782402</v>
      </c>
      <c r="AE5">
        <f t="shared" si="21"/>
        <v>66.781881621327287</v>
      </c>
      <c r="AF5" s="25">
        <f t="shared" si="22"/>
        <v>4.3674426546236851E-3</v>
      </c>
      <c r="AK5" s="17"/>
      <c r="AN5" s="7"/>
      <c r="AO5" s="7"/>
      <c r="AT5" s="8"/>
      <c r="AY5" s="7"/>
      <c r="BI5" s="1"/>
    </row>
    <row r="6" spans="1:61" ht="14.25" x14ac:dyDescent="0.2">
      <c r="A6" s="37" t="str">
        <f>Control!B8</f>
        <v>AME 10 A4</v>
      </c>
      <c r="B6" s="27">
        <f t="shared" si="4"/>
        <v>3.7167592073578528</v>
      </c>
      <c r="C6" s="20">
        <v>101.27867242109409</v>
      </c>
      <c r="D6" s="9">
        <f t="shared" si="5"/>
        <v>8.7226707679022297E-7</v>
      </c>
      <c r="E6">
        <f>Control!C8/100</f>
        <v>0.41488618091288926</v>
      </c>
      <c r="F6">
        <f t="shared" si="6"/>
        <v>6.0235257975437069E-5</v>
      </c>
      <c r="G6">
        <f t="shared" si="0"/>
        <v>179.25854666813279</v>
      </c>
      <c r="H6" s="21">
        <f t="shared" si="1"/>
        <v>9.1998636127769117E-14</v>
      </c>
      <c r="I6" s="7">
        <f t="shared" si="7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8"/>
        <v>3.4086106295560858E-2</v>
      </c>
      <c r="M6" s="10">
        <f t="shared" si="9"/>
        <v>6.7468187110166093</v>
      </c>
      <c r="N6">
        <f t="shared" si="10"/>
        <v>4.170133244453336E-4</v>
      </c>
      <c r="O6">
        <f t="shared" si="11"/>
        <v>1.9486603946043627E-3</v>
      </c>
      <c r="P6" s="25">
        <f t="shared" si="12"/>
        <v>2.989757372693158E-3</v>
      </c>
      <c r="Q6" s="17">
        <f t="shared" si="13"/>
        <v>1.1480914147981889</v>
      </c>
      <c r="R6">
        <f t="shared" si="14"/>
        <v>2428.8724077512934</v>
      </c>
      <c r="S6" s="25">
        <f t="shared" si="15"/>
        <v>8.4732815854013095E-4</v>
      </c>
      <c r="T6" s="25">
        <f t="shared" si="16"/>
        <v>3.7136098926229454E-2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3.4503119620006193</v>
      </c>
      <c r="Y6" s="7">
        <f t="shared" ca="1" si="3"/>
        <v>66.278672421094086</v>
      </c>
      <c r="Z6">
        <v>1</v>
      </c>
      <c r="AA6">
        <v>2</v>
      </c>
      <c r="AB6" s="11">
        <f t="shared" si="19"/>
        <v>34.860011550722426</v>
      </c>
      <c r="AC6" s="11"/>
      <c r="AD6" s="7">
        <f t="shared" si="20"/>
        <v>3.8014920232118659</v>
      </c>
      <c r="AE6">
        <f t="shared" si="21"/>
        <v>99.683252567603446</v>
      </c>
      <c r="AF6" s="25">
        <f t="shared" si="22"/>
        <v>3.8973207892087258E-3</v>
      </c>
      <c r="AK6" s="17"/>
      <c r="AN6" s="7"/>
      <c r="AO6" s="7"/>
      <c r="AT6" s="8"/>
      <c r="AY6" s="7"/>
      <c r="BI6" s="1"/>
    </row>
    <row r="7" spans="1:61" ht="14.25" x14ac:dyDescent="0.2">
      <c r="A7" s="37" t="str">
        <f>Control!B9</f>
        <v>AME 10 A5</v>
      </c>
      <c r="B7" s="27">
        <f t="shared" si="4"/>
        <v>3.1156427276968413</v>
      </c>
      <c r="C7" s="20">
        <v>75.515258377894384</v>
      </c>
      <c r="D7" s="9">
        <f t="shared" si="5"/>
        <v>5.759808190397564E-7</v>
      </c>
      <c r="E7">
        <f>Control!C9/100</f>
        <v>0.37570882029801977</v>
      </c>
      <c r="F7">
        <f t="shared" si="6"/>
        <v>5.6315342687925371E-5</v>
      </c>
      <c r="G7">
        <f t="shared" si="0"/>
        <v>133.65850029912596</v>
      </c>
      <c r="H7" s="21">
        <f t="shared" si="1"/>
        <v>6.5014445623695072E-14</v>
      </c>
      <c r="I7" s="7">
        <f t="shared" si="7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8"/>
        <v>2.8280236567584369E-2</v>
      </c>
      <c r="M7" s="10">
        <f t="shared" si="9"/>
        <v>7.4318925091820631</v>
      </c>
      <c r="N7">
        <f t="shared" si="10"/>
        <v>3.8987544937794493E-4</v>
      </c>
      <c r="O7">
        <f t="shared" si="11"/>
        <v>1.8218478942894623E-3</v>
      </c>
      <c r="P7" s="25">
        <f t="shared" si="12"/>
        <v>2.7951936566059823E-3</v>
      </c>
      <c r="Q7" s="17">
        <f t="shared" si="13"/>
        <v>1.4353176117694371</v>
      </c>
      <c r="R7">
        <f t="shared" si="14"/>
        <v>2421.6813766254804</v>
      </c>
      <c r="S7" s="25">
        <f t="shared" si="15"/>
        <v>7.9218678928501751E-4</v>
      </c>
      <c r="T7" s="25">
        <f t="shared" si="16"/>
        <v>3.1131745566878276E-2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2.8670112016962315</v>
      </c>
      <c r="Y7" s="7">
        <f t="shared" ca="1" si="3"/>
        <v>56.515258377894384</v>
      </c>
      <c r="Z7">
        <v>1</v>
      </c>
      <c r="AA7">
        <v>2</v>
      </c>
      <c r="AB7" s="11">
        <f t="shared" si="19"/>
        <v>45.299328796948281</v>
      </c>
      <c r="AC7" s="11"/>
      <c r="AD7" s="7">
        <f t="shared" si="20"/>
        <v>3.1948614066253431</v>
      </c>
      <c r="AE7">
        <f t="shared" si="21"/>
        <v>121.68237052116775</v>
      </c>
      <c r="AF7" s="25">
        <f t="shared" si="22"/>
        <v>3.643695788578925E-3</v>
      </c>
      <c r="AK7" s="17"/>
      <c r="AN7" s="7"/>
      <c r="AO7" s="7"/>
      <c r="AT7" s="9"/>
      <c r="AY7" s="7"/>
      <c r="BI7" s="1"/>
    </row>
    <row r="8" spans="1:61" ht="14.25" x14ac:dyDescent="0.2">
      <c r="A8" s="37" t="str">
        <f>Control!B10</f>
        <v>AME 10 A6</v>
      </c>
      <c r="B8" s="27">
        <f t="shared" si="4"/>
        <v>2.7211818243651296</v>
      </c>
      <c r="C8" s="20">
        <v>60.053585921390876</v>
      </c>
      <c r="D8" s="9">
        <f t="shared" si="5"/>
        <v>7.9944814634913541E-7</v>
      </c>
      <c r="E8">
        <f>Control!C10/100</f>
        <v>0.37194525477625634</v>
      </c>
      <c r="F8">
        <f t="shared" si="6"/>
        <v>5.5964523098458682E-5</v>
      </c>
      <c r="G8">
        <f t="shared" si="0"/>
        <v>106.2920581118936</v>
      </c>
      <c r="H8" s="21">
        <f t="shared" si="1"/>
        <v>6.2763416198960356E-14</v>
      </c>
      <c r="I8" s="7">
        <f t="shared" si="7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8"/>
        <v>2.4356650326423465E-2</v>
      </c>
      <c r="M8" s="10">
        <f t="shared" si="9"/>
        <v>7.5053018993240377</v>
      </c>
      <c r="N8">
        <f t="shared" si="10"/>
        <v>3.8744669837394478E-4</v>
      </c>
      <c r="O8">
        <f t="shared" si="11"/>
        <v>1.8104985905324522E-3</v>
      </c>
      <c r="P8" s="25">
        <f t="shared" si="12"/>
        <v>2.7777808407677745E-3</v>
      </c>
      <c r="Q8" s="17">
        <f t="shared" si="13"/>
        <v>1.7872053458678854</v>
      </c>
      <c r="R8">
        <f t="shared" si="14"/>
        <v>2413.0237661037522</v>
      </c>
      <c r="S8" s="25">
        <f t="shared" si="15"/>
        <v>7.8725181719867178E-4</v>
      </c>
      <c r="T8" s="25">
        <f t="shared" si="16"/>
        <v>2.71903956902897E-2</v>
      </c>
      <c r="U8" s="10">
        <f ca="1">RANK(C8,$C$3:OFFSET($C$3,Control!$I$5-1,0),1)</f>
        <v>10</v>
      </c>
      <c r="V8" s="10">
        <f t="shared" ca="1" si="17"/>
        <v>10</v>
      </c>
      <c r="W8" s="10">
        <f t="shared" ca="1" si="17"/>
        <v>10</v>
      </c>
      <c r="X8" s="7">
        <f t="shared" si="18"/>
        <v>2.4744097024797411</v>
      </c>
      <c r="Y8" s="7">
        <f t="shared" ca="1" si="3"/>
        <v>50.053585921390876</v>
      </c>
      <c r="Z8">
        <v>1</v>
      </c>
      <c r="AA8">
        <v>2</v>
      </c>
      <c r="AB8" s="11">
        <f t="shared" si="19"/>
        <v>53.105407255512951</v>
      </c>
      <c r="AC8" s="11"/>
      <c r="AD8" s="7">
        <f t="shared" si="20"/>
        <v>2.7999070060849967</v>
      </c>
      <c r="AE8">
        <f t="shared" si="21"/>
        <v>132.38109094652455</v>
      </c>
      <c r="AF8" s="25">
        <f t="shared" si="22"/>
        <v>3.6209971810649048E-3</v>
      </c>
      <c r="AK8" s="17"/>
      <c r="AN8" s="7"/>
      <c r="AO8" s="7"/>
      <c r="AT8" s="8"/>
      <c r="AY8" s="7"/>
      <c r="BI8" s="1"/>
    </row>
    <row r="9" spans="1:61" ht="14.25" x14ac:dyDescent="0.2">
      <c r="A9" s="37" t="str">
        <f>Control!B11</f>
        <v>AME 10 B1</v>
      </c>
      <c r="B9" s="27">
        <f t="shared" si="4"/>
        <v>4.9207268576199121</v>
      </c>
      <c r="C9" s="20">
        <v>159.60825600295689</v>
      </c>
      <c r="D9" s="9">
        <f t="shared" si="5"/>
        <v>1.6033835859019518E-7</v>
      </c>
      <c r="E9">
        <f>Control!C11/100</f>
        <v>0.32658415960627202</v>
      </c>
      <c r="F9">
        <f t="shared" si="6"/>
        <v>5.2044652330705998E-5</v>
      </c>
      <c r="G9">
        <f t="shared" si="0"/>
        <v>282.49920070403954</v>
      </c>
      <c r="H9" s="21">
        <f t="shared" si="1"/>
        <v>3.9811899806603815E-14</v>
      </c>
      <c r="I9" s="7">
        <f t="shared" si="7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8"/>
        <v>4.6535979403208229E-2</v>
      </c>
      <c r="M9" s="10">
        <f t="shared" si="9"/>
        <v>8.5231710355610577</v>
      </c>
      <c r="N9">
        <f t="shared" si="10"/>
        <v>3.6030913152027233E-4</v>
      </c>
      <c r="O9">
        <f t="shared" si="11"/>
        <v>1.6836875304685622E-3</v>
      </c>
      <c r="P9" s="25">
        <f t="shared" si="12"/>
        <v>2.5832193344043088E-3</v>
      </c>
      <c r="Q9" s="17">
        <f t="shared" si="13"/>
        <v>0.63266377044423749</v>
      </c>
      <c r="R9">
        <f t="shared" si="14"/>
        <v>2441.255374530243</v>
      </c>
      <c r="S9" s="25">
        <f t="shared" si="15"/>
        <v>7.3211107420210998E-4</v>
      </c>
      <c r="T9" s="25">
        <f t="shared" si="16"/>
        <v>4.9171243389943241E-2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4.6896288534728496</v>
      </c>
      <c r="Y9" s="7">
        <f t="shared" ca="1" si="3"/>
        <v>117.60825600295689</v>
      </c>
      <c r="Z9">
        <v>1</v>
      </c>
      <c r="AA9">
        <v>2</v>
      </c>
      <c r="AB9" s="11">
        <f t="shared" si="19"/>
        <v>19.026035909990387</v>
      </c>
      <c r="AC9" s="11"/>
      <c r="AD9" s="7">
        <f t="shared" si="20"/>
        <v>4.9939379650401232</v>
      </c>
      <c r="AE9">
        <f t="shared" si="21"/>
        <v>81.37159024370051</v>
      </c>
      <c r="AF9" s="25">
        <f t="shared" si="22"/>
        <v>3.3673750609371248E-3</v>
      </c>
      <c r="AK9" s="17"/>
      <c r="AN9" s="7"/>
      <c r="AO9" s="7"/>
      <c r="AT9" s="9"/>
      <c r="AY9" s="7"/>
      <c r="AZ9" s="10"/>
      <c r="BG9" s="10"/>
      <c r="BI9" s="1"/>
    </row>
    <row r="10" spans="1:61" s="10" customFormat="1" ht="14.25" x14ac:dyDescent="0.2">
      <c r="A10" s="37" t="str">
        <f>Control!B12</f>
        <v>AME 10 B2</v>
      </c>
      <c r="B10" s="27">
        <f t="shared" si="4"/>
        <v>2.8279260840385896</v>
      </c>
      <c r="C10" s="20">
        <v>64.115705741835086</v>
      </c>
      <c r="D10" s="9">
        <f t="shared" si="5"/>
        <v>9.9203321113350285E-7</v>
      </c>
      <c r="E10">
        <f>Control!C12/100</f>
        <v>0.35834599538701023</v>
      </c>
      <c r="F10">
        <f t="shared" si="6"/>
        <v>5.4731174344579431E-5</v>
      </c>
      <c r="G10">
        <f t="shared" si="0"/>
        <v>113.48182154379442</v>
      </c>
      <c r="H10" s="21">
        <f t="shared" si="1"/>
        <v>5.5092050870068707E-14</v>
      </c>
      <c r="I10" s="7">
        <f t="shared" si="7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8"/>
        <v>2.5486193419511628E-2</v>
      </c>
      <c r="M10" s="10">
        <f t="shared" si="9"/>
        <v>7.7834116588254298</v>
      </c>
      <c r="N10">
        <f t="shared" si="10"/>
        <v>3.7890813007785762E-4</v>
      </c>
      <c r="O10">
        <f t="shared" si="11"/>
        <v>1.7705987386815777E-3</v>
      </c>
      <c r="P10" s="25">
        <f t="shared" si="12"/>
        <v>2.7165639778547594E-3</v>
      </c>
      <c r="Q10" s="17">
        <f t="shared" si="13"/>
        <v>1.639517189649407</v>
      </c>
      <c r="R10">
        <f t="shared" ref="R10:R30" si="23">Q10/100*G10+(100-Q10)/100*2450</f>
        <v>2411.6923828249269</v>
      </c>
      <c r="S10" s="25">
        <f t="shared" si="15"/>
        <v>7.6990232516381681E-4</v>
      </c>
      <c r="T10" s="25">
        <f t="shared" si="16"/>
        <v>2.8257488571710968E-2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2.5865101549589484</v>
      </c>
      <c r="Y10" s="7">
        <f t="shared" ca="1" si="3"/>
        <v>53.115705741835086</v>
      </c>
      <c r="Z10">
        <v>1</v>
      </c>
      <c r="AA10">
        <v>2</v>
      </c>
      <c r="AB10" s="11">
        <f t="shared" si="19"/>
        <v>50.922782421482808</v>
      </c>
      <c r="AC10" s="11"/>
      <c r="AD10" s="7">
        <f t="shared" si="20"/>
        <v>2.9049163165549712</v>
      </c>
      <c r="AE10">
        <f t="shared" si="21"/>
        <v>132.56744040464531</v>
      </c>
      <c r="AF10" s="25">
        <f t="shared" si="22"/>
        <v>3.5411974773631553E-3</v>
      </c>
      <c r="AG10"/>
      <c r="AI10"/>
      <c r="AJ10"/>
      <c r="AK10" s="17"/>
      <c r="AL10"/>
      <c r="AM10"/>
      <c r="AN10" s="7"/>
      <c r="AO10" s="7"/>
      <c r="AQ10"/>
      <c r="AR10"/>
      <c r="AS10"/>
      <c r="AT10" s="9"/>
      <c r="AU10"/>
      <c r="AV10"/>
      <c r="AW10"/>
      <c r="AX10"/>
      <c r="AY10" s="7"/>
      <c r="AZ10"/>
      <c r="BA10"/>
      <c r="BC10"/>
      <c r="BF10"/>
      <c r="BG10"/>
      <c r="BH10"/>
      <c r="BI10" s="1"/>
    </row>
    <row r="11" spans="1:61" ht="14.25" x14ac:dyDescent="0.2">
      <c r="A11" s="37" t="str">
        <f>Control!B13</f>
        <v>AME 10 B4</v>
      </c>
      <c r="B11" s="27">
        <f t="shared" si="4"/>
        <v>6.8865018889820417</v>
      </c>
      <c r="C11" s="20">
        <v>269.81398331827847</v>
      </c>
      <c r="D11" s="9">
        <f t="shared" si="5"/>
        <v>3.7161494237381021E-7</v>
      </c>
      <c r="E11">
        <f>Control!C13/100</f>
        <v>0.36630521808811933</v>
      </c>
      <c r="F11">
        <f t="shared" si="6"/>
        <v>5.5446590375833795E-5</v>
      </c>
      <c r="G11">
        <f t="shared" si="0"/>
        <v>477.55821995056846</v>
      </c>
      <c r="H11" s="21">
        <f t="shared" si="1"/>
        <v>5.9495054168490207E-14</v>
      </c>
      <c r="I11" s="7">
        <f t="shared" si="7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8"/>
        <v>6.6003786502335335E-2</v>
      </c>
      <c r="M11" s="10">
        <f t="shared" si="9"/>
        <v>7.6181365140675945</v>
      </c>
      <c r="N11">
        <f t="shared" si="10"/>
        <v>3.8386101029423399E-4</v>
      </c>
      <c r="O11">
        <f t="shared" si="11"/>
        <v>1.7937430387581028E-3</v>
      </c>
      <c r="P11" s="25">
        <f t="shared" si="12"/>
        <v>2.7520734191002478E-3</v>
      </c>
      <c r="Q11" s="17">
        <f t="shared" si="13"/>
        <v>0.39966906055545154</v>
      </c>
      <c r="R11">
        <f t="shared" si="23"/>
        <v>2442.1167604676734</v>
      </c>
      <c r="S11" s="25">
        <f t="shared" si="15"/>
        <v>7.7996606804012431E-4</v>
      </c>
      <c r="T11" s="25">
        <f t="shared" si="16"/>
        <v>6.8811306511811415E-2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6.6387647512629568</v>
      </c>
      <c r="Y11" s="7">
        <f t="shared" ca="1" si="3"/>
        <v>221.81398331827847</v>
      </c>
      <c r="Z11">
        <v>1</v>
      </c>
      <c r="AA11">
        <v>2</v>
      </c>
      <c r="AB11" s="11">
        <f t="shared" si="19"/>
        <v>3.6562826439892682</v>
      </c>
      <c r="AC11" s="11"/>
      <c r="AD11" s="7">
        <f t="shared" si="20"/>
        <v>6.9644984957860538</v>
      </c>
      <c r="AE11">
        <f t="shared" si="21"/>
        <v>23.245221126663115</v>
      </c>
      <c r="AF11" s="25">
        <f t="shared" si="22"/>
        <v>3.5874860775162061E-3</v>
      </c>
      <c r="AK11" s="17"/>
      <c r="AN11" s="7"/>
      <c r="AO11" s="7"/>
      <c r="AT11" s="8"/>
      <c r="AY11" s="7"/>
      <c r="BI11" s="1"/>
    </row>
    <row r="12" spans="1:61" ht="14.25" x14ac:dyDescent="0.2">
      <c r="A12" s="37" t="str">
        <f>Control!B14</f>
        <v>AME 10 B5</v>
      </c>
      <c r="B12" s="27">
        <f t="shared" si="4"/>
        <v>6.7231840614831357</v>
      </c>
      <c r="C12" s="20">
        <v>260.07158932202026</v>
      </c>
      <c r="D12" s="9">
        <f t="shared" si="5"/>
        <v>7.326377291505537E-7</v>
      </c>
      <c r="E12">
        <f>Control!C14/100</f>
        <v>0.28570778195564522</v>
      </c>
      <c r="F12">
        <f t="shared" si="6"/>
        <v>4.8938790097327046E-5</v>
      </c>
      <c r="G12">
        <f t="shared" si="0"/>
        <v>460.31463502701791</v>
      </c>
      <c r="H12" s="21">
        <f t="shared" si="1"/>
        <v>2.4932006953823673E-14</v>
      </c>
      <c r="I12" s="7">
        <f t="shared" si="7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8"/>
        <v>6.4707557139608143E-2</v>
      </c>
      <c r="M12" s="10">
        <f t="shared" si="9"/>
        <v>9.7172630067069061</v>
      </c>
      <c r="N12">
        <f t="shared" si="10"/>
        <v>3.3880700836611037E-4</v>
      </c>
      <c r="O12">
        <f t="shared" si="11"/>
        <v>1.5832103194678056E-3</v>
      </c>
      <c r="P12" s="25">
        <f t="shared" si="12"/>
        <v>2.4290608760044042E-3</v>
      </c>
      <c r="Q12" s="17">
        <f t="shared" si="13"/>
        <v>0.36606412849552905</v>
      </c>
      <c r="R12">
        <f t="shared" si="23"/>
        <v>2442.7164756089087</v>
      </c>
      <c r="S12" s="25">
        <f t="shared" si="15"/>
        <v>6.884209728338801E-4</v>
      </c>
      <c r="T12" s="25">
        <f t="shared" si="16"/>
        <v>6.7185556805709881E-2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6.5046364147974254</v>
      </c>
      <c r="Y12" s="7">
        <f t="shared" ca="1" si="3"/>
        <v>213.07158932202026</v>
      </c>
      <c r="Z12">
        <v>1</v>
      </c>
      <c r="AA12">
        <v>2</v>
      </c>
      <c r="AB12" s="11">
        <f t="shared" si="19"/>
        <v>4.5875466160112444</v>
      </c>
      <c r="AC12" s="11"/>
      <c r="AD12" s="7">
        <f t="shared" si="20"/>
        <v>6.7920261587665234</v>
      </c>
      <c r="AE12">
        <f t="shared" si="21"/>
        <v>31.105561680556708</v>
      </c>
      <c r="AF12" s="25">
        <f t="shared" si="22"/>
        <v>3.1664206389356115E-3</v>
      </c>
      <c r="AK12" s="17"/>
      <c r="AN12" s="7"/>
      <c r="AO12" s="7"/>
      <c r="AR12" s="10"/>
      <c r="AT12" s="9"/>
      <c r="AU12" s="10"/>
      <c r="AY12" s="7"/>
      <c r="BI12" s="1"/>
    </row>
    <row r="13" spans="1:61" ht="14.25" x14ac:dyDescent="0.2">
      <c r="A13" s="37" t="str">
        <f>Control!B15</f>
        <v>AME 10 C1</v>
      </c>
      <c r="B13" s="27">
        <f t="shared" si="4"/>
        <v>4.9420897173910525</v>
      </c>
      <c r="C13" s="20">
        <v>160.71408058621302</v>
      </c>
      <c r="D13" s="9">
        <f t="shared" si="5"/>
        <v>2.96109535113942E-7</v>
      </c>
      <c r="E13">
        <f>Control!C15/100</f>
        <v>0.39239929120214517</v>
      </c>
      <c r="F13">
        <f t="shared" si="6"/>
        <v>5.792351350716111E-5</v>
      </c>
      <c r="G13">
        <f t="shared" si="0"/>
        <v>284.45645886042803</v>
      </c>
      <c r="H13" s="21">
        <f t="shared" si="1"/>
        <v>7.5697013502661762E-14</v>
      </c>
      <c r="I13" s="7">
        <f t="shared" si="7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8"/>
        <v>4.6447690383334975E-2</v>
      </c>
      <c r="M13" s="10">
        <f t="shared" si="9"/>
        <v>7.1233098402482016</v>
      </c>
      <c r="N13">
        <f t="shared" si="10"/>
        <v>4.0100893966496157E-4</v>
      </c>
      <c r="O13">
        <f t="shared" si="11"/>
        <v>1.873873549836269E-3</v>
      </c>
      <c r="P13" s="25">
        <f t="shared" si="12"/>
        <v>2.8750146904151287E-3</v>
      </c>
      <c r="Q13" s="17">
        <f t="shared" si="13"/>
        <v>0.69887521361132654</v>
      </c>
      <c r="R13">
        <f t="shared" si="23"/>
        <v>2434.8655529510147</v>
      </c>
      <c r="S13" s="25">
        <f t="shared" si="15"/>
        <v>8.1480889575024837E-4</v>
      </c>
      <c r="T13" s="25">
        <f t="shared" si="16"/>
        <v>4.9380628587257266E-2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4.6848699322999936</v>
      </c>
      <c r="Y13" s="7">
        <f t="shared" ca="1" si="3"/>
        <v>117.71408058621302</v>
      </c>
      <c r="Z13">
        <v>1</v>
      </c>
      <c r="AA13">
        <v>2</v>
      </c>
      <c r="AB13" s="11">
        <f t="shared" si="19"/>
        <v>18.798519592028473</v>
      </c>
      <c r="AC13" s="11"/>
      <c r="AD13" s="7">
        <f t="shared" si="20"/>
        <v>5.0235706069660777</v>
      </c>
      <c r="AE13">
        <f t="shared" si="21"/>
        <v>72.818063398740449</v>
      </c>
      <c r="AF13" s="25">
        <f t="shared" si="22"/>
        <v>3.7477470996725381E-3</v>
      </c>
      <c r="AK13" s="17"/>
      <c r="AN13" s="7"/>
      <c r="AO13" s="7"/>
      <c r="AQ13" s="12"/>
      <c r="AT13" s="8"/>
      <c r="AW13" s="12"/>
      <c r="AY13" s="7"/>
      <c r="BI13" s="1"/>
    </row>
    <row r="14" spans="1:61" ht="14.25" x14ac:dyDescent="0.2">
      <c r="A14" s="37" t="str">
        <f>Control!B16</f>
        <v>AME 10 C2</v>
      </c>
      <c r="B14" s="27">
        <f t="shared" si="4"/>
        <v>4.5586448384392959</v>
      </c>
      <c r="C14" s="20">
        <v>141.2196594392102</v>
      </c>
      <c r="D14" s="9">
        <f t="shared" si="5"/>
        <v>5.5272847188092555E-7</v>
      </c>
      <c r="E14">
        <f>Control!C16/100</f>
        <v>0.32913687353920051</v>
      </c>
      <c r="F14">
        <f t="shared" si="6"/>
        <v>5.2251168441909467E-5</v>
      </c>
      <c r="G14" s="10">
        <f t="shared" si="0"/>
        <v>249.95223877726269</v>
      </c>
      <c r="H14" s="21">
        <f t="shared" si="1"/>
        <v>4.0911733700943603E-14</v>
      </c>
      <c r="I14" s="7">
        <f t="shared" si="7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8"/>
        <v>4.2907220746789813E-2</v>
      </c>
      <c r="M14" s="10">
        <f t="shared" si="9"/>
        <v>8.4584399261673369</v>
      </c>
      <c r="N14">
        <f t="shared" si="10"/>
        <v>3.6173885844398865E-4</v>
      </c>
      <c r="O14">
        <f t="shared" si="11"/>
        <v>1.6903684974018162E-3</v>
      </c>
      <c r="P14" s="25">
        <f t="shared" si="12"/>
        <v>2.5934696941903044E-3</v>
      </c>
      <c r="Q14" s="17">
        <f t="shared" si="13"/>
        <v>0.71727280590058518</v>
      </c>
      <c r="R14">
        <f t="shared" si="23"/>
        <v>2434.2196556919243</v>
      </c>
      <c r="S14" s="25">
        <f t="shared" si="15"/>
        <v>7.3501613217141857E-4</v>
      </c>
      <c r="T14" s="25">
        <f t="shared" si="16"/>
        <v>4.5552941609422026E-2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4.3268959605233803</v>
      </c>
      <c r="Y14" s="13">
        <f t="shared" ca="1" si="3"/>
        <v>101.2196594392102</v>
      </c>
      <c r="Z14" s="10">
        <v>1</v>
      </c>
      <c r="AA14" s="10">
        <v>2</v>
      </c>
      <c r="AB14" s="11">
        <f t="shared" si="19"/>
        <v>23.143088514678535</v>
      </c>
      <c r="AC14" s="11"/>
      <c r="AD14" s="7">
        <f t="shared" si="20"/>
        <v>4.6321464516564381</v>
      </c>
      <c r="AE14">
        <f t="shared" si="21"/>
        <v>91.221965504262542</v>
      </c>
      <c r="AF14" s="25">
        <f t="shared" si="22"/>
        <v>3.3807369948036323E-3</v>
      </c>
      <c r="AK14" s="17"/>
      <c r="AN14" s="7"/>
      <c r="AO14" s="7"/>
      <c r="AS14" s="10"/>
      <c r="AT14" s="8"/>
      <c r="AY14" s="13"/>
      <c r="BI14" s="1"/>
    </row>
    <row r="15" spans="1:61" ht="14.25" x14ac:dyDescent="0.2">
      <c r="A15" s="37" t="str">
        <f>Control!B17</f>
        <v>AME 10 C3</v>
      </c>
      <c r="B15" s="27">
        <f t="shared" si="4"/>
        <v>2.6234231378248474</v>
      </c>
      <c r="C15" s="20">
        <v>56.416273923616899</v>
      </c>
      <c r="D15" s="9">
        <f t="shared" si="5"/>
        <v>6.3450883702742544E-7</v>
      </c>
      <c r="E15">
        <f>Control!C17/100</f>
        <v>0.35096976092195603</v>
      </c>
      <c r="F15">
        <f t="shared" si="6"/>
        <v>5.4083826179934894E-5</v>
      </c>
      <c r="G15">
        <f t="shared" si="0"/>
        <v>99.854184797474801</v>
      </c>
      <c r="H15" s="21">
        <f t="shared" si="1"/>
        <v>5.1224053824214064E-14</v>
      </c>
      <c r="I15" s="7">
        <f t="shared" si="7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8"/>
        <v>2.3475755588414537E-2</v>
      </c>
      <c r="M15" s="10">
        <f t="shared" si="9"/>
        <v>7.9432735732843733</v>
      </c>
      <c r="N15">
        <f t="shared" si="10"/>
        <v>3.7442648893801082E-4</v>
      </c>
      <c r="O15">
        <f t="shared" si="11"/>
        <v>1.7496564903645366E-3</v>
      </c>
      <c r="P15" s="25">
        <f t="shared" si="12"/>
        <v>2.6844330629554724E-3</v>
      </c>
      <c r="Q15" s="17">
        <f t="shared" si="13"/>
        <v>1.8375095393801082</v>
      </c>
      <c r="R15">
        <f t="shared" si="23"/>
        <v>2406.8158464563112</v>
      </c>
      <c r="S15" s="25">
        <f t="shared" si="15"/>
        <v>7.6079609159366657E-4</v>
      </c>
      <c r="T15" s="25">
        <f t="shared" si="16"/>
        <v>2.6214272477549941E-2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2.3850182077352549</v>
      </c>
      <c r="Y15" s="7">
        <f t="shared" ca="1" si="3"/>
        <v>48.416273923616899</v>
      </c>
      <c r="Z15">
        <v>1</v>
      </c>
      <c r="AA15">
        <v>2</v>
      </c>
      <c r="AB15" s="11">
        <f t="shared" si="19"/>
        <v>55.146602598498532</v>
      </c>
      <c r="AC15" s="11"/>
      <c r="AD15" s="7">
        <f t="shared" si="20"/>
        <v>2.6995027469842139</v>
      </c>
      <c r="AE15">
        <f t="shared" si="21"/>
        <v>139.44418302888798</v>
      </c>
      <c r="AF15" s="25">
        <f t="shared" si="22"/>
        <v>3.4993129807290736E-3</v>
      </c>
      <c r="AK15" s="17"/>
      <c r="AN15" s="7"/>
      <c r="AO15" s="7"/>
      <c r="AT15" s="9"/>
      <c r="AY15" s="7"/>
      <c r="BI15" s="1"/>
    </row>
    <row r="16" spans="1:61" ht="14.25" x14ac:dyDescent="0.2">
      <c r="A16" s="37" t="str">
        <f>Control!B18</f>
        <v>AME 10 C4</v>
      </c>
      <c r="B16" s="27">
        <f t="shared" si="4"/>
        <v>3.1475234394447442</v>
      </c>
      <c r="C16" s="20">
        <v>76.817261536105974</v>
      </c>
      <c r="D16" s="9">
        <f t="shared" si="5"/>
        <v>8.231884311982185E-7</v>
      </c>
      <c r="E16">
        <f>Control!C18/100</f>
        <v>0.34967461501867869</v>
      </c>
      <c r="F16">
        <f t="shared" si="6"/>
        <v>5.3971678032194418E-5</v>
      </c>
      <c r="G16">
        <f t="shared" si="0"/>
        <v>135.96298542238986</v>
      </c>
      <c r="H16" s="21">
        <f t="shared" si="1"/>
        <v>5.0565506824928548E-14</v>
      </c>
      <c r="I16" s="7">
        <f t="shared" si="7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8"/>
        <v>2.8718499509746313E-2</v>
      </c>
      <c r="M16" s="10">
        <f t="shared" si="9"/>
        <v>7.9720387763161353</v>
      </c>
      <c r="N16">
        <f t="shared" si="10"/>
        <v>3.7365007868442291E-4</v>
      </c>
      <c r="O16">
        <f t="shared" si="11"/>
        <v>1.7460284050673969E-3</v>
      </c>
      <c r="P16" s="25">
        <f t="shared" si="12"/>
        <v>2.6788666262403224E-3</v>
      </c>
      <c r="Q16" s="17">
        <f t="shared" si="13"/>
        <v>1.3533489349506582</v>
      </c>
      <c r="R16">
        <f t="shared" si="23"/>
        <v>2418.6830047088501</v>
      </c>
      <c r="S16" s="25">
        <f t="shared" si="15"/>
        <v>7.5921850586227685E-4</v>
      </c>
      <c r="T16" s="25">
        <f t="shared" si="16"/>
        <v>3.1451337814018827E-2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2.9092149588430738</v>
      </c>
      <c r="Y16" s="7">
        <f t="shared" ca="1" si="3"/>
        <v>53.817261536105974</v>
      </c>
      <c r="Z16">
        <v>1</v>
      </c>
      <c r="AA16">
        <v>2</v>
      </c>
      <c r="AB16" s="11">
        <f t="shared" si="19"/>
        <v>44.70063548280411</v>
      </c>
      <c r="AC16" s="11"/>
      <c r="AD16" s="7">
        <f t="shared" si="20"/>
        <v>3.223445290030972</v>
      </c>
      <c r="AE16">
        <f t="shared" si="21"/>
        <v>126.02827742050505</v>
      </c>
      <c r="AF16" s="25">
        <f t="shared" si="22"/>
        <v>3.4920568101347938E-3</v>
      </c>
      <c r="AG16" s="7"/>
      <c r="AK16" s="17"/>
      <c r="AN16" s="7"/>
      <c r="AO16" s="7"/>
      <c r="AQ16" s="10"/>
      <c r="AT16" s="9"/>
      <c r="AU16" s="12"/>
      <c r="AW16" s="10"/>
      <c r="AY16" s="7"/>
      <c r="BI16" s="1"/>
    </row>
    <row r="17" spans="1:61" ht="14.25" x14ac:dyDescent="0.2">
      <c r="A17" s="37" t="str">
        <f>Control!B19</f>
        <v>AME 10 D1</v>
      </c>
      <c r="B17" s="27">
        <f t="shared" si="4"/>
        <v>3.8418390237742055</v>
      </c>
      <c r="C17" s="20">
        <v>106.94387960108332</v>
      </c>
      <c r="D17" s="9">
        <f t="shared" si="5"/>
        <v>4.6331941527810727E-7</v>
      </c>
      <c r="E17">
        <f>Control!C19/100</f>
        <v>0.42296595174014884</v>
      </c>
      <c r="F17">
        <f t="shared" si="6"/>
        <v>6.1109891896303381E-5</v>
      </c>
      <c r="G17">
        <f t="shared" si="0"/>
        <v>189.28570027690409</v>
      </c>
      <c r="H17" s="21">
        <f t="shared" si="1"/>
        <v>9.8423527416286924E-14</v>
      </c>
      <c r="I17" s="7">
        <f t="shared" si="7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8"/>
        <v>3.5291085141020646E-2</v>
      </c>
      <c r="M17" s="10">
        <f t="shared" si="9"/>
        <v>6.6213177061813324</v>
      </c>
      <c r="N17">
        <f t="shared" si="10"/>
        <v>4.2306848235902341E-4</v>
      </c>
      <c r="O17">
        <f t="shared" si="11"/>
        <v>1.9769555250421654E-3</v>
      </c>
      <c r="P17" s="25">
        <f t="shared" si="12"/>
        <v>3.0331695419310465E-3</v>
      </c>
      <c r="Q17" s="17">
        <f t="shared" si="13"/>
        <v>1.1035707358034432</v>
      </c>
      <c r="R17">
        <f t="shared" si="23"/>
        <v>2425.0514185681322</v>
      </c>
      <c r="S17" s="25">
        <f t="shared" si="15"/>
        <v>8.5963161625698156E-4</v>
      </c>
      <c r="T17" s="25">
        <f t="shared" si="16"/>
        <v>3.8385364574847994E-2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3.5714153623379672</v>
      </c>
      <c r="Y17" s="7">
        <f t="shared" ca="1" si="3"/>
        <v>69.943879601083324</v>
      </c>
      <c r="Z17">
        <v>1</v>
      </c>
      <c r="AA17">
        <v>2</v>
      </c>
      <c r="AB17" s="11">
        <f t="shared" si="19"/>
        <v>32.912271360208337</v>
      </c>
      <c r="AC17" s="11"/>
      <c r="AD17" s="7">
        <f t="shared" si="20"/>
        <v>3.9278021853999037</v>
      </c>
      <c r="AE17">
        <f t="shared" si="21"/>
        <v>95.349579220306907</v>
      </c>
      <c r="AF17" s="25">
        <f t="shared" si="22"/>
        <v>3.9539110500843317E-3</v>
      </c>
      <c r="AG17" s="7"/>
      <c r="AK17" s="17"/>
      <c r="AN17" s="7"/>
      <c r="AO17" s="7"/>
      <c r="AQ17" s="10"/>
      <c r="AT17" s="9"/>
      <c r="AU17" s="12"/>
      <c r="AW17" s="10"/>
      <c r="AY17" s="7"/>
      <c r="BI17" s="1"/>
    </row>
    <row r="18" spans="1:61" ht="14.25" x14ac:dyDescent="0.2">
      <c r="A18" s="37" t="str">
        <f>Control!B20</f>
        <v>AME 10 D2</v>
      </c>
      <c r="B18" s="27">
        <f t="shared" si="4"/>
        <v>3.3484376816888677</v>
      </c>
      <c r="C18" s="20">
        <v>85.193777452311778</v>
      </c>
      <c r="D18" s="9">
        <f t="shared" si="5"/>
        <v>7.6454510722356872E-7</v>
      </c>
      <c r="E18">
        <f>Control!C20/100</f>
        <v>0.3184283787812322</v>
      </c>
      <c r="F18">
        <f t="shared" si="6"/>
        <v>5.1395211250240518E-5</v>
      </c>
      <c r="G18">
        <f t="shared" si="0"/>
        <v>150.78902957745518</v>
      </c>
      <c r="H18" s="21">
        <f t="shared" si="1"/>
        <v>3.6439396499948843E-14</v>
      </c>
      <c r="I18" s="7">
        <f t="shared" si="7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8"/>
        <v>3.0857788686616729E-2</v>
      </c>
      <c r="M18" s="10">
        <f t="shared" si="9"/>
        <v>8.7369383112010368</v>
      </c>
      <c r="N18">
        <f t="shared" si="10"/>
        <v>3.558130009632036E-4</v>
      </c>
      <c r="O18">
        <f t="shared" si="11"/>
        <v>1.6626775745944094E-3</v>
      </c>
      <c r="P18" s="25">
        <f t="shared" si="12"/>
        <v>2.5509845383112424E-3</v>
      </c>
      <c r="Q18" s="17">
        <f t="shared" si="13"/>
        <v>1.1642160423999917</v>
      </c>
      <c r="R18">
        <f t="shared" si="23"/>
        <v>2423.2322170337202</v>
      </c>
      <c r="S18" s="25">
        <f t="shared" si="15"/>
        <v>7.2297539962733637E-4</v>
      </c>
      <c r="T18" s="25">
        <f t="shared" si="16"/>
        <v>3.3460168436178217E-2</v>
      </c>
      <c r="U18" s="10">
        <f ca="1">RANK(C18,$C$3:OFFSET($C$3,Control!$I$5-1,0),1)</f>
        <v>28</v>
      </c>
      <c r="V18" s="10">
        <f t="shared" ca="1" si="17"/>
        <v>28</v>
      </c>
      <c r="W18" s="10">
        <f t="shared" ca="1" si="17"/>
        <v>28</v>
      </c>
      <c r="X18" s="7">
        <f t="shared" si="18"/>
        <v>3.1213601687579935</v>
      </c>
      <c r="Y18" s="7">
        <f t="shared" ca="1" si="3"/>
        <v>57.193777452311778</v>
      </c>
      <c r="Z18">
        <v>1</v>
      </c>
      <c r="AA18">
        <v>2</v>
      </c>
      <c r="AB18" s="11">
        <f t="shared" si="19"/>
        <v>41.043080922719014</v>
      </c>
      <c r="AC18" s="11"/>
      <c r="AD18" s="7">
        <f t="shared" si="20"/>
        <v>3.4207352216516012</v>
      </c>
      <c r="AE18">
        <f t="shared" si="21"/>
        <v>126.67251022783961</v>
      </c>
      <c r="AF18" s="25">
        <f t="shared" si="22"/>
        <v>3.3253551491888192E-3</v>
      </c>
      <c r="AG18" s="7"/>
      <c r="AK18" s="17"/>
      <c r="AN18" s="7"/>
      <c r="AO18" s="7"/>
      <c r="AQ18" s="10"/>
      <c r="AT18" s="9"/>
      <c r="AU18" s="12"/>
      <c r="AW18" s="10"/>
      <c r="AY18" s="7"/>
      <c r="BI18" s="1"/>
    </row>
    <row r="19" spans="1:61" ht="14.25" x14ac:dyDescent="0.2">
      <c r="A19" s="37" t="str">
        <f>Control!B21</f>
        <v>AME 10 D3</v>
      </c>
      <c r="B19" s="27">
        <f t="shared" si="4"/>
        <v>2.8568658286802342</v>
      </c>
      <c r="C19" s="20">
        <v>65.23300321168476</v>
      </c>
      <c r="D19" s="9">
        <f t="shared" si="5"/>
        <v>1.1025772383987942E-7</v>
      </c>
      <c r="E19">
        <f>Control!C21/100</f>
        <v>0.318519651216216</v>
      </c>
      <c r="F19">
        <f t="shared" si="6"/>
        <v>5.1402393224372111E-5</v>
      </c>
      <c r="G19">
        <f t="shared" si="0"/>
        <v>115.45938617663731</v>
      </c>
      <c r="H19" s="21">
        <f t="shared" si="1"/>
        <v>3.6475966308785465E-14</v>
      </c>
      <c r="I19" s="7">
        <f t="shared" si="7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8"/>
        <v>2.5945257556928739E-2</v>
      </c>
      <c r="M19" s="10">
        <f t="shared" si="9"/>
        <v>8.734485443082173</v>
      </c>
      <c r="N19">
        <f t="shared" si="10"/>
        <v>3.5586272232257618E-4</v>
      </c>
      <c r="O19">
        <f t="shared" si="11"/>
        <v>1.6629099173952157E-3</v>
      </c>
      <c r="P19" s="25">
        <f t="shared" si="12"/>
        <v>2.5513410132535293E-3</v>
      </c>
      <c r="Q19" s="17">
        <f t="shared" si="13"/>
        <v>1.5152681844156739</v>
      </c>
      <c r="R19">
        <f t="shared" si="23"/>
        <v>2414.6254488264722</v>
      </c>
      <c r="S19" s="25">
        <f t="shared" si="15"/>
        <v>7.2307642831253086E-4</v>
      </c>
      <c r="T19" s="25">
        <f t="shared" si="16"/>
        <v>2.854800096340664E-2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2.6301120279251315</v>
      </c>
      <c r="Y19" s="7">
        <f t="shared" ca="1" si="3"/>
        <v>53.23300321168476</v>
      </c>
      <c r="Z19">
        <v>1</v>
      </c>
      <c r="AA19">
        <v>2</v>
      </c>
      <c r="AB19" s="11">
        <f t="shared" si="19"/>
        <v>50.339695500761657</v>
      </c>
      <c r="AC19" s="11"/>
      <c r="AD19" s="7">
        <f t="shared" si="20"/>
        <v>2.9291734715114872</v>
      </c>
      <c r="AE19">
        <f t="shared" si="21"/>
        <v>140.21034387270149</v>
      </c>
      <c r="AF19" s="25">
        <f t="shared" si="22"/>
        <v>3.3258198347904324E-3</v>
      </c>
      <c r="AG19" s="7"/>
      <c r="AK19" s="17"/>
      <c r="AN19" s="7"/>
      <c r="AO19" s="7"/>
      <c r="AQ19" s="14"/>
      <c r="AS19" s="12"/>
      <c r="AT19" s="9"/>
      <c r="AU19" s="14"/>
      <c r="AW19" s="14"/>
      <c r="AY19" s="7"/>
      <c r="BI19" s="1"/>
    </row>
    <row r="20" spans="1:61" ht="14.25" x14ac:dyDescent="0.2">
      <c r="A20" s="37" t="str">
        <f>Control!B22</f>
        <v>AME 10 D4</v>
      </c>
      <c r="B20" s="27">
        <f t="shared" si="4"/>
        <v>2.8719780174833813</v>
      </c>
      <c r="C20" s="20">
        <v>65.819094831336812</v>
      </c>
      <c r="D20" s="9">
        <f t="shared" si="5"/>
        <v>1.2129090132262377E-7</v>
      </c>
      <c r="E20">
        <f>Control!C22/100</f>
        <v>0.30216134292297342</v>
      </c>
      <c r="F20">
        <f t="shared" si="6"/>
        <v>5.0145208599569864E-5</v>
      </c>
      <c r="G20">
        <f t="shared" si="0"/>
        <v>116.49674112454159</v>
      </c>
      <c r="H20" s="21">
        <f t="shared" si="1"/>
        <v>3.0329562984845122E-14</v>
      </c>
      <c r="I20" s="7">
        <f t="shared" si="7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8"/>
        <v>2.6160435208800542E-2</v>
      </c>
      <c r="M20" s="10">
        <f t="shared" si="9"/>
        <v>9.1977678578621589</v>
      </c>
      <c r="N20">
        <f t="shared" si="10"/>
        <v>3.4715913645856064E-4</v>
      </c>
      <c r="O20">
        <f t="shared" si="11"/>
        <v>1.6222389554138349E-3</v>
      </c>
      <c r="P20" s="25">
        <f t="shared" si="12"/>
        <v>2.4889410646657482E-3</v>
      </c>
      <c r="Q20" s="17">
        <f t="shared" si="13"/>
        <v>1.465755968916892</v>
      </c>
      <c r="R20">
        <f t="shared" si="23"/>
        <v>2415.7965366981625</v>
      </c>
      <c r="S20" s="25">
        <f t="shared" si="15"/>
        <v>7.0539163756235185E-4</v>
      </c>
      <c r="T20" s="25">
        <f t="shared" si="16"/>
        <v>2.8699521482065858E-2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8"/>
        <v>2.6507594345259102</v>
      </c>
      <c r="Y20" s="7">
        <f t="shared" ca="1" si="3"/>
        <v>52.819094831336812</v>
      </c>
      <c r="Z20">
        <v>1</v>
      </c>
      <c r="AA20">
        <v>2</v>
      </c>
      <c r="AB20" s="11">
        <f t="shared" si="19"/>
        <v>50.036724924544167</v>
      </c>
      <c r="AC20" s="11"/>
      <c r="AD20" s="7">
        <f t="shared" si="20"/>
        <v>2.9425171812396167</v>
      </c>
      <c r="AE20">
        <f t="shared" si="21"/>
        <v>143.24297790191576</v>
      </c>
      <c r="AF20" s="25">
        <f t="shared" si="22"/>
        <v>3.2444779108276702E-3</v>
      </c>
      <c r="AG20" s="7"/>
      <c r="AK20" s="17"/>
      <c r="AN20" s="7"/>
      <c r="AO20" s="7"/>
      <c r="AS20" s="14"/>
      <c r="AT20" s="9"/>
      <c r="AY20" s="7"/>
      <c r="BI20" s="1"/>
    </row>
    <row r="21" spans="1:61" ht="14.25" x14ac:dyDescent="0.2">
      <c r="A21" s="37" t="str">
        <f>Control!B23</f>
        <v>AME 10 E1</v>
      </c>
      <c r="B21" s="27">
        <f t="shared" si="4"/>
        <v>3.0983527121829142</v>
      </c>
      <c r="C21" s="20">
        <v>74.812269213760416</v>
      </c>
      <c r="D21" s="9">
        <f t="shared" si="5"/>
        <v>3.6224322785827212E-7</v>
      </c>
      <c r="E21">
        <f>Control!C23/100</f>
        <v>0.26758526336205241</v>
      </c>
      <c r="F21">
        <f t="shared" si="6"/>
        <v>4.7672729242037165E-5</v>
      </c>
      <c r="G21">
        <f t="shared" si="0"/>
        <v>132.41424212636724</v>
      </c>
      <c r="H21" s="21">
        <f t="shared" si="1"/>
        <v>1.9822008938378379E-14</v>
      </c>
      <c r="I21" s="7">
        <f t="shared" si="7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8"/>
        <v>2.8548856129942499E-2</v>
      </c>
      <c r="M21" s="10">
        <f t="shared" si="9"/>
        <v>10.363388472876567</v>
      </c>
      <c r="N21">
        <f t="shared" si="10"/>
        <v>3.3004197167564196E-4</v>
      </c>
      <c r="O21">
        <f t="shared" si="11"/>
        <v>1.542252204091785E-3</v>
      </c>
      <c r="P21" s="25">
        <f t="shared" si="12"/>
        <v>2.3662203586130009E-3</v>
      </c>
      <c r="Q21" s="17">
        <f t="shared" si="13"/>
        <v>1.2288786594486922</v>
      </c>
      <c r="R21">
        <f t="shared" si="23"/>
        <v>2421.5196832070683</v>
      </c>
      <c r="S21" s="25">
        <f t="shared" si="15"/>
        <v>6.7061132032853225E-4</v>
      </c>
      <c r="T21" s="25">
        <f t="shared" si="16"/>
        <v>3.0962749217797535E-2</v>
      </c>
      <c r="U21" s="10">
        <f ca="1">RANK(C21,$C$3:OFFSET($C$3,Control!$I$5-1,0),1)</f>
        <v>18</v>
      </c>
      <c r="V21" s="10">
        <f t="shared" ca="1" si="24"/>
        <v>18</v>
      </c>
      <c r="W21" s="10">
        <f t="shared" ca="1" si="24"/>
        <v>18</v>
      </c>
      <c r="X21" s="7">
        <f t="shared" si="18"/>
        <v>2.887889810161814</v>
      </c>
      <c r="Y21" s="7">
        <f t="shared" ca="1" si="3"/>
        <v>56.812269213760416</v>
      </c>
      <c r="Z21">
        <v>1</v>
      </c>
      <c r="AA21">
        <v>2</v>
      </c>
      <c r="AB21" s="11">
        <f t="shared" si="19"/>
        <v>45.626111924365844</v>
      </c>
      <c r="AC21" s="11"/>
      <c r="AD21" s="7">
        <f t="shared" si="20"/>
        <v>3.1654138442157675</v>
      </c>
      <c r="AE21">
        <f t="shared" si="21"/>
        <v>143.83751870231259</v>
      </c>
      <c r="AF21" s="25">
        <f t="shared" si="22"/>
        <v>3.0845044081835703E-3</v>
      </c>
      <c r="AG21" s="7"/>
      <c r="AK21" s="17"/>
      <c r="AN21" s="7"/>
      <c r="AO21" s="7"/>
      <c r="AQ21" s="14"/>
      <c r="AS21" s="14"/>
      <c r="AT21" s="9"/>
      <c r="AU21" s="14"/>
      <c r="AW21" s="14"/>
      <c r="AY21" s="7"/>
      <c r="BI21" s="1"/>
    </row>
    <row r="22" spans="1:61" ht="14.25" x14ac:dyDescent="0.2">
      <c r="A22" s="37" t="str">
        <f>Control!B24</f>
        <v>AME 10 E2</v>
      </c>
      <c r="B22" s="27">
        <f t="shared" si="4"/>
        <v>5.7348074765508983</v>
      </c>
      <c r="C22" s="20">
        <v>203.27228759691866</v>
      </c>
      <c r="D22" s="9">
        <f t="shared" si="5"/>
        <v>1.0378850943126849E-6</v>
      </c>
      <c r="E22">
        <f>Control!C24/100</f>
        <v>0.5139155873577872</v>
      </c>
      <c r="F22">
        <f t="shared" si="6"/>
        <v>7.2960944120706249E-5</v>
      </c>
      <c r="G22">
        <f t="shared" si="0"/>
        <v>359.78250880923935</v>
      </c>
      <c r="H22" s="21">
        <f t="shared" si="1"/>
        <v>1.946037754684893E-13</v>
      </c>
      <c r="I22" s="7">
        <f t="shared" si="7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8"/>
        <v>5.3594862539281238E-2</v>
      </c>
      <c r="M22" s="10">
        <f t="shared" si="9"/>
        <v>5.4808413345112195</v>
      </c>
      <c r="N22">
        <f t="shared" si="10"/>
        <v>5.0511422852796638E-4</v>
      </c>
      <c r="O22">
        <f t="shared" si="11"/>
        <v>2.360346862280217E-3</v>
      </c>
      <c r="P22" s="25">
        <f t="shared" si="12"/>
        <v>3.6213926516673513E-3</v>
      </c>
      <c r="Q22" s="17">
        <f t="shared" si="13"/>
        <v>0.69616907291455987</v>
      </c>
      <c r="R22">
        <f t="shared" si="23"/>
        <v>2435.4485522696796</v>
      </c>
      <c r="S22" s="25">
        <f t="shared" si="15"/>
        <v>1.0263401287723768E-3</v>
      </c>
      <c r="T22" s="25">
        <f t="shared" si="16"/>
        <v>5.72892161350693E-2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8"/>
        <v>5.4099976767809208</v>
      </c>
      <c r="Y22" s="7">
        <f t="shared" ca="1" si="3"/>
        <v>158.27228759691866</v>
      </c>
      <c r="Z22">
        <v>1</v>
      </c>
      <c r="AA22">
        <v>2</v>
      </c>
      <c r="AB22" s="11">
        <f t="shared" si="19"/>
        <v>11.422161856421248</v>
      </c>
      <c r="AC22" s="11"/>
      <c r="AD22" s="7">
        <f t="shared" si="20"/>
        <v>5.8374414894281363</v>
      </c>
      <c r="AE22">
        <f t="shared" si="21"/>
        <v>42.195648912906208</v>
      </c>
      <c r="AF22" s="25">
        <f t="shared" si="22"/>
        <v>4.7206937245604349E-3</v>
      </c>
      <c r="AG22" s="7"/>
      <c r="AK22" s="17"/>
      <c r="AN22" s="7"/>
      <c r="AO22" s="7"/>
      <c r="AT22" s="8"/>
      <c r="AU22" s="14"/>
      <c r="AY22" s="7"/>
      <c r="BI22" s="1"/>
    </row>
    <row r="23" spans="1:61" ht="14.25" x14ac:dyDescent="0.2">
      <c r="A23" s="37" t="str">
        <f>Control!B25</f>
        <v>AME 10 E3</v>
      </c>
      <c r="B23" s="27">
        <f t="shared" si="4"/>
        <v>2.7207388963340668</v>
      </c>
      <c r="C23" s="20">
        <v>60.036873230075351</v>
      </c>
      <c r="D23" s="9">
        <f t="shared" si="5"/>
        <v>5.8556615645244392E-7</v>
      </c>
      <c r="E23">
        <f>Control!C25/100</f>
        <v>0.27401935319362325</v>
      </c>
      <c r="F23">
        <f t="shared" si="6"/>
        <v>4.8114985533935094E-5</v>
      </c>
      <c r="G23">
        <f t="shared" si="0"/>
        <v>106.26247742442489</v>
      </c>
      <c r="H23" s="21">
        <f t="shared" si="1"/>
        <v>2.1540923812935889E-14</v>
      </c>
      <c r="I23" s="7">
        <f t="shared" si="7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8"/>
        <v>2.4752687526544626E-2</v>
      </c>
      <c r="M23" s="10">
        <f t="shared" si="9"/>
        <v>10.124207703619094</v>
      </c>
      <c r="N23">
        <f t="shared" si="10"/>
        <v>3.3310374600416606E-4</v>
      </c>
      <c r="O23">
        <f t="shared" si="11"/>
        <v>1.5565595607671312E-3</v>
      </c>
      <c r="P23" s="25">
        <f t="shared" si="12"/>
        <v>2.388171605337319E-3</v>
      </c>
      <c r="Q23" s="17">
        <f t="shared" si="13"/>
        <v>1.540649314869672</v>
      </c>
      <c r="R23">
        <f t="shared" si="23"/>
        <v>2413.8912239160959</v>
      </c>
      <c r="S23" s="25">
        <f t="shared" si="15"/>
        <v>6.7683253066300891E-4</v>
      </c>
      <c r="T23" s="25">
        <f t="shared" si="16"/>
        <v>2.718897411741588E-2</v>
      </c>
      <c r="U23" s="10">
        <f ca="1">RANK(C23,$C$3:OFFSET($C$3,Control!$I$5-1,0),1)</f>
        <v>9</v>
      </c>
      <c r="V23" s="10">
        <f t="shared" ca="1" si="24"/>
        <v>9</v>
      </c>
      <c r="W23" s="10">
        <f t="shared" ca="1" si="24"/>
        <v>9</v>
      </c>
      <c r="X23" s="7">
        <f t="shared" si="18"/>
        <v>2.5085791272548792</v>
      </c>
      <c r="Y23" s="7">
        <f t="shared" ca="1" si="3"/>
        <v>51.036873230075351</v>
      </c>
      <c r="Z23">
        <v>1</v>
      </c>
      <c r="AA23">
        <v>2</v>
      </c>
      <c r="AB23" s="11">
        <f t="shared" si="19"/>
        <v>53.114588032189012</v>
      </c>
      <c r="AC23" s="11"/>
      <c r="AD23" s="7">
        <f t="shared" si="20"/>
        <v>2.7884221494003678</v>
      </c>
      <c r="AE23">
        <f t="shared" si="21"/>
        <v>153.61848234498743</v>
      </c>
      <c r="AF23" s="25">
        <f t="shared" si="22"/>
        <v>3.1131191215342628E-3</v>
      </c>
      <c r="AG23" s="7"/>
      <c r="AK23" s="17"/>
      <c r="AN23" s="7"/>
      <c r="AO23" s="7"/>
      <c r="AQ23" s="14"/>
      <c r="AT23" s="9"/>
      <c r="AW23" s="14"/>
      <c r="AY23" s="7"/>
      <c r="BI23" s="1"/>
    </row>
    <row r="24" spans="1:61" ht="14.25" x14ac:dyDescent="0.2">
      <c r="A24" s="37" t="str">
        <f>Control!B26</f>
        <v>AME 10 E4</v>
      </c>
      <c r="B24" s="27">
        <f t="shared" si="4"/>
        <v>3.1791121148879236</v>
      </c>
      <c r="C24" s="20">
        <v>78.114891167107942</v>
      </c>
      <c r="D24" s="9">
        <f t="shared" si="5"/>
        <v>8.2208736884581413E-7</v>
      </c>
      <c r="E24">
        <f>Control!C26/100</f>
        <v>0.3708055268976464</v>
      </c>
      <c r="F24">
        <f t="shared" si="6"/>
        <v>5.5859111639211739E-5</v>
      </c>
      <c r="G24">
        <f t="shared" si="0"/>
        <v>138.2597296056052</v>
      </c>
      <c r="H24" s="21">
        <f t="shared" si="1"/>
        <v>6.209286390067805E-14</v>
      </c>
      <c r="I24" s="7">
        <f t="shared" si="7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8"/>
        <v>2.8937732782495139E-2</v>
      </c>
      <c r="M24" s="10">
        <f t="shared" si="9"/>
        <v>7.5278265725416338</v>
      </c>
      <c r="N24">
        <f t="shared" si="10"/>
        <v>3.8671692673300436E-4</v>
      </c>
      <c r="O24">
        <f t="shared" si="11"/>
        <v>1.8070884426775904E-3</v>
      </c>
      <c r="P24" s="25">
        <f t="shared" si="12"/>
        <v>2.7725487773875789E-3</v>
      </c>
      <c r="Q24" s="17">
        <f t="shared" si="13"/>
        <v>1.3771136414058931</v>
      </c>
      <c r="R24">
        <f t="shared" si="23"/>
        <v>2418.164709382525</v>
      </c>
      <c r="S24" s="25">
        <f t="shared" si="15"/>
        <v>7.8576899632839061E-4</v>
      </c>
      <c r="T24" s="25">
        <f t="shared" si="16"/>
        <v>3.1766140671521927E-2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8"/>
        <v>2.9324449709228144</v>
      </c>
      <c r="Y24" s="7">
        <f t="shared" ca="1" si="3"/>
        <v>54.114891167107942</v>
      </c>
      <c r="Z24">
        <v>1</v>
      </c>
      <c r="AA24">
        <v>2</v>
      </c>
      <c r="AB24" s="11">
        <f t="shared" si="19"/>
        <v>44.112308115724446</v>
      </c>
      <c r="AC24" s="11"/>
      <c r="AD24" s="7">
        <f t="shared" si="20"/>
        <v>3.2576890145207624</v>
      </c>
      <c r="AE24">
        <f t="shared" si="21"/>
        <v>121.04567791850884</v>
      </c>
      <c r="AF24" s="25">
        <f t="shared" si="22"/>
        <v>3.6141768853551813E-3</v>
      </c>
      <c r="AG24" s="7"/>
      <c r="AK24" s="17"/>
      <c r="AN24" s="7"/>
      <c r="AO24" s="7"/>
      <c r="AS24" s="14"/>
      <c r="AT24" s="9"/>
      <c r="AY24" s="7"/>
      <c r="BI24" s="1"/>
    </row>
    <row r="25" spans="1:61" ht="14.25" x14ac:dyDescent="0.2">
      <c r="A25" s="37" t="str">
        <f>Control!B27</f>
        <v>AME 10 E5</v>
      </c>
      <c r="B25" s="27">
        <f t="shared" si="4"/>
        <v>6.1640337498256956</v>
      </c>
      <c r="C25" s="20">
        <v>227.46493696389487</v>
      </c>
      <c r="D25" s="9">
        <f t="shared" si="5"/>
        <v>6.8483359427773394E-8</v>
      </c>
      <c r="E25">
        <f>Control!C27/100</f>
        <v>0.27612743020729918</v>
      </c>
      <c r="F25">
        <f t="shared" si="6"/>
        <v>4.8261597132370749E-5</v>
      </c>
      <c r="G25">
        <f t="shared" si="0"/>
        <v>402.60237464974608</v>
      </c>
      <c r="H25" s="21">
        <f t="shared" si="1"/>
        <v>2.212653579515448E-14</v>
      </c>
      <c r="I25" s="7">
        <f t="shared" si="7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8"/>
        <v>5.9154779965376644E-2</v>
      </c>
      <c r="M25" s="10">
        <f t="shared" si="9"/>
        <v>10.048266364487672</v>
      </c>
      <c r="N25">
        <f t="shared" si="10"/>
        <v>3.3411874937795135E-4</v>
      </c>
      <c r="O25">
        <f t="shared" si="11"/>
        <v>1.5613025671866885E-3</v>
      </c>
      <c r="P25" s="25">
        <f t="shared" si="12"/>
        <v>2.3954486241810676E-3</v>
      </c>
      <c r="Q25" s="17">
        <f t="shared" si="13"/>
        <v>0.41255064326058355</v>
      </c>
      <c r="R25">
        <f t="shared" si="23"/>
        <v>2441.5534479265152</v>
      </c>
      <c r="S25" s="25">
        <f t="shared" si="15"/>
        <v>6.7889491305993938E-4</v>
      </c>
      <c r="T25" s="25">
        <f t="shared" si="16"/>
        <v>6.1598490186690086E-2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8"/>
        <v>5.9488898714754592</v>
      </c>
      <c r="Y25" s="7">
        <f t="shared" ca="1" si="3"/>
        <v>181.46493696389487</v>
      </c>
      <c r="Z25">
        <v>1</v>
      </c>
      <c r="AA25">
        <v>2</v>
      </c>
      <c r="AB25" s="11">
        <f t="shared" si="19"/>
        <v>8.1781501919232582</v>
      </c>
      <c r="AC25" s="11"/>
      <c r="AD25" s="7">
        <f t="shared" si="20"/>
        <v>6.2319232411316898</v>
      </c>
      <c r="AE25">
        <f t="shared" si="21"/>
        <v>49.124634746352328</v>
      </c>
      <c r="AF25" s="25">
        <f t="shared" si="22"/>
        <v>3.122605134373378E-3</v>
      </c>
      <c r="AG25" s="7"/>
      <c r="AK25" s="17"/>
      <c r="AN25" s="7"/>
      <c r="AO25" s="7"/>
      <c r="AS25" s="14"/>
      <c r="AT25" s="9"/>
      <c r="AY25" s="7"/>
      <c r="BI25" s="1"/>
    </row>
    <row r="26" spans="1:61" ht="14.25" x14ac:dyDescent="0.2">
      <c r="A26" s="37" t="str">
        <f>Control!B28</f>
        <v>AME 10 F1</v>
      </c>
      <c r="B26" s="27">
        <f t="shared" si="4"/>
        <v>1.0571587495527803</v>
      </c>
      <c r="C26" s="20">
        <v>11.157081911742569</v>
      </c>
      <c r="D26" s="9">
        <f t="shared" si="5"/>
        <v>1.1113647202520838E-7</v>
      </c>
      <c r="E26">
        <f>Control!C28/100</f>
        <v>0.10799519152525779</v>
      </c>
      <c r="F26">
        <f t="shared" si="6"/>
        <v>3.0103211921258675E-5</v>
      </c>
      <c r="G26">
        <f t="shared" si="0"/>
        <v>19.747516833956144</v>
      </c>
      <c r="H26" s="21">
        <f t="shared" si="1"/>
        <v>8.2783819891579893E-16</v>
      </c>
      <c r="I26" s="7">
        <f t="shared" si="7"/>
        <v>11.157081911742569</v>
      </c>
      <c r="J26">
        <f t="shared" si="2"/>
        <v>14.359894370035766</v>
      </c>
      <c r="K26">
        <f>Control!F28/100</f>
        <v>9.0604918957457765E-3</v>
      </c>
      <c r="L26" s="25">
        <f t="shared" si="8"/>
        <v>9.0428445257325751E-3</v>
      </c>
      <c r="M26" s="10">
        <f t="shared" si="9"/>
        <v>19.747516833956144</v>
      </c>
      <c r="N26">
        <f t="shared" si="10"/>
        <v>2.0840685176256007E-4</v>
      </c>
      <c r="O26">
        <f t="shared" si="11"/>
        <v>9.73863793282991E-4</v>
      </c>
      <c r="P26" s="25">
        <f t="shared" si="12"/>
        <v>1.4941630999576476E-3</v>
      </c>
      <c r="Q26" s="17">
        <f t="shared" si="13"/>
        <v>5.0031755113352601</v>
      </c>
      <c r="R26">
        <f t="shared" si="23"/>
        <v>2328.4102028986194</v>
      </c>
      <c r="S26" s="25">
        <f t="shared" si="15"/>
        <v>4.2346127468707574E-4</v>
      </c>
      <c r="T26" s="25">
        <f t="shared" si="16"/>
        <v>1.0567110837611481E-2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8"/>
        <v>0.92512513774951344</v>
      </c>
      <c r="Y26" s="7">
        <f t="shared" ca="1" si="3"/>
        <v>8.1570819117425692</v>
      </c>
      <c r="Z26">
        <v>1</v>
      </c>
      <c r="AA26">
        <v>2</v>
      </c>
      <c r="AB26" s="11">
        <f t="shared" si="19"/>
        <v>89.087591221430102</v>
      </c>
      <c r="AC26" s="11"/>
      <c r="AD26" s="7">
        <f t="shared" si="20"/>
        <v>1.0995048770214879</v>
      </c>
      <c r="AE26">
        <f t="shared" si="21"/>
        <v>320.662106051357</v>
      </c>
      <c r="AF26" s="25">
        <f t="shared" si="22"/>
        <v>1.947727586565982E-3</v>
      </c>
      <c r="AG26" s="7"/>
      <c r="AK26" s="17"/>
      <c r="AN26" s="7"/>
      <c r="AO26" s="7"/>
      <c r="AT26" s="8"/>
      <c r="AY26" s="7"/>
      <c r="BI26" s="1"/>
    </row>
    <row r="27" spans="1:61" ht="14.25" x14ac:dyDescent="0.2">
      <c r="A27" s="37" t="str">
        <f>Control!B29</f>
        <v>AME 10 GA</v>
      </c>
      <c r="B27" s="27">
        <f t="shared" si="4"/>
        <v>3.5689564850913449</v>
      </c>
      <c r="C27" s="20">
        <v>94.714592823403109</v>
      </c>
      <c r="D27" s="9">
        <f t="shared" si="5"/>
        <v>3.7941188413270766E-8</v>
      </c>
      <c r="E27">
        <f>Control!C29/100</f>
        <v>0.24807467961174773</v>
      </c>
      <c r="F27">
        <f t="shared" si="6"/>
        <v>4.6377914926962934E-5</v>
      </c>
      <c r="G27">
        <f t="shared" si="0"/>
        <v>167.64043062486846</v>
      </c>
      <c r="H27" s="21">
        <f t="shared" si="1"/>
        <v>1.5207874944753499E-14</v>
      </c>
      <c r="I27" s="7">
        <f t="shared" si="7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8"/>
        <v>3.3317950491412583E-2</v>
      </c>
      <c r="M27" s="10">
        <f t="shared" si="9"/>
        <v>11.164528077076184</v>
      </c>
      <c r="N27">
        <f t="shared" si="10"/>
        <v>3.210778725712819E-4</v>
      </c>
      <c r="O27">
        <f t="shared" si="11"/>
        <v>1.5003638905200089E-3</v>
      </c>
      <c r="P27" s="25">
        <f t="shared" si="12"/>
        <v>2.3019526726284828E-3</v>
      </c>
      <c r="Q27" s="17">
        <f t="shared" si="13"/>
        <v>0.94696952915761634</v>
      </c>
      <c r="R27">
        <f t="shared" si="23"/>
        <v>2428.3867503322044</v>
      </c>
      <c r="S27" s="25">
        <f t="shared" si="15"/>
        <v>6.5239719348457242E-4</v>
      </c>
      <c r="T27" s="25">
        <f t="shared" si="16"/>
        <v>3.5666281078968028E-2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8"/>
        <v>3.3639028363983865</v>
      </c>
      <c r="Y27" s="7">
        <f t="shared" ca="1" si="3"/>
        <v>62.714592823403109</v>
      </c>
      <c r="Z27">
        <v>1</v>
      </c>
      <c r="AA27">
        <v>2</v>
      </c>
      <c r="AB27" s="11">
        <f t="shared" si="19"/>
        <v>37.260249291632597</v>
      </c>
      <c r="AC27" s="11"/>
      <c r="AD27" s="7">
        <f t="shared" si="20"/>
        <v>3.6341962044398022</v>
      </c>
      <c r="AE27">
        <f t="shared" si="21"/>
        <v>133.33341753106632</v>
      </c>
      <c r="AF27" s="25">
        <f t="shared" si="22"/>
        <v>3.0007277810400182E-3</v>
      </c>
      <c r="AG27" s="7"/>
      <c r="AK27" s="17"/>
      <c r="AN27" s="7"/>
      <c r="AO27" s="7"/>
      <c r="AT27" s="8"/>
      <c r="AY27" s="7"/>
      <c r="BI27" s="1"/>
    </row>
    <row r="28" spans="1:61" ht="14.25" x14ac:dyDescent="0.2">
      <c r="A28" s="37" t="str">
        <f>Control!B30</f>
        <v>AME 10 GB</v>
      </c>
      <c r="B28" s="27">
        <f t="shared" si="4"/>
        <v>5.5839564742247427</v>
      </c>
      <c r="C28" s="20">
        <v>194.95420089900034</v>
      </c>
      <c r="D28" s="9">
        <f t="shared" si="5"/>
        <v>5.507977620666793E-7</v>
      </c>
      <c r="E28">
        <f>Control!C30/100</f>
        <v>0.24187466281342476</v>
      </c>
      <c r="F28">
        <f t="shared" si="6"/>
        <v>4.5980406672033929E-5</v>
      </c>
      <c r="G28">
        <f t="shared" si="0"/>
        <v>345.05988165701177</v>
      </c>
      <c r="H28" s="21">
        <f t="shared" si="1"/>
        <v>1.3918624385744325E-14</v>
      </c>
      <c r="I28" s="7">
        <f t="shared" si="7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8"/>
        <v>5.3475244520497248E-2</v>
      </c>
      <c r="M28" s="10">
        <f t="shared" si="9"/>
        <v>11.446173450292065</v>
      </c>
      <c r="N28">
        <f t="shared" si="10"/>
        <v>3.183258923448503E-4</v>
      </c>
      <c r="O28">
        <f t="shared" si="11"/>
        <v>1.4875041698357491E-3</v>
      </c>
      <c r="P28" s="25">
        <f t="shared" si="12"/>
        <v>2.2822224801162332E-3</v>
      </c>
      <c r="Q28" s="17">
        <f t="shared" si="13"/>
        <v>0.45837027038097433</v>
      </c>
      <c r="R28">
        <f t="shared" si="23"/>
        <v>2440.3515802881934</v>
      </c>
      <c r="S28" s="25">
        <f t="shared" si="15"/>
        <v>6.4680545288323154E-4</v>
      </c>
      <c r="T28" s="25">
        <f t="shared" si="16"/>
        <v>5.5803447407285517E-2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8"/>
        <v>5.3793570412842096</v>
      </c>
      <c r="Y28" s="7">
        <f t="shared" ca="1" si="3"/>
        <v>150.95420089900034</v>
      </c>
      <c r="Z28">
        <v>1</v>
      </c>
      <c r="AA28">
        <v>2</v>
      </c>
      <c r="AB28" s="11">
        <f t="shared" si="19"/>
        <v>12.677770383477089</v>
      </c>
      <c r="AC28" s="11"/>
      <c r="AD28" s="7">
        <f t="shared" si="20"/>
        <v>5.6486370195130657</v>
      </c>
      <c r="AE28">
        <f t="shared" si="21"/>
        <v>70.391721327581934</v>
      </c>
      <c r="AF28" s="25">
        <f t="shared" si="22"/>
        <v>2.9750083396714987E-3</v>
      </c>
      <c r="AG28" s="7"/>
      <c r="AK28" s="17"/>
      <c r="AN28" s="7"/>
      <c r="AO28" s="7"/>
      <c r="AT28" s="8"/>
      <c r="AY28" s="7"/>
      <c r="BI28" s="1"/>
    </row>
    <row r="29" spans="1:61" ht="14.25" x14ac:dyDescent="0.2">
      <c r="A29" s="37" t="str">
        <f>Control!B31</f>
        <v>AME 10 G1</v>
      </c>
      <c r="B29" s="27">
        <f t="shared" si="4"/>
        <v>2.2315825738096033</v>
      </c>
      <c r="C29" s="20">
        <v>42.679350048535518</v>
      </c>
      <c r="D29" s="9">
        <f t="shared" si="5"/>
        <v>6.9478273845291483E-7</v>
      </c>
      <c r="E29">
        <f>Control!C31/100</f>
        <v>0.26776829980812428</v>
      </c>
      <c r="F29">
        <f t="shared" si="6"/>
        <v>4.7685203105622851E-5</v>
      </c>
      <c r="G29">
        <f t="shared" si="0"/>
        <v>75.540467499725267</v>
      </c>
      <c r="H29" s="21">
        <f t="shared" si="1"/>
        <v>1.9869505525150585E-14</v>
      </c>
      <c r="I29" s="7">
        <f t="shared" si="7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8"/>
        <v>1.9886331879117824E-2</v>
      </c>
      <c r="M29" s="10">
        <f t="shared" si="9"/>
        <v>10.356425434493008</v>
      </c>
      <c r="N29">
        <f t="shared" si="10"/>
        <v>3.3012832919277363E-4</v>
      </c>
      <c r="O29">
        <f t="shared" si="11"/>
        <v>1.5426557438914656E-3</v>
      </c>
      <c r="P29" s="25">
        <f t="shared" si="12"/>
        <v>2.3668394947614088E-3</v>
      </c>
      <c r="Q29" s="17">
        <f t="shared" si="13"/>
        <v>2.1348906344587695</v>
      </c>
      <c r="R29">
        <f t="shared" si="23"/>
        <v>2399.3078858216377</v>
      </c>
      <c r="S29" s="25">
        <f t="shared" si="15"/>
        <v>6.7078678991589998E-4</v>
      </c>
      <c r="T29" s="25">
        <f t="shared" si="16"/>
        <v>2.2300856576984853E-2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8"/>
        <v>2.0216460208310596</v>
      </c>
      <c r="Y29" s="7">
        <f t="shared" ca="1" si="3"/>
        <v>37.679350048535518</v>
      </c>
      <c r="Z29">
        <v>1</v>
      </c>
      <c r="AA29">
        <v>2</v>
      </c>
      <c r="AB29" s="11">
        <f t="shared" si="19"/>
        <v>63.669935055353839</v>
      </c>
      <c r="AC29" s="11"/>
      <c r="AD29" s="7">
        <f t="shared" si="20"/>
        <v>2.2986612528011934</v>
      </c>
      <c r="AE29">
        <f t="shared" si="21"/>
        <v>169.33903872912532</v>
      </c>
      <c r="AF29" s="25">
        <f t="shared" si="22"/>
        <v>3.085311487782932E-3</v>
      </c>
      <c r="AG29" s="7"/>
      <c r="AK29" s="17"/>
      <c r="AN29" s="7"/>
      <c r="AO29" s="7"/>
      <c r="AT29" s="8"/>
      <c r="AY29" s="7"/>
      <c r="BI29" s="1"/>
    </row>
    <row r="30" spans="1:61" ht="14.25" x14ac:dyDescent="0.2">
      <c r="A30" s="37" t="str">
        <f>Control!B32</f>
        <v>AME 10 G2</v>
      </c>
      <c r="B30" s="27">
        <f t="shared" si="4"/>
        <v>3.1201399892855188</v>
      </c>
      <c r="C30" s="20">
        <v>75.698443532542484</v>
      </c>
      <c r="D30" s="9">
        <f t="shared" si="5"/>
        <v>2.0288971791515564E-7</v>
      </c>
      <c r="E30">
        <f>Control!C32/100</f>
        <v>0.24080955998466425</v>
      </c>
      <c r="F30">
        <f t="shared" si="6"/>
        <v>4.5912772091459259E-5</v>
      </c>
      <c r="G30">
        <f t="shared" si="0"/>
        <v>133.98272951548915</v>
      </c>
      <c r="H30" s="21">
        <f t="shared" si="1"/>
        <v>1.3705283708475521E-14</v>
      </c>
      <c r="I30" s="7">
        <f t="shared" si="7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8"/>
        <v>2.8856470110851875E-2</v>
      </c>
      <c r="M30" s="10">
        <f t="shared" si="9"/>
        <v>11.496017119903877</v>
      </c>
      <c r="N30">
        <f t="shared" si="10"/>
        <v>3.1785765294087184E-4</v>
      </c>
      <c r="O30">
        <f t="shared" si="11"/>
        <v>1.4853161352377188E-3</v>
      </c>
      <c r="P30" s="25">
        <f t="shared" si="12"/>
        <v>2.2788654597809908E-3</v>
      </c>
      <c r="Q30" s="17">
        <f t="shared" si="13"/>
        <v>1.1703210619594824</v>
      </c>
      <c r="R30">
        <f t="shared" si="23"/>
        <v>2422.8951620849007</v>
      </c>
      <c r="S30" s="25">
        <f t="shared" si="15"/>
        <v>6.4585403860298828E-4</v>
      </c>
      <c r="T30" s="25">
        <f t="shared" si="16"/>
        <v>3.1181248342724323E-2</v>
      </c>
      <c r="U30" s="10">
        <f ca="1">RANK(C30,$C$3:OFFSET($C$3,Control!$I$5-1,0),1)</f>
        <v>20</v>
      </c>
      <c r="V30" s="10">
        <f t="shared" ca="1" si="24"/>
        <v>20</v>
      </c>
      <c r="W30" s="10">
        <f t="shared" ca="1" si="24"/>
        <v>20</v>
      </c>
      <c r="X30" s="7">
        <f t="shared" si="18"/>
        <v>2.9174327763792749</v>
      </c>
      <c r="Y30" s="7">
        <f t="shared" ca="1" si="3"/>
        <v>55.698443532542484</v>
      </c>
      <c r="Z30">
        <v>1</v>
      </c>
      <c r="AA30">
        <v>2</v>
      </c>
      <c r="AB30" s="11">
        <f t="shared" si="19"/>
        <v>45.214580347865656</v>
      </c>
      <c r="AC30" s="11"/>
      <c r="AD30" s="7">
        <f t="shared" si="20"/>
        <v>3.1847253931458175</v>
      </c>
      <c r="AE30">
        <f t="shared" si="21"/>
        <v>148.58979783440572</v>
      </c>
      <c r="AF30" s="25">
        <f t="shared" si="22"/>
        <v>2.9706322704754384E-3</v>
      </c>
      <c r="AG30" s="7"/>
      <c r="AK30" s="17"/>
      <c r="AN30" s="7"/>
      <c r="AO30" s="7"/>
      <c r="AT30" s="9"/>
      <c r="AY30" s="7"/>
      <c r="BI30" s="1"/>
    </row>
    <row r="31" spans="1:61" ht="14.25" x14ac:dyDescent="0.2">
      <c r="A31" s="37" t="str">
        <f>Control!B33</f>
        <v>AME 10 G3</v>
      </c>
      <c r="B31" s="27">
        <f t="shared" ref="B31:B94" si="25">100*T31/(1-S31)</f>
        <v>2.2903014024878532</v>
      </c>
      <c r="C31" s="20">
        <v>44.648395300472004</v>
      </c>
      <c r="D31" s="9">
        <f t="shared" ref="D31:D94" si="26">ABS(B31-((354.94*SQRT(C31)+9.623*C31-1.5223*POWER(C31,1.5))/($AA$1+273)+0.0012439*POWER(C31,1.5)))</f>
        <v>9.8756921129705688E-7</v>
      </c>
      <c r="E31">
        <f>Control!C33/100</f>
        <v>0.22324628263464061</v>
      </c>
      <c r="F31">
        <f t="shared" ref="F31:F94" si="27">$F$2*N31</f>
        <v>4.4824241874036529E-5</v>
      </c>
      <c r="G31">
        <f t="shared" ref="G31:G94" si="28">0.018*C31*1000000/8.3144/($AA$1+273.15)</f>
        <v>79.02558615055392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2.0618911859803211E-2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3.1032167451256062E-4</v>
      </c>
      <c r="O31">
        <f t="shared" ref="O31:O94" si="35">$O$2*N31</f>
        <v>1.450101282768975E-3</v>
      </c>
      <c r="P31" s="25">
        <f t="shared" ref="P31:P94" si="36">S31*($P$2-$F$2)</f>
        <v>2.2248366176655307E-3</v>
      </c>
      <c r="Q31" s="17">
        <f t="shared" ref="Q31:Q94" si="37">100/(1+G31/$AA$2*(1/S31-1))</f>
        <v>1.9223895260780766</v>
      </c>
      <c r="R31">
        <f t="shared" ref="R31:R94" si="38">Q31/100*G31+(100-Q31)/100*2450</f>
        <v>2404.4206362021669</v>
      </c>
      <c r="S31" s="25">
        <f t="shared" ref="S31:S94" si="39">($O$2/(1+$P$2-$F$2)+1)*N31</f>
        <v>6.3054170599838311E-4</v>
      </c>
      <c r="T31" s="25">
        <f t="shared" ref="T31:T94" si="40">L31+F31+P31</f>
        <v>2.2888572719342779E-2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8"/>
        <v>2.0929233534315772</v>
      </c>
      <c r="Y31" s="7">
        <f t="shared" ca="1" si="3"/>
        <v>38.648395300472004</v>
      </c>
      <c r="Z31">
        <v>1</v>
      </c>
      <c r="AA31">
        <v>2</v>
      </c>
      <c r="AB31" s="11">
        <f t="shared" si="19"/>
        <v>62.363749631922929</v>
      </c>
      <c r="AC31" s="11"/>
      <c r="AD31" s="7">
        <f t="shared" ref="AD31:AD94" si="41">B31+S31*100</f>
        <v>2.3533555730876916</v>
      </c>
      <c r="AE31">
        <f t="shared" ref="AE31:AE94" si="42">($AE$1/100-K31)/(1-K31)/N31-1-$P$2</f>
        <v>178.17835545045875</v>
      </c>
      <c r="AF31" s="25">
        <f t="shared" ref="AF31:AF94" si="43">S31+P31+F31</f>
        <v>2.9002025655379504E-3</v>
      </c>
    </row>
    <row r="32" spans="1:61" ht="14.25" x14ac:dyDescent="0.2">
      <c r="A32" s="37" t="str">
        <f>Control!B34</f>
        <v>AME_10-Aa</v>
      </c>
      <c r="B32" s="27">
        <f t="shared" si="25"/>
        <v>2.9464132871752646</v>
      </c>
      <c r="C32" s="20">
        <v>68.732317457407248</v>
      </c>
      <c r="D32" s="9">
        <f t="shared" si="26"/>
        <v>3.7471300551317199E-7</v>
      </c>
      <c r="E32">
        <f>Control!C34/100</f>
        <v>0.45721600000000001</v>
      </c>
      <c r="F32">
        <f t="shared" si="27"/>
        <v>6.5106594061540774E-5</v>
      </c>
      <c r="G32">
        <f t="shared" si="28"/>
        <v>121.65300987872543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</f>
        <v>2.6251079695098604E-2</v>
      </c>
      <c r="L32" s="25">
        <f t="shared" si="32"/>
        <v>2.6140496909300807E-2</v>
      </c>
      <c r="M32" s="10">
        <f t="shared" si="33"/>
        <v>6.1385736968964695</v>
      </c>
      <c r="N32">
        <f t="shared" si="34"/>
        <v>4.5073795888759004E-4</v>
      </c>
      <c r="O32">
        <f t="shared" si="35"/>
        <v>2.1062521443345329E-3</v>
      </c>
      <c r="P32" s="25">
        <f t="shared" si="36"/>
        <v>3.2315445496358345E-3</v>
      </c>
      <c r="Q32" s="17">
        <f t="shared" si="37"/>
        <v>1.8163173388253535</v>
      </c>
      <c r="R32">
        <f t="shared" si="38"/>
        <v>2407.7098299104091</v>
      </c>
      <c r="S32" s="25">
        <f t="shared" si="39"/>
        <v>9.158531449716909E-4</v>
      </c>
      <c r="T32" s="25">
        <f t="shared" si="40"/>
        <v>2.9437148052998185E-2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8"/>
        <v>2.6591234868188396</v>
      </c>
      <c r="Y32" s="7">
        <f t="shared" ca="1" si="3"/>
        <v>53.732317457407248</v>
      </c>
      <c r="Z32">
        <v>1</v>
      </c>
      <c r="AA32">
        <v>2</v>
      </c>
      <c r="AB32" s="11">
        <f t="shared" si="19"/>
        <v>48.559757173169594</v>
      </c>
      <c r="AC32" s="11"/>
      <c r="AD32" s="7">
        <f t="shared" si="41"/>
        <v>3.0379986016724336</v>
      </c>
      <c r="AE32">
        <f t="shared" si="42"/>
        <v>109.24029059485419</v>
      </c>
      <c r="AF32" s="25">
        <f t="shared" si="43"/>
        <v>4.2125042886690667E-3</v>
      </c>
    </row>
    <row r="33" spans="1:44" ht="14.25" x14ac:dyDescent="0.2">
      <c r="A33" s="37" t="str">
        <f>Control!B35</f>
        <v>AME_10-Ac</v>
      </c>
      <c r="B33" s="27">
        <f t="shared" si="25"/>
        <v>2.8949093575565787</v>
      </c>
      <c r="C33" s="20">
        <v>66.711899423063286</v>
      </c>
      <c r="D33" s="9">
        <f t="shared" si="26"/>
        <v>6.3160947583185134E-8</v>
      </c>
      <c r="E33">
        <f>Control!C35/100</f>
        <v>0.45721600000000001</v>
      </c>
      <c r="F33">
        <f t="shared" si="27"/>
        <v>6.5106594061540774E-5</v>
      </c>
      <c r="G33">
        <f t="shared" si="28"/>
        <v>118.07696378885635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</f>
        <v>2.5734335311338209E-2</v>
      </c>
      <c r="L33" s="25">
        <f t="shared" si="32"/>
        <v>2.5625929313473149E-2</v>
      </c>
      <c r="M33" s="10">
        <f t="shared" si="33"/>
        <v>6.1385736968964695</v>
      </c>
      <c r="N33">
        <f t="shared" si="34"/>
        <v>4.5073795888759004E-4</v>
      </c>
      <c r="O33">
        <f t="shared" si="35"/>
        <v>2.1062521443345329E-3</v>
      </c>
      <c r="P33" s="25">
        <f t="shared" si="36"/>
        <v>3.2315445496358345E-3</v>
      </c>
      <c r="Q33" s="17">
        <f t="shared" si="37"/>
        <v>1.8702969986735547</v>
      </c>
      <c r="R33">
        <f t="shared" si="38"/>
        <v>2406.386113442366</v>
      </c>
      <c r="S33" s="25">
        <f t="shared" si="39"/>
        <v>9.158531449716909E-4</v>
      </c>
      <c r="T33" s="25">
        <f t="shared" si="40"/>
        <v>2.8922580457170527E-2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8"/>
        <v>2.6076667272360741</v>
      </c>
      <c r="Y33" s="7">
        <f t="shared" ca="1" si="3"/>
        <v>52.711899423063286</v>
      </c>
      <c r="Z33">
        <v>1</v>
      </c>
      <c r="AA33">
        <v>2</v>
      </c>
      <c r="AB33" s="11">
        <f t="shared" si="19"/>
        <v>49.57899020948517</v>
      </c>
      <c r="AC33" s="11"/>
      <c r="AD33" s="7">
        <f t="shared" si="41"/>
        <v>2.9864946720537477</v>
      </c>
      <c r="AE33">
        <f t="shared" si="42"/>
        <v>110.35659473450357</v>
      </c>
      <c r="AF33" s="25">
        <f t="shared" si="43"/>
        <v>4.2125042886690667E-3</v>
      </c>
    </row>
    <row r="34" spans="1:44" ht="14.25" x14ac:dyDescent="0.2">
      <c r="A34" s="37" t="str">
        <f>Control!B36</f>
        <v>AME_10-Ab</v>
      </c>
      <c r="B34" s="27">
        <f t="shared" si="25"/>
        <v>3.097129011494955</v>
      </c>
      <c r="C34" s="20">
        <v>74.762620750034031</v>
      </c>
      <c r="D34" s="9">
        <f t="shared" si="26"/>
        <v>8.5690139561833689E-7</v>
      </c>
      <c r="E34">
        <f>Control!C36/100</f>
        <v>0.38475399999999998</v>
      </c>
      <c r="F34">
        <f t="shared" si="27"/>
        <v>5.7176039627381145E-5</v>
      </c>
      <c r="G34">
        <f t="shared" si="28"/>
        <v>132.3263666513127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</f>
        <v>2.8155447799782164E-2</v>
      </c>
      <c r="L34" s="25">
        <f t="shared" si="32"/>
        <v>2.8051289978127648E-2</v>
      </c>
      <c r="M34" s="10">
        <f t="shared" si="33"/>
        <v>7.2613372122388613</v>
      </c>
      <c r="N34">
        <f t="shared" si="34"/>
        <v>3.9583412049725412E-4</v>
      </c>
      <c r="O34">
        <f t="shared" si="35"/>
        <v>1.8496921518563276E-3</v>
      </c>
      <c r="P34" s="25">
        <f t="shared" si="36"/>
        <v>2.8379140683196945E-3</v>
      </c>
      <c r="Q34" s="17">
        <f t="shared" si="37"/>
        <v>1.4714034861071623</v>
      </c>
      <c r="R34">
        <f t="shared" si="38"/>
        <v>2415.8976693623213</v>
      </c>
      <c r="S34" s="25">
        <f t="shared" si="39"/>
        <v>8.0429419576558039E-4</v>
      </c>
      <c r="T34" s="25">
        <f t="shared" si="40"/>
        <v>3.0946380086074723E-2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18"/>
        <v>2.8447124098624905</v>
      </c>
      <c r="Y34" s="7">
        <f t="shared" ca="1" si="3"/>
        <v>57.762620750034031</v>
      </c>
      <c r="Z34">
        <v>1</v>
      </c>
      <c r="AA34">
        <v>2</v>
      </c>
      <c r="AB34" s="11">
        <f t="shared" si="19"/>
        <v>45.649288349119701</v>
      </c>
      <c r="AC34" s="11"/>
      <c r="AD34" s="7">
        <f t="shared" si="41"/>
        <v>3.177558431071513</v>
      </c>
      <c r="AE34">
        <f t="shared" si="42"/>
        <v>120.34429544792363</v>
      </c>
      <c r="AF34" s="25">
        <f t="shared" si="43"/>
        <v>3.6993843037126562E-3</v>
      </c>
    </row>
    <row r="35" spans="1:44" ht="14.25" x14ac:dyDescent="0.2">
      <c r="A35" s="37" t="str">
        <f>Control!B37</f>
        <v>AME_10-Db</v>
      </c>
      <c r="B35" s="27">
        <f t="shared" si="25"/>
        <v>3.6145707090271677</v>
      </c>
      <c r="C35" s="20">
        <v>96.725026068181919</v>
      </c>
      <c r="D35" s="9">
        <f t="shared" si="26"/>
        <v>7.4297710783710613E-7</v>
      </c>
      <c r="E35">
        <f>Control!C37/100</f>
        <v>0.38475399999999998</v>
      </c>
      <c r="F35">
        <f t="shared" si="27"/>
        <v>5.7176039627381145E-5</v>
      </c>
      <c r="G35">
        <f t="shared" si="28"/>
        <v>171.1988041009142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</f>
        <v>3.3344900802547851E-2</v>
      </c>
      <c r="L35" s="25">
        <f t="shared" si="32"/>
        <v>3.3221545199910052E-2</v>
      </c>
      <c r="M35" s="10">
        <f t="shared" si="33"/>
        <v>7.2613372122388613</v>
      </c>
      <c r="N35">
        <f t="shared" si="34"/>
        <v>3.9583412049725412E-4</v>
      </c>
      <c r="O35">
        <f t="shared" si="35"/>
        <v>1.8496921518563276E-3</v>
      </c>
      <c r="P35" s="25">
        <f t="shared" si="36"/>
        <v>2.8379140683196945E-3</v>
      </c>
      <c r="Q35" s="17">
        <f t="shared" si="37"/>
        <v>1.1411187383085595</v>
      </c>
      <c r="R35">
        <f t="shared" si="38"/>
        <v>2423.9961725447956</v>
      </c>
      <c r="S35" s="25">
        <f t="shared" si="39"/>
        <v>8.0429419576558039E-4</v>
      </c>
      <c r="T35" s="25">
        <f t="shared" si="40"/>
        <v>3.611663530785713E-2</v>
      </c>
      <c r="U35" s="10">
        <f ca="1">RANK(C35,$C$3:OFFSET($C$3,Control!$I$5-1,0),1)</f>
        <v>33</v>
      </c>
      <c r="V35" s="10">
        <f t="shared" ca="1" si="24"/>
        <v>33</v>
      </c>
      <c r="W35" s="10">
        <f t="shared" ca="1" si="24"/>
        <v>33</v>
      </c>
      <c r="X35" s="7">
        <f t="shared" si="18"/>
        <v>3.3617379320407306</v>
      </c>
      <c r="Y35" s="7">
        <f t="shared" ca="1" si="3"/>
        <v>63.725026068181919</v>
      </c>
      <c r="Z35">
        <v>1</v>
      </c>
      <c r="AA35">
        <v>2</v>
      </c>
      <c r="AB35" s="11">
        <f t="shared" si="19"/>
        <v>36.508000801152221</v>
      </c>
      <c r="AC35" s="11"/>
      <c r="AD35" s="7">
        <f t="shared" si="41"/>
        <v>3.6950001286037257</v>
      </c>
      <c r="AE35">
        <f t="shared" si="42"/>
        <v>107.45303759081341</v>
      </c>
      <c r="AF35" s="25">
        <f t="shared" si="43"/>
        <v>3.6993843037126562E-3</v>
      </c>
    </row>
    <row r="36" spans="1:44" ht="14.25" x14ac:dyDescent="0.2">
      <c r="A36" s="37" t="str">
        <f>Control!B38</f>
        <v>AME_10-Bc</v>
      </c>
      <c r="B36" s="27">
        <f t="shared" si="25"/>
        <v>3.1207030092915438</v>
      </c>
      <c r="C36" s="20">
        <v>75.721380470147039</v>
      </c>
      <c r="D36" s="9">
        <f t="shared" si="26"/>
        <v>4.7119275903284574E-7</v>
      </c>
      <c r="E36">
        <f>Control!C38/100</f>
        <v>0.403194</v>
      </c>
      <c r="F36">
        <f t="shared" si="27"/>
        <v>5.9011512619901627E-5</v>
      </c>
      <c r="G36">
        <f t="shared" si="28"/>
        <v>134.02332682982711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</f>
        <v>2.8301153860659404E-2</v>
      </c>
      <c r="L36" s="25">
        <f t="shared" si="32"/>
        <v>2.8193096023967423E-2</v>
      </c>
      <c r="M36" s="10">
        <f t="shared" si="33"/>
        <v>6.9373362825265357</v>
      </c>
      <c r="N36">
        <f t="shared" si="34"/>
        <v>4.085412412147036E-4</v>
      </c>
      <c r="O36">
        <f t="shared" si="35"/>
        <v>1.9090712206294561E-3</v>
      </c>
      <c r="P36" s="25">
        <f t="shared" si="36"/>
        <v>2.9290171713230056E-3</v>
      </c>
      <c r="Q36" s="17">
        <f t="shared" si="37"/>
        <v>1.4990285044323683</v>
      </c>
      <c r="R36">
        <f t="shared" si="38"/>
        <v>2415.2828495131744</v>
      </c>
      <c r="S36" s="25">
        <f t="shared" si="39"/>
        <v>8.3011375731600532E-4</v>
      </c>
      <c r="T36" s="25">
        <f t="shared" si="40"/>
        <v>3.1181124707910332E-2</v>
      </c>
      <c r="U36" s="10">
        <f ca="1">RANK(C36,$C$3:OFFSET($C$3,Control!$I$5-1,0),1)</f>
        <v>21</v>
      </c>
      <c r="V36" s="10">
        <f t="shared" ref="V36:W55" ca="1" si="44">IF(U36=U35,U35+1,U36)</f>
        <v>21</v>
      </c>
      <c r="W36" s="10">
        <f t="shared" ca="1" si="44"/>
        <v>21</v>
      </c>
      <c r="X36" s="7">
        <f t="shared" si="18"/>
        <v>2.8601637265182127</v>
      </c>
      <c r="Y36" s="7">
        <f t="shared" ca="1" si="3"/>
        <v>54.721380470147039</v>
      </c>
      <c r="Z36">
        <v>1</v>
      </c>
      <c r="AA36">
        <v>2</v>
      </c>
      <c r="AB36" s="11">
        <f t="shared" si="19"/>
        <v>45.203979778866788</v>
      </c>
      <c r="AC36" s="11"/>
      <c r="AD36" s="7">
        <f t="shared" si="41"/>
        <v>3.2037143850231442</v>
      </c>
      <c r="AE36">
        <f t="shared" si="42"/>
        <v>116.1069314547192</v>
      </c>
      <c r="AF36" s="25">
        <f t="shared" si="43"/>
        <v>3.8181424412589127E-3</v>
      </c>
    </row>
    <row r="37" spans="1:44" ht="14.25" x14ac:dyDescent="0.2">
      <c r="A37" s="37" t="str">
        <f>Control!B39</f>
        <v>AME_10-Bb</v>
      </c>
      <c r="B37" s="27">
        <f t="shared" si="25"/>
        <v>3.2434155061587409</v>
      </c>
      <c r="C37" s="20">
        <v>80.77880726384214</v>
      </c>
      <c r="D37" s="9">
        <f t="shared" si="26"/>
        <v>6.969596353378904E-7</v>
      </c>
      <c r="E37">
        <f>Control!C39/100</f>
        <v>0.403194</v>
      </c>
      <c r="F37">
        <f t="shared" si="27"/>
        <v>5.9011512619901627E-5</v>
      </c>
      <c r="G37">
        <f t="shared" si="28"/>
        <v>142.97473738099305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2.9419202339320959E-2</v>
      </c>
      <c r="M37" s="10">
        <f t="shared" si="33"/>
        <v>6.9373362825265357</v>
      </c>
      <c r="N37">
        <f t="shared" si="34"/>
        <v>4.085412412147036E-4</v>
      </c>
      <c r="O37">
        <f t="shared" si="35"/>
        <v>1.9090712206294561E-3</v>
      </c>
      <c r="P37" s="25">
        <f t="shared" si="36"/>
        <v>2.9290171713230056E-3</v>
      </c>
      <c r="Q37" s="17">
        <f t="shared" si="37"/>
        <v>1.4064968434851077</v>
      </c>
      <c r="R37">
        <f t="shared" si="38"/>
        <v>2417.5517625028597</v>
      </c>
      <c r="S37" s="25">
        <f t="shared" si="39"/>
        <v>8.3011375731600532E-4</v>
      </c>
      <c r="T37" s="25">
        <f t="shared" si="40"/>
        <v>3.2407231023263865E-2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18"/>
        <v>2.9827743580535659</v>
      </c>
      <c r="Y37" s="7">
        <f t="shared" ca="1" si="3"/>
        <v>54.77880726384214</v>
      </c>
      <c r="Z37">
        <v>1</v>
      </c>
      <c r="AA37">
        <v>2</v>
      </c>
      <c r="AB37" s="11">
        <f t="shared" si="19"/>
        <v>42.929967088386753</v>
      </c>
      <c r="AC37" s="11"/>
      <c r="AD37" s="7">
        <f t="shared" si="41"/>
        <v>3.3264268818903413</v>
      </c>
      <c r="AE37">
        <f t="shared" si="42"/>
        <v>113.15574966287288</v>
      </c>
      <c r="AF37" s="25">
        <f t="shared" si="43"/>
        <v>3.8181424412589127E-3</v>
      </c>
    </row>
    <row r="38" spans="1:44" ht="14.25" x14ac:dyDescent="0.2">
      <c r="A38" s="37" t="str">
        <f>Control!B40</f>
        <v>AME_10-Ca</v>
      </c>
      <c r="B38" s="27">
        <f t="shared" si="25"/>
        <v>3.3496555529332599</v>
      </c>
      <c r="C38" s="20">
        <v>85.245493897042721</v>
      </c>
      <c r="D38" s="9">
        <f t="shared" si="26"/>
        <v>6.3386236348605962E-7</v>
      </c>
      <c r="E38">
        <f>Control!C40/100</f>
        <v>0.403194</v>
      </c>
      <c r="F38">
        <f t="shared" si="27"/>
        <v>5.9011512619901627E-5</v>
      </c>
      <c r="G38">
        <f t="shared" si="28"/>
        <v>150.88056528284798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3.0480720893822096E-2</v>
      </c>
      <c r="M38" s="10">
        <f t="shared" si="33"/>
        <v>6.9373362825265357</v>
      </c>
      <c r="N38">
        <f t="shared" si="34"/>
        <v>4.085412412147036E-4</v>
      </c>
      <c r="O38">
        <f t="shared" si="35"/>
        <v>1.9090712206294561E-3</v>
      </c>
      <c r="P38" s="25">
        <f t="shared" si="36"/>
        <v>2.9290171713230056E-3</v>
      </c>
      <c r="Q38" s="17">
        <f t="shared" si="37"/>
        <v>1.3337822976942069</v>
      </c>
      <c r="R38">
        <f t="shared" si="38"/>
        <v>2419.3347519768954</v>
      </c>
      <c r="S38" s="25">
        <f t="shared" si="39"/>
        <v>8.3011375731600532E-4</v>
      </c>
      <c r="T38" s="25">
        <f t="shared" si="40"/>
        <v>3.3468749577765002E-2</v>
      </c>
      <c r="U38" s="10">
        <f ca="1">RANK(C38,$C$3:OFFSET($C$3,Control!$I$5-1,0),1)</f>
        <v>29</v>
      </c>
      <c r="V38" s="10">
        <f t="shared" ca="1" si="44"/>
        <v>29</v>
      </c>
      <c r="W38" s="10">
        <f t="shared" ca="1" si="44"/>
        <v>29</v>
      </c>
      <c r="X38" s="7">
        <f t="shared" si="18"/>
        <v>3.0889262135036799</v>
      </c>
      <c r="Y38" s="7">
        <f t="shared" ca="1" si="3"/>
        <v>56.245493897042721</v>
      </c>
      <c r="Z38">
        <v>1</v>
      </c>
      <c r="AA38">
        <v>2</v>
      </c>
      <c r="AB38" s="11">
        <f t="shared" si="19"/>
        <v>41.021505738724969</v>
      </c>
      <c r="AC38" s="11"/>
      <c r="AD38" s="7">
        <f t="shared" si="41"/>
        <v>3.4326669286648603</v>
      </c>
      <c r="AE38">
        <f t="shared" si="42"/>
        <v>110.59467054200323</v>
      </c>
      <c r="AF38" s="25">
        <f t="shared" si="43"/>
        <v>3.8181424412589127E-3</v>
      </c>
    </row>
    <row r="39" spans="1:44" ht="14.25" x14ac:dyDescent="0.2">
      <c r="A39" s="37" t="str">
        <f>Control!B41</f>
        <v>AME_10-Cb</v>
      </c>
      <c r="B39" s="27">
        <f t="shared" si="25"/>
        <v>2.6208833402111673</v>
      </c>
      <c r="C39" s="20">
        <v>56.322859714907082</v>
      </c>
      <c r="D39" s="9">
        <f t="shared" si="26"/>
        <v>8.1969472143228472E-7</v>
      </c>
      <c r="E39">
        <f>Control!C41/100</f>
        <v>0.46220800000000006</v>
      </c>
      <c r="F39">
        <f t="shared" si="27"/>
        <v>6.5731626103995104E-5</v>
      </c>
      <c r="G39">
        <f t="shared" si="28"/>
        <v>99.688845986339388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</f>
        <v>2.2953921850910421E-2</v>
      </c>
      <c r="L39" s="25">
        <f t="shared" si="32"/>
        <v>2.2856300086147523E-2</v>
      </c>
      <c r="M39" s="10">
        <f t="shared" si="33"/>
        <v>6.0741866913590288</v>
      </c>
      <c r="N39">
        <f t="shared" si="34"/>
        <v>4.5506510379688921E-4</v>
      </c>
      <c r="O39">
        <f t="shared" si="35"/>
        <v>2.126472447649015E-3</v>
      </c>
      <c r="P39" s="25">
        <f t="shared" si="36"/>
        <v>3.262567811092759E-3</v>
      </c>
      <c r="Q39" s="17">
        <f t="shared" si="37"/>
        <v>2.228407501819015</v>
      </c>
      <c r="R39">
        <f t="shared" si="38"/>
        <v>2397.6254899278701</v>
      </c>
      <c r="S39" s="25">
        <f t="shared" si="39"/>
        <v>9.2464545810127629E-4</v>
      </c>
      <c r="T39" s="25">
        <f t="shared" si="40"/>
        <v>2.6184599523344277E-2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18"/>
        <v>2.3311365189944411</v>
      </c>
      <c r="Y39" s="7">
        <f t="shared" ca="1" si="3"/>
        <v>49.322859714907082</v>
      </c>
      <c r="Z39">
        <v>1</v>
      </c>
      <c r="AA39">
        <v>2</v>
      </c>
      <c r="AB39" s="11">
        <f t="shared" si="19"/>
        <v>55.200144780358741</v>
      </c>
      <c r="AC39" s="11"/>
      <c r="AD39" s="7">
        <f t="shared" si="41"/>
        <v>2.7133478860212947</v>
      </c>
      <c r="AE39">
        <f t="shared" si="42"/>
        <v>115.19203222219393</v>
      </c>
      <c r="AF39" s="25">
        <f t="shared" si="43"/>
        <v>4.2529448952980308E-3</v>
      </c>
    </row>
    <row r="40" spans="1:44" ht="14.25" x14ac:dyDescent="0.2">
      <c r="A40" s="37" t="str">
        <f>Control!B42</f>
        <v>AME_10-Da</v>
      </c>
      <c r="B40" s="27">
        <f t="shared" si="25"/>
        <v>3.2268567543636002</v>
      </c>
      <c r="C40" s="20">
        <v>80.089984238325684</v>
      </c>
      <c r="D40" s="9">
        <f t="shared" si="26"/>
        <v>6.4636176100307807E-7</v>
      </c>
      <c r="E40">
        <f>Control!C42/100</f>
        <v>0.46220800000000006</v>
      </c>
      <c r="F40">
        <f t="shared" si="27"/>
        <v>6.5731626103995104E-5</v>
      </c>
      <c r="G40">
        <f t="shared" si="28"/>
        <v>141.75555261569286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</f>
        <v>2.9033910744512004E-2</v>
      </c>
      <c r="L40" s="25">
        <f t="shared" si="32"/>
        <v>2.8910431122020592E-2</v>
      </c>
      <c r="M40" s="10">
        <f t="shared" si="33"/>
        <v>6.0741866913590288</v>
      </c>
      <c r="N40">
        <f t="shared" si="34"/>
        <v>4.5506510379688921E-4</v>
      </c>
      <c r="O40">
        <f t="shared" si="35"/>
        <v>2.126472447649015E-3</v>
      </c>
      <c r="P40" s="25">
        <f t="shared" si="36"/>
        <v>3.262567811092759E-3</v>
      </c>
      <c r="Q40" s="17">
        <f t="shared" si="37"/>
        <v>1.5775480359253313</v>
      </c>
      <c r="R40">
        <f t="shared" si="38"/>
        <v>2413.586335055933</v>
      </c>
      <c r="S40" s="25">
        <f t="shared" si="39"/>
        <v>9.2464545810127629E-4</v>
      </c>
      <c r="T40" s="25">
        <f t="shared" si="40"/>
        <v>3.2238730559217346E-2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18"/>
        <v>2.9365496225817482</v>
      </c>
      <c r="Y40" s="7">
        <f t="shared" ca="1" si="3"/>
        <v>55.089984238325684</v>
      </c>
      <c r="Z40">
        <v>1</v>
      </c>
      <c r="AA40">
        <v>2</v>
      </c>
      <c r="AB40" s="11">
        <f t="shared" si="19"/>
        <v>43.232461843519729</v>
      </c>
      <c r="AC40" s="11"/>
      <c r="AD40" s="7">
        <f t="shared" si="41"/>
        <v>3.3193213001737276</v>
      </c>
      <c r="AE40">
        <f t="shared" si="42"/>
        <v>102.1823875665864</v>
      </c>
      <c r="AF40" s="25">
        <f t="shared" si="43"/>
        <v>4.2529448952980308E-3</v>
      </c>
    </row>
    <row r="41" spans="1:44" ht="14.25" x14ac:dyDescent="0.2">
      <c r="A41" s="37" t="str">
        <f>Control!B43</f>
        <v>AME_10-Ea</v>
      </c>
      <c r="B41" s="27">
        <f t="shared" si="25"/>
        <v>3.670820273254348</v>
      </c>
      <c r="C41" s="20">
        <v>99.223197836478107</v>
      </c>
      <c r="D41" s="9">
        <f t="shared" si="26"/>
        <v>2.4771236795118057E-7</v>
      </c>
      <c r="E41">
        <f>Control!C43/100</f>
        <v>0.57247999999999999</v>
      </c>
      <c r="F41">
        <f t="shared" si="27"/>
        <v>8.3260885694743945E-5</v>
      </c>
      <c r="G41">
        <f t="shared" si="28"/>
        <v>175.62045211235539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</f>
        <v>3.2625076340076879E-2</v>
      </c>
      <c r="L41" s="25">
        <f t="shared" si="32"/>
        <v>3.2449321237507496E-2</v>
      </c>
      <c r="M41" s="10">
        <f t="shared" si="33"/>
        <v>4.9382608229946872</v>
      </c>
      <c r="N41">
        <f t="shared" si="34"/>
        <v>5.7642151634822733E-4</v>
      </c>
      <c r="O41">
        <f t="shared" si="35"/>
        <v>2.693558487608539E-3</v>
      </c>
      <c r="P41" s="25">
        <f t="shared" si="36"/>
        <v>4.1326268904556263E-3</v>
      </c>
      <c r="Q41" s="17">
        <f t="shared" si="37"/>
        <v>1.6127464352910816</v>
      </c>
      <c r="R41">
        <f t="shared" si="38"/>
        <v>2413.320024916452</v>
      </c>
      <c r="S41" s="25">
        <f t="shared" si="39"/>
        <v>1.1712291990667082E-3</v>
      </c>
      <c r="T41" s="25">
        <f t="shared" si="40"/>
        <v>3.6665209013657864E-2</v>
      </c>
      <c r="U41" s="10">
        <f ca="1">RANK(C41,$C$3:OFFSET($C$3,Control!$I$5-1,0),1)</f>
        <v>34</v>
      </c>
      <c r="V41" s="10">
        <f t="shared" ca="1" si="44"/>
        <v>34</v>
      </c>
      <c r="W41" s="10">
        <f t="shared" ca="1" si="44"/>
        <v>34</v>
      </c>
      <c r="X41" s="7">
        <f t="shared" si="18"/>
        <v>3.3025742753855725</v>
      </c>
      <c r="Y41" s="7">
        <f t="shared" ca="1" si="3"/>
        <v>65.223197836478107</v>
      </c>
      <c r="Z41">
        <v>1</v>
      </c>
      <c r="AA41">
        <v>2</v>
      </c>
      <c r="AB41" s="11">
        <f t="shared" si="19"/>
        <v>35.594500588787824</v>
      </c>
      <c r="AC41" s="11"/>
      <c r="AD41" s="7">
        <f t="shared" si="41"/>
        <v>3.787943193161019</v>
      </c>
      <c r="AE41">
        <f t="shared" si="42"/>
        <v>73.558648092927186</v>
      </c>
      <c r="AF41" s="25">
        <f t="shared" si="43"/>
        <v>5.3871169752170789E-3</v>
      </c>
    </row>
    <row r="42" spans="1:44" ht="14.25" x14ac:dyDescent="0.2">
      <c r="A42" s="37" t="str">
        <f>Control!B44</f>
        <v>AME_10-Eb</v>
      </c>
      <c r="B42" s="27">
        <f t="shared" si="25"/>
        <v>2.995324113611797</v>
      </c>
      <c r="C42" s="20">
        <v>70.670153520862101</v>
      </c>
      <c r="D42" s="9">
        <f t="shared" si="26"/>
        <v>3.0043025400772194E-7</v>
      </c>
      <c r="E42">
        <f>Control!C44/100</f>
        <v>0.57247999999999999</v>
      </c>
      <c r="F42">
        <f t="shared" si="27"/>
        <v>8.3260885694743945E-5</v>
      </c>
      <c r="G42">
        <f t="shared" si="28"/>
        <v>125.0828897153381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</f>
        <v>2.5841482337507451E-2</v>
      </c>
      <c r="L42" s="25">
        <f t="shared" si="32"/>
        <v>2.5702271249342289E-2</v>
      </c>
      <c r="M42" s="10">
        <f t="shared" si="33"/>
        <v>4.9382608229946872</v>
      </c>
      <c r="N42">
        <f t="shared" si="34"/>
        <v>5.7642151634822733E-4</v>
      </c>
      <c r="O42">
        <f t="shared" si="35"/>
        <v>2.693558487608539E-3</v>
      </c>
      <c r="P42" s="25">
        <f t="shared" si="36"/>
        <v>4.1326268904556263E-3</v>
      </c>
      <c r="Q42" s="17">
        <f t="shared" si="37"/>
        <v>2.249689511126733</v>
      </c>
      <c r="R42">
        <f t="shared" si="38"/>
        <v>2397.6965836275353</v>
      </c>
      <c r="S42" s="25">
        <f t="shared" si="39"/>
        <v>1.1712291990667082E-3</v>
      </c>
      <c r="T42" s="25">
        <f t="shared" si="40"/>
        <v>2.991815902549266E-2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18"/>
        <v>2.6278692765690517</v>
      </c>
      <c r="Y42" s="7">
        <f t="shared" ca="1" si="3"/>
        <v>54.670153520862101</v>
      </c>
      <c r="Z42">
        <v>1</v>
      </c>
      <c r="AA42">
        <v>2</v>
      </c>
      <c r="AB42" s="11">
        <f t="shared" si="19"/>
        <v>47.603360537399567</v>
      </c>
      <c r="AC42" s="11"/>
      <c r="AD42" s="7">
        <f t="shared" si="41"/>
        <v>3.112447033518468</v>
      </c>
      <c r="AE42">
        <f t="shared" si="42"/>
        <v>85.0945219015302</v>
      </c>
      <c r="AF42" s="25">
        <f t="shared" si="43"/>
        <v>5.3871169752170789E-3</v>
      </c>
    </row>
    <row r="43" spans="1:44" ht="14.25" x14ac:dyDescent="0.2">
      <c r="A43" s="37" t="str">
        <f>Control!B45</f>
        <v>AME_10-Ec</v>
      </c>
      <c r="B43" s="27">
        <f t="shared" si="25"/>
        <v>3.5123931140750573</v>
      </c>
      <c r="C43" s="20">
        <v>92.240865565279179</v>
      </c>
      <c r="D43" s="9">
        <f t="shared" si="26"/>
        <v>5.195771457522369E-7</v>
      </c>
      <c r="E43">
        <f>Control!C45/100</f>
        <v>0.57247999999999999</v>
      </c>
      <c r="F43">
        <f t="shared" si="27"/>
        <v>8.3260885694743945E-5</v>
      </c>
      <c r="G43">
        <f t="shared" si="28"/>
        <v>163.26204826119633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</f>
        <v>3.1034089461007944E-2</v>
      </c>
      <c r="L43" s="25">
        <f t="shared" si="32"/>
        <v>3.0866905190862139E-2</v>
      </c>
      <c r="M43" s="10">
        <f t="shared" si="33"/>
        <v>4.9382608229946872</v>
      </c>
      <c r="N43">
        <f t="shared" si="34"/>
        <v>5.7642151634822733E-4</v>
      </c>
      <c r="O43">
        <f t="shared" si="35"/>
        <v>2.693558487608539E-3</v>
      </c>
      <c r="P43" s="25">
        <f t="shared" si="36"/>
        <v>4.1326268904556263E-3</v>
      </c>
      <c r="Q43" s="17">
        <f t="shared" si="37"/>
        <v>1.7327107862716022</v>
      </c>
      <c r="R43">
        <f t="shared" si="38"/>
        <v>2410.3774448564559</v>
      </c>
      <c r="S43" s="25">
        <f t="shared" si="39"/>
        <v>1.1712291990667082E-3</v>
      </c>
      <c r="T43" s="25">
        <f t="shared" si="40"/>
        <v>3.5082792967012513E-2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8"/>
        <v>3.1443326707210368</v>
      </c>
      <c r="Y43" s="7">
        <f t="shared" ca="1" si="3"/>
        <v>61.240865565279179</v>
      </c>
      <c r="Z43">
        <v>1</v>
      </c>
      <c r="AA43">
        <v>2</v>
      </c>
      <c r="AB43" s="11">
        <f t="shared" si="19"/>
        <v>38.207418151624474</v>
      </c>
      <c r="AC43" s="11"/>
      <c r="AD43" s="7">
        <f t="shared" si="41"/>
        <v>3.6295160339817283</v>
      </c>
      <c r="AE43">
        <f t="shared" si="42"/>
        <v>76.27870744815128</v>
      </c>
      <c r="AF43" s="25">
        <f t="shared" si="43"/>
        <v>5.3871169752170789E-3</v>
      </c>
    </row>
    <row r="44" spans="1:44" ht="14.25" x14ac:dyDescent="0.2">
      <c r="A44" s="37" t="str">
        <f>Control!B46</f>
        <v>AME_10-Ed</v>
      </c>
      <c r="B44" s="27">
        <f t="shared" si="25"/>
        <v>3.5086439406158827</v>
      </c>
      <c r="C44" s="20">
        <v>92.077598512964968</v>
      </c>
      <c r="D44" s="9">
        <f t="shared" si="26"/>
        <v>9.087824035525216E-7</v>
      </c>
      <c r="E44">
        <f>Control!C46/100</f>
        <v>0.57247999999999999</v>
      </c>
      <c r="F44">
        <f t="shared" si="27"/>
        <v>8.3260885694743945E-5</v>
      </c>
      <c r="G44">
        <f t="shared" si="28"/>
        <v>162.9730731609408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</f>
        <v>3.0996438809365895E-2</v>
      </c>
      <c r="L44" s="25">
        <f t="shared" si="32"/>
        <v>3.0829457367684679E-2</v>
      </c>
      <c r="M44" s="10">
        <f t="shared" si="33"/>
        <v>4.9382608229946872</v>
      </c>
      <c r="N44">
        <f t="shared" si="34"/>
        <v>5.7642151634822733E-4</v>
      </c>
      <c r="O44">
        <f t="shared" si="35"/>
        <v>2.693558487608539E-3</v>
      </c>
      <c r="P44" s="25">
        <f t="shared" si="36"/>
        <v>4.1326268904556263E-3</v>
      </c>
      <c r="Q44" s="17">
        <f t="shared" si="37"/>
        <v>1.7357298082865216</v>
      </c>
      <c r="R44">
        <f t="shared" si="38"/>
        <v>2410.303391907315</v>
      </c>
      <c r="S44" s="25">
        <f t="shared" si="39"/>
        <v>1.1712291990667082E-3</v>
      </c>
      <c r="T44" s="25">
        <f t="shared" si="40"/>
        <v>3.5045345143835047E-2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8"/>
        <v>3.140587888403291</v>
      </c>
      <c r="Y44" s="7">
        <f t="shared" ca="1" si="3"/>
        <v>62.077598512964968</v>
      </c>
      <c r="Z44">
        <v>1</v>
      </c>
      <c r="AA44">
        <v>2</v>
      </c>
      <c r="AB44" s="11">
        <f t="shared" si="19"/>
        <v>38.270778026804635</v>
      </c>
      <c r="AC44" s="11"/>
      <c r="AD44" s="7">
        <f t="shared" si="41"/>
        <v>3.6257668605225537</v>
      </c>
      <c r="AE44">
        <f t="shared" si="42"/>
        <v>76.342969373375254</v>
      </c>
      <c r="AF44" s="25">
        <f t="shared" si="43"/>
        <v>5.3871169752170789E-3</v>
      </c>
    </row>
    <row r="45" spans="1:44" ht="14.25" x14ac:dyDescent="0.2">
      <c r="A45" s="37" t="str">
        <f>Control!B47</f>
        <v>AME_10-Dc</v>
      </c>
      <c r="B45" s="27">
        <f t="shared" si="25"/>
        <v>4.5347111663794175</v>
      </c>
      <c r="C45" s="20">
        <v>140.02834565011585</v>
      </c>
      <c r="D45" s="9">
        <f t="shared" si="26"/>
        <v>9.8849314866811255E-7</v>
      </c>
      <c r="E45">
        <f>Control!C47/100</f>
        <v>0.47694749999999997</v>
      </c>
      <c r="F45">
        <f t="shared" si="27"/>
        <v>6.7646729447503644E-5</v>
      </c>
      <c r="G45">
        <f t="shared" si="28"/>
        <v>247.8436686967737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4.1878689954432433E-2</v>
      </c>
      <c r="M45" s="10">
        <f t="shared" si="33"/>
        <v>5.8919410110261667</v>
      </c>
      <c r="N45">
        <f t="shared" si="34"/>
        <v>4.6832351155964066E-4</v>
      </c>
      <c r="O45">
        <f t="shared" si="35"/>
        <v>2.1884276241104705E-3</v>
      </c>
      <c r="P45" s="25">
        <f t="shared" si="36"/>
        <v>3.3576233405811333E-3</v>
      </c>
      <c r="Q45" s="17">
        <f t="shared" si="37"/>
        <v>0.93466613751016392</v>
      </c>
      <c r="R45">
        <f t="shared" si="38"/>
        <v>2429.4171904762725</v>
      </c>
      <c r="S45" s="25">
        <f t="shared" si="39"/>
        <v>9.5158517819230446E-4</v>
      </c>
      <c r="T45" s="25">
        <f t="shared" si="40"/>
        <v>4.5303960024461076E-2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18"/>
        <v>4.2347013465992074</v>
      </c>
      <c r="Y45" s="7">
        <f t="shared" ca="1" si="3"/>
        <v>101.02834565011585</v>
      </c>
      <c r="Z45">
        <v>1</v>
      </c>
      <c r="AA45">
        <v>2</v>
      </c>
      <c r="AB45" s="11">
        <f t="shared" si="19"/>
        <v>23.433336342864671</v>
      </c>
      <c r="AC45" s="11"/>
      <c r="AD45" s="7">
        <f t="shared" si="41"/>
        <v>4.6298696841986482</v>
      </c>
      <c r="AE45">
        <f t="shared" si="42"/>
        <v>71.527626482084514</v>
      </c>
      <c r="AF45" s="25">
        <f t="shared" si="43"/>
        <v>4.376855248220941E-3</v>
      </c>
    </row>
    <row r="46" spans="1:44" ht="14.25" x14ac:dyDescent="0.2">
      <c r="A46" s="37" t="str">
        <f>Control!B48</f>
        <v>AME_10-Dd</v>
      </c>
      <c r="B46" s="27">
        <f t="shared" si="25"/>
        <v>4.1326857884494679</v>
      </c>
      <c r="C46" s="20">
        <v>120.49121624733172</v>
      </c>
      <c r="D46" s="9">
        <f t="shared" si="26"/>
        <v>9.4950886975198046E-7</v>
      </c>
      <c r="E46">
        <f>Control!C48/100</f>
        <v>0.47694749999999997</v>
      </c>
      <c r="F46">
        <f t="shared" si="27"/>
        <v>6.7646729447503644E-5</v>
      </c>
      <c r="G46">
        <f t="shared" si="28"/>
        <v>213.26385698430408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3.7862261789041896E-2</v>
      </c>
      <c r="M46" s="10">
        <f t="shared" si="33"/>
        <v>5.8919410110261667</v>
      </c>
      <c r="N46">
        <f t="shared" si="34"/>
        <v>4.6832351155964066E-4</v>
      </c>
      <c r="O46">
        <f t="shared" si="35"/>
        <v>2.1884276241104705E-3</v>
      </c>
      <c r="P46" s="25">
        <f t="shared" si="36"/>
        <v>3.3576233405811333E-3</v>
      </c>
      <c r="Q46" s="17">
        <f t="shared" si="37"/>
        <v>1.0845745126960873</v>
      </c>
      <c r="R46">
        <f t="shared" si="38"/>
        <v>2425.7409298765901</v>
      </c>
      <c r="S46" s="25">
        <f t="shared" si="39"/>
        <v>9.5158517819230446E-4</v>
      </c>
      <c r="T46" s="25">
        <f t="shared" si="40"/>
        <v>4.1287531859070539E-2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8"/>
        <v>3.8330585300601538</v>
      </c>
      <c r="Y46" s="7">
        <f t="shared" ca="1" si="3"/>
        <v>82.491216247331721</v>
      </c>
      <c r="Z46">
        <v>1</v>
      </c>
      <c r="AA46">
        <v>2</v>
      </c>
      <c r="AB46" s="11">
        <f t="shared" si="19"/>
        <v>28.670783028517008</v>
      </c>
      <c r="AC46" s="11"/>
      <c r="AD46" s="7">
        <f t="shared" si="41"/>
        <v>4.2278443062686986</v>
      </c>
      <c r="AE46">
        <f t="shared" si="42"/>
        <v>80.162484383842212</v>
      </c>
      <c r="AF46" s="25">
        <f t="shared" si="43"/>
        <v>4.376855248220941E-3</v>
      </c>
    </row>
    <row r="47" spans="1:44" ht="14.25" x14ac:dyDescent="0.2">
      <c r="A47" s="37" t="str">
        <f>Control!B49</f>
        <v>AME_10-Fa</v>
      </c>
      <c r="B47" s="27">
        <f t="shared" si="25"/>
        <v>0.10253343119326731</v>
      </c>
      <c r="C47" s="20">
        <v>0.12248001390016901</v>
      </c>
      <c r="D47" s="9">
        <f t="shared" si="26"/>
        <v>7.6777569638086796E-7</v>
      </c>
      <c r="E47">
        <f>Control!C49/100</f>
        <v>0.29489399999999999</v>
      </c>
      <c r="F47">
        <f t="shared" si="27"/>
        <v>1.1415678888345337E-6</v>
      </c>
      <c r="G47">
        <f t="shared" si="28"/>
        <v>0.21678393646739921</v>
      </c>
      <c r="H47" s="21">
        <f t="shared" si="29"/>
        <v>2.7852281309247673E-14</v>
      </c>
      <c r="I47" s="7">
        <f t="shared" si="30"/>
        <v>0.12248001390016901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9.6751492917465296E-4</v>
      </c>
      <c r="M47" s="10">
        <f t="shared" si="33"/>
        <v>0.21678393646739921</v>
      </c>
      <c r="N47">
        <f t="shared" si="34"/>
        <v>7.9031623073160032E-6</v>
      </c>
      <c r="O47">
        <f t="shared" si="35"/>
        <v>3.6930664987457962E-5</v>
      </c>
      <c r="P47" s="25">
        <f t="shared" si="36"/>
        <v>5.6661349627896979E-5</v>
      </c>
      <c r="Q47" s="17">
        <f t="shared" si="37"/>
        <v>15.387513254574666</v>
      </c>
      <c r="R47">
        <f t="shared" si="38"/>
        <v>2073.0392829198786</v>
      </c>
      <c r="S47" s="25">
        <f t="shared" si="39"/>
        <v>1.6058412458184405E-5</v>
      </c>
      <c r="T47" s="25">
        <f t="shared" si="40"/>
        <v>1.0253178466913845E-3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8"/>
        <v>9.7541809148196892E-2</v>
      </c>
      <c r="Y47" s="7">
        <f t="shared" ca="1" si="3"/>
        <v>0.87751998609983095</v>
      </c>
      <c r="Z47">
        <v>1</v>
      </c>
      <c r="AA47">
        <v>2</v>
      </c>
      <c r="AB47" s="11">
        <f t="shared" si="19"/>
        <v>99.882734752814486</v>
      </c>
      <c r="AC47" s="11"/>
      <c r="AD47" s="7">
        <f t="shared" si="41"/>
        <v>0.10413927243908576</v>
      </c>
      <c r="AE47">
        <f t="shared" si="42"/>
        <v>9529.9333220093922</v>
      </c>
      <c r="AF47" s="25">
        <f t="shared" si="43"/>
        <v>7.3861329974915911E-5</v>
      </c>
    </row>
    <row r="48" spans="1:44" ht="14.25" x14ac:dyDescent="0.2">
      <c r="A48" s="37" t="str">
        <f>Control!B50</f>
        <v>AME_10-Fb</v>
      </c>
      <c r="B48" s="27">
        <f t="shared" si="25"/>
        <v>0.22863279260744368</v>
      </c>
      <c r="C48" s="20">
        <v>0.59543815359121355</v>
      </c>
      <c r="D48" s="9">
        <f t="shared" si="26"/>
        <v>2.4365541329007812E-7</v>
      </c>
      <c r="E48">
        <f>Control!C50/100</f>
        <v>0.29489399999999999</v>
      </c>
      <c r="F48">
        <f t="shared" si="27"/>
        <v>5.549746887526408E-6</v>
      </c>
      <c r="G48">
        <f t="shared" si="28"/>
        <v>1.0538978789110425</v>
      </c>
      <c r="H48" s="21">
        <f t="shared" si="29"/>
        <v>2.7852281309247673E-14</v>
      </c>
      <c r="I48" s="7">
        <f t="shared" si="30"/>
        <v>0.59543815359121355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2.0051398140509859E-3</v>
      </c>
      <c r="M48" s="10">
        <f t="shared" si="33"/>
        <v>1.0538978789110425</v>
      </c>
      <c r="N48">
        <f t="shared" si="34"/>
        <v>3.8421324605952059E-5</v>
      </c>
      <c r="O48">
        <f t="shared" si="35"/>
        <v>1.7953890002781337E-4</v>
      </c>
      <c r="P48" s="25">
        <f t="shared" si="36"/>
        <v>2.7545987568159969E-4</v>
      </c>
      <c r="Q48" s="17">
        <f t="shared" si="37"/>
        <v>15.388320662013706</v>
      </c>
      <c r="R48">
        <f t="shared" si="38"/>
        <v>2073.1483209657208</v>
      </c>
      <c r="S48" s="25">
        <f t="shared" si="39"/>
        <v>7.8068177486500633E-5</v>
      </c>
      <c r="T48" s="25">
        <f t="shared" si="40"/>
        <v>2.2861494366201119E-3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8"/>
        <v>0.2043561138656938</v>
      </c>
      <c r="Y48" s="7">
        <f t="shared" ca="1" si="3"/>
        <v>1.4045618464087863</v>
      </c>
      <c r="Z48">
        <v>1</v>
      </c>
      <c r="AA48">
        <v>2</v>
      </c>
      <c r="AB48" s="11">
        <f t="shared" si="19"/>
        <v>99.422863454671287</v>
      </c>
      <c r="AC48" s="11"/>
      <c r="AD48" s="7">
        <f t="shared" si="41"/>
        <v>0.23643961035609373</v>
      </c>
      <c r="AE48">
        <f t="shared" si="42"/>
        <v>1931.5324679573264</v>
      </c>
      <c r="AF48" s="25">
        <f t="shared" si="43"/>
        <v>3.5907780005562675E-4</v>
      </c>
      <c r="AR48" s="10"/>
    </row>
    <row r="49" spans="1:32" ht="14.25" x14ac:dyDescent="0.2">
      <c r="A49" s="37" t="str">
        <f>Control!B51</f>
        <v>AME_10-Ga</v>
      </c>
      <c r="B49" s="27">
        <f t="shared" si="25"/>
        <v>3.306466006355349</v>
      </c>
      <c r="C49" s="20">
        <v>83.419935171017954</v>
      </c>
      <c r="D49" s="9">
        <f t="shared" si="26"/>
        <v>3.2365003610479448E-7</v>
      </c>
      <c r="E49">
        <f>Control!C51/100</f>
        <v>0.45491500000000001</v>
      </c>
      <c r="F49">
        <f t="shared" si="27"/>
        <v>6.4822348017144817E-5</v>
      </c>
      <c r="G49">
        <f t="shared" si="28"/>
        <v>147.64941111917659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</f>
        <v>2.9877561332510044E-2</v>
      </c>
      <c r="L49" s="25">
        <f t="shared" si="32"/>
        <v>2.9752251461141271E-2</v>
      </c>
      <c r="M49" s="10">
        <f t="shared" si="33"/>
        <v>6.1687278733255946</v>
      </c>
      <c r="N49">
        <f t="shared" si="34"/>
        <v>4.4877010165715646E-4</v>
      </c>
      <c r="O49">
        <f t="shared" si="35"/>
        <v>2.0970565497997968E-3</v>
      </c>
      <c r="P49" s="25">
        <f t="shared" si="36"/>
        <v>3.217436089981885E-3</v>
      </c>
      <c r="Q49" s="17">
        <f t="shared" si="37"/>
        <v>1.4948598833363633</v>
      </c>
      <c r="R49">
        <f t="shared" si="38"/>
        <v>2415.5830846730619</v>
      </c>
      <c r="S49" s="25">
        <f t="shared" si="39"/>
        <v>9.1185466160056364E-4</v>
      </c>
      <c r="T49" s="25">
        <f t="shared" si="40"/>
        <v>3.3034509899140301E-2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18"/>
        <v>3.0201021562798429</v>
      </c>
      <c r="Y49" s="7">
        <f t="shared" ca="1" si="3"/>
        <v>56.419935171017954</v>
      </c>
      <c r="Z49">
        <v>1</v>
      </c>
      <c r="AA49">
        <v>2</v>
      </c>
      <c r="AB49" s="11">
        <f t="shared" si="19"/>
        <v>41.790568099696344</v>
      </c>
      <c r="AC49" s="11"/>
      <c r="AD49" s="7">
        <f t="shared" si="41"/>
        <v>3.3976514725154052</v>
      </c>
      <c r="AE49">
        <f t="shared" si="42"/>
        <v>101.83768549857128</v>
      </c>
      <c r="AF49" s="25">
        <f t="shared" si="43"/>
        <v>4.1941130995995935E-3</v>
      </c>
    </row>
    <row r="50" spans="1:32" ht="14.25" x14ac:dyDescent="0.2">
      <c r="A50" s="37" t="str">
        <f>Control!B52</f>
        <v>AME_10-Ba</v>
      </c>
      <c r="B50" s="27">
        <f t="shared" si="25"/>
        <v>2.0532800477375783</v>
      </c>
      <c r="C50" s="20">
        <v>36.905215038370365</v>
      </c>
      <c r="D50" s="9">
        <f t="shared" si="26"/>
        <v>4.8859786483390621E-7</v>
      </c>
      <c r="E50">
        <f>Control!C52/100</f>
        <v>0.42140250000000001</v>
      </c>
      <c r="F50">
        <f t="shared" si="27"/>
        <v>6.0938742426753327E-5</v>
      </c>
      <c r="G50">
        <f t="shared" si="28"/>
        <v>65.320516690296913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</f>
        <v>1.7498579986049104E-2</v>
      </c>
      <c r="L50" s="25">
        <f t="shared" si="32"/>
        <v>1.7429585930496018E-2</v>
      </c>
      <c r="M50" s="10">
        <f t="shared" si="33"/>
        <v>6.6452268762688158</v>
      </c>
      <c r="N50">
        <f t="shared" si="34"/>
        <v>4.2188360141598463E-4</v>
      </c>
      <c r="O50">
        <f t="shared" si="35"/>
        <v>1.9714186982055359E-3</v>
      </c>
      <c r="P50" s="25">
        <f t="shared" si="36"/>
        <v>3.024674593862119E-3</v>
      </c>
      <c r="Q50" s="17">
        <f t="shared" si="37"/>
        <v>3.1238178319518188</v>
      </c>
      <c r="R50">
        <f t="shared" si="38"/>
        <v>2375.506957065475</v>
      </c>
      <c r="S50" s="25">
        <f t="shared" si="39"/>
        <v>8.5722406012219917E-4</v>
      </c>
      <c r="T50" s="25">
        <f t="shared" si="40"/>
        <v>2.0515199266784891E-2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8"/>
        <v>1.7851469531912003</v>
      </c>
      <c r="Y50" s="7">
        <f t="shared" ca="1" si="3"/>
        <v>32.905215038370365</v>
      </c>
      <c r="Z50">
        <v>1</v>
      </c>
      <c r="AA50">
        <v>2</v>
      </c>
      <c r="AB50" s="11">
        <f t="shared" si="19"/>
        <v>67.676725895536975</v>
      </c>
      <c r="AC50" s="11"/>
      <c r="AD50" s="7">
        <f t="shared" si="41"/>
        <v>2.1390024537497982</v>
      </c>
      <c r="AE50">
        <f t="shared" si="42"/>
        <v>137.06283366599379</v>
      </c>
      <c r="AF50" s="25">
        <f t="shared" si="43"/>
        <v>3.9428373964110718E-3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3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3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3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3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3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3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3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3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3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3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3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3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3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3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3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3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9.140625" style="1" customWidth="1"/>
    <col min="7" max="7" width="9.42578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10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5888.5874320982766</v>
      </c>
      <c r="AH1" s="31" t="s">
        <v>96</v>
      </c>
      <c r="AI1">
        <f ca="1">MAX(AD3:OFFSET(AD3,Control!$I$5-1,0))</f>
        <v>6.9678714021135182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2.5573999451383722E-5</v>
      </c>
      <c r="E2" s="18" t="s">
        <v>29</v>
      </c>
      <c r="F2" s="3">
        <f>Control!Q27</f>
        <v>3.6912751677852358E-2</v>
      </c>
      <c r="H2" s="3" t="s">
        <v>33</v>
      </c>
      <c r="I2" s="4">
        <v>0.1</v>
      </c>
      <c r="J2" s="4">
        <f>Control!S27</f>
        <v>1</v>
      </c>
      <c r="K2" s="4" t="s">
        <v>49</v>
      </c>
      <c r="N2" s="4" t="s">
        <v>34</v>
      </c>
      <c r="O2" s="4">
        <f>Control!R27</f>
        <v>2.8248587570621471</v>
      </c>
      <c r="P2" s="18">
        <f>Control!P27</f>
        <v>1.8248587570621468</v>
      </c>
      <c r="Q2" s="34" t="s">
        <v>35</v>
      </c>
      <c r="R2" s="14" t="s">
        <v>38</v>
      </c>
      <c r="S2" s="8">
        <f ca="1">100*MAX(S3:OFFSET(S3,Control!$I$5-1,0))</f>
        <v>0.19196641286469349</v>
      </c>
      <c r="T2" s="8">
        <f ca="1">S2*(1+AG3/100)</f>
        <v>0.538711697521708</v>
      </c>
      <c r="U2" s="2"/>
      <c r="V2" t="s">
        <v>44</v>
      </c>
      <c r="W2">
        <f>O2/(1+P2-F2)</f>
        <v>1.0132401243089226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3.0896955227714464</v>
      </c>
      <c r="C3" s="20">
        <v>74.461086585022343</v>
      </c>
      <c r="D3" s="9">
        <f>ABS(B3-((354.94*SQRT(C3)+9.623*C3-1.5223*POWER(C3,1.5))/($AA$1+273)+0.0012439*POWER(C3,1.5)))</f>
        <v>6.1030560427610681E-7</v>
      </c>
      <c r="E3">
        <f>Control!C5/100</f>
        <v>0.38965236339525339</v>
      </c>
      <c r="F3">
        <f>$F$2*N3</f>
        <v>2.4371677369268722E-5</v>
      </c>
      <c r="G3">
        <f t="shared" ref="G3:G30" si="0">0.018*C3*1000000/8.3144/($AA$1+273.15)</f>
        <v>131.79266518289251</v>
      </c>
      <c r="H3" s="21">
        <f t="shared" ref="H3:H30" si="1">2*0.0000000000000000001*(E3*100)^3.5</f>
        <v>7.3858519390570924E-14</v>
      </c>
      <c r="I3" s="7">
        <f>MIN(J3*$J$2,C3)</f>
        <v>4.0522414536477696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2.8454898192920554E-2</v>
      </c>
      <c r="M3" s="10">
        <f t="shared" ref="M3:M30" si="3">0.018*I3*1000000/8.3144/($AA$1+273.15)</f>
        <v>7.1722791814357176</v>
      </c>
      <c r="N3">
        <f>1/((1+$P$2)*(1+(1-E3)/E3*$AA$2/M3)-$O$2)</f>
        <v>6.602508960038252E-4</v>
      </c>
      <c r="O3">
        <f>$O$2*N3</f>
        <v>1.8651155254345345E-3</v>
      </c>
      <c r="P3" s="25">
        <f>S3*($P$2-$F$2)</f>
        <v>2.3766157775539816E-3</v>
      </c>
      <c r="Q3" s="17">
        <f>100/(1+G3/$AA$2*(1/S3-1))</f>
        <v>2.4193907994625468</v>
      </c>
      <c r="R3">
        <f>Q3/100*G3+(100-Q3)/100*$AA$2</f>
        <v>2398.7925354889958</v>
      </c>
      <c r="S3" s="25">
        <f>($O$2/(1+$P$2-$F$2)+1)*N3</f>
        <v>1.3292435959458187E-3</v>
      </c>
      <c r="T3" s="25">
        <f>L3+F3+P3</f>
        <v>3.0855885647843802E-2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2.9115149088924377</v>
      </c>
      <c r="Y3" s="7">
        <f t="shared" ref="Y3:Y66" ca="1" si="4">ABS(C3-V3)</f>
        <v>52.461086585022343</v>
      </c>
      <c r="Z3">
        <v>1</v>
      </c>
      <c r="AA3">
        <v>2</v>
      </c>
      <c r="AB3" s="11">
        <f>100*8.3144*$AA$2*($AA$1+273)*($AE$1/100-B3/100)/(0.018*1000000*C3+8.3144*$AA$2*($AA$1+273)*($AE$1/100-B3/100))</f>
        <v>45.790292658865361</v>
      </c>
      <c r="AC3" s="11"/>
      <c r="AD3" s="7">
        <f>B3+S3*100</f>
        <v>3.2226198823660281</v>
      </c>
      <c r="AE3">
        <f>($AE$1/100-K3)/(1-K3)/N3-1-$P$2</f>
        <v>71.523884454990053</v>
      </c>
      <c r="AF3" s="25">
        <f>S3+P3+F3</f>
        <v>3.730231050869069E-3</v>
      </c>
      <c r="AG3">
        <f>100*((O2+P2)*(1+P2-F2)-O2)/(1+O2+P2-F2)</f>
        <v>180.6281002403353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100*T4/(1-S4)</f>
        <v>3.679721917176761</v>
      </c>
      <c r="C4" s="20">
        <v>99.620383485548132</v>
      </c>
      <c r="D4" s="9">
        <f t="shared" ref="D4:D30" si="6">ABS(B4-((354.94*SQRT(C4)+9.623*C4-1.5223*POWER(C4,1.5))/($AA$1+273)+0.0012439*POWER(C4,1.5)))</f>
        <v>7.9082570492161608E-7</v>
      </c>
      <c r="E4">
        <f>Control!C6/100</f>
        <v>0.34971299583991844</v>
      </c>
      <c r="F4">
        <f t="shared" ref="F4:F30" si="7">$F$2*N4</f>
        <v>2.2816954588810521E-5</v>
      </c>
      <c r="G4">
        <f t="shared" si="0"/>
        <v>176.32345226537578</v>
      </c>
      <c r="H4" s="21">
        <f t="shared" si="1"/>
        <v>5.0584935006422582E-14</v>
      </c>
      <c r="I4" s="7">
        <f t="shared" ref="I4:I30" si="8">MIN(J4*$J$2,C4)</f>
        <v>4.5036115413818534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3.4503603741037343E-2</v>
      </c>
      <c r="M4" s="10">
        <f t="shared" si="3"/>
        <v>7.9711832744935887</v>
      </c>
      <c r="N4">
        <f t="shared" ref="N4:N30" si="10">1/((1+$P$2)*(1+(1-E4)/E4*$AA$2/M4)-$O$2)</f>
        <v>6.1813204249686667E-4</v>
      </c>
      <c r="O4">
        <f t="shared" ref="O4:O30" si="11">$O$2*N4</f>
        <v>1.746135713267985E-3</v>
      </c>
      <c r="P4" s="25">
        <f t="shared" ref="P4:P30" si="12">S4*($P$2-$F$2)</f>
        <v>2.2250062418714394E-3</v>
      </c>
      <c r="Q4" s="17">
        <f t="shared" ref="Q4:Q30" si="13">100/(1+G4/$AA$2*(1/S4-1))</f>
        <v>1.7052550492250851</v>
      </c>
      <c r="R4">
        <f t="shared" ref="R4:R9" si="14">Q4/100*G4+(100-Q4)/100*$AA$2</f>
        <v>2416.1427531142472</v>
      </c>
      <c r="S4" s="25">
        <f t="shared" ref="S4:S30" si="15">($O$2/(1+$P$2-$F$2)+1)*N4</f>
        <v>1.2444482300757202E-3</v>
      </c>
      <c r="T4" s="25">
        <f t="shared" ref="T4:T30" si="16">L4+F4+P4</f>
        <v>3.6751426937497597E-2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3.5121735783534209</v>
      </c>
      <c r="Y4" s="7">
        <f t="shared" ca="1" si="4"/>
        <v>63.620383485548132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35.451377318989636</v>
      </c>
      <c r="AC4" s="11"/>
      <c r="AD4" s="7">
        <f t="shared" ref="AD4:AD30" si="20">B4+S4*100</f>
        <v>3.8041667401843329</v>
      </c>
      <c r="AE4">
        <f t="shared" ref="AE4:AE30" si="21">($AE$1/100-K4)/(1-K4)/N4-1-$P$2</f>
        <v>66.928174628791893</v>
      </c>
      <c r="AF4" s="25">
        <f t="shared" ref="AF4:AF30" si="22">S4+P4+F4</f>
        <v>3.4922714265359701E-3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4.7027403548057318</v>
      </c>
      <c r="C5" s="20">
        <v>148.4563623291784</v>
      </c>
      <c r="D5" s="9">
        <f t="shared" si="6"/>
        <v>3.1631084418393129E-7</v>
      </c>
      <c r="E5">
        <f>Control!C7/100</f>
        <v>0.47585625936456422</v>
      </c>
      <c r="F5">
        <f t="shared" si="7"/>
        <v>2.8534935733397036E-5</v>
      </c>
      <c r="G5">
        <f t="shared" si="0"/>
        <v>262.76086681033109</v>
      </c>
      <c r="H5" s="21">
        <f t="shared" si="1"/>
        <v>1.4866038318152935E-13</v>
      </c>
      <c r="I5" s="7">
        <f t="shared" si="8"/>
        <v>3.3362720595612694</v>
      </c>
      <c r="J5">
        <f t="shared" si="2"/>
        <v>3.3362720595612694</v>
      </c>
      <c r="K5">
        <f>Control!F7/100</f>
        <v>4.4336719574517083E-2</v>
      </c>
      <c r="L5" s="25">
        <f t="shared" si="9"/>
        <v>4.4143081494281249E-2</v>
      </c>
      <c r="M5" s="10">
        <f t="shared" si="3"/>
        <v>5.9050466044802707</v>
      </c>
      <c r="N5">
        <f t="shared" si="10"/>
        <v>7.7303734986839225E-4</v>
      </c>
      <c r="O5">
        <f t="shared" si="11"/>
        <v>2.1837213273118426E-3</v>
      </c>
      <c r="P5" s="25">
        <f t="shared" si="12"/>
        <v>2.7825979085458058E-3</v>
      </c>
      <c r="Q5" s="17">
        <f t="shared" si="13"/>
        <v>1.4354368475352051</v>
      </c>
      <c r="R5">
        <f t="shared" si="14"/>
        <v>2423.5317916961094</v>
      </c>
      <c r="S5" s="25">
        <f t="shared" si="15"/>
        <v>1.5563098103444823E-3</v>
      </c>
      <c r="T5" s="25">
        <f t="shared" si="16"/>
        <v>4.6954214338560452E-2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4.4916118844149642</v>
      </c>
      <c r="Y5" s="7">
        <f t="shared" ca="1" si="4"/>
        <v>107.4563623291784</v>
      </c>
      <c r="Z5">
        <v>1</v>
      </c>
      <c r="AA5">
        <v>2</v>
      </c>
      <c r="AB5" s="11">
        <f t="shared" si="19"/>
        <v>21.444131689648675</v>
      </c>
      <c r="AC5" s="11"/>
      <c r="AD5" s="7">
        <f t="shared" si="20"/>
        <v>4.8583713358401797</v>
      </c>
      <c r="AE5">
        <f t="shared" si="21"/>
        <v>40.370967985774122</v>
      </c>
      <c r="AF5" s="25">
        <f t="shared" si="22"/>
        <v>4.3674426546236851E-3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3.6645534913264246</v>
      </c>
      <c r="C6" s="20">
        <v>98.943863779253689</v>
      </c>
      <c r="D6" s="9">
        <f t="shared" si="6"/>
        <v>4.4398648046950484E-7</v>
      </c>
      <c r="E6">
        <f>Control!C8/100</f>
        <v>0.41488618091288926</v>
      </c>
      <c r="F6">
        <f t="shared" si="7"/>
        <v>2.5463367706675804E-5</v>
      </c>
      <c r="G6">
        <f t="shared" si="0"/>
        <v>175.12604380371596</v>
      </c>
      <c r="H6" s="21">
        <f t="shared" si="1"/>
        <v>9.1998636127769117E-14</v>
      </c>
      <c r="I6" s="7">
        <f t="shared" si="8"/>
        <v>3.811861999431422</v>
      </c>
      <c r="J6">
        <f t="shared" si="2"/>
        <v>3.811861999431422</v>
      </c>
      <c r="K6">
        <f>Control!F8/100</f>
        <v>3.421947054952925E-2</v>
      </c>
      <c r="L6" s="25">
        <f t="shared" si="9"/>
        <v>3.4086106295560852E-2</v>
      </c>
      <c r="M6" s="10">
        <f t="shared" si="3"/>
        <v>6.7468187110166093</v>
      </c>
      <c r="N6">
        <f t="shared" si="10"/>
        <v>6.8982577968994437E-4</v>
      </c>
      <c r="O6">
        <f t="shared" si="11"/>
        <v>1.9486603946043627E-3</v>
      </c>
      <c r="P6" s="25">
        <f t="shared" si="12"/>
        <v>2.4830724830475666E-3</v>
      </c>
      <c r="Q6" s="17">
        <f t="shared" si="13"/>
        <v>1.9122906901773207</v>
      </c>
      <c r="R6">
        <f t="shared" si="14"/>
        <v>2411.4021825878813</v>
      </c>
      <c r="S6" s="25">
        <f t="shared" si="15"/>
        <v>1.3887849384544833E-3</v>
      </c>
      <c r="T6" s="25">
        <f t="shared" si="16"/>
        <v>3.6594642146315096E-2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3.4775932075250795</v>
      </c>
      <c r="Y6" s="7">
        <f t="shared" ca="1" si="4"/>
        <v>63.943863779253689</v>
      </c>
      <c r="Z6">
        <v>1</v>
      </c>
      <c r="AA6">
        <v>2</v>
      </c>
      <c r="AB6" s="11">
        <f t="shared" si="19"/>
        <v>35.695498923163946</v>
      </c>
      <c r="AC6" s="11"/>
      <c r="AD6" s="7">
        <f t="shared" si="20"/>
        <v>3.8034319851718728</v>
      </c>
      <c r="AE6">
        <f t="shared" si="21"/>
        <v>60.260497314878926</v>
      </c>
      <c r="AF6" s="25">
        <f t="shared" si="22"/>
        <v>3.8973207892087254E-3</v>
      </c>
      <c r="AG6" s="7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3.0665341141962084</v>
      </c>
      <c r="C7" s="20">
        <v>73.524415361931375</v>
      </c>
      <c r="D7" s="9">
        <f t="shared" si="6"/>
        <v>5.9701226762243209E-7</v>
      </c>
      <c r="E7">
        <f>Control!C9/100</f>
        <v>0.37570882029801977</v>
      </c>
      <c r="F7">
        <f t="shared" si="7"/>
        <v>2.3806294296520695E-5</v>
      </c>
      <c r="G7">
        <f t="shared" si="0"/>
        <v>130.1348006182877</v>
      </c>
      <c r="H7" s="21">
        <f t="shared" si="1"/>
        <v>6.5014445623695072E-14</v>
      </c>
      <c r="I7" s="7">
        <f t="shared" si="8"/>
        <v>4.1989194986597598</v>
      </c>
      <c r="J7">
        <f t="shared" si="2"/>
        <v>4.1989194986597598</v>
      </c>
      <c r="K7">
        <f>Control!F9/100</f>
        <v>2.8383657982640181E-2</v>
      </c>
      <c r="L7" s="25">
        <f t="shared" si="9"/>
        <v>2.8280236567584369E-2</v>
      </c>
      <c r="M7" s="10">
        <f t="shared" si="3"/>
        <v>7.4318925091820631</v>
      </c>
      <c r="N7">
        <f t="shared" si="10"/>
        <v>6.449341545784696E-4</v>
      </c>
      <c r="O7">
        <f t="shared" si="11"/>
        <v>1.8218478942894623E-3</v>
      </c>
      <c r="P7" s="25">
        <f t="shared" si="12"/>
        <v>2.3214821767477758E-3</v>
      </c>
      <c r="Q7" s="17">
        <f t="shared" si="13"/>
        <v>2.3939226661809645</v>
      </c>
      <c r="R7">
        <f t="shared" si="14"/>
        <v>2399.3445250338477</v>
      </c>
      <c r="S7" s="25">
        <f t="shared" si="15"/>
        <v>1.2984073175346283E-3</v>
      </c>
      <c r="T7" s="25">
        <f t="shared" si="16"/>
        <v>3.0625525038628667E-2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2.8925170722162838</v>
      </c>
      <c r="Y7" s="7">
        <f t="shared" ca="1" si="4"/>
        <v>54.524415361931375</v>
      </c>
      <c r="Z7">
        <v>1</v>
      </c>
      <c r="AA7">
        <v>2</v>
      </c>
      <c r="AB7" s="11">
        <f t="shared" si="19"/>
        <v>46.231295645593029</v>
      </c>
      <c r="AC7" s="11"/>
      <c r="AD7" s="7">
        <f t="shared" si="20"/>
        <v>3.1963748459496713</v>
      </c>
      <c r="AE7">
        <f t="shared" si="21"/>
        <v>73.559399128615553</v>
      </c>
      <c r="AF7" s="25">
        <f t="shared" si="22"/>
        <v>3.643695788578925E-3</v>
      </c>
      <c r="AG7" s="7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5"/>
        <v>2.6721808343355322</v>
      </c>
      <c r="C8" s="20">
        <v>58.220339173663525</v>
      </c>
      <c r="D8" s="9">
        <f t="shared" si="6"/>
        <v>4.4631129858530016E-7</v>
      </c>
      <c r="E8">
        <f>Control!C10/100</f>
        <v>0.37194525477625634</v>
      </c>
      <c r="F8">
        <f t="shared" si="7"/>
        <v>2.365799164944084E-5</v>
      </c>
      <c r="G8">
        <f t="shared" si="0"/>
        <v>103.04729650685067</v>
      </c>
      <c r="H8" s="21">
        <f t="shared" si="1"/>
        <v>6.2763416198960356E-14</v>
      </c>
      <c r="I8" s="7">
        <f t="shared" si="8"/>
        <v>4.2403948186096949</v>
      </c>
      <c r="J8">
        <f t="shared" si="2"/>
        <v>4.2403948186096949</v>
      </c>
      <c r="K8">
        <f>Control!F10/100</f>
        <v>2.4445166204340042E-2</v>
      </c>
      <c r="L8" s="25">
        <f t="shared" si="9"/>
        <v>2.4356650326423462E-2</v>
      </c>
      <c r="M8" s="10">
        <f t="shared" si="3"/>
        <v>7.5053018993240377</v>
      </c>
      <c r="N8">
        <f t="shared" si="10"/>
        <v>6.4091650104848802E-4</v>
      </c>
      <c r="O8">
        <f t="shared" si="11"/>
        <v>1.8104985905324522E-3</v>
      </c>
      <c r="P8" s="25">
        <f t="shared" si="12"/>
        <v>2.3070203731729655E-3</v>
      </c>
      <c r="Q8" s="17">
        <f t="shared" si="13"/>
        <v>2.9861152154885455</v>
      </c>
      <c r="R8">
        <f t="shared" si="14"/>
        <v>2384.7679824598968</v>
      </c>
      <c r="S8" s="25">
        <f t="shared" si="15"/>
        <v>1.290318816242498E-3</v>
      </c>
      <c r="T8" s="25">
        <f t="shared" si="16"/>
        <v>2.6687328691245866E-2</v>
      </c>
      <c r="U8" s="10">
        <f ca="1">RANK(C8,$C$3:OFFSET($C$3,Control!$I$5-1,0),1)</f>
        <v>9</v>
      </c>
      <c r="V8" s="10">
        <f t="shared" ca="1" si="17"/>
        <v>9</v>
      </c>
      <c r="W8" s="10">
        <f t="shared" ca="1" si="17"/>
        <v>9</v>
      </c>
      <c r="X8" s="7">
        <f t="shared" si="18"/>
        <v>2.4997566827471953</v>
      </c>
      <c r="Y8" s="7">
        <f t="shared" ca="1" si="4"/>
        <v>49.220339173663525</v>
      </c>
      <c r="Z8">
        <v>1</v>
      </c>
      <c r="AA8">
        <v>2</v>
      </c>
      <c r="AB8" s="11">
        <f t="shared" si="19"/>
        <v>54.123663633063416</v>
      </c>
      <c r="AC8" s="11"/>
      <c r="AD8" s="7">
        <f t="shared" si="20"/>
        <v>2.8012127159597822</v>
      </c>
      <c r="AE8">
        <f t="shared" si="21"/>
        <v>80.026987182362305</v>
      </c>
      <c r="AF8" s="25">
        <f t="shared" si="22"/>
        <v>3.6209971810649043E-3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5"/>
        <v>4.8761923733477097</v>
      </c>
      <c r="C9" s="20">
        <v>157.310365683714</v>
      </c>
      <c r="D9" s="9">
        <f t="shared" si="6"/>
        <v>1.6855556417283424E-7</v>
      </c>
      <c r="E9">
        <f>Control!C11/100</f>
        <v>0.32658415960627202</v>
      </c>
      <c r="F9">
        <f t="shared" si="7"/>
        <v>2.2000937059210011E-5</v>
      </c>
      <c r="G9">
        <f t="shared" si="0"/>
        <v>278.4320415560839</v>
      </c>
      <c r="H9" s="21">
        <f t="shared" si="1"/>
        <v>3.9811899806603815E-14</v>
      </c>
      <c r="I9" s="7">
        <f t="shared" si="8"/>
        <v>4.8154772162559407</v>
      </c>
      <c r="J9">
        <f t="shared" si="2"/>
        <v>4.8154772162559407</v>
      </c>
      <c r="K9">
        <f>Control!F11/100</f>
        <v>4.6693212964058421E-2</v>
      </c>
      <c r="L9" s="25">
        <f t="shared" si="9"/>
        <v>4.6535979403208229E-2</v>
      </c>
      <c r="M9" s="10">
        <f t="shared" si="3"/>
        <v>8.5231710355610577</v>
      </c>
      <c r="N9">
        <f t="shared" si="10"/>
        <v>5.9602538578587105E-4</v>
      </c>
      <c r="O9">
        <f t="shared" si="11"/>
        <v>1.6836875304685624E-3</v>
      </c>
      <c r="P9" s="25">
        <f t="shared" si="12"/>
        <v>2.145431902107094E-3</v>
      </c>
      <c r="Q9" s="17">
        <f t="shared" si="13"/>
        <v>1.04818472503058</v>
      </c>
      <c r="R9">
        <f t="shared" si="14"/>
        <v>2432.1855471296808</v>
      </c>
      <c r="S9" s="25">
        <f t="shared" si="15"/>
        <v>1.1999422217708207E-3</v>
      </c>
      <c r="T9" s="25">
        <f t="shared" si="16"/>
        <v>4.8703412242374532E-2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4.7132004788994095</v>
      </c>
      <c r="Y9" s="7">
        <f t="shared" ca="1" si="4"/>
        <v>115.310365683714</v>
      </c>
      <c r="Z9">
        <v>1</v>
      </c>
      <c r="AA9">
        <v>2</v>
      </c>
      <c r="AB9" s="11">
        <f t="shared" si="19"/>
        <v>19.505655420699242</v>
      </c>
      <c r="AC9" s="11"/>
      <c r="AD9" s="7">
        <f t="shared" si="20"/>
        <v>4.9961865955247919</v>
      </c>
      <c r="AE9">
        <f t="shared" si="21"/>
        <v>49.190735345061896</v>
      </c>
      <c r="AF9" s="25">
        <f t="shared" si="22"/>
        <v>3.3673750609371248E-3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5"/>
        <v>2.7800589269445264</v>
      </c>
      <c r="C10" s="20">
        <v>62.282633988512067</v>
      </c>
      <c r="D10" s="9">
        <f t="shared" si="6"/>
        <v>3.6277052695155021E-7</v>
      </c>
      <c r="E10">
        <f>Control!C12/100</f>
        <v>0.35834599538701023</v>
      </c>
      <c r="F10">
        <f t="shared" si="7"/>
        <v>2.3136615732973377E-5</v>
      </c>
      <c r="G10">
        <f t="shared" si="0"/>
        <v>110.2373696707202</v>
      </c>
      <c r="H10" s="21">
        <f t="shared" si="1"/>
        <v>5.5092050870068707E-14</v>
      </c>
      <c r="I10" s="7">
        <f t="shared" si="8"/>
        <v>4.397523099258966</v>
      </c>
      <c r="J10">
        <f t="shared" si="2"/>
        <v>4.397523099258966</v>
      </c>
      <c r="K10">
        <f>Control!F12/100</f>
        <v>2.557676579803474E-2</v>
      </c>
      <c r="L10" s="25">
        <f t="shared" si="9"/>
        <v>2.5486193419511631E-2</v>
      </c>
      <c r="M10" s="10">
        <f t="shared" si="3"/>
        <v>7.7834116588254298</v>
      </c>
      <c r="N10">
        <f t="shared" si="10"/>
        <v>6.2679195349327861E-4</v>
      </c>
      <c r="O10">
        <f t="shared" si="11"/>
        <v>1.7705987386815781E-3</v>
      </c>
      <c r="P10" s="25">
        <f t="shared" si="12"/>
        <v>2.2561781512635418E-3</v>
      </c>
      <c r="Q10" s="17">
        <f t="shared" si="13"/>
        <v>2.7367724905055213</v>
      </c>
      <c r="R10">
        <f t="shared" ref="R10:R30" si="23">Q10/100*G10+(100-Q10)/100*2450</f>
        <v>2385.9660199900204</v>
      </c>
      <c r="S10" s="25">
        <f t="shared" si="15"/>
        <v>1.2618827103666407E-3</v>
      </c>
      <c r="T10" s="25">
        <f t="shared" si="16"/>
        <v>2.7765508186508147E-2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2.6112985373004909</v>
      </c>
      <c r="Y10" s="7">
        <f t="shared" ca="1" si="4"/>
        <v>51.282633988512067</v>
      </c>
      <c r="Z10">
        <v>1</v>
      </c>
      <c r="AA10">
        <v>2</v>
      </c>
      <c r="AB10" s="11">
        <f t="shared" si="19"/>
        <v>51.895379393334998</v>
      </c>
      <c r="AC10" s="11"/>
      <c r="AD10" s="7">
        <f t="shared" si="20"/>
        <v>2.9062471979811906</v>
      </c>
      <c r="AE10">
        <f t="shared" si="21"/>
        <v>80.13963911467259</v>
      </c>
      <c r="AF10" s="25">
        <f t="shared" si="22"/>
        <v>3.5411974773631558E-3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5"/>
        <v>6.8400336668887203</v>
      </c>
      <c r="C11" s="20">
        <v>267.03224164736957</v>
      </c>
      <c r="D11" s="9">
        <f t="shared" si="6"/>
        <v>7.444753862273501E-7</v>
      </c>
      <c r="E11">
        <f>Control!C13/100</f>
        <v>0.36630521808811933</v>
      </c>
      <c r="F11">
        <f t="shared" si="7"/>
        <v>2.3439044942698164E-5</v>
      </c>
      <c r="G11">
        <f t="shared" si="0"/>
        <v>472.63466638086885</v>
      </c>
      <c r="H11" s="21">
        <f t="shared" si="1"/>
        <v>5.9495054168490207E-14</v>
      </c>
      <c r="I11" s="7">
        <f t="shared" si="8"/>
        <v>4.3041448611977877</v>
      </c>
      <c r="J11">
        <f t="shared" si="2"/>
        <v>4.3041448611977877</v>
      </c>
      <c r="K11">
        <f>Control!F13/100</f>
        <v>6.6241426698370548E-2</v>
      </c>
      <c r="L11" s="25">
        <f t="shared" si="9"/>
        <v>6.6003786502335335E-2</v>
      </c>
      <c r="M11" s="10">
        <f t="shared" si="3"/>
        <v>7.6181365140675945</v>
      </c>
      <c r="N11">
        <f t="shared" si="10"/>
        <v>6.3498503572036831E-4</v>
      </c>
      <c r="O11">
        <f t="shared" si="11"/>
        <v>1.7937430387581026E-3</v>
      </c>
      <c r="P11" s="25">
        <f t="shared" si="12"/>
        <v>2.285669680325527E-3</v>
      </c>
      <c r="Q11" s="17">
        <f t="shared" si="13"/>
        <v>0.66048441922835832</v>
      </c>
      <c r="R11">
        <f t="shared" si="23"/>
        <v>2436.939810060223</v>
      </c>
      <c r="S11" s="25">
        <f t="shared" si="15"/>
        <v>1.2783773522479802E-3</v>
      </c>
      <c r="T11" s="25">
        <f t="shared" si="16"/>
        <v>6.8312895227603559E-2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6.6638771538055694</v>
      </c>
      <c r="Y11" s="7">
        <f t="shared" ca="1" si="4"/>
        <v>219.03224164736957</v>
      </c>
      <c r="Z11">
        <v>1</v>
      </c>
      <c r="AA11">
        <v>2</v>
      </c>
      <c r="AB11" s="11">
        <f t="shared" si="19"/>
        <v>3.916289030553568</v>
      </c>
      <c r="AC11" s="11"/>
      <c r="AD11" s="7">
        <f t="shared" si="20"/>
        <v>6.9678714021135182</v>
      </c>
      <c r="AE11">
        <f t="shared" si="21"/>
        <v>14.05219582233307</v>
      </c>
      <c r="AF11" s="25">
        <f t="shared" si="22"/>
        <v>3.5874860775162052E-3</v>
      </c>
      <c r="AG11" s="7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5"/>
        <v>6.6821040772667546</v>
      </c>
      <c r="C12" s="20">
        <v>257.63600656893414</v>
      </c>
      <c r="D12" s="9">
        <f t="shared" si="6"/>
        <v>1.9911163473551596E-6</v>
      </c>
      <c r="E12">
        <f>Control!C14/100</f>
        <v>0.28570778195564522</v>
      </c>
      <c r="F12">
        <f t="shared" si="7"/>
        <v>2.0687989879220256E-5</v>
      </c>
      <c r="G12">
        <f t="shared" si="0"/>
        <v>456.00376666578086</v>
      </c>
      <c r="H12" s="21">
        <f t="shared" si="1"/>
        <v>2.4932006953823673E-14</v>
      </c>
      <c r="I12" s="7">
        <f t="shared" si="8"/>
        <v>5.4901231499320167</v>
      </c>
      <c r="J12">
        <f t="shared" si="2"/>
        <v>5.4901231499320167</v>
      </c>
      <c r="K12">
        <f>Control!F14/100</f>
        <v>6.491309931702284E-2</v>
      </c>
      <c r="L12" s="25">
        <f t="shared" si="9"/>
        <v>6.4707557139608143E-2</v>
      </c>
      <c r="M12" s="10">
        <f t="shared" si="3"/>
        <v>9.7172630067069061</v>
      </c>
      <c r="N12">
        <f t="shared" si="10"/>
        <v>5.6045645309160317E-4</v>
      </c>
      <c r="O12">
        <f t="shared" si="11"/>
        <v>1.5832103194678056E-3</v>
      </c>
      <c r="P12" s="25">
        <f t="shared" si="12"/>
        <v>2.0173992297645139E-3</v>
      </c>
      <c r="Q12" s="17">
        <f t="shared" si="13"/>
        <v>0.60447404750869538</v>
      </c>
      <c r="R12">
        <f t="shared" si="23"/>
        <v>2437.9468102611941</v>
      </c>
      <c r="S12" s="25">
        <f t="shared" si="15"/>
        <v>1.1283334192918771E-3</v>
      </c>
      <c r="T12" s="25">
        <f t="shared" si="16"/>
        <v>6.6745644359251885E-2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6.5268013592699754</v>
      </c>
      <c r="Y12" s="7">
        <f t="shared" ca="1" si="4"/>
        <v>210.63600656893414</v>
      </c>
      <c r="Z12">
        <v>1</v>
      </c>
      <c r="AA12">
        <v>2</v>
      </c>
      <c r="AB12" s="11">
        <f t="shared" si="19"/>
        <v>4.829622299846215</v>
      </c>
      <c r="AC12" s="11"/>
      <c r="AD12" s="7">
        <f t="shared" si="20"/>
        <v>6.794937419195942</v>
      </c>
      <c r="AE12">
        <f t="shared" si="21"/>
        <v>18.803927117624674</v>
      </c>
      <c r="AF12" s="25">
        <f t="shared" si="22"/>
        <v>3.1664206389356115E-3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4.8925291165317137</v>
      </c>
      <c r="C13" s="20">
        <v>158.15219591263568</v>
      </c>
      <c r="D13" s="9">
        <f t="shared" si="6"/>
        <v>8.2159920733460012E-7</v>
      </c>
      <c r="E13">
        <f>Control!C15/100</f>
        <v>0.39239929120214517</v>
      </c>
      <c r="F13">
        <f t="shared" si="7"/>
        <v>2.4486119473363866E-5</v>
      </c>
      <c r="G13">
        <f t="shared" si="0"/>
        <v>279.9220419655519</v>
      </c>
      <c r="H13" s="21">
        <f t="shared" si="1"/>
        <v>7.5697013502661762E-14</v>
      </c>
      <c r="I13" s="7">
        <f t="shared" si="8"/>
        <v>4.0245744332630231</v>
      </c>
      <c r="J13">
        <f t="shared" si="2"/>
        <v>4.0245744332630231</v>
      </c>
      <c r="K13">
        <f>Control!F15/100</f>
        <v>4.6622419420497864E-2</v>
      </c>
      <c r="L13" s="25">
        <f t="shared" si="9"/>
        <v>4.6447690383334975E-2</v>
      </c>
      <c r="M13" s="10">
        <f t="shared" si="3"/>
        <v>7.1233098402482016</v>
      </c>
      <c r="N13">
        <f t="shared" si="10"/>
        <v>6.6335123664203915E-4</v>
      </c>
      <c r="O13">
        <f t="shared" si="11"/>
        <v>1.8738735498362688E-3</v>
      </c>
      <c r="P13" s="25">
        <f t="shared" si="12"/>
        <v>2.3877756540814773E-3</v>
      </c>
      <c r="Q13" s="17">
        <f t="shared" si="13"/>
        <v>1.1592310794269116</v>
      </c>
      <c r="R13">
        <f t="shared" si="23"/>
        <v>2424.8437818626717</v>
      </c>
      <c r="S13" s="25">
        <f t="shared" si="15"/>
        <v>1.3354853261176966E-3</v>
      </c>
      <c r="T13" s="25">
        <f t="shared" si="16"/>
        <v>4.8859952156889819E-2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4.7111041619977012</v>
      </c>
      <c r="Y13" s="7">
        <f t="shared" ca="1" si="4"/>
        <v>115.15219591263568</v>
      </c>
      <c r="Z13">
        <v>1</v>
      </c>
      <c r="AA13">
        <v>2</v>
      </c>
      <c r="AB13" s="11">
        <f t="shared" si="19"/>
        <v>19.328869858360314</v>
      </c>
      <c r="AC13" s="11"/>
      <c r="AD13" s="7">
        <f t="shared" si="20"/>
        <v>5.0260776491434838</v>
      </c>
      <c r="AE13">
        <f t="shared" si="21"/>
        <v>44.019959229747059</v>
      </c>
      <c r="AF13" s="25">
        <f t="shared" si="22"/>
        <v>3.7477470996725376E-3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5"/>
        <v>4.5137631551452406</v>
      </c>
      <c r="C14" s="20">
        <v>138.98819970870272</v>
      </c>
      <c r="D14" s="9">
        <f t="shared" si="6"/>
        <v>8.9517798773641744E-7</v>
      </c>
      <c r="E14">
        <f>Control!C16/100</f>
        <v>0.32913687353920051</v>
      </c>
      <c r="F14">
        <f t="shared" si="7"/>
        <v>2.2088238016384809E-5</v>
      </c>
      <c r="G14" s="10">
        <f t="shared" si="0"/>
        <v>246.00265868624328</v>
      </c>
      <c r="H14" s="21">
        <f t="shared" si="1"/>
        <v>4.0911733700943603E-14</v>
      </c>
      <c r="I14" s="7">
        <f t="shared" si="8"/>
        <v>4.7789050084276692</v>
      </c>
      <c r="J14">
        <f t="shared" si="2"/>
        <v>4.7789050084276692</v>
      </c>
      <c r="K14">
        <f>Control!F16/100</f>
        <v>4.3052770841903835E-2</v>
      </c>
      <c r="L14" s="25">
        <f t="shared" si="9"/>
        <v>4.2907220746789813E-2</v>
      </c>
      <c r="M14" s="10">
        <f t="shared" si="3"/>
        <v>8.4584399261673369</v>
      </c>
      <c r="N14">
        <f t="shared" si="10"/>
        <v>5.9839044808024291E-4</v>
      </c>
      <c r="O14">
        <f t="shared" si="11"/>
        <v>1.6903684974018162E-3</v>
      </c>
      <c r="P14" s="25">
        <f t="shared" si="12"/>
        <v>2.1539450967089074E-3</v>
      </c>
      <c r="Q14" s="17">
        <f t="shared" si="13"/>
        <v>1.1893757514943362</v>
      </c>
      <c r="R14">
        <f t="shared" si="23"/>
        <v>2423.7861900588346</v>
      </c>
      <c r="S14" s="25">
        <f t="shared" si="15"/>
        <v>1.2047036600783402E-3</v>
      </c>
      <c r="T14" s="25">
        <f t="shared" si="16"/>
        <v>4.508325408151511E-2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4.350561119487006</v>
      </c>
      <c r="Y14" s="13">
        <f t="shared" ca="1" si="4"/>
        <v>98.988199708702723</v>
      </c>
      <c r="Z14" s="10">
        <v>1</v>
      </c>
      <c r="AA14" s="10">
        <v>2</v>
      </c>
      <c r="AB14" s="11">
        <f t="shared" si="19"/>
        <v>23.68929209133206</v>
      </c>
      <c r="AC14" s="11"/>
      <c r="AD14" s="7">
        <f t="shared" si="20"/>
        <v>4.6342335211530745</v>
      </c>
      <c r="AE14">
        <f t="shared" si="21"/>
        <v>55.145481971503351</v>
      </c>
      <c r="AF14" s="25">
        <f t="shared" si="22"/>
        <v>3.3807369948036323E-3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5"/>
        <v>2.5760233041289697</v>
      </c>
      <c r="C15" s="20">
        <v>54.681829023236247</v>
      </c>
      <c r="D15" s="9">
        <f t="shared" si="6"/>
        <v>9.6602130339462633E-7</v>
      </c>
      <c r="E15">
        <f>Control!C17/100</f>
        <v>0.35096976092195603</v>
      </c>
      <c r="F15">
        <f t="shared" si="7"/>
        <v>2.2862960984830563E-5</v>
      </c>
      <c r="G15">
        <f t="shared" si="0"/>
        <v>96.784297873745388</v>
      </c>
      <c r="H15" s="21">
        <f t="shared" si="1"/>
        <v>5.1224053824214064E-14</v>
      </c>
      <c r="I15" s="7">
        <f t="shared" si="8"/>
        <v>4.487842934870879</v>
      </c>
      <c r="J15">
        <f t="shared" si="2"/>
        <v>4.487842934870879</v>
      </c>
      <c r="K15">
        <f>Control!F17/100</f>
        <v>2.3558193079259309E-2</v>
      </c>
      <c r="L15" s="25">
        <f t="shared" si="9"/>
        <v>2.3475755588414533E-2</v>
      </c>
      <c r="M15" s="10">
        <f t="shared" si="3"/>
        <v>7.9432735732843733</v>
      </c>
      <c r="N15">
        <f t="shared" si="10"/>
        <v>6.1937839758904596E-4</v>
      </c>
      <c r="O15">
        <f t="shared" si="11"/>
        <v>1.7496564903645368E-3</v>
      </c>
      <c r="P15" s="25">
        <f t="shared" si="12"/>
        <v>2.2294925775878105E-3</v>
      </c>
      <c r="Q15" s="17">
        <f t="shared" si="13"/>
        <v>3.0697255659481031</v>
      </c>
      <c r="R15">
        <f t="shared" si="23"/>
        <v>2377.762735969925</v>
      </c>
      <c r="S15" s="25">
        <f t="shared" si="15"/>
        <v>1.2469574421564323E-3</v>
      </c>
      <c r="T15" s="25">
        <f t="shared" si="16"/>
        <v>2.5728111126987176E-2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2.4095133986003581</v>
      </c>
      <c r="Y15" s="7">
        <f t="shared" ca="1" si="4"/>
        <v>46.681829023236247</v>
      </c>
      <c r="Z15">
        <v>1</v>
      </c>
      <c r="AA15">
        <v>2</v>
      </c>
      <c r="AB15" s="11">
        <f t="shared" si="19"/>
        <v>56.150067250288963</v>
      </c>
      <c r="AC15" s="11"/>
      <c r="AD15" s="7">
        <f t="shared" si="20"/>
        <v>2.7007190483446131</v>
      </c>
      <c r="AE15">
        <f t="shared" si="21"/>
        <v>84.296766011813645</v>
      </c>
      <c r="AF15" s="25">
        <f t="shared" si="22"/>
        <v>3.4993129807290731E-3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3.1004766022008918</v>
      </c>
      <c r="C16" s="20">
        <v>74.898469101732758</v>
      </c>
      <c r="D16" s="9">
        <f t="shared" si="6"/>
        <v>4.486839162431977E-7</v>
      </c>
      <c r="E16">
        <f>Control!C18/100</f>
        <v>0.34967461501867869</v>
      </c>
      <c r="F16">
        <f t="shared" si="7"/>
        <v>2.2815552380310218E-5</v>
      </c>
      <c r="G16">
        <f t="shared" si="0"/>
        <v>132.56681192484001</v>
      </c>
      <c r="H16" s="21">
        <f t="shared" si="1"/>
        <v>5.0565506824928548E-14</v>
      </c>
      <c r="I16" s="7">
        <f t="shared" si="8"/>
        <v>4.5040948884269545</v>
      </c>
      <c r="J16">
        <f t="shared" si="2"/>
        <v>4.5040948884269545</v>
      </c>
      <c r="K16">
        <f>Control!F18/100</f>
        <v>2.8819137575378625E-2</v>
      </c>
      <c r="L16" s="25">
        <f t="shared" si="9"/>
        <v>2.8718499509746313E-2</v>
      </c>
      <c r="M16" s="10">
        <f t="shared" si="3"/>
        <v>7.9720387763161353</v>
      </c>
      <c r="N16">
        <f t="shared" si="10"/>
        <v>6.1809405539385847E-4</v>
      </c>
      <c r="O16">
        <f t="shared" si="11"/>
        <v>1.7460284050673969E-3</v>
      </c>
      <c r="P16" s="25">
        <f t="shared" si="12"/>
        <v>2.2248695048387454E-3</v>
      </c>
      <c r="Q16" s="17">
        <f t="shared" si="13"/>
        <v>2.2552821676370063</v>
      </c>
      <c r="R16">
        <f t="shared" si="23"/>
        <v>2397.7353425624392</v>
      </c>
      <c r="S16" s="25">
        <f t="shared" si="15"/>
        <v>1.2443717529157378E-3</v>
      </c>
      <c r="T16" s="25">
        <f t="shared" si="16"/>
        <v>3.0966184566965368E-2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2.933659356514017</v>
      </c>
      <c r="Y16" s="7">
        <f t="shared" ca="1" si="4"/>
        <v>51.898469101732758</v>
      </c>
      <c r="Z16">
        <v>1</v>
      </c>
      <c r="AA16">
        <v>2</v>
      </c>
      <c r="AB16" s="11">
        <f t="shared" si="19"/>
        <v>45.585902912467112</v>
      </c>
      <c r="AC16" s="11"/>
      <c r="AD16" s="7">
        <f t="shared" si="20"/>
        <v>3.2249137774924654</v>
      </c>
      <c r="AE16">
        <f t="shared" si="21"/>
        <v>76.18658578527706</v>
      </c>
      <c r="AF16" s="25">
        <f t="shared" si="22"/>
        <v>3.4920568101347933E-3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3.7889430012658143</v>
      </c>
      <c r="C17" s="20">
        <v>104.53597737621757</v>
      </c>
      <c r="D17" s="9">
        <f t="shared" si="6"/>
        <v>1.0999734501027092E-7</v>
      </c>
      <c r="E17">
        <f>Control!C19/100</f>
        <v>0.42296595174014884</v>
      </c>
      <c r="F17">
        <f t="shared" si="7"/>
        <v>2.5833103404410046E-5</v>
      </c>
      <c r="G17">
        <f t="shared" si="0"/>
        <v>185.02382516509627</v>
      </c>
      <c r="H17" s="21">
        <f t="shared" si="1"/>
        <v>9.8423527416286924E-14</v>
      </c>
      <c r="I17" s="7">
        <f t="shared" si="8"/>
        <v>3.7409556164807571</v>
      </c>
      <c r="J17">
        <f t="shared" si="2"/>
        <v>3.7409556164807571</v>
      </c>
      <c r="K17">
        <f>Control!F19/100</f>
        <v>3.5431176862735711E-2</v>
      </c>
      <c r="L17" s="25">
        <f t="shared" si="9"/>
        <v>3.5291085141020646E-2</v>
      </c>
      <c r="M17" s="10">
        <f t="shared" si="3"/>
        <v>6.6213177061813324</v>
      </c>
      <c r="N17">
        <f t="shared" si="10"/>
        <v>6.9984225586492658E-4</v>
      </c>
      <c r="O17">
        <f t="shared" si="11"/>
        <v>1.9769555250421654E-3</v>
      </c>
      <c r="P17" s="25">
        <f t="shared" si="12"/>
        <v>2.5191274364857793E-3</v>
      </c>
      <c r="Q17" s="17">
        <f t="shared" si="13"/>
        <v>1.8377083947374642</v>
      </c>
      <c r="R17">
        <f t="shared" si="23"/>
        <v>2408.3763426962555</v>
      </c>
      <c r="S17" s="25">
        <f t="shared" si="15"/>
        <v>1.4089505101941417E-3</v>
      </c>
      <c r="T17" s="25">
        <f t="shared" si="16"/>
        <v>3.783604568091084E-2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3.5990927396885573</v>
      </c>
      <c r="Y17" s="7">
        <f t="shared" ca="1" si="4"/>
        <v>67.535977376217573</v>
      </c>
      <c r="Z17">
        <v>1</v>
      </c>
      <c r="AA17">
        <v>2</v>
      </c>
      <c r="AB17" s="11">
        <f t="shared" si="19"/>
        <v>33.726709112886738</v>
      </c>
      <c r="AC17" s="11"/>
      <c r="AD17" s="7">
        <f t="shared" si="20"/>
        <v>3.9298380522852283</v>
      </c>
      <c r="AE17">
        <f t="shared" si="21"/>
        <v>57.640706082332429</v>
      </c>
      <c r="AF17" s="25">
        <f t="shared" si="22"/>
        <v>3.9539110500843308E-3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3.3037323330595201</v>
      </c>
      <c r="C18" s="20">
        <v>83.304865286750271</v>
      </c>
      <c r="D18" s="9">
        <f t="shared" si="6"/>
        <v>4.0324971006810983E-7</v>
      </c>
      <c r="E18">
        <f>Control!C20/100</f>
        <v>0.3184283787812322</v>
      </c>
      <c r="F18">
        <f t="shared" si="7"/>
        <v>2.1726397568693395E-5</v>
      </c>
      <c r="G18">
        <f t="shared" si="0"/>
        <v>147.44574276802231</v>
      </c>
      <c r="H18" s="21">
        <f t="shared" si="1"/>
        <v>3.6439396499948843E-14</v>
      </c>
      <c r="I18" s="7">
        <f t="shared" si="8"/>
        <v>4.9362528572856128</v>
      </c>
      <c r="J18">
        <f t="shared" si="2"/>
        <v>4.9362528572856128</v>
      </c>
      <c r="K18">
        <f>Control!F20/100</f>
        <v>3.0960744156620663E-2</v>
      </c>
      <c r="L18" s="25">
        <f t="shared" si="9"/>
        <v>3.0857788686616729E-2</v>
      </c>
      <c r="M18" s="10">
        <f t="shared" si="3"/>
        <v>8.7369383112010368</v>
      </c>
      <c r="N18">
        <f t="shared" si="10"/>
        <v>5.8858786140642092E-4</v>
      </c>
      <c r="O18">
        <f t="shared" si="11"/>
        <v>1.6626775745944094E-3</v>
      </c>
      <c r="P18" s="25">
        <f t="shared" si="12"/>
        <v>2.1186600523555397E-3</v>
      </c>
      <c r="Q18" s="17">
        <f t="shared" si="13"/>
        <v>1.9370727040767983</v>
      </c>
      <c r="R18">
        <f t="shared" si="23"/>
        <v>2405.3978499866012</v>
      </c>
      <c r="S18" s="25">
        <f t="shared" si="15"/>
        <v>1.1849686992645859E-3</v>
      </c>
      <c r="T18" s="25">
        <f t="shared" si="16"/>
        <v>3.2998175136540964E-2</v>
      </c>
      <c r="U18" s="10">
        <f ca="1">RANK(C18,$C$3:OFFSET($C$3,Control!$I$5-1,0),1)</f>
        <v>29</v>
      </c>
      <c r="V18" s="10">
        <f t="shared" ca="1" si="17"/>
        <v>29</v>
      </c>
      <c r="W18" s="10">
        <f t="shared" ca="1" si="17"/>
        <v>29</v>
      </c>
      <c r="X18" s="7">
        <f t="shared" si="18"/>
        <v>3.1446376548023154</v>
      </c>
      <c r="Y18" s="7">
        <f t="shared" ca="1" si="4"/>
        <v>54.304865286750271</v>
      </c>
      <c r="Z18">
        <v>1</v>
      </c>
      <c r="AA18">
        <v>2</v>
      </c>
      <c r="AB18" s="11">
        <f t="shared" si="19"/>
        <v>41.839549211334173</v>
      </c>
      <c r="AC18" s="11"/>
      <c r="AD18" s="7">
        <f t="shared" si="20"/>
        <v>3.4222292029859789</v>
      </c>
      <c r="AE18">
        <f t="shared" si="21"/>
        <v>76.576037256377617</v>
      </c>
      <c r="AF18" s="25">
        <f t="shared" si="22"/>
        <v>3.3253551491888192E-3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2.8119268213644162</v>
      </c>
      <c r="C19" s="20">
        <v>63.500982754873931</v>
      </c>
      <c r="D19" s="9">
        <f t="shared" si="6"/>
        <v>3.9403711671326391E-7</v>
      </c>
      <c r="E19">
        <f>Control!C21/100</f>
        <v>0.318519651216216</v>
      </c>
      <c r="F19">
        <f t="shared" si="7"/>
        <v>2.1729433618580446E-5</v>
      </c>
      <c r="G19">
        <f t="shared" si="0"/>
        <v>112.39379040543209</v>
      </c>
      <c r="H19" s="21">
        <f t="shared" si="1"/>
        <v>3.6475966308785465E-14</v>
      </c>
      <c r="I19" s="7">
        <f t="shared" si="8"/>
        <v>4.9348670197268465</v>
      </c>
      <c r="J19">
        <f t="shared" si="2"/>
        <v>4.9348670197268465</v>
      </c>
      <c r="K19">
        <f>Control!F21/100</f>
        <v>2.6031834749273858E-2</v>
      </c>
      <c r="L19" s="25">
        <f t="shared" si="9"/>
        <v>2.5945257556928739E-2</v>
      </c>
      <c r="M19" s="10">
        <f t="shared" si="3"/>
        <v>8.734485443082173</v>
      </c>
      <c r="N19">
        <f t="shared" si="10"/>
        <v>5.8867011075790644E-4</v>
      </c>
      <c r="O19">
        <f t="shared" si="11"/>
        <v>1.662909917395216E-3</v>
      </c>
      <c r="P19" s="25">
        <f t="shared" si="12"/>
        <v>2.1189561142126567E-3</v>
      </c>
      <c r="Q19" s="17">
        <f t="shared" si="13"/>
        <v>2.5262675317649328</v>
      </c>
      <c r="R19">
        <f t="shared" si="23"/>
        <v>2390.9458133064918</v>
      </c>
      <c r="S19" s="25">
        <f t="shared" si="15"/>
        <v>1.1851342869591949E-3</v>
      </c>
      <c r="T19" s="25">
        <f t="shared" si="16"/>
        <v>2.8085943104759974E-2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2.6533927667686643</v>
      </c>
      <c r="Y19" s="7">
        <f t="shared" ca="1" si="4"/>
        <v>51.500982754873931</v>
      </c>
      <c r="Z19">
        <v>1</v>
      </c>
      <c r="AA19">
        <v>2</v>
      </c>
      <c r="AB19" s="11">
        <f t="shared" si="19"/>
        <v>51.246722694659219</v>
      </c>
      <c r="AC19" s="11"/>
      <c r="AD19" s="7">
        <f t="shared" si="20"/>
        <v>2.9304402500603355</v>
      </c>
      <c r="AE19">
        <f t="shared" si="21"/>
        <v>84.759925391972089</v>
      </c>
      <c r="AF19" s="25">
        <f t="shared" si="22"/>
        <v>3.3258198347904324E-3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2.828146207208563</v>
      </c>
      <c r="C20" s="20">
        <v>64.124200049498398</v>
      </c>
      <c r="D20" s="9">
        <f t="shared" si="6"/>
        <v>4.3090135459777912E-7</v>
      </c>
      <c r="E20">
        <f>Control!C22/100</f>
        <v>0.30216134292297342</v>
      </c>
      <c r="F20">
        <f t="shared" si="7"/>
        <v>2.1197981518058636E-5</v>
      </c>
      <c r="G20">
        <f t="shared" si="0"/>
        <v>113.49685607387147</v>
      </c>
      <c r="H20" s="21">
        <f t="shared" si="1"/>
        <v>3.0329562984845122E-14</v>
      </c>
      <c r="I20" s="7">
        <f t="shared" si="8"/>
        <v>5.1966153647684994</v>
      </c>
      <c r="J20">
        <f t="shared" si="2"/>
        <v>5.1966153647684994</v>
      </c>
      <c r="K20">
        <f>Control!F22/100</f>
        <v>2.624558844075324E-2</v>
      </c>
      <c r="L20" s="25">
        <f t="shared" si="9"/>
        <v>2.6160435208800542E-2</v>
      </c>
      <c r="M20" s="10">
        <f t="shared" si="3"/>
        <v>9.1977678578621589</v>
      </c>
      <c r="N20">
        <f t="shared" si="10"/>
        <v>5.7427259021649744E-4</v>
      </c>
      <c r="O20">
        <f t="shared" si="11"/>
        <v>1.6222389554138347E-3</v>
      </c>
      <c r="P20" s="25">
        <f t="shared" si="12"/>
        <v>2.0671313083949422E-3</v>
      </c>
      <c r="Q20" s="17">
        <f t="shared" si="13"/>
        <v>2.4425538804350815</v>
      </c>
      <c r="R20">
        <f t="shared" si="23"/>
        <v>2392.929651791545</v>
      </c>
      <c r="S20" s="25">
        <f t="shared" si="15"/>
        <v>1.1561486209146685E-3</v>
      </c>
      <c r="T20" s="25">
        <f t="shared" si="16"/>
        <v>2.8248764498713542E-2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8"/>
        <v>2.6734707799017041</v>
      </c>
      <c r="Y20" s="7">
        <f t="shared" ca="1" si="4"/>
        <v>51.124200049498398</v>
      </c>
      <c r="Z20">
        <v>1</v>
      </c>
      <c r="AA20">
        <v>2</v>
      </c>
      <c r="AB20" s="11">
        <f t="shared" si="19"/>
        <v>50.918324808235752</v>
      </c>
      <c r="AC20" s="11"/>
      <c r="AD20" s="7">
        <f t="shared" si="20"/>
        <v>2.94376106930003</v>
      </c>
      <c r="AE20">
        <f t="shared" si="21"/>
        <v>86.593212629971688</v>
      </c>
      <c r="AF20" s="25">
        <f t="shared" si="22"/>
        <v>3.2444779108276697E-3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3.0567815839317301</v>
      </c>
      <c r="C21" s="20">
        <v>73.131220578942944</v>
      </c>
      <c r="D21" s="9">
        <f t="shared" si="6"/>
        <v>7.2871198009138993E-7</v>
      </c>
      <c r="E21">
        <f>Control!C23/100</f>
        <v>0.26758526336205241</v>
      </c>
      <c r="F21">
        <f t="shared" si="7"/>
        <v>2.0152785512528229E-5</v>
      </c>
      <c r="G21">
        <f t="shared" si="0"/>
        <v>129.43886411289057</v>
      </c>
      <c r="H21" s="21">
        <f t="shared" si="1"/>
        <v>1.9822008938378379E-14</v>
      </c>
      <c r="I21" s="7">
        <f t="shared" si="8"/>
        <v>5.8551753644424496</v>
      </c>
      <c r="J21">
        <f t="shared" si="2"/>
        <v>5.8551753644424496</v>
      </c>
      <c r="K21">
        <f>Control!F23/100</f>
        <v>2.8637187661522442E-2</v>
      </c>
      <c r="L21" s="25">
        <f t="shared" si="9"/>
        <v>2.8548856129942499E-2</v>
      </c>
      <c r="M21" s="10">
        <f t="shared" si="3"/>
        <v>10.363388472876567</v>
      </c>
      <c r="N21">
        <f t="shared" si="10"/>
        <v>5.4595728024849186E-4</v>
      </c>
      <c r="O21">
        <f t="shared" si="11"/>
        <v>1.542252204091785E-3</v>
      </c>
      <c r="P21" s="25">
        <f t="shared" si="12"/>
        <v>1.9652085199162064E-3</v>
      </c>
      <c r="Q21" s="17">
        <f t="shared" si="13"/>
        <v>2.0443172471749667</v>
      </c>
      <c r="R21">
        <f t="shared" si="23"/>
        <v>2402.5603684678199</v>
      </c>
      <c r="S21" s="25">
        <f t="shared" si="15"/>
        <v>1.0991431027548351E-3</v>
      </c>
      <c r="T21" s="25">
        <f t="shared" si="16"/>
        <v>3.0534217435371235E-2</v>
      </c>
      <c r="U21" s="10">
        <f ca="1">RANK(C21,$C$3:OFFSET($C$3,Control!$I$5-1,0),1)</f>
        <v>18</v>
      </c>
      <c r="V21" s="10">
        <f t="shared" ca="1" si="24"/>
        <v>18</v>
      </c>
      <c r="W21" s="10">
        <f t="shared" ca="1" si="24"/>
        <v>18</v>
      </c>
      <c r="X21" s="7">
        <f t="shared" si="18"/>
        <v>2.9094813410190987</v>
      </c>
      <c r="Y21" s="7">
        <f t="shared" ca="1" si="4"/>
        <v>55.131220578942944</v>
      </c>
      <c r="Z21">
        <v>1</v>
      </c>
      <c r="AA21">
        <v>2</v>
      </c>
      <c r="AB21" s="11">
        <f t="shared" si="19"/>
        <v>46.417767174026757</v>
      </c>
      <c r="AC21" s="11"/>
      <c r="AD21" s="7">
        <f t="shared" si="20"/>
        <v>3.1666958942072134</v>
      </c>
      <c r="AE21">
        <f t="shared" si="21"/>
        <v>86.95262430026807</v>
      </c>
      <c r="AF21" s="25">
        <f t="shared" si="22"/>
        <v>3.0845044081835695E-3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5.6728796260749723</v>
      </c>
      <c r="C22" s="20">
        <v>199.84564757112912</v>
      </c>
      <c r="D22" s="9">
        <f t="shared" si="6"/>
        <v>7.3870855654689649E-7</v>
      </c>
      <c r="E22">
        <f>Control!C24/100</f>
        <v>0.5139155873577872</v>
      </c>
      <c r="F22">
        <f t="shared" si="7"/>
        <v>3.0842921750735459E-5</v>
      </c>
      <c r="G22">
        <f t="shared" si="0"/>
        <v>353.71751510134447</v>
      </c>
      <c r="H22" s="21">
        <f t="shared" si="1"/>
        <v>1.946037754684893E-13</v>
      </c>
      <c r="I22" s="7">
        <f t="shared" si="8"/>
        <v>3.0966017767488352</v>
      </c>
      <c r="J22">
        <f t="shared" si="2"/>
        <v>3.0966017767488352</v>
      </c>
      <c r="K22">
        <f>Control!F24/100</f>
        <v>5.3849067494274892E-2</v>
      </c>
      <c r="L22" s="25">
        <f t="shared" si="9"/>
        <v>5.3594862539281238E-2</v>
      </c>
      <c r="M22" s="10">
        <f t="shared" si="3"/>
        <v>5.4808413345112195</v>
      </c>
      <c r="N22">
        <f t="shared" si="10"/>
        <v>8.3556278924719677E-4</v>
      </c>
      <c r="O22">
        <f t="shared" si="11"/>
        <v>2.360346862280217E-3</v>
      </c>
      <c r="P22" s="25">
        <f t="shared" si="12"/>
        <v>3.0076622691177619E-3</v>
      </c>
      <c r="Q22" s="17">
        <f t="shared" si="13"/>
        <v>1.1559822611257564</v>
      </c>
      <c r="R22">
        <f t="shared" si="23"/>
        <v>2425.7673463314854</v>
      </c>
      <c r="S22" s="25">
        <f t="shared" si="15"/>
        <v>1.6821885336919368E-3</v>
      </c>
      <c r="T22" s="25">
        <f t="shared" si="16"/>
        <v>5.6633367730149736E-2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8"/>
        <v>5.4430425328528429</v>
      </c>
      <c r="Y22" s="7">
        <f t="shared" ca="1" si="4"/>
        <v>154.84564757112912</v>
      </c>
      <c r="Z22">
        <v>1</v>
      </c>
      <c r="AA22">
        <v>2</v>
      </c>
      <c r="AB22" s="11">
        <f t="shared" si="19"/>
        <v>11.929906139161805</v>
      </c>
      <c r="AC22" s="11"/>
      <c r="AD22" s="7">
        <f t="shared" si="20"/>
        <v>5.8410984794441658</v>
      </c>
      <c r="AE22">
        <f t="shared" si="21"/>
        <v>25.508104145090194</v>
      </c>
      <c r="AF22" s="25">
        <f t="shared" si="22"/>
        <v>4.720693724560434E-3</v>
      </c>
      <c r="AG22" s="7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2.6786181854975872</v>
      </c>
      <c r="C23" s="20">
        <v>58.459997019952894</v>
      </c>
      <c r="D23" s="9">
        <f t="shared" si="6"/>
        <v>3.6657695812181146E-7</v>
      </c>
      <c r="E23">
        <f>Control!C25/100</f>
        <v>0.27401935319362325</v>
      </c>
      <c r="F23">
        <f t="shared" si="7"/>
        <v>2.0339741374587951E-5</v>
      </c>
      <c r="G23">
        <f t="shared" si="0"/>
        <v>103.47147976475149</v>
      </c>
      <c r="H23" s="21">
        <f t="shared" si="1"/>
        <v>2.1540923812935889E-14</v>
      </c>
      <c r="I23" s="7">
        <f t="shared" si="8"/>
        <v>5.7200414406809266</v>
      </c>
      <c r="J23">
        <f t="shared" si="2"/>
        <v>5.7200414406809266</v>
      </c>
      <c r="K23">
        <f>Control!F25/100</f>
        <v>2.4829986231469245E-2</v>
      </c>
      <c r="L23" s="25">
        <f t="shared" si="9"/>
        <v>2.4752687526544626E-2</v>
      </c>
      <c r="M23" s="10">
        <f t="shared" si="3"/>
        <v>10.124207703619094</v>
      </c>
      <c r="N23">
        <f t="shared" si="10"/>
        <v>5.5102208451156438E-4</v>
      </c>
      <c r="O23">
        <f t="shared" si="11"/>
        <v>1.5565595607671312E-3</v>
      </c>
      <c r="P23" s="25">
        <f t="shared" si="12"/>
        <v>1.9834396102406506E-3</v>
      </c>
      <c r="Q23" s="17">
        <f t="shared" si="13"/>
        <v>2.5673321596310279</v>
      </c>
      <c r="R23">
        <f t="shared" si="23"/>
        <v>2389.7568186650865</v>
      </c>
      <c r="S23" s="25">
        <f t="shared" si="15"/>
        <v>1.1093397699190237E-3</v>
      </c>
      <c r="T23" s="25">
        <f t="shared" si="16"/>
        <v>2.6756466878159864E-2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18"/>
        <v>2.5303709611056191</v>
      </c>
      <c r="Y23" s="7">
        <f t="shared" ca="1" si="4"/>
        <v>48.459997019952894</v>
      </c>
      <c r="Z23">
        <v>1</v>
      </c>
      <c r="AA23">
        <v>2</v>
      </c>
      <c r="AB23" s="11">
        <f t="shared" si="19"/>
        <v>53.989339415573696</v>
      </c>
      <c r="AC23" s="11"/>
      <c r="AD23" s="7">
        <f t="shared" si="20"/>
        <v>2.7895521624894895</v>
      </c>
      <c r="AE23">
        <f t="shared" si="21"/>
        <v>92.865410231150591</v>
      </c>
      <c r="AF23" s="25">
        <f t="shared" si="22"/>
        <v>3.113119121534262E-3</v>
      </c>
      <c r="AG23" s="7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3.1304337714586405</v>
      </c>
      <c r="C24" s="20">
        <v>76.118364728558404</v>
      </c>
      <c r="D24" s="9">
        <f t="shared" si="6"/>
        <v>4.9089804488033906E-7</v>
      </c>
      <c r="E24">
        <f>Control!C26/100</f>
        <v>0.3708055268976464</v>
      </c>
      <c r="F24">
        <f t="shared" si="7"/>
        <v>2.3613430858344095E-5</v>
      </c>
      <c r="G24">
        <f t="shared" si="0"/>
        <v>134.72597053073454</v>
      </c>
      <c r="H24" s="21">
        <f t="shared" si="1"/>
        <v>6.209286390067805E-14</v>
      </c>
      <c r="I24" s="7">
        <f t="shared" si="8"/>
        <v>4.2531209565964128</v>
      </c>
      <c r="J24">
        <f t="shared" si="2"/>
        <v>4.2531209565964128</v>
      </c>
      <c r="K24">
        <f>Control!F26/100</f>
        <v>2.9042698231130436E-2</v>
      </c>
      <c r="L24" s="25">
        <f t="shared" si="9"/>
        <v>2.8937732782495139E-2</v>
      </c>
      <c r="M24" s="10">
        <f t="shared" si="3"/>
        <v>7.5278265725416338</v>
      </c>
      <c r="N24">
        <f t="shared" si="10"/>
        <v>6.3970930870786713E-4</v>
      </c>
      <c r="O24">
        <f t="shared" si="11"/>
        <v>1.8070884426775909E-3</v>
      </c>
      <c r="P24" s="25">
        <f t="shared" si="12"/>
        <v>2.302675006312236E-3</v>
      </c>
      <c r="Q24" s="17">
        <f t="shared" si="13"/>
        <v>2.2958892941748452</v>
      </c>
      <c r="R24">
        <f t="shared" si="23"/>
        <v>2396.8438714266044</v>
      </c>
      <c r="S24" s="25">
        <f t="shared" si="15"/>
        <v>1.2878884481846015E-3</v>
      </c>
      <c r="T24" s="25">
        <f t="shared" si="16"/>
        <v>3.1264021219665719E-2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8"/>
        <v>2.9577442091203006</v>
      </c>
      <c r="Y24" s="7">
        <f t="shared" ca="1" si="4"/>
        <v>52.118364728558404</v>
      </c>
      <c r="Z24">
        <v>1</v>
      </c>
      <c r="AA24">
        <v>2</v>
      </c>
      <c r="AB24" s="11">
        <f t="shared" si="19"/>
        <v>45.020951901374517</v>
      </c>
      <c r="AC24" s="11"/>
      <c r="AD24" s="7">
        <f t="shared" si="20"/>
        <v>3.2592226162771007</v>
      </c>
      <c r="AE24">
        <f t="shared" si="21"/>
        <v>73.174505860341498</v>
      </c>
      <c r="AF24" s="25">
        <f t="shared" si="22"/>
        <v>3.6141768853551817E-3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6.1232800015026188</v>
      </c>
      <c r="C25" s="20">
        <v>225.13556960768418</v>
      </c>
      <c r="D25" s="9">
        <f t="shared" si="6"/>
        <v>7.9519291951157811E-7</v>
      </c>
      <c r="E25">
        <f>Control!C27/100</f>
        <v>0.27612743020729918</v>
      </c>
      <c r="F25">
        <f t="shared" si="7"/>
        <v>2.0401718780620693E-5</v>
      </c>
      <c r="G25">
        <f t="shared" si="0"/>
        <v>398.47950260819317</v>
      </c>
      <c r="H25" s="21">
        <f t="shared" si="1"/>
        <v>2.212653579515448E-14</v>
      </c>
      <c r="I25" s="7">
        <f t="shared" si="8"/>
        <v>5.6771356035419611</v>
      </c>
      <c r="J25">
        <f t="shared" si="2"/>
        <v>5.6771356035419611</v>
      </c>
      <c r="K25">
        <f>Control!F27/100</f>
        <v>5.9340075590088359E-2</v>
      </c>
      <c r="L25" s="25">
        <f t="shared" si="9"/>
        <v>5.9154779965376644E-2</v>
      </c>
      <c r="M25" s="10">
        <f t="shared" si="3"/>
        <v>10.048266364487672</v>
      </c>
      <c r="N25">
        <f t="shared" si="10"/>
        <v>5.527011087840877E-4</v>
      </c>
      <c r="O25">
        <f t="shared" si="11"/>
        <v>1.5613025671866885E-3</v>
      </c>
      <c r="P25" s="25">
        <f t="shared" si="12"/>
        <v>1.9894833666386003E-3</v>
      </c>
      <c r="Q25" s="17">
        <f t="shared" si="13"/>
        <v>0.6816234954728233</v>
      </c>
      <c r="R25">
        <f t="shared" si="23"/>
        <v>2436.0163542753371</v>
      </c>
      <c r="S25" s="25">
        <f t="shared" si="15"/>
        <v>1.1127200489541563E-3</v>
      </c>
      <c r="T25" s="25">
        <f t="shared" si="16"/>
        <v>6.1164665050795868E-2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8"/>
        <v>5.9707481074160729</v>
      </c>
      <c r="Y25" s="7">
        <f t="shared" ca="1" si="4"/>
        <v>179.13556960768418</v>
      </c>
      <c r="Z25">
        <v>1</v>
      </c>
      <c r="AA25">
        <v>2</v>
      </c>
      <c r="AB25" s="11">
        <f t="shared" si="19"/>
        <v>8.4666029026201777</v>
      </c>
      <c r="AC25" s="11"/>
      <c r="AD25" s="7">
        <f t="shared" si="20"/>
        <v>6.234552006398034</v>
      </c>
      <c r="AE25">
        <f t="shared" si="21"/>
        <v>29.696813095252537</v>
      </c>
      <c r="AF25" s="25">
        <f t="shared" si="22"/>
        <v>3.1226051343733775E-3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1.0230474006320238</v>
      </c>
      <c r="C26" s="20">
        <v>10.500658647583258</v>
      </c>
      <c r="D26" s="9">
        <f t="shared" si="6"/>
        <v>3.1569984426660369E-7</v>
      </c>
      <c r="E26">
        <f>Control!C28/100</f>
        <v>0.10799519152525779</v>
      </c>
      <c r="F26">
        <f t="shared" si="7"/>
        <v>1.1976883415676375E-5</v>
      </c>
      <c r="G26">
        <f t="shared" si="0"/>
        <v>18.58567814156979</v>
      </c>
      <c r="H26" s="21">
        <f t="shared" si="1"/>
        <v>8.2783819891579893E-16</v>
      </c>
      <c r="I26" s="7">
        <f t="shared" si="8"/>
        <v>10.500658647583258</v>
      </c>
      <c r="J26">
        <f t="shared" si="2"/>
        <v>14.359894370035766</v>
      </c>
      <c r="K26">
        <f>Control!F28/100</f>
        <v>9.0604918957457765E-3</v>
      </c>
      <c r="L26" s="25">
        <f t="shared" si="9"/>
        <v>9.0438828029738398E-3</v>
      </c>
      <c r="M26" s="10">
        <f t="shared" si="3"/>
        <v>18.58567814156979</v>
      </c>
      <c r="N26">
        <f t="shared" si="10"/>
        <v>3.2446465980650533E-4</v>
      </c>
      <c r="O26">
        <f t="shared" si="11"/>
        <v>9.1656683561159701E-4</v>
      </c>
      <c r="P26" s="25">
        <f t="shared" si="12"/>
        <v>1.1679315157648166E-3</v>
      </c>
      <c r="Q26" s="17">
        <f t="shared" si="13"/>
        <v>7.9479194426046487</v>
      </c>
      <c r="R26">
        <f t="shared" si="23"/>
        <v>2256.7531483827397</v>
      </c>
      <c r="S26" s="25">
        <f t="shared" si="15"/>
        <v>6.532252720427012E-4</v>
      </c>
      <c r="T26" s="25">
        <f t="shared" si="16"/>
        <v>1.0223791202154333E-2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8"/>
        <v>0.93683474627803442</v>
      </c>
      <c r="Y26" s="7">
        <f t="shared" ca="1" si="4"/>
        <v>7.5006586475832577</v>
      </c>
      <c r="Z26">
        <v>1</v>
      </c>
      <c r="AA26">
        <v>2</v>
      </c>
      <c r="AB26" s="11">
        <f t="shared" si="19"/>
        <v>89.711169098710144</v>
      </c>
      <c r="AC26" s="11"/>
      <c r="AD26" s="7">
        <f t="shared" si="20"/>
        <v>1.0883699278362939</v>
      </c>
      <c r="AE26">
        <f t="shared" si="21"/>
        <v>206.14102318346181</v>
      </c>
      <c r="AF26" s="25">
        <f t="shared" si="22"/>
        <v>1.8331336712231942E-3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3.5287120586139258</v>
      </c>
      <c r="C27" s="20">
        <v>92.952285874004744</v>
      </c>
      <c r="D27" s="9">
        <f t="shared" si="6"/>
        <v>9.688134197105569E-7</v>
      </c>
      <c r="E27">
        <f>Control!C29/100</f>
        <v>0.24807467961174773</v>
      </c>
      <c r="F27">
        <f t="shared" si="7"/>
        <v>1.9605426139882268E-5</v>
      </c>
      <c r="G27">
        <f t="shared" si="0"/>
        <v>164.52122916832855</v>
      </c>
      <c r="H27" s="21">
        <f t="shared" si="1"/>
        <v>1.5207874944753499E-14</v>
      </c>
      <c r="I27" s="7">
        <f t="shared" si="8"/>
        <v>6.3078084859611252</v>
      </c>
      <c r="J27">
        <f t="shared" si="2"/>
        <v>6.3078084859611252</v>
      </c>
      <c r="K27">
        <f>Control!F29/100</f>
        <v>3.341822950106961E-2</v>
      </c>
      <c r="L27" s="25">
        <f t="shared" si="9"/>
        <v>3.3317950491412583E-2</v>
      </c>
      <c r="M27" s="10">
        <f t="shared" si="3"/>
        <v>11.164528077076184</v>
      </c>
      <c r="N27">
        <f t="shared" si="10"/>
        <v>5.3112881724408313E-4</v>
      </c>
      <c r="O27">
        <f t="shared" si="11"/>
        <v>1.5003638905200089E-3</v>
      </c>
      <c r="P27" s="25">
        <f t="shared" si="12"/>
        <v>1.9118325088476062E-3</v>
      </c>
      <c r="Q27" s="17">
        <f t="shared" si="13"/>
        <v>1.5721986282725318</v>
      </c>
      <c r="R27">
        <f t="shared" si="23"/>
        <v>2414.0677341155247</v>
      </c>
      <c r="S27" s="25">
        <f t="shared" si="15"/>
        <v>1.069289846052529E-3</v>
      </c>
      <c r="T27" s="25">
        <f t="shared" si="16"/>
        <v>3.5249388426400068E-2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8"/>
        <v>3.3849079308656669</v>
      </c>
      <c r="Y27" s="7">
        <f t="shared" ca="1" si="4"/>
        <v>60.952285874004744</v>
      </c>
      <c r="Z27">
        <v>1</v>
      </c>
      <c r="AA27">
        <v>2</v>
      </c>
      <c r="AB27" s="11">
        <f t="shared" si="19"/>
        <v>37.932534435142962</v>
      </c>
      <c r="AC27" s="11"/>
      <c r="AD27" s="7">
        <f t="shared" si="20"/>
        <v>3.6356410432191786</v>
      </c>
      <c r="AE27">
        <f t="shared" si="21"/>
        <v>80.602687434034451</v>
      </c>
      <c r="AF27" s="25">
        <f t="shared" si="22"/>
        <v>3.0007277810400177E-3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5.5448910740335862</v>
      </c>
      <c r="C28" s="20">
        <v>192.81620313360565</v>
      </c>
      <c r="D28" s="9">
        <f t="shared" si="6"/>
        <v>7.0830701570656629E-7</v>
      </c>
      <c r="E28">
        <f>Control!C30/100</f>
        <v>0.24187466281342476</v>
      </c>
      <c r="F28">
        <f t="shared" si="7"/>
        <v>1.9437386702484592E-5</v>
      </c>
      <c r="G28">
        <f t="shared" si="0"/>
        <v>341.27572490374308</v>
      </c>
      <c r="H28" s="21">
        <f t="shared" si="1"/>
        <v>1.3918624385744325E-14</v>
      </c>
      <c r="I28" s="7">
        <f t="shared" si="8"/>
        <v>6.4669343408954321</v>
      </c>
      <c r="J28">
        <f t="shared" si="2"/>
        <v>6.4669343408954321</v>
      </c>
      <c r="K28">
        <f>Control!F30/100</f>
        <v>5.36348085231503E-2</v>
      </c>
      <c r="L28" s="25">
        <f t="shared" si="9"/>
        <v>5.3475244520497241E-2</v>
      </c>
      <c r="M28" s="10">
        <f t="shared" si="3"/>
        <v>11.446173450292065</v>
      </c>
      <c r="N28">
        <f t="shared" si="10"/>
        <v>5.2657647612185522E-4</v>
      </c>
      <c r="O28">
        <f t="shared" si="11"/>
        <v>1.4875041698357494E-3</v>
      </c>
      <c r="P28" s="25">
        <f t="shared" si="12"/>
        <v>1.8954460627232954E-3</v>
      </c>
      <c r="Q28" s="17">
        <f t="shared" si="13"/>
        <v>0.75763648270612161</v>
      </c>
      <c r="R28">
        <f t="shared" si="23"/>
        <v>2434.0235355721911</v>
      </c>
      <c r="S28" s="25">
        <f t="shared" si="15"/>
        <v>1.0601248902457183E-3</v>
      </c>
      <c r="T28" s="25">
        <f t="shared" si="16"/>
        <v>5.5390127969923021E-2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8"/>
        <v>5.4001820996619099</v>
      </c>
      <c r="Y28" s="7">
        <f t="shared" ca="1" si="4"/>
        <v>148.81620313360565</v>
      </c>
      <c r="Z28">
        <v>1</v>
      </c>
      <c r="AA28">
        <v>2</v>
      </c>
      <c r="AB28" s="11">
        <f t="shared" si="19"/>
        <v>13.013484403503984</v>
      </c>
      <c r="AC28" s="11"/>
      <c r="AD28" s="7">
        <f t="shared" si="20"/>
        <v>5.6509035630581579</v>
      </c>
      <c r="AE28">
        <f t="shared" si="21"/>
        <v>42.553187469216191</v>
      </c>
      <c r="AF28" s="25">
        <f t="shared" si="22"/>
        <v>2.9750083396714983E-3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2.1896286115753867</v>
      </c>
      <c r="C29" s="20">
        <v>41.292703287014099</v>
      </c>
      <c r="D29" s="9">
        <f t="shared" si="6"/>
        <v>8.8814073251342052E-7</v>
      </c>
      <c r="E29">
        <f>Control!C31/100</f>
        <v>0.26776829980812428</v>
      </c>
      <c r="F29">
        <f t="shared" si="7"/>
        <v>2.0158058613132108E-5</v>
      </c>
      <c r="G29">
        <f t="shared" si="0"/>
        <v>73.086167129565297</v>
      </c>
      <c r="H29" s="21">
        <f t="shared" si="1"/>
        <v>1.9869505525150585E-14</v>
      </c>
      <c r="I29" s="7">
        <f t="shared" si="8"/>
        <v>5.8512413412306614</v>
      </c>
      <c r="J29">
        <f t="shared" si="2"/>
        <v>5.8512413412306614</v>
      </c>
      <c r="K29">
        <f>Control!F31/100</f>
        <v>1.9947877294090165E-2</v>
      </c>
      <c r="L29" s="25">
        <f t="shared" si="9"/>
        <v>1.9886331879117824E-2</v>
      </c>
      <c r="M29" s="10">
        <f t="shared" si="3"/>
        <v>10.356425434493008</v>
      </c>
      <c r="N29">
        <f t="shared" si="10"/>
        <v>5.4610013333757882E-4</v>
      </c>
      <c r="O29">
        <f t="shared" si="11"/>
        <v>1.5426557438914658E-3</v>
      </c>
      <c r="P29" s="25">
        <f t="shared" si="12"/>
        <v>1.9657227288441327E-3</v>
      </c>
      <c r="Q29" s="17">
        <f t="shared" si="13"/>
        <v>3.5652933790789412</v>
      </c>
      <c r="R29">
        <f t="shared" si="23"/>
        <v>2365.2560484902588</v>
      </c>
      <c r="S29" s="25">
        <f t="shared" si="15"/>
        <v>1.0994307003256666E-3</v>
      </c>
      <c r="T29" s="25">
        <f t="shared" si="16"/>
        <v>2.1872212666575089E-2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8"/>
        <v>2.0432432012455402</v>
      </c>
      <c r="Y29" s="7">
        <f t="shared" ca="1" si="4"/>
        <v>36.292703287014099</v>
      </c>
      <c r="Z29">
        <v>1</v>
      </c>
      <c r="AA29">
        <v>2</v>
      </c>
      <c r="AB29" s="11">
        <f t="shared" si="19"/>
        <v>64.607832728567374</v>
      </c>
      <c r="AC29" s="11"/>
      <c r="AD29" s="7">
        <f t="shared" si="20"/>
        <v>2.2995716816079534</v>
      </c>
      <c r="AE29">
        <f t="shared" si="21"/>
        <v>102.36879742382152</v>
      </c>
      <c r="AF29" s="25">
        <f t="shared" si="22"/>
        <v>3.0853114877829315E-3</v>
      </c>
      <c r="AG29" s="7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3.0801141901279068</v>
      </c>
      <c r="C30" s="20">
        <v>74.073144329333786</v>
      </c>
      <c r="D30" s="9">
        <f t="shared" si="6"/>
        <v>7.3734495842359138E-8</v>
      </c>
      <c r="E30">
        <f>Control!C32/100</f>
        <v>0.24080955998466425</v>
      </c>
      <c r="F30">
        <f t="shared" si="7"/>
        <v>1.9408795404750604E-5</v>
      </c>
      <c r="G30">
        <f t="shared" si="0"/>
        <v>131.10602540688174</v>
      </c>
      <c r="H30" s="21">
        <f t="shared" si="1"/>
        <v>1.3705283708475521E-14</v>
      </c>
      <c r="I30" s="7">
        <f t="shared" si="8"/>
        <v>6.4950953451025315</v>
      </c>
      <c r="J30">
        <f t="shared" si="2"/>
        <v>6.4950953451025315</v>
      </c>
      <c r="K30">
        <f>Control!F32/100</f>
        <v>2.8942447479320482E-2</v>
      </c>
      <c r="L30" s="25">
        <f t="shared" si="9"/>
        <v>2.8856470110851871E-2</v>
      </c>
      <c r="M30" s="10">
        <f t="shared" si="3"/>
        <v>11.496017119903877</v>
      </c>
      <c r="N30">
        <f t="shared" si="10"/>
        <v>5.2580191187415258E-4</v>
      </c>
      <c r="O30">
        <f t="shared" si="11"/>
        <v>1.4853161352377192E-3</v>
      </c>
      <c r="P30" s="25">
        <f t="shared" si="12"/>
        <v>1.8926579686472996E-3</v>
      </c>
      <c r="Q30" s="17">
        <f t="shared" si="13"/>
        <v>1.9456882295130127</v>
      </c>
      <c r="R30">
        <f t="shared" si="23"/>
        <v>2404.8815528814553</v>
      </c>
      <c r="S30" s="25">
        <f t="shared" si="15"/>
        <v>1.0585655064233883E-3</v>
      </c>
      <c r="T30" s="25">
        <f t="shared" si="16"/>
        <v>3.0768536874903923E-2</v>
      </c>
      <c r="U30" s="10">
        <f ca="1">RANK(C30,$C$3:OFFSET($C$3,Control!$I$5-1,0),1)</f>
        <v>21</v>
      </c>
      <c r="V30" s="10">
        <f t="shared" ca="1" si="24"/>
        <v>21</v>
      </c>
      <c r="W30" s="10">
        <f t="shared" ca="1" si="24"/>
        <v>21</v>
      </c>
      <c r="X30" s="7">
        <f t="shared" si="18"/>
        <v>2.9382272022726021</v>
      </c>
      <c r="Y30" s="7">
        <f t="shared" ca="1" si="4"/>
        <v>53.073144329333786</v>
      </c>
      <c r="Z30">
        <v>1</v>
      </c>
      <c r="AA30">
        <v>2</v>
      </c>
      <c r="AB30" s="11">
        <f t="shared" si="19"/>
        <v>45.972400459651794</v>
      </c>
      <c r="AC30" s="11"/>
      <c r="AD30" s="7">
        <f t="shared" si="20"/>
        <v>3.1859707407702458</v>
      </c>
      <c r="AE30">
        <f t="shared" si="21"/>
        <v>89.825471007239599</v>
      </c>
      <c r="AF30" s="25">
        <f t="shared" si="22"/>
        <v>2.9706322704754384E-3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2.2508908330719182</v>
      </c>
      <c r="C31" s="20">
        <v>43.323208661875348</v>
      </c>
      <c r="D31" s="9">
        <f t="shared" ref="D31:D94" si="26">ABS(B31-((354.94*SQRT(C31)+9.623*C31-1.5223*POWER(C31,1.5))/($AA$1+273)+0.0012439*POWER(C31,1.5)))</f>
        <v>1.6032455052439332E-7</v>
      </c>
      <c r="E31">
        <f>Control!C33/100</f>
        <v>0.22324628263464061</v>
      </c>
      <c r="F31">
        <f t="shared" ref="F31:F94" si="27">$F$2*N31</f>
        <v>1.8948638909739559E-5</v>
      </c>
      <c r="G31">
        <f t="shared" ref="G31:G94" si="28">0.018*C31*1000000/8.3144/($AA$1+273.15)</f>
        <v>76.680067343680349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2.0618911859803211E-2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5.1333585410021706E-4</v>
      </c>
      <c r="O31">
        <f t="shared" ref="O31:O94" si="35">$O$2*N31</f>
        <v>1.4501012827689748E-3</v>
      </c>
      <c r="P31" s="25">
        <f t="shared" ref="P31:P94" si="36">S31*($P$2-$F$2)</f>
        <v>1.8477855879072619E-3</v>
      </c>
      <c r="Q31" s="17">
        <f t="shared" ref="Q31:Q94" si="37">100/(1+G31/$AA$2*(1/S31-1))</f>
        <v>3.2060012007237311</v>
      </c>
      <c r="R31">
        <f t="shared" ref="R31:R94" si="38">Q31/100*G31+(100-Q31)/100*2450</f>
        <v>2373.9113344620228</v>
      </c>
      <c r="S31" s="25">
        <f t="shared" ref="S31:S94" si="39">($O$2/(1+$P$2-$F$2)+1)*N31</f>
        <v>1.0334683387209481E-3</v>
      </c>
      <c r="T31" s="25">
        <f t="shared" ref="T31:T94" si="40">L31+F31+P31</f>
        <v>2.2485646086620212E-2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8"/>
        <v>2.1132247713903429</v>
      </c>
      <c r="Y31" s="7">
        <f t="shared" ca="1" si="4"/>
        <v>37.323208661875348</v>
      </c>
      <c r="Z31">
        <v>1</v>
      </c>
      <c r="AA31">
        <v>2</v>
      </c>
      <c r="AB31" s="11">
        <f t="shared" si="19"/>
        <v>63.239542615976745</v>
      </c>
      <c r="AC31" s="11"/>
      <c r="AD31" s="7">
        <f t="shared" ref="AD31:AD94" si="41">B31+S31*100</f>
        <v>2.3542376669440128</v>
      </c>
      <c r="AE31">
        <f t="shared" ref="AE31:AE94" si="42">($AE$1/100-K31)/(1-K31)/N31-1-$P$2</f>
        <v>107.71233917061632</v>
      </c>
      <c r="AF31" s="25">
        <f t="shared" ref="AF31:AF94" si="43">S31+P31+F31</f>
        <v>2.90020256553795E-3</v>
      </c>
    </row>
    <row r="32" spans="1:60" ht="14.25" x14ac:dyDescent="0.2">
      <c r="A32" s="37" t="str">
        <f>Control!B34</f>
        <v>AME_10-Aa</v>
      </c>
      <c r="B32" s="27">
        <f t="shared" si="25"/>
        <v>2.8895277325874349</v>
      </c>
      <c r="C32" s="20">
        <v>66.501995667675416</v>
      </c>
      <c r="D32" s="9">
        <f t="shared" si="26"/>
        <v>6.2864043748334097E-8</v>
      </c>
      <c r="E32">
        <f>Control!C34/100</f>
        <v>0.45721600000000001</v>
      </c>
      <c r="F32">
        <f t="shared" si="27"/>
        <v>2.7522637080666689E-5</v>
      </c>
      <c r="G32">
        <f t="shared" si="28"/>
        <v>117.70544389003139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</f>
        <v>2.6251079695098604E-2</v>
      </c>
      <c r="L32" s="25">
        <f t="shared" si="32"/>
        <v>2.6140496909300807E-2</v>
      </c>
      <c r="M32" s="10">
        <f t="shared" si="33"/>
        <v>6.1385736968964695</v>
      </c>
      <c r="N32">
        <f t="shared" si="34"/>
        <v>7.4561325909442463E-4</v>
      </c>
      <c r="O32">
        <f t="shared" si="35"/>
        <v>2.1062521443345329E-3</v>
      </c>
      <c r="P32" s="25">
        <f t="shared" si="36"/>
        <v>2.6838831211627584E-3</v>
      </c>
      <c r="Q32" s="17">
        <f t="shared" si="37"/>
        <v>3.040241483311283</v>
      </c>
      <c r="R32">
        <f t="shared" si="38"/>
        <v>2379.0926133921339</v>
      </c>
      <c r="S32" s="25">
        <f t="shared" si="39"/>
        <v>1.5010985304256404E-3</v>
      </c>
      <c r="T32" s="25">
        <f t="shared" si="40"/>
        <v>2.8851902667544234E-2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8"/>
        <v>2.6886110168395234</v>
      </c>
      <c r="Y32" s="7">
        <f t="shared" ca="1" si="4"/>
        <v>51.501995667675416</v>
      </c>
      <c r="Z32">
        <v>1</v>
      </c>
      <c r="AA32">
        <v>2</v>
      </c>
      <c r="AB32" s="11">
        <f t="shared" si="19"/>
        <v>49.686197391789243</v>
      </c>
      <c r="AC32" s="11"/>
      <c r="AD32" s="7">
        <f t="shared" si="41"/>
        <v>3.0396375856299991</v>
      </c>
      <c r="AE32">
        <f t="shared" si="42"/>
        <v>66.037915783329936</v>
      </c>
      <c r="AF32" s="25">
        <f t="shared" si="43"/>
        <v>4.2125042886690649E-3</v>
      </c>
    </row>
    <row r="33" spans="1:43" ht="14.25" x14ac:dyDescent="0.2">
      <c r="A33" s="37" t="str">
        <f>Control!B35</f>
        <v>AME_10-Ac</v>
      </c>
      <c r="B33" s="27">
        <f t="shared" si="25"/>
        <v>2.837993615216817</v>
      </c>
      <c r="C33" s="20">
        <v>64.503669186960153</v>
      </c>
      <c r="D33" s="9">
        <f t="shared" si="26"/>
        <v>4.9039963867514302E-7</v>
      </c>
      <c r="E33">
        <f>Control!C35/100</f>
        <v>0.45721600000000001</v>
      </c>
      <c r="F33">
        <f t="shared" si="27"/>
        <v>2.7522637080666689E-5</v>
      </c>
      <c r="G33">
        <f t="shared" si="28"/>
        <v>114.16849882412374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</f>
        <v>2.5734335311338209E-2</v>
      </c>
      <c r="L33" s="25">
        <f t="shared" si="32"/>
        <v>2.5625929313473149E-2</v>
      </c>
      <c r="M33" s="10">
        <f t="shared" si="33"/>
        <v>6.1385736968964695</v>
      </c>
      <c r="N33">
        <f t="shared" si="34"/>
        <v>7.4561325909442463E-4</v>
      </c>
      <c r="O33">
        <f t="shared" si="35"/>
        <v>2.1062521443345329E-3</v>
      </c>
      <c r="P33" s="25">
        <f t="shared" si="36"/>
        <v>2.6838831211627584E-3</v>
      </c>
      <c r="Q33" s="17">
        <f t="shared" si="37"/>
        <v>3.1314788567221639</v>
      </c>
      <c r="R33">
        <f t="shared" si="38"/>
        <v>2376.8539304120213</v>
      </c>
      <c r="S33" s="25">
        <f t="shared" si="39"/>
        <v>1.5010985304256404E-3</v>
      </c>
      <c r="T33" s="25">
        <f t="shared" si="40"/>
        <v>2.8337335071716575E-2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8"/>
        <v>2.6371542572567575</v>
      </c>
      <c r="Y33" s="7">
        <f t="shared" ca="1" si="4"/>
        <v>50.503669186960153</v>
      </c>
      <c r="Z33">
        <v>1</v>
      </c>
      <c r="AA33">
        <v>2</v>
      </c>
      <c r="AB33" s="11">
        <f t="shared" si="19"/>
        <v>50.719494526395138</v>
      </c>
      <c r="AC33" s="11"/>
      <c r="AD33" s="7">
        <f t="shared" si="41"/>
        <v>2.9881034682593812</v>
      </c>
      <c r="AE33">
        <f t="shared" si="42"/>
        <v>66.712743709558666</v>
      </c>
      <c r="AF33" s="25">
        <f t="shared" si="43"/>
        <v>4.2125042886690649E-3</v>
      </c>
    </row>
    <row r="34" spans="1:43" ht="14.25" x14ac:dyDescent="0.2">
      <c r="A34" s="37" t="str">
        <f>Control!B36</f>
        <v>AME_10-Ab</v>
      </c>
      <c r="B34" s="27">
        <f t="shared" si="25"/>
        <v>3.0472593267353765</v>
      </c>
      <c r="C34" s="20">
        <v>72.748002512941198</v>
      </c>
      <c r="D34" s="9">
        <f t="shared" si="26"/>
        <v>9.4362418190385711E-7</v>
      </c>
      <c r="E34">
        <f>Control!C36/100</f>
        <v>0.38475399999999998</v>
      </c>
      <c r="F34">
        <f t="shared" si="27"/>
        <v>2.4170138387008528E-5</v>
      </c>
      <c r="G34">
        <f t="shared" si="28"/>
        <v>128.76058593322779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</f>
        <v>2.8155447799782164E-2</v>
      </c>
      <c r="L34" s="25">
        <f t="shared" si="32"/>
        <v>2.8051289978127652E-2</v>
      </c>
      <c r="M34" s="10">
        <f t="shared" si="33"/>
        <v>7.2613372122388613</v>
      </c>
      <c r="N34">
        <f t="shared" si="34"/>
        <v>6.5479102175713998E-4</v>
      </c>
      <c r="O34">
        <f t="shared" si="35"/>
        <v>1.8496921518563276E-3</v>
      </c>
      <c r="P34" s="25">
        <f t="shared" si="36"/>
        <v>2.3569626072869358E-3</v>
      </c>
      <c r="Q34" s="17">
        <f t="shared" si="37"/>
        <v>2.4549627754649173</v>
      </c>
      <c r="R34">
        <f t="shared" si="38"/>
        <v>2393.0144364552407</v>
      </c>
      <c r="S34" s="25">
        <f t="shared" si="39"/>
        <v>1.318251558038711E-3</v>
      </c>
      <c r="T34" s="25">
        <f t="shared" si="40"/>
        <v>3.0432422723801596E-2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18"/>
        <v>2.8706080999884791</v>
      </c>
      <c r="Y34" s="7">
        <f t="shared" ca="1" si="4"/>
        <v>55.748002512941198</v>
      </c>
      <c r="Z34">
        <v>1</v>
      </c>
      <c r="AA34">
        <v>2</v>
      </c>
      <c r="AB34" s="11">
        <f t="shared" si="19"/>
        <v>46.600280152948613</v>
      </c>
      <c r="AC34" s="11"/>
      <c r="AD34" s="7">
        <f t="shared" si="41"/>
        <v>3.1790844825392477</v>
      </c>
      <c r="AE34">
        <f t="shared" si="42"/>
        <v>72.750506287727845</v>
      </c>
      <c r="AF34" s="25">
        <f t="shared" si="43"/>
        <v>3.6993843037126553E-3</v>
      </c>
    </row>
    <row r="35" spans="1:43" ht="14.25" x14ac:dyDescent="0.2">
      <c r="A35" s="37" t="str">
        <f>Control!B37</f>
        <v>AME_10-Db</v>
      </c>
      <c r="B35" s="27">
        <f t="shared" si="25"/>
        <v>3.564967318280079</v>
      </c>
      <c r="C35" s="20">
        <v>94.539430184153858</v>
      </c>
      <c r="D35" s="9">
        <f t="shared" si="26"/>
        <v>1.1586354231596374E-7</v>
      </c>
      <c r="E35">
        <f>Control!C37/100</f>
        <v>0.38475399999999998</v>
      </c>
      <c r="F35">
        <f t="shared" si="27"/>
        <v>2.4170138387008528E-5</v>
      </c>
      <c r="G35">
        <f t="shared" si="28"/>
        <v>167.33040088818484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</f>
        <v>3.3344900802547851E-2</v>
      </c>
      <c r="L35" s="25">
        <f t="shared" si="32"/>
        <v>3.3221545199910052E-2</v>
      </c>
      <c r="M35" s="10">
        <f t="shared" si="33"/>
        <v>7.2613372122388613</v>
      </c>
      <c r="N35">
        <f t="shared" si="34"/>
        <v>6.5479102175713998E-4</v>
      </c>
      <c r="O35">
        <f t="shared" si="35"/>
        <v>1.8496921518563276E-3</v>
      </c>
      <c r="P35" s="25">
        <f t="shared" si="36"/>
        <v>2.3569626072869358E-3</v>
      </c>
      <c r="Q35" s="17">
        <f t="shared" si="37"/>
        <v>1.8998422047208507</v>
      </c>
      <c r="R35">
        <f t="shared" si="38"/>
        <v>2406.632879561741</v>
      </c>
      <c r="S35" s="25">
        <f t="shared" si="39"/>
        <v>1.318251558038711E-3</v>
      </c>
      <c r="T35" s="25">
        <f t="shared" si="40"/>
        <v>3.5602677945583992E-2</v>
      </c>
      <c r="U35" s="10">
        <f ca="1">RANK(C35,$C$3:OFFSET($C$3,Control!$I$5-1,0),1)</f>
        <v>33</v>
      </c>
      <c r="V35" s="10">
        <f t="shared" ca="1" si="24"/>
        <v>33</v>
      </c>
      <c r="W35" s="10">
        <f t="shared" ca="1" si="24"/>
        <v>33</v>
      </c>
      <c r="X35" s="7">
        <f t="shared" si="18"/>
        <v>3.3876336221667191</v>
      </c>
      <c r="Y35" s="7">
        <f t="shared" ca="1" si="4"/>
        <v>61.539430184153858</v>
      </c>
      <c r="Z35">
        <v>1</v>
      </c>
      <c r="AA35">
        <v>2</v>
      </c>
      <c r="AB35" s="11">
        <f t="shared" si="19"/>
        <v>37.3265272361458</v>
      </c>
      <c r="AC35" s="11"/>
      <c r="AD35" s="7">
        <f t="shared" si="41"/>
        <v>3.6967924740839502</v>
      </c>
      <c r="AE35">
        <f t="shared" si="42"/>
        <v>64.957486001226187</v>
      </c>
      <c r="AF35" s="25">
        <f t="shared" si="43"/>
        <v>3.6993843037126553E-3</v>
      </c>
    </row>
    <row r="36" spans="1:43" ht="14.25" x14ac:dyDescent="0.2">
      <c r="A36" s="37" t="str">
        <f>Control!B38</f>
        <v>AME_10-Bc</v>
      </c>
      <c r="B36" s="27">
        <f t="shared" si="25"/>
        <v>3.0692427420170216</v>
      </c>
      <c r="C36" s="20">
        <v>73.633743909544791</v>
      </c>
      <c r="D36" s="9">
        <f t="shared" si="26"/>
        <v>6.4838631130825775E-7</v>
      </c>
      <c r="E36">
        <f>Control!C38/100</f>
        <v>0.403194</v>
      </c>
      <c r="F36">
        <f t="shared" si="27"/>
        <v>2.4946051453460082E-5</v>
      </c>
      <c r="G36">
        <f t="shared" si="28"/>
        <v>130.32830707019929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</f>
        <v>2.8301153860659404E-2</v>
      </c>
      <c r="L36" s="25">
        <f t="shared" si="32"/>
        <v>2.8193096023967426E-2</v>
      </c>
      <c r="M36" s="10">
        <f t="shared" si="33"/>
        <v>6.9373362825265357</v>
      </c>
      <c r="N36">
        <f t="shared" si="34"/>
        <v>6.758112121028275E-4</v>
      </c>
      <c r="O36">
        <f t="shared" si="35"/>
        <v>1.9090712206294564E-3</v>
      </c>
      <c r="P36" s="25">
        <f t="shared" si="36"/>
        <v>2.4326261411421924E-3</v>
      </c>
      <c r="Q36" s="17">
        <f t="shared" si="37"/>
        <v>2.50218763890966</v>
      </c>
      <c r="R36">
        <f t="shared" si="38"/>
        <v>2391.9574616362238</v>
      </c>
      <c r="S36" s="25">
        <f t="shared" si="39"/>
        <v>1.3605702486632603E-3</v>
      </c>
      <c r="T36" s="25">
        <f t="shared" si="40"/>
        <v>3.0650668216563079E-2</v>
      </c>
      <c r="U36" s="10">
        <f ca="1">RANK(C36,$C$3:OFFSET($C$3,Control!$I$5-1,0),1)</f>
        <v>20</v>
      </c>
      <c r="V36" s="10">
        <f t="shared" ref="V36:W55" ca="1" si="44">IF(U36=U35,U35+1,U36)</f>
        <v>20</v>
      </c>
      <c r="W36" s="10">
        <f t="shared" ca="1" si="44"/>
        <v>20</v>
      </c>
      <c r="X36" s="7">
        <f t="shared" si="18"/>
        <v>2.8868907236070251</v>
      </c>
      <c r="Y36" s="7">
        <f t="shared" ca="1" si="4"/>
        <v>53.633743909544791</v>
      </c>
      <c r="Z36">
        <v>1</v>
      </c>
      <c r="AA36">
        <v>2</v>
      </c>
      <c r="AB36" s="11">
        <f t="shared" si="19"/>
        <v>46.179588631493381</v>
      </c>
      <c r="AC36" s="11"/>
      <c r="AD36" s="7">
        <f t="shared" si="41"/>
        <v>3.2052997668833476</v>
      </c>
      <c r="AE36">
        <f t="shared" si="42"/>
        <v>70.188935964152279</v>
      </c>
      <c r="AF36" s="25">
        <f t="shared" si="43"/>
        <v>3.8181424412589127E-3</v>
      </c>
    </row>
    <row r="37" spans="1:43" ht="14.25" x14ac:dyDescent="0.2">
      <c r="A37" s="37" t="str">
        <f>Control!B39</f>
        <v>AME_10-Bb</v>
      </c>
      <c r="B37" s="27">
        <f t="shared" si="25"/>
        <v>3.1920204212098855</v>
      </c>
      <c r="C37" s="20">
        <v>78.647216167546247</v>
      </c>
      <c r="D37" s="9">
        <f t="shared" si="26"/>
        <v>2.9924330391395415E-7</v>
      </c>
      <c r="E37">
        <f>Control!C39/100</f>
        <v>0.403194</v>
      </c>
      <c r="F37">
        <f t="shared" si="27"/>
        <v>2.4946051453460082E-5</v>
      </c>
      <c r="G37">
        <f t="shared" si="28"/>
        <v>139.20192013449497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2.9419202339320962E-2</v>
      </c>
      <c r="M37" s="10">
        <f t="shared" si="33"/>
        <v>6.9373362825265357</v>
      </c>
      <c r="N37">
        <f t="shared" si="34"/>
        <v>6.758112121028275E-4</v>
      </c>
      <c r="O37">
        <f t="shared" si="35"/>
        <v>1.9090712206294564E-3</v>
      </c>
      <c r="P37" s="25">
        <f t="shared" si="36"/>
        <v>2.4326261411421924E-3</v>
      </c>
      <c r="Q37" s="17">
        <f t="shared" si="37"/>
        <v>2.3464250049072035</v>
      </c>
      <c r="R37">
        <f t="shared" si="38"/>
        <v>2395.77885604112</v>
      </c>
      <c r="S37" s="25">
        <f t="shared" si="39"/>
        <v>1.3605702486632603E-3</v>
      </c>
      <c r="T37" s="25">
        <f t="shared" si="40"/>
        <v>3.1876774531916618E-2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18"/>
        <v>3.0095013551423788</v>
      </c>
      <c r="Y37" s="7">
        <f t="shared" ca="1" si="4"/>
        <v>52.647216167546247</v>
      </c>
      <c r="Z37">
        <v>1</v>
      </c>
      <c r="AA37">
        <v>2</v>
      </c>
      <c r="AB37" s="11">
        <f t="shared" si="19"/>
        <v>43.873326390030947</v>
      </c>
      <c r="AC37" s="11"/>
      <c r="AD37" s="7">
        <f t="shared" si="41"/>
        <v>3.3280774460762115</v>
      </c>
      <c r="AE37">
        <f t="shared" si="42"/>
        <v>68.404888214279083</v>
      </c>
      <c r="AF37" s="25">
        <f t="shared" si="43"/>
        <v>3.8181424412589127E-3</v>
      </c>
    </row>
    <row r="38" spans="1:43" ht="14.25" x14ac:dyDescent="0.2">
      <c r="A38" s="37" t="str">
        <f>Control!B40</f>
        <v>AME_10-Ca</v>
      </c>
      <c r="B38" s="27">
        <f t="shared" si="25"/>
        <v>3.2983169004872415</v>
      </c>
      <c r="C38" s="20">
        <v>83.076993891381264</v>
      </c>
      <c r="D38" s="9">
        <f t="shared" si="26"/>
        <v>8.3859075239445247E-8</v>
      </c>
      <c r="E38">
        <f>Control!C40/100</f>
        <v>0.403194</v>
      </c>
      <c r="F38">
        <f t="shared" si="27"/>
        <v>2.4946051453460082E-5</v>
      </c>
      <c r="G38">
        <f t="shared" si="28"/>
        <v>147.04242098087201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3.0480720893822099E-2</v>
      </c>
      <c r="M38" s="10">
        <f t="shared" si="33"/>
        <v>6.9373362825265357</v>
      </c>
      <c r="N38">
        <f t="shared" si="34"/>
        <v>6.758112121028275E-4</v>
      </c>
      <c r="O38">
        <f t="shared" si="35"/>
        <v>1.9090712206294564E-3</v>
      </c>
      <c r="P38" s="25">
        <f t="shared" si="36"/>
        <v>2.4326261411421924E-3</v>
      </c>
      <c r="Q38" s="17">
        <f t="shared" si="37"/>
        <v>2.2240931129792689</v>
      </c>
      <c r="R38">
        <f t="shared" si="38"/>
        <v>2398.7800790902015</v>
      </c>
      <c r="S38" s="25">
        <f t="shared" si="39"/>
        <v>1.3605702486632603E-3</v>
      </c>
      <c r="T38" s="25">
        <f t="shared" si="40"/>
        <v>3.2938293086417755E-2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8"/>
        <v>3.1156532105924928</v>
      </c>
      <c r="Y38" s="7">
        <f t="shared" ca="1" si="4"/>
        <v>55.076993891381264</v>
      </c>
      <c r="Z38">
        <v>1</v>
      </c>
      <c r="AA38">
        <v>2</v>
      </c>
      <c r="AB38" s="11">
        <f t="shared" si="19"/>
        <v>41.936712872678491</v>
      </c>
      <c r="AC38" s="11"/>
      <c r="AD38" s="7">
        <f t="shared" si="41"/>
        <v>3.4343739253535674</v>
      </c>
      <c r="AE38">
        <f t="shared" si="42"/>
        <v>66.856665242905905</v>
      </c>
      <c r="AF38" s="25">
        <f t="shared" si="43"/>
        <v>3.8181424412589127E-3</v>
      </c>
    </row>
    <row r="39" spans="1:43" ht="14.25" x14ac:dyDescent="0.2">
      <c r="A39" s="37" t="str">
        <f>Control!B41</f>
        <v>AME_10-Cb</v>
      </c>
      <c r="B39" s="27">
        <f t="shared" si="25"/>
        <v>2.5632582119647314</v>
      </c>
      <c r="C39" s="20">
        <v>54.218107177102105</v>
      </c>
      <c r="D39" s="9">
        <f t="shared" si="26"/>
        <v>4.0637201248472365E-7</v>
      </c>
      <c r="E39">
        <f>Control!C41/100</f>
        <v>0.46220800000000006</v>
      </c>
      <c r="F39">
        <f t="shared" si="27"/>
        <v>2.77868580910915E-5</v>
      </c>
      <c r="G39">
        <f t="shared" si="28"/>
        <v>95.963531741951627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</f>
        <v>2.2953921850910421E-2</v>
      </c>
      <c r="L39" s="25">
        <f t="shared" si="32"/>
        <v>2.2856300086147519E-2</v>
      </c>
      <c r="M39" s="10">
        <f t="shared" si="33"/>
        <v>6.0741866913590288</v>
      </c>
      <c r="N39">
        <f t="shared" si="34"/>
        <v>7.5277124646775133E-4</v>
      </c>
      <c r="O39">
        <f t="shared" si="35"/>
        <v>2.126472447649015E-3</v>
      </c>
      <c r="P39" s="25">
        <f t="shared" si="36"/>
        <v>2.70964875939202E-3</v>
      </c>
      <c r="Q39" s="17">
        <f t="shared" si="37"/>
        <v>3.7378188296950992</v>
      </c>
      <c r="R39">
        <f t="shared" si="38"/>
        <v>2362.0103816315609</v>
      </c>
      <c r="S39" s="25">
        <f t="shared" si="39"/>
        <v>1.5155092778149184E-3</v>
      </c>
      <c r="T39" s="25">
        <f t="shared" si="40"/>
        <v>2.5593735703630632E-2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18"/>
        <v>2.3609071332615272</v>
      </c>
      <c r="Y39" s="7">
        <f t="shared" ca="1" si="4"/>
        <v>47.218107177102105</v>
      </c>
      <c r="Z39">
        <v>1</v>
      </c>
      <c r="AA39">
        <v>2</v>
      </c>
      <c r="AB39" s="11">
        <f t="shared" si="19"/>
        <v>56.421745652417862</v>
      </c>
      <c r="AC39" s="11"/>
      <c r="AD39" s="7">
        <f t="shared" si="41"/>
        <v>2.7148091397462233</v>
      </c>
      <c r="AE39">
        <f t="shared" si="42"/>
        <v>69.63586128686299</v>
      </c>
      <c r="AF39" s="25">
        <f t="shared" si="43"/>
        <v>4.25294489529803E-3</v>
      </c>
    </row>
    <row r="40" spans="1:43" ht="14.25" x14ac:dyDescent="0.2">
      <c r="A40" s="37" t="str">
        <f>Control!B42</f>
        <v>AME_10-Da</v>
      </c>
      <c r="B40" s="27">
        <f t="shared" si="25"/>
        <v>3.1695902173316082</v>
      </c>
      <c r="C40" s="20">
        <v>77.722965820814608</v>
      </c>
      <c r="D40" s="9">
        <f t="shared" si="26"/>
        <v>3.0840252573938187E-7</v>
      </c>
      <c r="E40">
        <f>Control!C42/100</f>
        <v>0.46220800000000006</v>
      </c>
      <c r="F40">
        <f t="shared" si="27"/>
        <v>2.77868580910915E-5</v>
      </c>
      <c r="G40">
        <f t="shared" si="28"/>
        <v>137.56603994420402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</f>
        <v>2.9033910744512004E-2</v>
      </c>
      <c r="L40" s="25">
        <f t="shared" si="32"/>
        <v>2.8910431122020588E-2</v>
      </c>
      <c r="M40" s="10">
        <f t="shared" si="33"/>
        <v>6.0741866913590288</v>
      </c>
      <c r="N40">
        <f t="shared" si="34"/>
        <v>7.5277124646775133E-4</v>
      </c>
      <c r="O40">
        <f t="shared" si="35"/>
        <v>2.126472447649015E-3</v>
      </c>
      <c r="P40" s="25">
        <f t="shared" si="36"/>
        <v>2.70964875939202E-3</v>
      </c>
      <c r="Q40" s="17">
        <f t="shared" si="37"/>
        <v>2.6372444886863997</v>
      </c>
      <c r="R40">
        <f t="shared" si="38"/>
        <v>2389.0154628339155</v>
      </c>
      <c r="S40" s="25">
        <f t="shared" si="39"/>
        <v>1.5155092778149184E-3</v>
      </c>
      <c r="T40" s="25">
        <f t="shared" si="40"/>
        <v>3.1647866739503705E-2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18"/>
        <v>2.9663202368488339</v>
      </c>
      <c r="Y40" s="7">
        <f t="shared" ca="1" si="4"/>
        <v>52.722965820814608</v>
      </c>
      <c r="Z40">
        <v>1</v>
      </c>
      <c r="AA40">
        <v>2</v>
      </c>
      <c r="AB40" s="11">
        <f t="shared" si="19"/>
        <v>44.289132950551917</v>
      </c>
      <c r="AC40" s="11"/>
      <c r="AD40" s="7">
        <f t="shared" si="41"/>
        <v>3.3211411451131001</v>
      </c>
      <c r="AE40">
        <f t="shared" si="42"/>
        <v>61.771273839687822</v>
      </c>
      <c r="AF40" s="25">
        <f t="shared" si="43"/>
        <v>4.25294489529803E-3</v>
      </c>
    </row>
    <row r="41" spans="1:43" ht="14.25" x14ac:dyDescent="0.2">
      <c r="A41" s="37" t="str">
        <f>Control!B43</f>
        <v>AME_10-Ea</v>
      </c>
      <c r="B41" s="27">
        <f t="shared" si="25"/>
        <v>3.5985854838750293</v>
      </c>
      <c r="C41" s="20">
        <v>96.018929030358024</v>
      </c>
      <c r="D41" s="9">
        <f t="shared" si="26"/>
        <v>5.320707563427618E-8</v>
      </c>
      <c r="E41">
        <f>Control!C43/100</f>
        <v>0.57247999999999999</v>
      </c>
      <c r="F41">
        <f t="shared" si="27"/>
        <v>3.5197036076334406E-5</v>
      </c>
      <c r="G41">
        <f t="shared" si="28"/>
        <v>169.94904513605812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</f>
        <v>3.2625076340076879E-2</v>
      </c>
      <c r="L41" s="25">
        <f t="shared" si="32"/>
        <v>3.2449321237507496E-2</v>
      </c>
      <c r="M41" s="10">
        <f t="shared" si="33"/>
        <v>4.9382608229946872</v>
      </c>
      <c r="N41">
        <f t="shared" si="34"/>
        <v>9.5351970461342284E-4</v>
      </c>
      <c r="O41">
        <f t="shared" si="35"/>
        <v>2.6935584876085395E-3</v>
      </c>
      <c r="P41" s="25">
        <f t="shared" si="36"/>
        <v>3.4322558104938096E-3</v>
      </c>
      <c r="Q41" s="17">
        <f t="shared" si="37"/>
        <v>2.7032781018353726</v>
      </c>
      <c r="R41">
        <f t="shared" si="38"/>
        <v>2388.3638818264749</v>
      </c>
      <c r="S41" s="25">
        <f t="shared" si="39"/>
        <v>1.9196641286469349E-3</v>
      </c>
      <c r="T41" s="25">
        <f t="shared" si="40"/>
        <v>3.5916774084077646E-2</v>
      </c>
      <c r="U41" s="10">
        <f ca="1">RANK(C41,$C$3:OFFSET($C$3,Control!$I$5-1,0),1)</f>
        <v>34</v>
      </c>
      <c r="V41" s="10">
        <f t="shared" ca="1" si="44"/>
        <v>34</v>
      </c>
      <c r="W41" s="10">
        <f t="shared" ca="1" si="44"/>
        <v>34</v>
      </c>
      <c r="X41" s="7">
        <f t="shared" si="18"/>
        <v>3.3402840942120919</v>
      </c>
      <c r="Y41" s="7">
        <f t="shared" ca="1" si="4"/>
        <v>62.018929030358024</v>
      </c>
      <c r="Z41">
        <v>1</v>
      </c>
      <c r="AA41">
        <v>2</v>
      </c>
      <c r="AB41" s="11">
        <f t="shared" si="19"/>
        <v>36.770444083233905</v>
      </c>
      <c r="AC41" s="11"/>
      <c r="AD41" s="7">
        <f t="shared" si="41"/>
        <v>3.7905518967397227</v>
      </c>
      <c r="AE41">
        <f t="shared" si="42"/>
        <v>44.467657321713041</v>
      </c>
      <c r="AF41" s="25">
        <f t="shared" si="43"/>
        <v>5.3871169752170789E-3</v>
      </c>
    </row>
    <row r="42" spans="1:43" ht="14.25" x14ac:dyDescent="0.2">
      <c r="A42" s="37" t="str">
        <f>Control!B44</f>
        <v>AME_10-Eb</v>
      </c>
      <c r="B42" s="27">
        <f t="shared" si="25"/>
        <v>2.9225827869303145</v>
      </c>
      <c r="C42" s="20">
        <v>67.794862036096902</v>
      </c>
      <c r="D42" s="9">
        <f t="shared" si="26"/>
        <v>5.8583327744443636E-7</v>
      </c>
      <c r="E42">
        <f>Control!C44/100</f>
        <v>0.57247999999999999</v>
      </c>
      <c r="F42">
        <f t="shared" si="27"/>
        <v>3.5197036076334406E-5</v>
      </c>
      <c r="G42">
        <f t="shared" si="28"/>
        <v>119.99375731969154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</f>
        <v>2.5841482337507451E-2</v>
      </c>
      <c r="L42" s="25">
        <f t="shared" si="32"/>
        <v>2.5702271249342292E-2</v>
      </c>
      <c r="M42" s="10">
        <f t="shared" si="33"/>
        <v>4.9382608229946872</v>
      </c>
      <c r="N42">
        <f t="shared" si="34"/>
        <v>9.5351970461342284E-4</v>
      </c>
      <c r="O42">
        <f t="shared" si="35"/>
        <v>2.6935584876085395E-3</v>
      </c>
      <c r="P42" s="25">
        <f t="shared" si="36"/>
        <v>3.4322558104938096E-3</v>
      </c>
      <c r="Q42" s="17">
        <f t="shared" si="37"/>
        <v>3.7860860165058381</v>
      </c>
      <c r="R42">
        <f t="shared" si="38"/>
        <v>2361.7839594621678</v>
      </c>
      <c r="S42" s="25">
        <f t="shared" si="39"/>
        <v>1.9196641286469349E-3</v>
      </c>
      <c r="T42" s="25">
        <f t="shared" si="40"/>
        <v>2.9169724095912435E-2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18"/>
        <v>2.6655790953955716</v>
      </c>
      <c r="Y42" s="7">
        <f t="shared" ca="1" si="4"/>
        <v>51.794862036096902</v>
      </c>
      <c r="Z42">
        <v>1</v>
      </c>
      <c r="AA42">
        <v>2</v>
      </c>
      <c r="AB42" s="11">
        <f t="shared" si="19"/>
        <v>49.029827486575726</v>
      </c>
      <c r="AC42" s="11"/>
      <c r="AD42" s="7">
        <f t="shared" si="41"/>
        <v>3.1145491997950079</v>
      </c>
      <c r="AE42">
        <f t="shared" si="42"/>
        <v>51.441321149512603</v>
      </c>
      <c r="AF42" s="25">
        <f t="shared" si="43"/>
        <v>5.3871169752170789E-3</v>
      </c>
    </row>
    <row r="43" spans="1:43" ht="14.25" x14ac:dyDescent="0.2">
      <c r="A43" s="37" t="str">
        <f>Control!B45</f>
        <v>AME_10-Ec</v>
      </c>
      <c r="B43" s="27">
        <f t="shared" si="25"/>
        <v>3.4400395242189998</v>
      </c>
      <c r="C43" s="20">
        <v>89.108119277195939</v>
      </c>
      <c r="D43" s="9">
        <f t="shared" si="26"/>
        <v>1.3327849757160948E-7</v>
      </c>
      <c r="E43">
        <f>Control!C45/100</f>
        <v>0.57247999999999999</v>
      </c>
      <c r="F43">
        <f t="shared" si="27"/>
        <v>3.5197036076334406E-5</v>
      </c>
      <c r="G43">
        <f t="shared" si="28"/>
        <v>157.71723282022279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</f>
        <v>3.1034089461007944E-2</v>
      </c>
      <c r="L43" s="25">
        <f t="shared" si="32"/>
        <v>3.0866905190862142E-2</v>
      </c>
      <c r="M43" s="10">
        <f t="shared" si="33"/>
        <v>4.9382608229946872</v>
      </c>
      <c r="N43">
        <f t="shared" si="34"/>
        <v>9.5351970461342284E-4</v>
      </c>
      <c r="O43">
        <f t="shared" si="35"/>
        <v>2.6935584876085395E-3</v>
      </c>
      <c r="P43" s="25">
        <f t="shared" si="36"/>
        <v>3.4322558104938096E-3</v>
      </c>
      <c r="Q43" s="17">
        <f t="shared" si="37"/>
        <v>2.9068374416505671</v>
      </c>
      <c r="R43">
        <f t="shared" si="38"/>
        <v>2383.3670662551149</v>
      </c>
      <c r="S43" s="25">
        <f t="shared" si="39"/>
        <v>1.9196641286469349E-3</v>
      </c>
      <c r="T43" s="25">
        <f t="shared" si="40"/>
        <v>3.4334358037432289E-2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8"/>
        <v>3.1820424895475563</v>
      </c>
      <c r="Y43" s="7">
        <f t="shared" ca="1" si="4"/>
        <v>58.108119277195939</v>
      </c>
      <c r="Z43">
        <v>1</v>
      </c>
      <c r="AA43">
        <v>2</v>
      </c>
      <c r="AB43" s="11">
        <f t="shared" si="19"/>
        <v>39.442248868651134</v>
      </c>
      <c r="AC43" s="11"/>
      <c r="AD43" s="7">
        <f t="shared" si="41"/>
        <v>3.6320059370836932</v>
      </c>
      <c r="AE43">
        <f t="shared" si="42"/>
        <v>46.111986988430438</v>
      </c>
      <c r="AF43" s="25">
        <f t="shared" si="43"/>
        <v>5.3871169752170789E-3</v>
      </c>
    </row>
    <row r="44" spans="1:43" ht="14.25" x14ac:dyDescent="0.2">
      <c r="A44" s="37" t="str">
        <f>Control!B46</f>
        <v>AME_10-Ed</v>
      </c>
      <c r="B44" s="27">
        <f t="shared" si="25"/>
        <v>3.4362875393504901</v>
      </c>
      <c r="C44" s="20">
        <v>88.946661651240703</v>
      </c>
      <c r="D44" s="9">
        <f t="shared" si="26"/>
        <v>2.2703662549972137E-7</v>
      </c>
      <c r="E44">
        <f>Control!C46/100</f>
        <v>0.57247999999999999</v>
      </c>
      <c r="F44">
        <f t="shared" si="27"/>
        <v>3.5197036076334406E-5</v>
      </c>
      <c r="G44">
        <f t="shared" si="28"/>
        <v>157.43146032059039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</f>
        <v>3.0996438809365895E-2</v>
      </c>
      <c r="L44" s="25">
        <f t="shared" si="32"/>
        <v>3.0829457367684682E-2</v>
      </c>
      <c r="M44" s="10">
        <f t="shared" si="33"/>
        <v>4.9382608229946872</v>
      </c>
      <c r="N44">
        <f t="shared" si="34"/>
        <v>9.5351970461342284E-4</v>
      </c>
      <c r="O44">
        <f t="shared" si="35"/>
        <v>2.6935584876085395E-3</v>
      </c>
      <c r="P44" s="25">
        <f t="shared" si="36"/>
        <v>3.4322558104938096E-3</v>
      </c>
      <c r="Q44" s="17">
        <f t="shared" si="37"/>
        <v>2.9119603358574606</v>
      </c>
      <c r="R44">
        <f t="shared" si="38"/>
        <v>2383.2413134521894</v>
      </c>
      <c r="S44" s="25">
        <f t="shared" si="39"/>
        <v>1.9196641286469349E-3</v>
      </c>
      <c r="T44" s="25">
        <f t="shared" si="40"/>
        <v>3.4296910214254822E-2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8"/>
        <v>3.1782977072298104</v>
      </c>
      <c r="Y44" s="7">
        <f t="shared" ca="1" si="4"/>
        <v>58.946661651240703</v>
      </c>
      <c r="Z44">
        <v>1</v>
      </c>
      <c r="AA44">
        <v>2</v>
      </c>
      <c r="AB44" s="11">
        <f t="shared" si="19"/>
        <v>39.506990638916854</v>
      </c>
      <c r="AC44" s="11"/>
      <c r="AD44" s="7">
        <f t="shared" si="41"/>
        <v>3.6282539522151835</v>
      </c>
      <c r="AE44">
        <f t="shared" si="42"/>
        <v>46.150834592944364</v>
      </c>
      <c r="AF44" s="25">
        <f t="shared" si="43"/>
        <v>5.3871169752170789E-3</v>
      </c>
    </row>
    <row r="45" spans="1:43" ht="14.25" x14ac:dyDescent="0.2">
      <c r="A45" s="37" t="str">
        <f>Control!B47</f>
        <v>AME_10-Dc</v>
      </c>
      <c r="B45" s="27">
        <f t="shared" si="25"/>
        <v>4.4765700724326072</v>
      </c>
      <c r="C45" s="20">
        <v>137.14735978991189</v>
      </c>
      <c r="D45" s="9">
        <f t="shared" si="26"/>
        <v>8.722241888747817E-7</v>
      </c>
      <c r="E45">
        <f>Control!C47/100</f>
        <v>0.47694749999999997</v>
      </c>
      <c r="F45">
        <f t="shared" si="27"/>
        <v>2.8596433450624743E-5</v>
      </c>
      <c r="G45">
        <f t="shared" si="28"/>
        <v>242.74445752105495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4.1878689954432426E-2</v>
      </c>
      <c r="M45" s="10">
        <f t="shared" si="33"/>
        <v>5.8919410110261667</v>
      </c>
      <c r="N45">
        <f t="shared" si="34"/>
        <v>7.7470337893510645E-4</v>
      </c>
      <c r="O45">
        <f t="shared" si="35"/>
        <v>2.1884276241104705E-3</v>
      </c>
      <c r="P45" s="25">
        <f t="shared" si="36"/>
        <v>2.7885948878604598E-3</v>
      </c>
      <c r="Q45" s="17">
        <f t="shared" si="37"/>
        <v>1.555262106341508</v>
      </c>
      <c r="R45">
        <f t="shared" si="38"/>
        <v>2415.6713909577024</v>
      </c>
      <c r="S45" s="25">
        <f t="shared" si="39"/>
        <v>1.5596639269098564E-3</v>
      </c>
      <c r="T45" s="25">
        <f t="shared" si="40"/>
        <v>4.4695881275743504E-2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18"/>
        <v>4.2653393333367529</v>
      </c>
      <c r="Y45" s="7">
        <f t="shared" ca="1" si="4"/>
        <v>98.147359789911889</v>
      </c>
      <c r="Z45">
        <v>1</v>
      </c>
      <c r="AA45">
        <v>2</v>
      </c>
      <c r="AB45" s="11">
        <f t="shared" si="19"/>
        <v>24.148177168959652</v>
      </c>
      <c r="AC45" s="11"/>
      <c r="AD45" s="7">
        <f t="shared" si="41"/>
        <v>4.632536465123593</v>
      </c>
      <c r="AE45">
        <f t="shared" si="42"/>
        <v>43.239864596514373</v>
      </c>
      <c r="AF45" s="25">
        <f t="shared" si="43"/>
        <v>4.376855248220941E-3</v>
      </c>
    </row>
    <row r="46" spans="1:43" ht="14.25" x14ac:dyDescent="0.2">
      <c r="A46" s="37" t="str">
        <f>Control!B48</f>
        <v>AME_10-Dd</v>
      </c>
      <c r="B46" s="27">
        <f t="shared" si="25"/>
        <v>4.0742998495380354</v>
      </c>
      <c r="C46" s="20">
        <v>117.73086399833299</v>
      </c>
      <c r="D46" s="9">
        <f t="shared" si="26"/>
        <v>4.990765942736175E-7</v>
      </c>
      <c r="E46">
        <f>Control!C48/100</f>
        <v>0.47694749999999997</v>
      </c>
      <c r="F46">
        <f t="shared" si="27"/>
        <v>2.8596433450624743E-5</v>
      </c>
      <c r="G46">
        <f t="shared" si="28"/>
        <v>208.37816169803213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3.7862261789041889E-2</v>
      </c>
      <c r="M46" s="10">
        <f t="shared" si="33"/>
        <v>5.8919410110261667</v>
      </c>
      <c r="N46">
        <f t="shared" si="34"/>
        <v>7.7470337893510645E-4</v>
      </c>
      <c r="O46">
        <f t="shared" si="35"/>
        <v>2.1884276241104705E-3</v>
      </c>
      <c r="P46" s="25">
        <f t="shared" si="36"/>
        <v>2.7885948878604598E-3</v>
      </c>
      <c r="Q46" s="17">
        <f t="shared" si="37"/>
        <v>1.8071249419779774</v>
      </c>
      <c r="R46">
        <f t="shared" si="38"/>
        <v>2409.4910926552197</v>
      </c>
      <c r="S46" s="25">
        <f t="shared" si="39"/>
        <v>1.5596639269098564E-3</v>
      </c>
      <c r="T46" s="25">
        <f t="shared" si="40"/>
        <v>4.0679453110352967E-2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8"/>
        <v>3.8636965167976998</v>
      </c>
      <c r="Y46" s="7">
        <f t="shared" ca="1" si="4"/>
        <v>79.730863998332993</v>
      </c>
      <c r="Z46">
        <v>1</v>
      </c>
      <c r="AA46">
        <v>2</v>
      </c>
      <c r="AB46" s="11">
        <f t="shared" si="19"/>
        <v>29.490677433043246</v>
      </c>
      <c r="AC46" s="11"/>
      <c r="AD46" s="7">
        <f t="shared" si="41"/>
        <v>4.2302662422290211</v>
      </c>
      <c r="AE46">
        <f t="shared" si="42"/>
        <v>48.459806943904617</v>
      </c>
      <c r="AF46" s="25">
        <f t="shared" si="43"/>
        <v>4.376855248220941E-3</v>
      </c>
    </row>
    <row r="47" spans="1:43" ht="14.25" x14ac:dyDescent="0.2">
      <c r="A47" s="37" t="str">
        <f>Control!B49</f>
        <v>AME_10-Fa</v>
      </c>
      <c r="B47" s="27">
        <f t="shared" si="25"/>
        <v>0.10140546017621606</v>
      </c>
      <c r="C47" s="20">
        <v>0.11982821312255888</v>
      </c>
      <c r="D47" s="9">
        <f t="shared" si="26"/>
        <v>7.9310075734584373E-7</v>
      </c>
      <c r="E47">
        <f>Control!C49/100</f>
        <v>0.29489399999999999</v>
      </c>
      <c r="F47">
        <f t="shared" si="27"/>
        <v>4.7212898889303717E-7</v>
      </c>
      <c r="G47">
        <f t="shared" si="28"/>
        <v>0.21209037224420929</v>
      </c>
      <c r="H47" s="21">
        <f t="shared" si="29"/>
        <v>2.7852281309247673E-14</v>
      </c>
      <c r="I47" s="7">
        <f t="shared" si="30"/>
        <v>0.11982821312255888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9.6751647650322118E-4</v>
      </c>
      <c r="M47" s="10">
        <f t="shared" si="33"/>
        <v>0.21209037224420929</v>
      </c>
      <c r="N47">
        <f t="shared" si="34"/>
        <v>1.2790403517284095E-5</v>
      </c>
      <c r="O47">
        <f t="shared" si="35"/>
        <v>3.6131083382158461E-5</v>
      </c>
      <c r="P47" s="25">
        <f t="shared" si="36"/>
        <v>4.6039884208325574E-5</v>
      </c>
      <c r="Q47" s="17">
        <f t="shared" si="37"/>
        <v>22.962685748626846</v>
      </c>
      <c r="R47">
        <f t="shared" si="38"/>
        <v>1887.4629008043237</v>
      </c>
      <c r="S47" s="25">
        <f t="shared" si="39"/>
        <v>2.5750153567098317E-5</v>
      </c>
      <c r="T47" s="25">
        <f t="shared" si="40"/>
        <v>1.0140284897004399E-3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8"/>
        <v>9.8030688002050531E-2</v>
      </c>
      <c r="Y47" s="7">
        <f t="shared" ca="1" si="4"/>
        <v>0.88017178687744113</v>
      </c>
      <c r="Z47">
        <v>1</v>
      </c>
      <c r="AA47">
        <v>2</v>
      </c>
      <c r="AB47" s="11">
        <f t="shared" si="19"/>
        <v>99.885287917818545</v>
      </c>
      <c r="AC47" s="11"/>
      <c r="AD47" s="7">
        <f t="shared" si="41"/>
        <v>0.10398047553292589</v>
      </c>
      <c r="AE47">
        <f t="shared" si="42"/>
        <v>5888.5874320982766</v>
      </c>
      <c r="AF47" s="25">
        <f t="shared" si="43"/>
        <v>7.2262166764316922E-5</v>
      </c>
      <c r="AQ47" s="10"/>
    </row>
    <row r="48" spans="1:43" ht="14.25" x14ac:dyDescent="0.2">
      <c r="A48" s="37" t="str">
        <f>Control!B50</f>
        <v>AME_10-Fb</v>
      </c>
      <c r="B48" s="27">
        <f t="shared" si="25"/>
        <v>0.22244696774876771</v>
      </c>
      <c r="C48" s="20">
        <v>0.56426423894063094</v>
      </c>
      <c r="D48" s="9">
        <f t="shared" si="26"/>
        <v>8.3062806086053875E-7</v>
      </c>
      <c r="E48">
        <f>Control!C50/100</f>
        <v>0.29489399999999999</v>
      </c>
      <c r="F48">
        <f t="shared" si="27"/>
        <v>2.2232285507509228E-6</v>
      </c>
      <c r="G48">
        <f t="shared" si="28"/>
        <v>0.99872149773786345</v>
      </c>
      <c r="H48" s="21">
        <f t="shared" si="29"/>
        <v>2.7852281309247673E-14</v>
      </c>
      <c r="I48" s="7">
        <f t="shared" si="30"/>
        <v>0.56426423894063094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2.0051775229517317E-3</v>
      </c>
      <c r="M48" s="10">
        <f t="shared" si="33"/>
        <v>0.99872149773786345</v>
      </c>
      <c r="N48">
        <f t="shared" si="34"/>
        <v>6.0229282556706808E-5</v>
      </c>
      <c r="O48">
        <f t="shared" si="35"/>
        <v>1.7013921626188365E-4</v>
      </c>
      <c r="P48" s="25">
        <f t="shared" si="36"/>
        <v>2.1679919567151471E-4</v>
      </c>
      <c r="Q48" s="17">
        <f t="shared" si="37"/>
        <v>22.964375399395564</v>
      </c>
      <c r="R48">
        <f t="shared" si="38"/>
        <v>1887.6021528687436</v>
      </c>
      <c r="S48" s="25">
        <f t="shared" si="39"/>
        <v>1.2125600830150165E-4</v>
      </c>
      <c r="T48" s="25">
        <f t="shared" si="40"/>
        <v>2.2241999471739973E-3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8"/>
        <v>0.20654068055084387</v>
      </c>
      <c r="Y48" s="7">
        <f t="shared" ca="1" si="4"/>
        <v>1.4357357610593691</v>
      </c>
      <c r="Z48">
        <v>1</v>
      </c>
      <c r="AA48">
        <v>2</v>
      </c>
      <c r="AB48" s="11">
        <f t="shared" si="19"/>
        <v>99.453368565878023</v>
      </c>
      <c r="AC48" s="11"/>
      <c r="AD48" s="7">
        <f t="shared" si="41"/>
        <v>0.23457256857891787</v>
      </c>
      <c r="AE48">
        <f t="shared" si="42"/>
        <v>1232.3147889435579</v>
      </c>
      <c r="AF48" s="25">
        <f t="shared" si="43"/>
        <v>3.4027843252376725E-4</v>
      </c>
    </row>
    <row r="49" spans="1:32" ht="14.25" x14ac:dyDescent="0.2">
      <c r="A49" s="37" t="str">
        <f>Control!B51</f>
        <v>AME_10-Ga</v>
      </c>
      <c r="B49" s="27">
        <f t="shared" si="25"/>
        <v>3.2500392909120039</v>
      </c>
      <c r="C49" s="20">
        <v>81.054929060925531</v>
      </c>
      <c r="D49" s="9">
        <f t="shared" si="26"/>
        <v>6.3119960591606628E-7</v>
      </c>
      <c r="E49">
        <f>Control!C51/100</f>
        <v>0.45491500000000001</v>
      </c>
      <c r="F49">
        <f t="shared" si="27"/>
        <v>2.7402477197719493E-5</v>
      </c>
      <c r="G49">
        <f t="shared" si="28"/>
        <v>143.46346013836452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</f>
        <v>2.9877561332510044E-2</v>
      </c>
      <c r="L49" s="25">
        <f t="shared" si="32"/>
        <v>2.9752251461141275E-2</v>
      </c>
      <c r="M49" s="10">
        <f t="shared" si="33"/>
        <v>6.1687278733255946</v>
      </c>
      <c r="N49">
        <f t="shared" si="34"/>
        <v>7.423580186291279E-4</v>
      </c>
      <c r="O49">
        <f t="shared" si="35"/>
        <v>2.0970565497997963E-3</v>
      </c>
      <c r="P49" s="25">
        <f t="shared" si="36"/>
        <v>2.6721656726952422E-3</v>
      </c>
      <c r="Q49" s="17">
        <f t="shared" si="37"/>
        <v>2.4973821931934319</v>
      </c>
      <c r="R49">
        <f t="shared" si="38"/>
        <v>2392.396967173996</v>
      </c>
      <c r="S49" s="25">
        <f t="shared" si="39"/>
        <v>1.494544949706631E-3</v>
      </c>
      <c r="T49" s="25">
        <f t="shared" si="40"/>
        <v>3.2451819611034237E-2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18"/>
        <v>3.0494609479770403</v>
      </c>
      <c r="Y49" s="7">
        <f t="shared" ca="1" si="4"/>
        <v>54.054929060925531</v>
      </c>
      <c r="Z49">
        <v>1</v>
      </c>
      <c r="AA49">
        <v>2</v>
      </c>
      <c r="AB49" s="11">
        <f t="shared" si="19"/>
        <v>42.80933742427866</v>
      </c>
      <c r="AC49" s="11"/>
      <c r="AD49" s="7">
        <f t="shared" si="41"/>
        <v>3.399493785882667</v>
      </c>
      <c r="AE49">
        <f t="shared" si="42"/>
        <v>61.562894623430097</v>
      </c>
      <c r="AF49" s="25">
        <f t="shared" si="43"/>
        <v>4.1941130995995935E-3</v>
      </c>
    </row>
    <row r="50" spans="1:32" ht="14.25" x14ac:dyDescent="0.2">
      <c r="A50" s="37" t="str">
        <f>Control!B52</f>
        <v>AME_10-Ba</v>
      </c>
      <c r="B50" s="27">
        <f t="shared" si="25"/>
        <v>1.9995512626175778</v>
      </c>
      <c r="C50" s="20">
        <v>35.227521953049674</v>
      </c>
      <c r="D50" s="9">
        <f t="shared" si="26"/>
        <v>4.1295364905380438E-7</v>
      </c>
      <c r="E50">
        <f>Control!C52/100</f>
        <v>0.42140250000000001</v>
      </c>
      <c r="F50">
        <f t="shared" si="27"/>
        <v>2.5760753056417308E-5</v>
      </c>
      <c r="G50">
        <f t="shared" si="28"/>
        <v>62.351077843593345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</f>
        <v>1.7498579986049104E-2</v>
      </c>
      <c r="L50" s="25">
        <f t="shared" si="32"/>
        <v>1.7429585930496018E-2</v>
      </c>
      <c r="M50" s="10">
        <f t="shared" si="33"/>
        <v>6.6452268762688158</v>
      </c>
      <c r="N50">
        <f t="shared" si="34"/>
        <v>6.9788221916475962E-4</v>
      </c>
      <c r="O50">
        <f t="shared" si="35"/>
        <v>1.9714186982055359E-3</v>
      </c>
      <c r="P50" s="25">
        <f t="shared" si="36"/>
        <v>2.5120721576904065E-3</v>
      </c>
      <c r="Q50" s="17">
        <f t="shared" si="37"/>
        <v>5.2490353409855066</v>
      </c>
      <c r="R50">
        <f t="shared" si="38"/>
        <v>2324.6714642573511</v>
      </c>
      <c r="S50" s="25">
        <f t="shared" si="39"/>
        <v>1.4050044856642476E-3</v>
      </c>
      <c r="T50" s="25">
        <f t="shared" si="40"/>
        <v>1.9967418841242843E-2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8"/>
        <v>1.8127468149660777</v>
      </c>
      <c r="Y50" s="7">
        <f t="shared" ca="1" si="4"/>
        <v>31.227521953049674</v>
      </c>
      <c r="Z50">
        <v>1</v>
      </c>
      <c r="AA50">
        <v>2</v>
      </c>
      <c r="AB50" s="11">
        <f t="shared" si="19"/>
        <v>68.892047516460764</v>
      </c>
      <c r="AC50" s="11"/>
      <c r="AD50" s="7">
        <f t="shared" si="41"/>
        <v>2.1400517111840025</v>
      </c>
      <c r="AE50">
        <f t="shared" si="42"/>
        <v>82.857193233114899</v>
      </c>
      <c r="AF50" s="25">
        <f t="shared" si="43"/>
        <v>3.9428373964110718E-3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855468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7261.5749339109789</v>
      </c>
      <c r="AH1" s="31" t="s">
        <v>96</v>
      </c>
      <c r="AI1">
        <f ca="1">MAX(AD3:OFFSET(AD3,Control!$I$5-1,0))</f>
        <v>6.7951143100517273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2.5614259010833806E-5</v>
      </c>
      <c r="E2" s="18" t="s">
        <v>29</v>
      </c>
      <c r="F2" s="3">
        <f>Control!Q28</f>
        <v>8.8028169014084515E-2</v>
      </c>
      <c r="H2" s="3" t="s">
        <v>33</v>
      </c>
      <c r="I2" s="4">
        <v>0.1</v>
      </c>
      <c r="J2" s="4">
        <f>Control!S28</f>
        <v>0.5</v>
      </c>
      <c r="K2" s="4" t="s">
        <v>49</v>
      </c>
      <c r="N2" s="4" t="s">
        <v>34</v>
      </c>
      <c r="O2" s="4">
        <f>Control!R28</f>
        <v>3.52112676056338</v>
      </c>
      <c r="P2" s="18">
        <f>Control!P28</f>
        <v>2.52112676056338</v>
      </c>
      <c r="Q2" s="34" t="s">
        <v>35</v>
      </c>
      <c r="R2" s="14" t="s">
        <v>38</v>
      </c>
      <c r="S2" s="8">
        <f ca="1">100*MAX(S3:OFFSET(S3,Control!$I$5-1,0))</f>
        <v>7.7477792599980999E-2</v>
      </c>
      <c r="T2" s="8">
        <f ca="1">S2*(1+AG3/100)</f>
        <v>0.26935584876085389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2.9852815909320416</v>
      </c>
      <c r="C3" s="20">
        <v>70.270800787354531</v>
      </c>
      <c r="D3" s="9">
        <f>ABS(B3-((354.94*SQRT(C3)+9.623*C3-1.5223*POWER(C3,1.5))/($AA$1+273)+0.0012439*POWER(C3,1.5)))</f>
        <v>9.0237631766854065E-7</v>
      </c>
      <c r="E3">
        <f>Control!C5/100</f>
        <v>0.38965236339525339</v>
      </c>
      <c r="F3">
        <f>$F$2*N3</f>
        <v>2.3313944067931684E-5</v>
      </c>
      <c r="G3">
        <f t="shared" ref="G3:G30" si="0">0.018*C3*1000000/8.3144/($AA$1+273.15)</f>
        <v>124.37605392350559</v>
      </c>
      <c r="H3" s="21">
        <f t="shared" ref="H3:H30" si="1">2*0.0000000000000000001*(E3*100)^3.5</f>
        <v>7.3858519390570924E-14</v>
      </c>
      <c r="I3" s="7">
        <f>MIN(J3*$J$2,C3)</f>
        <v>2.0261207268238848</v>
      </c>
      <c r="J3">
        <f t="shared" ref="J3:J30" si="2">$I$2+(0.821*SQRT(H3)+1.54)/E3</f>
        <v>4.0522414536477696</v>
      </c>
      <c r="K3">
        <f>Control!F5/100</f>
        <v>2.8561438959384348E-2</v>
      </c>
      <c r="L3" s="25">
        <f>K3*(1-F3-P3-S3)</f>
        <v>2.8508168576152449E-2</v>
      </c>
      <c r="M3" s="10">
        <f t="shared" ref="M3:M30" si="3">0.018*I3*1000000/8.3144/($AA$1+273.15)</f>
        <v>3.5861395907178588</v>
      </c>
      <c r="N3">
        <f>1/((1+$P$2)*(1+(1-E3)/E3*$AA$2/M3)-$O$2)</f>
        <v>2.648464046117039E-4</v>
      </c>
      <c r="O3">
        <f>$O$2*N3</f>
        <v>9.3255776271726715E-4</v>
      </c>
      <c r="P3" s="25">
        <f>S3*($P$2-$F$2)</f>
        <v>1.3053178386916125E-3</v>
      </c>
      <c r="Q3" s="17">
        <f>100/(1+G3/$AA$2*(1/S3-1))</f>
        <v>1.0484003621058395</v>
      </c>
      <c r="R3">
        <f>Q3/100*G3+(100-Q3)/100*$AA$2</f>
        <v>2430.5657301100086</v>
      </c>
      <c r="S3" s="25">
        <f>($O$2/(1+$P$2-$F$2)+1)*N3</f>
        <v>5.364837426749899E-4</v>
      </c>
      <c r="T3" s="25">
        <f>L3+F3+P3</f>
        <v>2.9836800358911994E-2</v>
      </c>
      <c r="U3" s="10">
        <f ca="1">RANK(C3,$C$3:OFFSET($C$3,Control!$I$5-1,0),1)</f>
        <v>21</v>
      </c>
      <c r="V3" s="10">
        <f ca="1">IF(U3=U2,U2+1,U3)</f>
        <v>21</v>
      </c>
      <c r="W3" s="10">
        <f ca="1">IF(V3=V2,V2+1,V3)</f>
        <v>21</v>
      </c>
      <c r="X3" s="7">
        <f>(N3+L3)*100</f>
        <v>2.8773014980764153</v>
      </c>
      <c r="Y3" s="7">
        <f t="shared" ref="Y3:Y66" ca="1" si="4">ABS(C3-V3)</f>
        <v>49.270800787354531</v>
      </c>
      <c r="Z3">
        <v>1</v>
      </c>
      <c r="AA3">
        <v>2</v>
      </c>
      <c r="AB3" s="11">
        <f>100*8.3144*$AA$2*($AA$1+273)*($AE$1/100-B3/100)/(0.018*1000000*C3+8.3144*$AA$2*($AA$1+273)*($AE$1/100-B3/100))</f>
        <v>47.798792849097723</v>
      </c>
      <c r="AC3" s="11"/>
      <c r="AD3" s="7">
        <f>B3+S3*100</f>
        <v>3.0389299651995407</v>
      </c>
      <c r="AE3">
        <f>($AE$1/100-K3)/(1-K3)/N3-1-$P$2</f>
        <v>181.82714857089067</v>
      </c>
      <c r="AF3" s="25">
        <f>S3+P3+F3</f>
        <v>1.8651155254345343E-3</v>
      </c>
      <c r="AG3">
        <f>100*((O2+P2)*(1+P2-F2)-O2)/(1+O2+P2-F2)</f>
        <v>247.65555357461221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5">100*T4/(1-S4)</f>
        <v>3.5825932243509837</v>
      </c>
      <c r="C4" s="20">
        <v>95.31414638716744</v>
      </c>
      <c r="D4" s="9">
        <f t="shared" ref="D4:D30" si="6">ABS(B4-((354.94*SQRT(C4)+9.623*C4-1.5223*POWER(C4,1.5))/($AA$1+273)+0.0012439*POWER(C4,1.5)))</f>
        <v>9.4545774542709182E-7</v>
      </c>
      <c r="E4">
        <f>Control!C6/100</f>
        <v>0.34971299583991844</v>
      </c>
      <c r="F4">
        <f t="shared" ref="F4:F30" si="7">$F$2*N4</f>
        <v>2.1826696415849814E-5</v>
      </c>
      <c r="G4">
        <f t="shared" si="0"/>
        <v>168.70161258866074</v>
      </c>
      <c r="H4" s="21">
        <f t="shared" si="1"/>
        <v>5.0584935006422582E-14</v>
      </c>
      <c r="I4" s="7">
        <f t="shared" ref="I4:I30" si="8">MIN(J4*$J$2,C4)</f>
        <v>2.2518057706909267</v>
      </c>
      <c r="J4">
        <f t="shared" si="2"/>
        <v>4.5036115413818534</v>
      </c>
      <c r="K4">
        <f>Control!F6/100</f>
        <v>3.4624521969769839E-2</v>
      </c>
      <c r="L4" s="25">
        <f t="shared" ref="L4:L30" si="9">K4*(1-F4-P4-S4)</f>
        <v>3.4564062855403595E-2</v>
      </c>
      <c r="M4" s="10">
        <f t="shared" si="3"/>
        <v>3.9855916372467943</v>
      </c>
      <c r="N4">
        <f t="shared" ref="N4:N30" si="10">1/((1+$P$2)*(1+(1-E4)/E4*$AA$2/M4)-$O$2)</f>
        <v>2.4795127128405387E-4</v>
      </c>
      <c r="O4">
        <f t="shared" ref="O4:O30" si="11">$O$2*N4</f>
        <v>8.7306785663399241E-4</v>
      </c>
      <c r="P4" s="25">
        <f t="shared" ref="P4:P30" si="12">S4*($P$2-$F$2)</f>
        <v>1.2220487493793078E-3</v>
      </c>
      <c r="Q4" s="17">
        <f t="shared" ref="Q4:Q30" si="13">100/(1+G4/$AA$2*(1/S4-1))</f>
        <v>0.72596377331243356</v>
      </c>
      <c r="R4">
        <f t="shared" ref="R4:R9" si="14">Q4/100*G4+(100-Q4)/100*$AA$2</f>
        <v>2438.4023019575675</v>
      </c>
      <c r="S4" s="25">
        <f t="shared" ref="S4:S30" si="15">($O$2/(1+$P$2-$F$2)+1)*N4</f>
        <v>5.0226026747282701E-4</v>
      </c>
      <c r="T4" s="25">
        <f t="shared" ref="T4:T30" si="16">L4+F4+P4</f>
        <v>3.5807938301198751E-2</v>
      </c>
      <c r="U4" s="10">
        <f ca="1">RANK(C4,$C$3:OFFSET($C$3,Control!$I$5-1,0),1)</f>
        <v>36</v>
      </c>
      <c r="V4" s="10">
        <f t="shared" ref="V4:W19" ca="1" si="17">IF(U4=U3,U3+1,U4)</f>
        <v>36</v>
      </c>
      <c r="W4" s="10">
        <f t="shared" ca="1" si="17"/>
        <v>36</v>
      </c>
      <c r="X4" s="7">
        <f t="shared" ref="X4:X67" si="18">(N4+L4)*100</f>
        <v>3.4812014126687649</v>
      </c>
      <c r="Y4" s="7">
        <f t="shared" ca="1" si="4"/>
        <v>59.31414638716744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37.034286036702284</v>
      </c>
      <c r="AC4" s="11"/>
      <c r="AD4" s="7">
        <f t="shared" ref="AD4:AD30" si="20">B4+S4*100</f>
        <v>3.6328192510982662</v>
      </c>
      <c r="AE4">
        <f t="shared" ref="AE4:AE30" si="21">($AE$1/100-K4)/(1-K4)/N4-1-$P$2</f>
        <v>170.37023815910089</v>
      </c>
      <c r="AF4" s="25">
        <f t="shared" ref="AF4:AF30" si="22">S4+P4+F4</f>
        <v>1.7461357132679848E-3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5"/>
        <v>4.5824277523975043</v>
      </c>
      <c r="C5" s="20">
        <v>142.40649838849777</v>
      </c>
      <c r="D5" s="9">
        <f t="shared" si="6"/>
        <v>3.5028584211005409E-7</v>
      </c>
      <c r="E5">
        <f>Control!C7/100</f>
        <v>0.47585625936456422</v>
      </c>
      <c r="F5">
        <f t="shared" si="7"/>
        <v>2.7296516591398034E-5</v>
      </c>
      <c r="G5">
        <f t="shared" si="0"/>
        <v>252.05288859911118</v>
      </c>
      <c r="H5" s="21">
        <f t="shared" si="1"/>
        <v>1.4866038318152935E-13</v>
      </c>
      <c r="I5" s="7">
        <f t="shared" si="8"/>
        <v>1.6681360297806347</v>
      </c>
      <c r="J5">
        <f t="shared" si="2"/>
        <v>3.3362720595612694</v>
      </c>
      <c r="K5">
        <f>Control!F7/100</f>
        <v>4.4336719574517083E-2</v>
      </c>
      <c r="L5" s="25">
        <f t="shared" si="9"/>
        <v>4.4239900534399169E-2</v>
      </c>
      <c r="M5" s="10">
        <f t="shared" si="3"/>
        <v>2.9525233022401354</v>
      </c>
      <c r="N5">
        <f t="shared" si="10"/>
        <v>3.1008842847828164E-4</v>
      </c>
      <c r="O5">
        <f t="shared" si="11"/>
        <v>1.0918606636559213E-3</v>
      </c>
      <c r="P5" s="25">
        <f t="shared" si="12"/>
        <v>1.5282969684182841E-3</v>
      </c>
      <c r="Q5" s="17">
        <f t="shared" si="13"/>
        <v>0.60845739131012799</v>
      </c>
      <c r="R5">
        <f t="shared" si="14"/>
        <v>2441.5960054740285</v>
      </c>
      <c r="S5" s="25">
        <f t="shared" si="15"/>
        <v>6.2812784230216023E-4</v>
      </c>
      <c r="T5" s="25">
        <f t="shared" si="16"/>
        <v>4.5795494019408849E-2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4.4549988962877451</v>
      </c>
      <c r="Y5" s="7">
        <f t="shared" ca="1" si="4"/>
        <v>101.40649838849777</v>
      </c>
      <c r="Z5">
        <v>1</v>
      </c>
      <c r="AA5">
        <v>2</v>
      </c>
      <c r="AB5" s="11">
        <f t="shared" si="19"/>
        <v>22.856970860824298</v>
      </c>
      <c r="AC5" s="11"/>
      <c r="AD5" s="7">
        <f t="shared" si="20"/>
        <v>4.6452405366277203</v>
      </c>
      <c r="AE5">
        <f t="shared" si="21"/>
        <v>104.16424413354957</v>
      </c>
      <c r="AF5" s="25">
        <f t="shared" si="22"/>
        <v>2.1837213273118426E-3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5"/>
        <v>3.5560866530148525</v>
      </c>
      <c r="C6" s="20">
        <v>94.149812784431163</v>
      </c>
      <c r="D6" s="9">
        <f t="shared" si="6"/>
        <v>9.2206023749596966E-7</v>
      </c>
      <c r="E6">
        <f>Control!C8/100</f>
        <v>0.41488618091288926</v>
      </c>
      <c r="F6">
        <f t="shared" si="7"/>
        <v>2.4358254932554538E-5</v>
      </c>
      <c r="G6">
        <f t="shared" si="0"/>
        <v>166.64079618502959</v>
      </c>
      <c r="H6" s="21">
        <f t="shared" si="1"/>
        <v>9.1998636127769117E-14</v>
      </c>
      <c r="I6" s="7">
        <f t="shared" si="8"/>
        <v>1.905930999715711</v>
      </c>
      <c r="J6">
        <f t="shared" si="2"/>
        <v>3.811861999431422</v>
      </c>
      <c r="K6">
        <f>Control!F8/100</f>
        <v>3.421947054952925E-2</v>
      </c>
      <c r="L6" s="25">
        <f t="shared" si="9"/>
        <v>3.4152788422545058E-2</v>
      </c>
      <c r="M6" s="10">
        <f t="shared" si="3"/>
        <v>3.3734093555083047</v>
      </c>
      <c r="N6">
        <f t="shared" si="10"/>
        <v>2.7670977603381954E-4</v>
      </c>
      <c r="O6">
        <f t="shared" si="11"/>
        <v>9.7433019730218146E-4</v>
      </c>
      <c r="P6" s="25">
        <f t="shared" si="12"/>
        <v>1.3637874651417634E-3</v>
      </c>
      <c r="Q6" s="17">
        <f t="shared" si="13"/>
        <v>0.81945879755571638</v>
      </c>
      <c r="R6">
        <f t="shared" si="14"/>
        <v>2436.2478391846626</v>
      </c>
      <c r="S6" s="25">
        <f t="shared" si="15"/>
        <v>5.6051467453004469E-4</v>
      </c>
      <c r="T6" s="25">
        <f t="shared" si="16"/>
        <v>3.5540934142619378E-2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3.4429498198578878</v>
      </c>
      <c r="Y6" s="7">
        <f t="shared" ca="1" si="4"/>
        <v>59.149812784431163</v>
      </c>
      <c r="Z6">
        <v>1</v>
      </c>
      <c r="AA6">
        <v>2</v>
      </c>
      <c r="AB6" s="11">
        <f t="shared" si="19"/>
        <v>37.474371890950138</v>
      </c>
      <c r="AC6" s="11"/>
      <c r="AD6" s="7">
        <f t="shared" si="20"/>
        <v>3.6121381204678569</v>
      </c>
      <c r="AE6">
        <f t="shared" si="21"/>
        <v>153.74800034836008</v>
      </c>
      <c r="AF6" s="25">
        <f t="shared" si="22"/>
        <v>1.9486603946043627E-3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5"/>
        <v>2.9645292238016627</v>
      </c>
      <c r="C7" s="20">
        <v>69.44793031526396</v>
      </c>
      <c r="D7" s="9">
        <f t="shared" si="6"/>
        <v>8.6119446418564394E-7</v>
      </c>
      <c r="E7">
        <f>Control!C9/100</f>
        <v>0.37570882029801977</v>
      </c>
      <c r="F7">
        <f t="shared" si="7"/>
        <v>2.2773098678618283E-5</v>
      </c>
      <c r="G7">
        <f t="shared" si="0"/>
        <v>122.91961140311216</v>
      </c>
      <c r="H7" s="21">
        <f t="shared" si="1"/>
        <v>6.5014445623695072E-14</v>
      </c>
      <c r="I7" s="7">
        <f t="shared" si="8"/>
        <v>2.0994597493298799</v>
      </c>
      <c r="J7">
        <f t="shared" si="2"/>
        <v>4.1989194986597598</v>
      </c>
      <c r="K7">
        <f>Control!F9/100</f>
        <v>2.8383657982640181E-2</v>
      </c>
      <c r="L7" s="25">
        <f t="shared" si="9"/>
        <v>2.8331947275112273E-2</v>
      </c>
      <c r="M7" s="10">
        <f t="shared" si="3"/>
        <v>3.7159462545910316</v>
      </c>
      <c r="N7">
        <f t="shared" si="10"/>
        <v>2.5870240098910366E-4</v>
      </c>
      <c r="O7">
        <f t="shared" si="11"/>
        <v>9.1092394714473114E-4</v>
      </c>
      <c r="P7" s="25">
        <f t="shared" si="12"/>
        <v>1.27503659873548E-3</v>
      </c>
      <c r="Q7" s="17">
        <f t="shared" si="13"/>
        <v>1.0363267648400052</v>
      </c>
      <c r="R7">
        <f t="shared" si="14"/>
        <v>2430.8320267553859</v>
      </c>
      <c r="S7" s="25">
        <f t="shared" si="15"/>
        <v>5.2403819687536378E-4</v>
      </c>
      <c r="T7" s="25">
        <f t="shared" si="16"/>
        <v>2.9629756972526372E-2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2.8590649676101374</v>
      </c>
      <c r="Y7" s="7">
        <f t="shared" ca="1" si="4"/>
        <v>50.44793031526396</v>
      </c>
      <c r="Z7">
        <v>1</v>
      </c>
      <c r="AA7">
        <v>2</v>
      </c>
      <c r="AB7" s="11">
        <f t="shared" si="19"/>
        <v>48.204193293688078</v>
      </c>
      <c r="AC7" s="11"/>
      <c r="AD7" s="7">
        <f t="shared" si="20"/>
        <v>3.0169330434891992</v>
      </c>
      <c r="AE7">
        <f t="shared" si="21"/>
        <v>186.90160064457675</v>
      </c>
      <c r="AF7" s="25">
        <f t="shared" si="22"/>
        <v>1.8218478942894621E-3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AME 10 A6</v>
      </c>
      <c r="B8" s="27">
        <f t="shared" si="5"/>
        <v>2.5704019160842577</v>
      </c>
      <c r="C8" s="20">
        <v>54.477488914999228</v>
      </c>
      <c r="D8" s="9">
        <f t="shared" si="6"/>
        <v>8.4589807203272471E-7</v>
      </c>
      <c r="E8">
        <f>Control!C10/100</f>
        <v>0.37194525477625634</v>
      </c>
      <c r="F8">
        <f t="shared" si="7"/>
        <v>2.2631232381655657E-5</v>
      </c>
      <c r="G8">
        <f t="shared" si="0"/>
        <v>96.422625371994187</v>
      </c>
      <c r="H8" s="21">
        <f t="shared" si="1"/>
        <v>6.2763416198960356E-14</v>
      </c>
      <c r="I8" s="7">
        <f t="shared" si="8"/>
        <v>2.1201974093048475</v>
      </c>
      <c r="J8">
        <f t="shared" si="2"/>
        <v>4.2403948186096949</v>
      </c>
      <c r="K8">
        <f>Control!F10/100</f>
        <v>2.4445166204340042E-2</v>
      </c>
      <c r="L8" s="25">
        <f t="shared" si="9"/>
        <v>2.440090826538175E-2</v>
      </c>
      <c r="M8" s="10">
        <f t="shared" si="3"/>
        <v>3.7526509496620188</v>
      </c>
      <c r="N8">
        <f t="shared" si="10"/>
        <v>2.5709079985560825E-4</v>
      </c>
      <c r="O8">
        <f t="shared" si="11"/>
        <v>9.0524929526622619E-4</v>
      </c>
      <c r="P8" s="25">
        <f t="shared" si="12"/>
        <v>1.2670936866484106E-3</v>
      </c>
      <c r="Q8" s="17">
        <f t="shared" si="13"/>
        <v>1.3092549354453624</v>
      </c>
      <c r="R8">
        <f t="shared" si="14"/>
        <v>2424.1202093163852</v>
      </c>
      <c r="S8" s="25">
        <f t="shared" si="15"/>
        <v>5.2077367150238591E-4</v>
      </c>
      <c r="T8" s="25">
        <f t="shared" si="16"/>
        <v>2.5690633184411817E-2</v>
      </c>
      <c r="U8" s="10">
        <f ca="1">RANK(C8,$C$3:OFFSET($C$3,Control!$I$5-1,0),1)</f>
        <v>9</v>
      </c>
      <c r="V8" s="10">
        <f t="shared" ca="1" si="17"/>
        <v>9</v>
      </c>
      <c r="W8" s="10">
        <f t="shared" ca="1" si="17"/>
        <v>9</v>
      </c>
      <c r="X8" s="7">
        <f t="shared" si="18"/>
        <v>2.4657999065237357</v>
      </c>
      <c r="Y8" s="7">
        <f t="shared" ca="1" si="4"/>
        <v>45.477488914999228</v>
      </c>
      <c r="Z8">
        <v>1</v>
      </c>
      <c r="AA8">
        <v>2</v>
      </c>
      <c r="AB8" s="11">
        <f t="shared" si="19"/>
        <v>56.269611441558141</v>
      </c>
      <c r="AC8" s="11"/>
      <c r="AD8" s="7">
        <f t="shared" si="20"/>
        <v>2.6224792832344965</v>
      </c>
      <c r="AE8">
        <f t="shared" si="21"/>
        <v>203.02502438419893</v>
      </c>
      <c r="AF8" s="25">
        <f t="shared" si="22"/>
        <v>1.8104985905324524E-3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AME 10 B1</v>
      </c>
      <c r="B9" s="27">
        <f t="shared" si="5"/>
        <v>4.7837153525010478</v>
      </c>
      <c r="C9" s="20">
        <v>152.57066753237089</v>
      </c>
      <c r="D9" s="9">
        <f t="shared" si="6"/>
        <v>6.6740903648110361E-7</v>
      </c>
      <c r="E9">
        <f>Control!C11/100</f>
        <v>0.32658415960627202</v>
      </c>
      <c r="F9">
        <f t="shared" si="7"/>
        <v>2.1046094130857034E-5</v>
      </c>
      <c r="G9">
        <f t="shared" si="0"/>
        <v>270.04299594613735</v>
      </c>
      <c r="H9" s="21">
        <f t="shared" si="1"/>
        <v>3.9811899806603815E-14</v>
      </c>
      <c r="I9" s="7">
        <f t="shared" si="8"/>
        <v>2.4077386081279704</v>
      </c>
      <c r="J9">
        <f t="shared" si="2"/>
        <v>4.8154772162559407</v>
      </c>
      <c r="K9">
        <f>Control!F11/100</f>
        <v>4.6693212964058421E-2</v>
      </c>
      <c r="L9" s="25">
        <f t="shared" si="9"/>
        <v>4.6614596183633325E-2</v>
      </c>
      <c r="M9" s="10">
        <f t="shared" si="3"/>
        <v>4.2615855177805289</v>
      </c>
      <c r="N9">
        <f t="shared" si="10"/>
        <v>2.3908362932653589E-4</v>
      </c>
      <c r="O9">
        <f t="shared" si="11"/>
        <v>8.4184376523428121E-4</v>
      </c>
      <c r="P9" s="25">
        <f t="shared" si="12"/>
        <v>1.1783438282147224E-3</v>
      </c>
      <c r="Q9" s="17">
        <f t="shared" si="13"/>
        <v>0.43856345147044917</v>
      </c>
      <c r="R9">
        <f t="shared" si="14"/>
        <v>2445.4175771498763</v>
      </c>
      <c r="S9" s="25">
        <f t="shared" si="15"/>
        <v>4.8429760812298292E-4</v>
      </c>
      <c r="T9" s="25">
        <f t="shared" si="16"/>
        <v>4.7813986105978909E-2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4.6853679812959861</v>
      </c>
      <c r="Y9" s="7">
        <f t="shared" ca="1" si="4"/>
        <v>110.57066753237089</v>
      </c>
      <c r="Z9">
        <v>1</v>
      </c>
      <c r="AA9">
        <v>2</v>
      </c>
      <c r="AB9" s="11">
        <f t="shared" si="19"/>
        <v>20.52500599110639</v>
      </c>
      <c r="AC9" s="11"/>
      <c r="AD9" s="7">
        <f t="shared" si="20"/>
        <v>4.832145113313346</v>
      </c>
      <c r="AE9">
        <f t="shared" si="21"/>
        <v>126.15155149402752</v>
      </c>
      <c r="AF9" s="25">
        <f t="shared" si="22"/>
        <v>1.6836875304685624E-3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 10 B2</v>
      </c>
      <c r="B10" s="27">
        <f t="shared" si="5"/>
        <v>2.680643394228492</v>
      </c>
      <c r="C10" s="20">
        <v>58.535496501406534</v>
      </c>
      <c r="D10" s="9">
        <f t="shared" si="6"/>
        <v>1.9436904130643029E-7</v>
      </c>
      <c r="E10">
        <f>Control!C12/100</f>
        <v>0.35834599538701023</v>
      </c>
      <c r="F10">
        <f t="shared" si="7"/>
        <v>2.2132484233519724E-5</v>
      </c>
      <c r="G10">
        <f t="shared" si="0"/>
        <v>103.60511034062738</v>
      </c>
      <c r="H10" s="21">
        <f t="shared" si="1"/>
        <v>5.5092050870068707E-14</v>
      </c>
      <c r="I10" s="7">
        <f t="shared" si="8"/>
        <v>2.198761549629483</v>
      </c>
      <c r="J10">
        <f t="shared" si="2"/>
        <v>4.397523099258966</v>
      </c>
      <c r="K10">
        <f>Control!F12/100</f>
        <v>2.557676579803474E-2</v>
      </c>
      <c r="L10" s="25">
        <f t="shared" si="9"/>
        <v>2.5531479608773187E-2</v>
      </c>
      <c r="M10" s="10">
        <f t="shared" si="3"/>
        <v>3.8917058294127149</v>
      </c>
      <c r="N10">
        <f t="shared" si="10"/>
        <v>2.5142502089278403E-4</v>
      </c>
      <c r="O10">
        <f t="shared" si="11"/>
        <v>8.8529936934078873E-4</v>
      </c>
      <c r="P10" s="25">
        <f t="shared" si="12"/>
        <v>1.2391694172549823E-3</v>
      </c>
      <c r="Q10" s="17">
        <f t="shared" si="13"/>
        <v>1.1930266235973159</v>
      </c>
      <c r="R10">
        <f t="shared" ref="R10:R30" si="23">Q10/100*G10+(100-Q10)/100*2450</f>
        <v>2422.0068842716369</v>
      </c>
      <c r="S10" s="25">
        <f t="shared" si="15"/>
        <v>5.0929683719307529E-4</v>
      </c>
      <c r="T10" s="25">
        <f t="shared" si="16"/>
        <v>2.6792781510261689E-2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2.578290462966597</v>
      </c>
      <c r="Y10" s="7">
        <f t="shared" ca="1" si="4"/>
        <v>47.535496501406534</v>
      </c>
      <c r="Z10">
        <v>1</v>
      </c>
      <c r="AA10">
        <v>2</v>
      </c>
      <c r="AB10" s="11">
        <f t="shared" si="19"/>
        <v>53.947102883160518</v>
      </c>
      <c r="AC10" s="11"/>
      <c r="AD10" s="7">
        <f t="shared" si="20"/>
        <v>2.7315730779477994</v>
      </c>
      <c r="AE10">
        <f t="shared" si="21"/>
        <v>203.30586089150773</v>
      </c>
      <c r="AF10" s="25">
        <f t="shared" si="22"/>
        <v>1.7705987386815775E-3</v>
      </c>
      <c r="AG10" s="7"/>
      <c r="AS10" s="8"/>
      <c r="AX10" s="7"/>
      <c r="BH10" s="1"/>
    </row>
    <row r="11" spans="1:60" ht="14.25" x14ac:dyDescent="0.2">
      <c r="A11" s="37" t="str">
        <f>Control!B13</f>
        <v>AME 10 B4</v>
      </c>
      <c r="B11" s="27">
        <f t="shared" si="5"/>
        <v>6.7435189013112442</v>
      </c>
      <c r="C11" s="20">
        <v>261.27925622332612</v>
      </c>
      <c r="D11" s="9">
        <f t="shared" si="6"/>
        <v>1.7622081553980706E-6</v>
      </c>
      <c r="E11">
        <f>Control!C13/100</f>
        <v>0.36630521808811933</v>
      </c>
      <c r="F11">
        <f t="shared" si="7"/>
        <v>2.2421787984476288E-5</v>
      </c>
      <c r="G11">
        <f t="shared" si="0"/>
        <v>462.45214935666075</v>
      </c>
      <c r="H11" s="21">
        <f t="shared" si="1"/>
        <v>5.9495054168490207E-14</v>
      </c>
      <c r="I11" s="7">
        <f t="shared" si="8"/>
        <v>2.1520724305988939</v>
      </c>
      <c r="J11">
        <f t="shared" si="2"/>
        <v>4.3041448611977877</v>
      </c>
      <c r="K11">
        <f>Control!F13/100</f>
        <v>6.6241426698370548E-2</v>
      </c>
      <c r="L11" s="25">
        <f t="shared" si="9"/>
        <v>6.6122606600352934E-2</v>
      </c>
      <c r="M11" s="10">
        <f t="shared" si="3"/>
        <v>3.8090682570337973</v>
      </c>
      <c r="N11">
        <f t="shared" si="10"/>
        <v>2.547115115036506E-4</v>
      </c>
      <c r="O11">
        <f t="shared" si="11"/>
        <v>8.9687151937905131E-4</v>
      </c>
      <c r="P11" s="25">
        <f t="shared" si="12"/>
        <v>1.2553671633687956E-3</v>
      </c>
      <c r="Q11" s="17">
        <f t="shared" si="13"/>
        <v>0.27329479236450632</v>
      </c>
      <c r="R11">
        <f t="shared" si="23"/>
        <v>2444.5681352284391</v>
      </c>
      <c r="S11" s="25">
        <f t="shared" si="15"/>
        <v>5.1595408740483066E-4</v>
      </c>
      <c r="T11" s="25">
        <f t="shared" si="16"/>
        <v>6.740039555170621E-2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6.6377318111856587</v>
      </c>
      <c r="Y11" s="7">
        <f t="shared" ca="1" si="4"/>
        <v>213.27925622332612</v>
      </c>
      <c r="Z11">
        <v>1</v>
      </c>
      <c r="AA11">
        <v>2</v>
      </c>
      <c r="AB11" s="11">
        <f t="shared" si="19"/>
        <v>4.4689065340794336</v>
      </c>
      <c r="AC11" s="11"/>
      <c r="AD11" s="7">
        <f t="shared" si="20"/>
        <v>6.7951143100517273</v>
      </c>
      <c r="AE11">
        <f t="shared" si="21"/>
        <v>38.552657190886663</v>
      </c>
      <c r="AF11" s="25">
        <f t="shared" si="22"/>
        <v>1.7937430387581026E-3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 10 B5</v>
      </c>
      <c r="B12" s="27">
        <f t="shared" si="5"/>
        <v>6.5968183970632381</v>
      </c>
      <c r="C12" s="20">
        <v>252.59964618491566</v>
      </c>
      <c r="D12" s="9">
        <f t="shared" si="6"/>
        <v>7.3561661650956012E-7</v>
      </c>
      <c r="E12">
        <f>Control!C14/100</f>
        <v>0.28570778195564522</v>
      </c>
      <c r="F12">
        <f t="shared" si="7"/>
        <v>1.9790128993347574E-5</v>
      </c>
      <c r="G12">
        <f t="shared" si="0"/>
        <v>447.08964268139022</v>
      </c>
      <c r="H12" s="21">
        <f t="shared" si="1"/>
        <v>2.4932006953823673E-14</v>
      </c>
      <c r="I12" s="7">
        <f t="shared" si="8"/>
        <v>2.7450615749660083</v>
      </c>
      <c r="J12">
        <f t="shared" si="2"/>
        <v>5.4901231499320167</v>
      </c>
      <c r="K12">
        <f>Control!F14/100</f>
        <v>6.491309931702284E-2</v>
      </c>
      <c r="L12" s="25">
        <f t="shared" si="9"/>
        <v>6.4810328228315492E-2</v>
      </c>
      <c r="M12" s="10">
        <f t="shared" si="3"/>
        <v>4.8586315033534531</v>
      </c>
      <c r="N12">
        <f t="shared" si="10"/>
        <v>2.2481586536442843E-4</v>
      </c>
      <c r="O12">
        <f t="shared" si="11"/>
        <v>7.9160515973390288E-4</v>
      </c>
      <c r="P12" s="25">
        <f t="shared" si="12"/>
        <v>1.1080239503772826E-3</v>
      </c>
      <c r="Q12" s="17">
        <f t="shared" si="13"/>
        <v>0.24955082450952046</v>
      </c>
      <c r="R12">
        <f t="shared" si="23"/>
        <v>2445.0017206891248</v>
      </c>
      <c r="S12" s="25">
        <f t="shared" si="15"/>
        <v>4.5539624009717549E-4</v>
      </c>
      <c r="T12" s="25">
        <f t="shared" si="16"/>
        <v>6.5938142307686118E-2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6.5035144093679911</v>
      </c>
      <c r="Y12" s="7">
        <f t="shared" ca="1" si="4"/>
        <v>205.59964618491566</v>
      </c>
      <c r="Z12">
        <v>1</v>
      </c>
      <c r="AA12">
        <v>2</v>
      </c>
      <c r="AB12" s="11">
        <f t="shared" si="19"/>
        <v>5.3425999599669396</v>
      </c>
      <c r="AC12" s="11"/>
      <c r="AD12" s="7">
        <f t="shared" si="20"/>
        <v>6.6423580210729556</v>
      </c>
      <c r="AE12">
        <f t="shared" si="21"/>
        <v>50.398522532669958</v>
      </c>
      <c r="AF12" s="25">
        <f t="shared" si="22"/>
        <v>1.5832103194678056E-3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5"/>
        <v>4.7895741485984002</v>
      </c>
      <c r="C13" s="20">
        <v>152.86965097112991</v>
      </c>
      <c r="D13" s="9">
        <f t="shared" si="6"/>
        <v>5.3173414382712281E-7</v>
      </c>
      <c r="E13">
        <f>Control!C15/100</f>
        <v>0.39239929120214517</v>
      </c>
      <c r="F13">
        <f t="shared" si="7"/>
        <v>2.3423419372953366E-5</v>
      </c>
      <c r="G13">
        <f t="shared" si="0"/>
        <v>270.57218274754939</v>
      </c>
      <c r="H13" s="21">
        <f t="shared" si="1"/>
        <v>7.5697013502661762E-14</v>
      </c>
      <c r="I13" s="7">
        <f t="shared" si="8"/>
        <v>2.0122872166315116</v>
      </c>
      <c r="J13">
        <f t="shared" si="2"/>
        <v>4.0245744332630231</v>
      </c>
      <c r="K13">
        <f>Control!F15/100</f>
        <v>4.6622419420497864E-2</v>
      </c>
      <c r="L13" s="25">
        <f t="shared" si="9"/>
        <v>4.6535054901916423E-2</v>
      </c>
      <c r="M13" s="10">
        <f t="shared" si="3"/>
        <v>3.5616549201241008</v>
      </c>
      <c r="N13">
        <f t="shared" si="10"/>
        <v>2.6609004407675019E-4</v>
      </c>
      <c r="O13">
        <f t="shared" si="11"/>
        <v>9.3693677491813441E-4</v>
      </c>
      <c r="P13" s="25">
        <f t="shared" si="12"/>
        <v>1.3114472206668213E-3</v>
      </c>
      <c r="Q13" s="17">
        <f t="shared" si="13"/>
        <v>0.48693803578806727</v>
      </c>
      <c r="R13">
        <f t="shared" si="23"/>
        <v>2439.387536995252</v>
      </c>
      <c r="S13" s="25">
        <f t="shared" si="15"/>
        <v>5.3900290979649391E-4</v>
      </c>
      <c r="T13" s="25">
        <f t="shared" si="16"/>
        <v>4.7869925541956196E-2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4.6801144945993176</v>
      </c>
      <c r="Y13" s="7">
        <f t="shared" ca="1" si="4"/>
        <v>109.86965097112991</v>
      </c>
      <c r="Z13">
        <v>1</v>
      </c>
      <c r="AA13">
        <v>2</v>
      </c>
      <c r="AB13" s="11">
        <f t="shared" si="19"/>
        <v>20.459475844569361</v>
      </c>
      <c r="AC13" s="11"/>
      <c r="AD13" s="7">
        <f t="shared" si="20"/>
        <v>4.84347443957805</v>
      </c>
      <c r="AE13">
        <f t="shared" si="21"/>
        <v>113.26102512204548</v>
      </c>
      <c r="AF13" s="25">
        <f t="shared" si="22"/>
        <v>1.8738735498362684E-3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 10 C2</v>
      </c>
      <c r="B14" s="27">
        <f t="shared" si="5"/>
        <v>4.4205638599351724</v>
      </c>
      <c r="C14" s="20">
        <v>134.3894194740414</v>
      </c>
      <c r="D14" s="9">
        <f t="shared" si="6"/>
        <v>6.1750853053155197E-7</v>
      </c>
      <c r="E14">
        <f>Control!C16/100</f>
        <v>0.32913687353920051</v>
      </c>
      <c r="F14">
        <f t="shared" si="7"/>
        <v>2.1129606217522708E-5</v>
      </c>
      <c r="G14" s="10">
        <f t="shared" si="0"/>
        <v>237.86303124440661</v>
      </c>
      <c r="H14" s="21">
        <f t="shared" si="1"/>
        <v>4.0911733700943603E-14</v>
      </c>
      <c r="I14" s="7">
        <f t="shared" si="8"/>
        <v>2.3894525042138346</v>
      </c>
      <c r="J14">
        <f t="shared" si="2"/>
        <v>4.7789050084276692</v>
      </c>
      <c r="K14">
        <f>Control!F16/100</f>
        <v>4.3052770841903835E-2</v>
      </c>
      <c r="L14" s="25">
        <f t="shared" si="9"/>
        <v>4.2979995794346824E-2</v>
      </c>
      <c r="M14" s="10">
        <f t="shared" si="3"/>
        <v>4.2292199630836684</v>
      </c>
      <c r="N14">
        <f t="shared" si="10"/>
        <v>2.4003232663105794E-4</v>
      </c>
      <c r="O14">
        <f t="shared" si="11"/>
        <v>8.4518424870090819E-4</v>
      </c>
      <c r="P14" s="25">
        <f t="shared" si="12"/>
        <v>1.1830195628803558E-3</v>
      </c>
      <c r="Q14" s="17">
        <f t="shared" si="13"/>
        <v>0.49956609402555446</v>
      </c>
      <c r="R14">
        <f t="shared" si="23"/>
        <v>2438.9489137506926</v>
      </c>
      <c r="S14" s="25">
        <f t="shared" si="15"/>
        <v>4.8621932830393788E-4</v>
      </c>
      <c r="T14" s="25">
        <f t="shared" si="16"/>
        <v>4.4184144963444701E-2</v>
      </c>
      <c r="U14" s="10">
        <f ca="1">RANK(C14,$C$3:OFFSET($C$3,Control!$I$5-1,0),1)</f>
        <v>40</v>
      </c>
      <c r="V14" s="10">
        <f t="shared" ca="1" si="17"/>
        <v>40</v>
      </c>
      <c r="W14" s="10">
        <f t="shared" ca="1" si="17"/>
        <v>40</v>
      </c>
      <c r="X14" s="7">
        <f t="shared" si="18"/>
        <v>4.3220028120977885</v>
      </c>
      <c r="Y14" s="13">
        <f t="shared" ca="1" si="4"/>
        <v>94.389419474041404</v>
      </c>
      <c r="Z14" s="10">
        <v>1</v>
      </c>
      <c r="AA14" s="10">
        <v>2</v>
      </c>
      <c r="AB14" s="11">
        <f t="shared" si="19"/>
        <v>24.850056599630971</v>
      </c>
      <c r="AC14" s="11"/>
      <c r="AD14" s="7">
        <f t="shared" si="20"/>
        <v>4.4691857927655665</v>
      </c>
      <c r="AE14">
        <f t="shared" si="21"/>
        <v>140.99648322473365</v>
      </c>
      <c r="AF14" s="25">
        <f t="shared" si="22"/>
        <v>1.6903684974018164E-3</v>
      </c>
      <c r="AG14" s="7"/>
      <c r="AS14" s="9"/>
      <c r="AX14" s="7"/>
      <c r="BH14" s="1"/>
    </row>
    <row r="15" spans="1:60" ht="14.25" x14ac:dyDescent="0.2">
      <c r="A15" s="37" t="str">
        <f>Control!B17</f>
        <v>AME 10 C3</v>
      </c>
      <c r="B15" s="27">
        <f t="shared" si="5"/>
        <v>2.4775826841183393</v>
      </c>
      <c r="C15" s="20">
        <v>51.142275379636239</v>
      </c>
      <c r="D15" s="9">
        <f t="shared" si="6"/>
        <v>6.4189578186102381E-7</v>
      </c>
      <c r="E15">
        <f>Control!C17/100</f>
        <v>0.35096976092195603</v>
      </c>
      <c r="F15">
        <f t="shared" si="7"/>
        <v>2.1870706129556712E-5</v>
      </c>
      <c r="G15">
        <f t="shared" si="0"/>
        <v>90.519452306185599</v>
      </c>
      <c r="H15" s="21">
        <f t="shared" si="1"/>
        <v>5.1224053824214064E-14</v>
      </c>
      <c r="I15" s="7">
        <f t="shared" si="8"/>
        <v>2.2439214674354395</v>
      </c>
      <c r="J15">
        <f t="shared" si="2"/>
        <v>4.487842934870879</v>
      </c>
      <c r="K15">
        <f>Control!F17/100</f>
        <v>2.3558193079259309E-2</v>
      </c>
      <c r="L15" s="25">
        <f t="shared" si="9"/>
        <v>2.3516974333836923E-2</v>
      </c>
      <c r="M15" s="10">
        <f t="shared" si="3"/>
        <v>3.9716367866421867</v>
      </c>
      <c r="N15">
        <f t="shared" si="10"/>
        <v>2.4845122163176422E-4</v>
      </c>
      <c r="O15">
        <f t="shared" si="11"/>
        <v>8.7482824518226828E-4</v>
      </c>
      <c r="P15" s="25">
        <f t="shared" si="12"/>
        <v>1.2245127968270474E-3</v>
      </c>
      <c r="Q15" s="17">
        <f t="shared" si="13"/>
        <v>1.3472280483524801</v>
      </c>
      <c r="R15">
        <f t="shared" si="23"/>
        <v>2418.2124162660484</v>
      </c>
      <c r="S15" s="25">
        <f t="shared" si="15"/>
        <v>5.0327298740793268E-4</v>
      </c>
      <c r="T15" s="25">
        <f t="shared" si="16"/>
        <v>2.4763357836793527E-2</v>
      </c>
      <c r="U15" s="10">
        <f ca="1">RANK(C15,$C$3:OFFSET($C$3,Control!$I$5-1,0),1)</f>
        <v>8</v>
      </c>
      <c r="V15" s="10">
        <f t="shared" ca="1" si="17"/>
        <v>8</v>
      </c>
      <c r="W15" s="10">
        <f t="shared" ca="1" si="17"/>
        <v>8</v>
      </c>
      <c r="X15" s="7">
        <f t="shared" si="18"/>
        <v>2.3765425555468687</v>
      </c>
      <c r="Y15" s="7">
        <f t="shared" ca="1" si="4"/>
        <v>43.142275379636239</v>
      </c>
      <c r="Z15">
        <v>1</v>
      </c>
      <c r="AA15">
        <v>2</v>
      </c>
      <c r="AB15" s="11">
        <f t="shared" si="19"/>
        <v>58.260705870187472</v>
      </c>
      <c r="AC15" s="11"/>
      <c r="AD15" s="7">
        <f t="shared" si="20"/>
        <v>2.5279099828591325</v>
      </c>
      <c r="AE15">
        <f t="shared" si="21"/>
        <v>213.66940259283115</v>
      </c>
      <c r="AF15" s="25">
        <f t="shared" si="22"/>
        <v>1.7496564903645368E-3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 10 C4</v>
      </c>
      <c r="B16" s="27">
        <f t="shared" si="5"/>
        <v>3.0027698339355267</v>
      </c>
      <c r="C16" s="20">
        <v>70.966813206444343</v>
      </c>
      <c r="D16" s="9">
        <f t="shared" si="6"/>
        <v>5.6120112201796246E-7</v>
      </c>
      <c r="E16">
        <f>Control!C18/100</f>
        <v>0.34967461501867869</v>
      </c>
      <c r="F16">
        <f t="shared" si="7"/>
        <v>2.1825355063342462E-5</v>
      </c>
      <c r="G16">
        <f t="shared" si="0"/>
        <v>125.60796358154552</v>
      </c>
      <c r="H16" s="21">
        <f t="shared" si="1"/>
        <v>5.0565506824928548E-14</v>
      </c>
      <c r="I16" s="7">
        <f t="shared" si="8"/>
        <v>2.2520474442134772</v>
      </c>
      <c r="J16">
        <f t="shared" si="2"/>
        <v>4.5040948884269545</v>
      </c>
      <c r="K16">
        <f>Control!F18/100</f>
        <v>2.8819137575378625E-2</v>
      </c>
      <c r="L16" s="25">
        <f t="shared" si="9"/>
        <v>2.8768818542562472E-2</v>
      </c>
      <c r="M16" s="10">
        <f t="shared" si="3"/>
        <v>3.9860193881580677</v>
      </c>
      <c r="N16">
        <f t="shared" si="10"/>
        <v>2.4793603351957034E-4</v>
      </c>
      <c r="O16">
        <f t="shared" si="11"/>
        <v>8.7301420253369834E-4</v>
      </c>
      <c r="P16" s="25">
        <f t="shared" si="12"/>
        <v>1.2219736487721041E-3</v>
      </c>
      <c r="Q16" s="17">
        <f t="shared" si="13"/>
        <v>0.97254619264082942</v>
      </c>
      <c r="R16">
        <f t="shared" si="23"/>
        <v>2427.3942137477657</v>
      </c>
      <c r="S16" s="25">
        <f t="shared" si="15"/>
        <v>5.022294012319502E-4</v>
      </c>
      <c r="T16" s="25">
        <f t="shared" si="16"/>
        <v>3.0012617546397918E-2</v>
      </c>
      <c r="U16" s="10">
        <f ca="1">RANK(C16,$C$3:OFFSET($C$3,Control!$I$5-1,0),1)</f>
        <v>23</v>
      </c>
      <c r="V16" s="10">
        <f t="shared" ca="1" si="17"/>
        <v>23</v>
      </c>
      <c r="W16" s="10">
        <f t="shared" ca="1" si="17"/>
        <v>23</v>
      </c>
      <c r="X16" s="7">
        <f t="shared" si="18"/>
        <v>2.9016754576082042</v>
      </c>
      <c r="Y16" s="7">
        <f t="shared" ca="1" si="4"/>
        <v>47.966813206444343</v>
      </c>
      <c r="Z16">
        <v>1</v>
      </c>
      <c r="AA16">
        <v>2</v>
      </c>
      <c r="AB16" s="11">
        <f t="shared" si="19"/>
        <v>47.458748173648381</v>
      </c>
      <c r="AC16" s="11"/>
      <c r="AD16" s="7">
        <f t="shared" si="20"/>
        <v>3.0529927740587217</v>
      </c>
      <c r="AE16">
        <f t="shared" si="21"/>
        <v>193.45106597174703</v>
      </c>
      <c r="AF16" s="25">
        <f t="shared" si="22"/>
        <v>1.7460284050673969E-3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5"/>
        <v>3.679035397615237</v>
      </c>
      <c r="C17" s="20">
        <v>99.589720998300166</v>
      </c>
      <c r="D17" s="9">
        <f t="shared" si="6"/>
        <v>9.8124211111993986E-7</v>
      </c>
      <c r="E17">
        <f>Control!C19/100</f>
        <v>0.42296595174014884</v>
      </c>
      <c r="F17">
        <f t="shared" si="7"/>
        <v>2.4711944063027071E-5</v>
      </c>
      <c r="G17">
        <f t="shared" si="0"/>
        <v>176.26918108695386</v>
      </c>
      <c r="H17" s="21">
        <f t="shared" si="1"/>
        <v>9.8423527416286924E-14</v>
      </c>
      <c r="I17" s="7">
        <f t="shared" si="8"/>
        <v>1.8704778082403786</v>
      </c>
      <c r="J17">
        <f t="shared" si="2"/>
        <v>3.7409556164807571</v>
      </c>
      <c r="K17">
        <f>Control!F19/100</f>
        <v>3.5431176862735711E-2</v>
      </c>
      <c r="L17" s="25">
        <f t="shared" si="9"/>
        <v>3.5361131001878182E-2</v>
      </c>
      <c r="M17" s="10">
        <f t="shared" si="3"/>
        <v>3.3106588530906662</v>
      </c>
      <c r="N17">
        <f t="shared" si="10"/>
        <v>2.8072768455598751E-4</v>
      </c>
      <c r="O17">
        <f t="shared" si="11"/>
        <v>9.8847776252108271E-4</v>
      </c>
      <c r="P17" s="25">
        <f t="shared" si="12"/>
        <v>1.3835900661093175E-3</v>
      </c>
      <c r="Q17" s="17">
        <f t="shared" si="13"/>
        <v>0.78621601246220285</v>
      </c>
      <c r="R17">
        <f t="shared" si="23"/>
        <v>2432.1235642214174</v>
      </c>
      <c r="S17" s="25">
        <f t="shared" si="15"/>
        <v>5.6865351486982084E-4</v>
      </c>
      <c r="T17" s="25">
        <f t="shared" si="16"/>
        <v>3.6769433012050524E-2</v>
      </c>
      <c r="U17" s="10">
        <f ca="1">RANK(C17,$C$3:OFFSET($C$3,Control!$I$5-1,0),1)</f>
        <v>37</v>
      </c>
      <c r="V17" s="10">
        <f t="shared" ca="1" si="17"/>
        <v>37</v>
      </c>
      <c r="W17" s="10">
        <f t="shared" ca="1" si="17"/>
        <v>37</v>
      </c>
      <c r="X17" s="7">
        <f t="shared" si="18"/>
        <v>3.5641858686434174</v>
      </c>
      <c r="Y17" s="7">
        <f t="shared" ca="1" si="4"/>
        <v>62.589720998300166</v>
      </c>
      <c r="Z17">
        <v>1</v>
      </c>
      <c r="AA17">
        <v>2</v>
      </c>
      <c r="AB17" s="11">
        <f t="shared" si="19"/>
        <v>35.462404305709121</v>
      </c>
      <c r="AC17" s="11"/>
      <c r="AD17" s="7">
        <f t="shared" si="20"/>
        <v>3.7359007491022189</v>
      </c>
      <c r="AE17">
        <f t="shared" si="21"/>
        <v>147.21697150102588</v>
      </c>
      <c r="AF17" s="25">
        <f t="shared" si="22"/>
        <v>1.9769555250421654E-3</v>
      </c>
      <c r="AG17" s="7"/>
      <c r="AS17" s="8"/>
      <c r="AX17" s="7"/>
      <c r="BH17" s="1"/>
    </row>
    <row r="18" spans="1:60" ht="14.25" x14ac:dyDescent="0.2">
      <c r="A18" s="37" t="str">
        <f>Control!B20</f>
        <v>AME 10 D2</v>
      </c>
      <c r="B18" s="27">
        <f t="shared" si="5"/>
        <v>3.2109046002115713</v>
      </c>
      <c r="C18" s="20">
        <v>79.428227887007424</v>
      </c>
      <c r="D18" s="9">
        <f t="shared" si="6"/>
        <v>7.3950259338317892E-7</v>
      </c>
      <c r="E18">
        <f>Control!C20/100</f>
        <v>0.3184283787812322</v>
      </c>
      <c r="F18">
        <f t="shared" si="7"/>
        <v>2.0783469682430123E-5</v>
      </c>
      <c r="G18">
        <f t="shared" si="0"/>
        <v>140.58427460671089</v>
      </c>
      <c r="H18" s="21">
        <f t="shared" si="1"/>
        <v>3.6439396499948843E-14</v>
      </c>
      <c r="I18" s="7">
        <f t="shared" si="8"/>
        <v>2.4681264286428064</v>
      </c>
      <c r="J18">
        <f t="shared" si="2"/>
        <v>4.9362528572856128</v>
      </c>
      <c r="K18">
        <f>Control!F20/100</f>
        <v>3.0960744156620663E-2</v>
      </c>
      <c r="L18" s="25">
        <f t="shared" si="9"/>
        <v>3.0909266421618696E-2</v>
      </c>
      <c r="M18" s="10">
        <f t="shared" si="3"/>
        <v>4.3684691556005184</v>
      </c>
      <c r="N18">
        <f t="shared" si="10"/>
        <v>2.3610021559240617E-4</v>
      </c>
      <c r="O18">
        <f t="shared" si="11"/>
        <v>8.3133878729720479E-4</v>
      </c>
      <c r="P18" s="25">
        <f t="shared" si="12"/>
        <v>1.1636398220453105E-3</v>
      </c>
      <c r="Q18" s="17">
        <f t="shared" si="13"/>
        <v>0.82864330808250009</v>
      </c>
      <c r="R18">
        <f t="shared" si="23"/>
        <v>2430.8631811357236</v>
      </c>
      <c r="S18" s="25">
        <f t="shared" si="15"/>
        <v>4.782542828666689E-4</v>
      </c>
      <c r="T18" s="25">
        <f t="shared" si="16"/>
        <v>3.2093689713346439E-2</v>
      </c>
      <c r="U18" s="10">
        <f ca="1">RANK(C18,$C$3:OFFSET($C$3,Control!$I$5-1,0),1)</f>
        <v>29</v>
      </c>
      <c r="V18" s="10">
        <f t="shared" ca="1" si="17"/>
        <v>29</v>
      </c>
      <c r="W18" s="10">
        <f t="shared" ca="1" si="17"/>
        <v>29</v>
      </c>
      <c r="X18" s="7">
        <f t="shared" si="18"/>
        <v>3.1145366637211103</v>
      </c>
      <c r="Y18" s="7">
        <f t="shared" ca="1" si="4"/>
        <v>50.428227887007424</v>
      </c>
      <c r="Z18">
        <v>1</v>
      </c>
      <c r="AA18">
        <v>2</v>
      </c>
      <c r="AB18" s="11">
        <f t="shared" si="19"/>
        <v>43.525176017862044</v>
      </c>
      <c r="AC18" s="11"/>
      <c r="AD18" s="7">
        <f t="shared" si="20"/>
        <v>3.2587300284982383</v>
      </c>
      <c r="AE18">
        <f t="shared" si="21"/>
        <v>194.42195203350471</v>
      </c>
      <c r="AF18" s="25">
        <f t="shared" si="22"/>
        <v>1.6626775745944094E-3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 t="str">
        <f>Control!B21</f>
        <v>AME 10 D3</v>
      </c>
      <c r="B19" s="27">
        <f t="shared" si="5"/>
        <v>2.7186138660442856</v>
      </c>
      <c r="C19" s="20">
        <v>59.956981846012987</v>
      </c>
      <c r="D19" s="9">
        <f t="shared" si="6"/>
        <v>9.9606099812632465E-8</v>
      </c>
      <c r="E19">
        <f>Control!C21/100</f>
        <v>0.318519651216216</v>
      </c>
      <c r="F19">
        <f t="shared" si="7"/>
        <v>2.0786373967440206E-5</v>
      </c>
      <c r="G19">
        <f t="shared" si="0"/>
        <v>106.1210733848974</v>
      </c>
      <c r="H19" s="21">
        <f t="shared" si="1"/>
        <v>3.6475966308785465E-14</v>
      </c>
      <c r="I19" s="7">
        <f t="shared" si="8"/>
        <v>2.4674335098634232</v>
      </c>
      <c r="J19">
        <f t="shared" si="2"/>
        <v>4.9348670197268465</v>
      </c>
      <c r="K19">
        <f>Control!F21/100</f>
        <v>2.6031834749273858E-2</v>
      </c>
      <c r="L19" s="25">
        <f t="shared" si="9"/>
        <v>2.5988546153101297E-2</v>
      </c>
      <c r="M19" s="10">
        <f t="shared" si="3"/>
        <v>4.3672427215410865</v>
      </c>
      <c r="N19">
        <f t="shared" si="10"/>
        <v>2.3613320827012071E-4</v>
      </c>
      <c r="O19">
        <f t="shared" si="11"/>
        <v>8.3145495869760809E-4</v>
      </c>
      <c r="P19" s="25">
        <f t="shared" si="12"/>
        <v>1.1638024292395827E-3</v>
      </c>
      <c r="Q19" s="17">
        <f t="shared" si="13"/>
        <v>1.0949534293053729</v>
      </c>
      <c r="R19">
        <f t="shared" si="23"/>
        <v>2424.335617314262</v>
      </c>
      <c r="S19" s="25">
        <f t="shared" si="15"/>
        <v>4.7832111418819322E-4</v>
      </c>
      <c r="T19" s="25">
        <f t="shared" si="16"/>
        <v>2.7173134956308319E-2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2.6224679361371415</v>
      </c>
      <c r="Y19" s="7">
        <f t="shared" ca="1" si="4"/>
        <v>47.956981846012987</v>
      </c>
      <c r="Z19">
        <v>1</v>
      </c>
      <c r="AA19">
        <v>2</v>
      </c>
      <c r="AB19" s="11">
        <f t="shared" si="19"/>
        <v>53.158534811530117</v>
      </c>
      <c r="AC19" s="11"/>
      <c r="AD19" s="7">
        <f t="shared" si="20"/>
        <v>2.7664459774631047</v>
      </c>
      <c r="AE19">
        <f t="shared" si="21"/>
        <v>214.82403935745148</v>
      </c>
      <c r="AF19" s="25">
        <f t="shared" si="22"/>
        <v>1.6629099173952162E-3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 t="str">
        <f>Control!B22</f>
        <v>AME 10 D4</v>
      </c>
      <c r="B20" s="27">
        <f t="shared" si="5"/>
        <v>2.7371400413879927</v>
      </c>
      <c r="C20" s="20">
        <v>60.654936520365126</v>
      </c>
      <c r="D20" s="9">
        <f t="shared" si="6"/>
        <v>8.617667073274049E-7</v>
      </c>
      <c r="E20">
        <f>Control!C22/100</f>
        <v>0.30216134292297342</v>
      </c>
      <c r="F20">
        <f t="shared" si="7"/>
        <v>2.0277986942672938E-5</v>
      </c>
      <c r="G20">
        <f t="shared" si="0"/>
        <v>107.35642074455072</v>
      </c>
      <c r="H20" s="21">
        <f t="shared" si="1"/>
        <v>3.0329562984845122E-14</v>
      </c>
      <c r="I20" s="7">
        <f t="shared" si="8"/>
        <v>2.5983076823842497</v>
      </c>
      <c r="J20">
        <f t="shared" si="2"/>
        <v>5.1966153647684994</v>
      </c>
      <c r="K20">
        <f>Control!F22/100</f>
        <v>2.624558844075324E-2</v>
      </c>
      <c r="L20" s="25">
        <f t="shared" si="9"/>
        <v>2.6203011824776891E-2</v>
      </c>
      <c r="M20" s="10">
        <f t="shared" si="3"/>
        <v>4.5988839289310794</v>
      </c>
      <c r="N20">
        <f t="shared" si="10"/>
        <v>2.3035793166876456E-4</v>
      </c>
      <c r="O20">
        <f t="shared" si="11"/>
        <v>8.1111947770691744E-4</v>
      </c>
      <c r="P20" s="25">
        <f t="shared" si="12"/>
        <v>1.1353384915011003E-3</v>
      </c>
      <c r="Q20" s="17">
        <f t="shared" si="13"/>
        <v>1.0562824163500555</v>
      </c>
      <c r="R20">
        <f t="shared" si="23"/>
        <v>2425.255067794571</v>
      </c>
      <c r="S20" s="25">
        <f t="shared" si="15"/>
        <v>4.6662247697006152E-4</v>
      </c>
      <c r="T20" s="25">
        <f t="shared" si="16"/>
        <v>2.7358628303220663E-2</v>
      </c>
      <c r="U20" s="10">
        <f ca="1">RANK(C20,$C$3:OFFSET($C$3,Control!$I$5-1,0),1)</f>
        <v>14</v>
      </c>
      <c r="V20" s="10">
        <f t="shared" ref="V20:W35" ca="1" si="24">IF(U20=U19,U19+1,U20)</f>
        <v>14</v>
      </c>
      <c r="W20" s="10">
        <f t="shared" ca="1" si="24"/>
        <v>14</v>
      </c>
      <c r="X20" s="7">
        <f t="shared" si="18"/>
        <v>2.6433369756445653</v>
      </c>
      <c r="Y20" s="7">
        <f t="shared" ca="1" si="4"/>
        <v>46.654936520365126</v>
      </c>
      <c r="Z20">
        <v>1</v>
      </c>
      <c r="AA20">
        <v>2</v>
      </c>
      <c r="AB20" s="11">
        <f t="shared" si="19"/>
        <v>52.775966185461797</v>
      </c>
      <c r="AC20" s="11"/>
      <c r="AD20" s="7">
        <f t="shared" si="20"/>
        <v>2.7838022890849987</v>
      </c>
      <c r="AE20">
        <f t="shared" si="21"/>
        <v>219.39434697894345</v>
      </c>
      <c r="AF20" s="25">
        <f t="shared" si="22"/>
        <v>1.6222389554138347E-3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5"/>
        <v>2.9704836605304585</v>
      </c>
      <c r="C21" s="20">
        <v>69.683654038996735</v>
      </c>
      <c r="D21" s="9">
        <f t="shared" si="6"/>
        <v>1.1838230618010925E-7</v>
      </c>
      <c r="E21">
        <f>Control!C23/100</f>
        <v>0.26758526336205241</v>
      </c>
      <c r="F21">
        <f t="shared" si="7"/>
        <v>1.9278152551147317E-5</v>
      </c>
      <c r="G21">
        <f t="shared" si="0"/>
        <v>123.33683144679371</v>
      </c>
      <c r="H21" s="21">
        <f t="shared" si="1"/>
        <v>1.9822008938378379E-14</v>
      </c>
      <c r="I21" s="7">
        <f t="shared" si="8"/>
        <v>2.9275876822212248</v>
      </c>
      <c r="J21">
        <f t="shared" si="2"/>
        <v>5.8551753644424496</v>
      </c>
      <c r="K21">
        <f>Control!F23/100</f>
        <v>2.8637187661522442E-2</v>
      </c>
      <c r="L21" s="25">
        <f t="shared" si="9"/>
        <v>2.8593021895732474E-2</v>
      </c>
      <c r="M21" s="10">
        <f t="shared" si="3"/>
        <v>5.1816942364382834</v>
      </c>
      <c r="N21">
        <f t="shared" si="10"/>
        <v>2.1899981298103351E-4</v>
      </c>
      <c r="O21">
        <f t="shared" si="11"/>
        <v>7.7112610204589259E-4</v>
      </c>
      <c r="P21" s="25">
        <f t="shared" si="12"/>
        <v>1.0793590457585443E-3</v>
      </c>
      <c r="Q21" s="17">
        <f t="shared" si="13"/>
        <v>0.87566487044415919</v>
      </c>
      <c r="R21">
        <f t="shared" si="23"/>
        <v>2429.6262279794164</v>
      </c>
      <c r="S21" s="25">
        <f t="shared" si="15"/>
        <v>4.4361500578209351E-4</v>
      </c>
      <c r="T21" s="25">
        <f t="shared" si="16"/>
        <v>2.9691659094042165E-2</v>
      </c>
      <c r="U21" s="10">
        <f ca="1">RANK(C21,$C$3:OFFSET($C$3,Control!$I$5-1,0),1)</f>
        <v>20</v>
      </c>
      <c r="V21" s="10">
        <f t="shared" ca="1" si="24"/>
        <v>20</v>
      </c>
      <c r="W21" s="10">
        <f t="shared" ca="1" si="24"/>
        <v>20</v>
      </c>
      <c r="X21" s="7">
        <f t="shared" si="18"/>
        <v>2.8812021708713509</v>
      </c>
      <c r="Y21" s="7">
        <f t="shared" ca="1" si="4"/>
        <v>49.683654038996735</v>
      </c>
      <c r="Z21">
        <v>1</v>
      </c>
      <c r="AA21">
        <v>2</v>
      </c>
      <c r="AB21" s="11">
        <f t="shared" si="19"/>
        <v>48.087678360873717</v>
      </c>
      <c r="AC21" s="11"/>
      <c r="AD21" s="7">
        <f t="shared" si="20"/>
        <v>3.014845161108668</v>
      </c>
      <c r="AE21">
        <f t="shared" si="21"/>
        <v>220.29034508658373</v>
      </c>
      <c r="AF21" s="25">
        <f t="shared" si="22"/>
        <v>1.5422522040917852E-3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5"/>
        <v>5.544102000215517</v>
      </c>
      <c r="C22" s="20">
        <v>192.77314802271451</v>
      </c>
      <c r="D22" s="9">
        <f t="shared" si="6"/>
        <v>3.7148298126510326E-7</v>
      </c>
      <c r="E22">
        <f>Control!C24/100</f>
        <v>0.5139155873577872</v>
      </c>
      <c r="F22">
        <f t="shared" si="7"/>
        <v>2.9504335778502714E-5</v>
      </c>
      <c r="G22">
        <f t="shared" si="0"/>
        <v>341.19951935700277</v>
      </c>
      <c r="H22" s="21">
        <f t="shared" si="1"/>
        <v>1.946037754684893E-13</v>
      </c>
      <c r="I22" s="7">
        <f t="shared" si="8"/>
        <v>1.5483008883744176</v>
      </c>
      <c r="J22">
        <f t="shared" si="2"/>
        <v>3.0966017767488352</v>
      </c>
      <c r="K22">
        <f>Control!F24/100</f>
        <v>5.3849067494274892E-2</v>
      </c>
      <c r="L22" s="25">
        <f t="shared" si="9"/>
        <v>5.3721965016778062E-2</v>
      </c>
      <c r="M22" s="10">
        <f t="shared" si="3"/>
        <v>2.7404206672556097</v>
      </c>
      <c r="N22">
        <f t="shared" si="10"/>
        <v>3.3516925444379081E-4</v>
      </c>
      <c r="O22">
        <f t="shared" si="11"/>
        <v>1.1801734311401085E-3</v>
      </c>
      <c r="P22" s="25">
        <f t="shared" si="12"/>
        <v>1.6519099341668556E-3</v>
      </c>
      <c r="Q22" s="17">
        <f t="shared" si="13"/>
        <v>0.48645971061146387</v>
      </c>
      <c r="R22">
        <f t="shared" si="23"/>
        <v>2439.741535284491</v>
      </c>
      <c r="S22" s="25">
        <f t="shared" si="15"/>
        <v>6.7893259233485828E-4</v>
      </c>
      <c r="T22" s="25">
        <f t="shared" si="16"/>
        <v>5.5403379286723418E-2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8"/>
        <v>5.4057134271221852</v>
      </c>
      <c r="Y22" s="7">
        <f t="shared" ca="1" si="4"/>
        <v>147.77314802271451</v>
      </c>
      <c r="Z22">
        <v>1</v>
      </c>
      <c r="AA22">
        <v>2</v>
      </c>
      <c r="AB22" s="11">
        <f t="shared" si="19"/>
        <v>13.02030761600488</v>
      </c>
      <c r="AC22" s="11"/>
      <c r="AD22" s="7">
        <f t="shared" si="20"/>
        <v>5.611995259449003</v>
      </c>
      <c r="AE22">
        <f t="shared" si="21"/>
        <v>67.111752587055832</v>
      </c>
      <c r="AF22" s="25">
        <f t="shared" si="22"/>
        <v>2.3603468622802166E-3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5"/>
        <v>2.5911767536990515</v>
      </c>
      <c r="C23" s="20">
        <v>55.234209783561965</v>
      </c>
      <c r="D23" s="9">
        <f t="shared" si="6"/>
        <v>7.4197807720111086E-7</v>
      </c>
      <c r="E23">
        <f>Control!C25/100</f>
        <v>0.27401935319362325</v>
      </c>
      <c r="F23">
        <f t="shared" si="7"/>
        <v>1.9456994509589143E-5</v>
      </c>
      <c r="G23">
        <f t="shared" si="0"/>
        <v>97.761986166219529</v>
      </c>
      <c r="H23" s="21">
        <f t="shared" si="1"/>
        <v>2.1540923812935889E-14</v>
      </c>
      <c r="I23" s="7">
        <f t="shared" si="8"/>
        <v>2.8600207203404633</v>
      </c>
      <c r="J23">
        <f t="shared" si="2"/>
        <v>5.7200414406809266</v>
      </c>
      <c r="K23">
        <f>Control!F25/100</f>
        <v>2.4829986231469245E-2</v>
      </c>
      <c r="L23" s="25">
        <f t="shared" si="9"/>
        <v>2.4791336879006937E-2</v>
      </c>
      <c r="M23" s="10">
        <f t="shared" si="3"/>
        <v>5.0621038518095469</v>
      </c>
      <c r="N23">
        <f t="shared" si="10"/>
        <v>2.2103145762893264E-4</v>
      </c>
      <c r="O23">
        <f t="shared" si="11"/>
        <v>7.782797803835656E-4</v>
      </c>
      <c r="P23" s="25">
        <f t="shared" si="12"/>
        <v>1.08937217772714E-3</v>
      </c>
      <c r="Q23" s="17">
        <f t="shared" si="13"/>
        <v>1.1123326244522416</v>
      </c>
      <c r="R23">
        <f t="shared" si="23"/>
        <v>2423.8352891673594</v>
      </c>
      <c r="S23" s="25">
        <f t="shared" si="15"/>
        <v>4.4773038853040199E-4</v>
      </c>
      <c r="T23" s="25">
        <f t="shared" si="16"/>
        <v>2.5900166051243668E-2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18"/>
        <v>2.5012368336635871</v>
      </c>
      <c r="Y23" s="7">
        <f t="shared" ca="1" si="4"/>
        <v>45.234209783561965</v>
      </c>
      <c r="Z23">
        <v>1</v>
      </c>
      <c r="AA23">
        <v>2</v>
      </c>
      <c r="AB23" s="11">
        <f t="shared" si="19"/>
        <v>55.828328199471571</v>
      </c>
      <c r="AC23" s="11"/>
      <c r="AD23" s="7">
        <f t="shared" si="20"/>
        <v>2.6359497925520916</v>
      </c>
      <c r="AE23">
        <f t="shared" si="21"/>
        <v>235.03067057624861</v>
      </c>
      <c r="AF23" s="25">
        <f t="shared" si="22"/>
        <v>1.5565595607671312E-3</v>
      </c>
      <c r="AG23" s="7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5"/>
        <v>3.0293257392680193</v>
      </c>
      <c r="C24" s="20">
        <v>72.028241321345945</v>
      </c>
      <c r="D24" s="9">
        <f t="shared" si="6"/>
        <v>9.5863117088867966E-7</v>
      </c>
      <c r="E24">
        <f>Control!C26/100</f>
        <v>0.3708055268976464</v>
      </c>
      <c r="F24">
        <f t="shared" si="7"/>
        <v>2.2588605533469884E-5</v>
      </c>
      <c r="G24">
        <f t="shared" si="0"/>
        <v>127.48664205077797</v>
      </c>
      <c r="H24" s="21">
        <f t="shared" si="1"/>
        <v>6.209286390067805E-14</v>
      </c>
      <c r="I24" s="7">
        <f t="shared" si="8"/>
        <v>2.1265604782982064</v>
      </c>
      <c r="J24">
        <f t="shared" si="2"/>
        <v>4.2531209565964128</v>
      </c>
      <c r="K24">
        <f>Control!F26/100</f>
        <v>2.9042698231130436E-2</v>
      </c>
      <c r="L24" s="25">
        <f t="shared" si="9"/>
        <v>2.8990215506812786E-2</v>
      </c>
      <c r="M24" s="10">
        <f t="shared" si="3"/>
        <v>3.7639132862708169</v>
      </c>
      <c r="N24">
        <f t="shared" si="10"/>
        <v>2.5660655886021786E-4</v>
      </c>
      <c r="O24">
        <f t="shared" si="11"/>
        <v>9.0354422133879521E-4</v>
      </c>
      <c r="P24" s="25">
        <f t="shared" si="12"/>
        <v>1.2647070640682946E-3</v>
      </c>
      <c r="Q24" s="17">
        <f t="shared" si="13"/>
        <v>0.99155112093231823</v>
      </c>
      <c r="R24">
        <f t="shared" si="23"/>
        <v>2426.9710927654519</v>
      </c>
      <c r="S24" s="25">
        <f t="shared" si="15"/>
        <v>5.1979277307582594E-4</v>
      </c>
      <c r="T24" s="25">
        <f t="shared" si="16"/>
        <v>3.0277511176414553E-2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18"/>
        <v>2.9246822065673004</v>
      </c>
      <c r="Y24" s="7">
        <f t="shared" ca="1" si="4"/>
        <v>48.028241321345945</v>
      </c>
      <c r="Z24">
        <v>1</v>
      </c>
      <c r="AA24">
        <v>2</v>
      </c>
      <c r="AB24" s="11">
        <f t="shared" si="19"/>
        <v>46.945166588342651</v>
      </c>
      <c r="AC24" s="11"/>
      <c r="AD24" s="7">
        <f t="shared" si="20"/>
        <v>3.0813050165756017</v>
      </c>
      <c r="AE24">
        <f t="shared" si="21"/>
        <v>185.94207798986542</v>
      </c>
      <c r="AF24" s="25">
        <f t="shared" si="22"/>
        <v>1.8070884426775906E-3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5"/>
        <v>6.0386755043092464</v>
      </c>
      <c r="C25" s="20">
        <v>220.32120006697119</v>
      </c>
      <c r="D25" s="9">
        <f t="shared" si="6"/>
        <v>3.6505183587109968E-7</v>
      </c>
      <c r="E25">
        <f>Control!C27/100</f>
        <v>0.27612743020729918</v>
      </c>
      <c r="F25">
        <f t="shared" si="7"/>
        <v>1.951628208983361E-5</v>
      </c>
      <c r="G25">
        <f t="shared" si="0"/>
        <v>389.95829210690124</v>
      </c>
      <c r="H25" s="21">
        <f t="shared" si="1"/>
        <v>2.212653579515448E-14</v>
      </c>
      <c r="I25" s="7">
        <f t="shared" si="8"/>
        <v>2.8385678017709806</v>
      </c>
      <c r="J25">
        <f t="shared" si="2"/>
        <v>5.6771356035419611</v>
      </c>
      <c r="K25">
        <f>Control!F27/100</f>
        <v>5.9340075590088359E-2</v>
      </c>
      <c r="L25" s="25">
        <f t="shared" si="9"/>
        <v>5.9247427777732495E-2</v>
      </c>
      <c r="M25" s="10">
        <f t="shared" si="3"/>
        <v>5.024133182243836</v>
      </c>
      <c r="N25">
        <f t="shared" si="10"/>
        <v>2.217049645405098E-4</v>
      </c>
      <c r="O25">
        <f t="shared" si="11"/>
        <v>7.8065128359334427E-4</v>
      </c>
      <c r="P25" s="25">
        <f t="shared" si="12"/>
        <v>1.0926916133353094E-3</v>
      </c>
      <c r="Q25" s="17">
        <f t="shared" si="13"/>
        <v>0.28205878179102539</v>
      </c>
      <c r="R25">
        <f t="shared" si="23"/>
        <v>2444.18947145433</v>
      </c>
      <c r="S25" s="25">
        <f t="shared" si="15"/>
        <v>4.4909467176154546E-4</v>
      </c>
      <c r="T25" s="25">
        <f t="shared" si="16"/>
        <v>6.0359635673157636E-2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8"/>
        <v>5.9469132742273008</v>
      </c>
      <c r="Y25" s="7">
        <f t="shared" ca="1" si="4"/>
        <v>174.32120006697119</v>
      </c>
      <c r="Z25">
        <v>1</v>
      </c>
      <c r="AA25">
        <v>2</v>
      </c>
      <c r="AB25" s="11">
        <f t="shared" si="19"/>
        <v>9.0780391079773821</v>
      </c>
      <c r="AC25" s="11"/>
      <c r="AD25" s="7">
        <f t="shared" si="20"/>
        <v>6.0835849714854007</v>
      </c>
      <c r="AE25">
        <f t="shared" si="21"/>
        <v>77.554027012108421</v>
      </c>
      <c r="AF25" s="25">
        <f t="shared" si="22"/>
        <v>1.5613025671866883E-3</v>
      </c>
      <c r="AG25" s="7"/>
      <c r="AS25" s="8"/>
      <c r="AT25" s="14"/>
      <c r="AX25" s="7"/>
      <c r="BH25" s="1"/>
    </row>
    <row r="26" spans="1:60" ht="14.25" x14ac:dyDescent="0.2">
      <c r="A26" s="37" t="str">
        <f>Control!B28</f>
        <v>AME 10 F1</v>
      </c>
      <c r="B26" s="27">
        <f t="shared" si="5"/>
        <v>0.99456105517458027</v>
      </c>
      <c r="C26" s="20">
        <v>9.9655180725635137</v>
      </c>
      <c r="D26" s="9">
        <f t="shared" si="6"/>
        <v>1.8800319490086537E-7</v>
      </c>
      <c r="E26">
        <f>Control!C28/100</f>
        <v>0.10799519152525779</v>
      </c>
      <c r="F26">
        <f t="shared" si="7"/>
        <v>1.5667830209738414E-5</v>
      </c>
      <c r="G26">
        <f t="shared" si="0"/>
        <v>17.638504176429933</v>
      </c>
      <c r="H26" s="21">
        <f t="shared" si="1"/>
        <v>8.2783819891579893E-16</v>
      </c>
      <c r="I26" s="7">
        <f t="shared" si="8"/>
        <v>7.1799471850178831</v>
      </c>
      <c r="J26">
        <f t="shared" si="2"/>
        <v>14.359894370035766</v>
      </c>
      <c r="K26">
        <f>Control!F28/100</f>
        <v>9.0604918957457765E-3</v>
      </c>
      <c r="L26" s="25">
        <f t="shared" si="9"/>
        <v>9.049135235854636E-3</v>
      </c>
      <c r="M26" s="10">
        <f t="shared" si="3"/>
        <v>12.708173071117285</v>
      </c>
      <c r="N26">
        <f t="shared" si="10"/>
        <v>1.7798655118262836E-4</v>
      </c>
      <c r="O26">
        <f t="shared" si="11"/>
        <v>6.2671320838953641E-4</v>
      </c>
      <c r="P26" s="25">
        <f t="shared" si="12"/>
        <v>8.7722172648144615E-4</v>
      </c>
      <c r="Q26" s="17">
        <f t="shared" si="13"/>
        <v>4.7799612680638139</v>
      </c>
      <c r="R26">
        <f t="shared" si="23"/>
        <v>2333.7340626003356</v>
      </c>
      <c r="S26" s="25">
        <f t="shared" si="15"/>
        <v>3.6053686008788818E-4</v>
      </c>
      <c r="T26" s="25">
        <f t="shared" si="16"/>
        <v>9.9420247925458196E-3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8"/>
        <v>0.92271217870372646</v>
      </c>
      <c r="Y26" s="7">
        <f t="shared" ca="1" si="4"/>
        <v>6.9655180725635137</v>
      </c>
      <c r="Z26">
        <v>1</v>
      </c>
      <c r="AA26">
        <v>2</v>
      </c>
      <c r="AB26" s="11">
        <f t="shared" si="19"/>
        <v>90.222094621666585</v>
      </c>
      <c r="AC26" s="11"/>
      <c r="AD26" s="7">
        <f t="shared" si="20"/>
        <v>1.030614741183369</v>
      </c>
      <c r="AE26">
        <f t="shared" si="21"/>
        <v>377.41801355362907</v>
      </c>
      <c r="AF26" s="25">
        <f t="shared" si="22"/>
        <v>1.2534264167790728E-3</v>
      </c>
      <c r="AG26" s="7"/>
      <c r="AR26" s="14"/>
      <c r="AS26" s="9"/>
      <c r="AX26" s="7"/>
      <c r="BH26" s="1"/>
    </row>
    <row r="27" spans="1:60" ht="14.25" x14ac:dyDescent="0.2">
      <c r="A27" s="37" t="str">
        <f>Control!B29</f>
        <v>AME 10 GA</v>
      </c>
      <c r="B27" s="27">
        <f t="shared" si="5"/>
        <v>3.445175589211694</v>
      </c>
      <c r="C27" s="20">
        <v>89.32929801335662</v>
      </c>
      <c r="D27" s="9">
        <f t="shared" si="6"/>
        <v>5.4734644683307465E-7</v>
      </c>
      <c r="E27">
        <f>Control!C29/100</f>
        <v>0.24807467961174773</v>
      </c>
      <c r="F27">
        <f t="shared" si="7"/>
        <v>1.8754548631500118E-5</v>
      </c>
      <c r="G27">
        <f t="shared" si="0"/>
        <v>158.10870891139041</v>
      </c>
      <c r="H27" s="21">
        <f t="shared" si="1"/>
        <v>1.5207874944753499E-14</v>
      </c>
      <c r="I27" s="7">
        <f t="shared" si="8"/>
        <v>3.1539042429805626</v>
      </c>
      <c r="J27">
        <f t="shared" si="2"/>
        <v>6.3078084859611252</v>
      </c>
      <c r="K27">
        <f>Control!F29/100</f>
        <v>3.341822950106961E-2</v>
      </c>
      <c r="L27" s="25">
        <f t="shared" si="9"/>
        <v>3.3368089996241093E-2</v>
      </c>
      <c r="M27" s="10">
        <f t="shared" si="3"/>
        <v>5.5822640385380922</v>
      </c>
      <c r="N27">
        <f t="shared" si="10"/>
        <v>2.130516724538413E-4</v>
      </c>
      <c r="O27">
        <f t="shared" si="11"/>
        <v>7.5018194526000454E-4</v>
      </c>
      <c r="P27" s="25">
        <f t="shared" si="12"/>
        <v>1.0500431335845738E-3</v>
      </c>
      <c r="Q27" s="17">
        <f t="shared" si="13"/>
        <v>0.66593038591054732</v>
      </c>
      <c r="R27">
        <f t="shared" si="23"/>
        <v>2434.7375994806034</v>
      </c>
      <c r="S27" s="25">
        <f t="shared" si="15"/>
        <v>4.315662083039349E-4</v>
      </c>
      <c r="T27" s="25">
        <f t="shared" si="16"/>
        <v>3.4436887678457165E-2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18"/>
        <v>3.3581141668694934</v>
      </c>
      <c r="Y27" s="7">
        <f t="shared" ca="1" si="4"/>
        <v>57.32929801335662</v>
      </c>
      <c r="Z27">
        <v>1</v>
      </c>
      <c r="AA27">
        <v>2</v>
      </c>
      <c r="AB27" s="11">
        <f t="shared" si="19"/>
        <v>39.353737390795246</v>
      </c>
      <c r="AC27" s="11"/>
      <c r="AD27" s="7">
        <f t="shared" si="20"/>
        <v>3.4883322100420875</v>
      </c>
      <c r="AE27">
        <f t="shared" si="21"/>
        <v>204.46022078625484</v>
      </c>
      <c r="AF27" s="25">
        <f t="shared" si="22"/>
        <v>1.5003638905200089E-3</v>
      </c>
      <c r="AG27" s="7"/>
      <c r="AS27" s="8"/>
      <c r="AT27" s="14"/>
      <c r="AX27" s="7"/>
      <c r="BH27" s="1"/>
    </row>
    <row r="28" spans="1:60" ht="14.25" x14ac:dyDescent="0.2">
      <c r="A28" s="37" t="str">
        <f>Control!B30</f>
        <v>AME 10 GB</v>
      </c>
      <c r="B28" s="27">
        <f t="shared" si="5"/>
        <v>5.4638041293713542</v>
      </c>
      <c r="C28" s="20">
        <v>188.40022999441572</v>
      </c>
      <c r="D28" s="9">
        <f t="shared" si="6"/>
        <v>6.6057328496071932E-9</v>
      </c>
      <c r="E28">
        <f>Control!C30/100</f>
        <v>0.24187466281342476</v>
      </c>
      <c r="F28">
        <f t="shared" si="7"/>
        <v>1.859380212294687E-5</v>
      </c>
      <c r="G28">
        <f t="shared" si="0"/>
        <v>333.45965753108447</v>
      </c>
      <c r="H28" s="21">
        <f t="shared" si="1"/>
        <v>1.3918624385744325E-14</v>
      </c>
      <c r="I28" s="7">
        <f t="shared" si="8"/>
        <v>3.233467170447716</v>
      </c>
      <c r="J28">
        <f t="shared" si="2"/>
        <v>6.4669343408954321</v>
      </c>
      <c r="K28">
        <f>Control!F30/100</f>
        <v>5.36348085231503E-2</v>
      </c>
      <c r="L28" s="25">
        <f t="shared" si="9"/>
        <v>5.355502652182377E-2</v>
      </c>
      <c r="M28" s="10">
        <f t="shared" si="3"/>
        <v>5.7230867251460324</v>
      </c>
      <c r="N28">
        <f t="shared" si="10"/>
        <v>2.1122559211667643E-4</v>
      </c>
      <c r="O28">
        <f t="shared" si="11"/>
        <v>7.4375208491787468E-4</v>
      </c>
      <c r="P28" s="25">
        <f t="shared" si="12"/>
        <v>1.0410431426559452E-3</v>
      </c>
      <c r="Q28" s="17">
        <f t="shared" si="13"/>
        <v>0.31414966078501599</v>
      </c>
      <c r="R28">
        <f t="shared" si="23"/>
        <v>2443.3508956937558</v>
      </c>
      <c r="S28" s="25">
        <f t="shared" si="15"/>
        <v>4.2786722505685739E-4</v>
      </c>
      <c r="T28" s="25">
        <f t="shared" si="16"/>
        <v>5.4614663466602667E-2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8"/>
        <v>5.3766252113940451</v>
      </c>
      <c r="Y28" s="7">
        <f t="shared" ca="1" si="4"/>
        <v>144.40022999441572</v>
      </c>
      <c r="Z28">
        <v>1</v>
      </c>
      <c r="AA28">
        <v>2</v>
      </c>
      <c r="AB28" s="11">
        <f t="shared" si="19"/>
        <v>13.724613468457235</v>
      </c>
      <c r="AC28" s="11"/>
      <c r="AD28" s="7">
        <f t="shared" si="20"/>
        <v>5.5065908518770401</v>
      </c>
      <c r="AE28">
        <f t="shared" si="21"/>
        <v>109.60442509931359</v>
      </c>
      <c r="AF28" s="25">
        <f t="shared" si="22"/>
        <v>1.4875041698357496E-3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5"/>
        <v>2.1025358855311826</v>
      </c>
      <c r="C29" s="20">
        <v>38.468945812543453</v>
      </c>
      <c r="D29" s="9">
        <f t="shared" si="6"/>
        <v>5.0480226132521011E-7</v>
      </c>
      <c r="E29">
        <f>Control!C31/100</f>
        <v>0.26776829980812428</v>
      </c>
      <c r="F29">
        <f t="shared" si="7"/>
        <v>1.9283196798643325E-5</v>
      </c>
      <c r="G29">
        <f t="shared" si="0"/>
        <v>68.088247538831595</v>
      </c>
      <c r="H29" s="21">
        <f t="shared" si="1"/>
        <v>1.9869505525150585E-14</v>
      </c>
      <c r="I29" s="7">
        <f t="shared" si="8"/>
        <v>2.9256206706153307</v>
      </c>
      <c r="J29">
        <f t="shared" si="2"/>
        <v>5.8512413412306614</v>
      </c>
      <c r="K29">
        <f>Control!F31/100</f>
        <v>1.9947877294090165E-2</v>
      </c>
      <c r="L29" s="25">
        <f t="shared" si="9"/>
        <v>1.9917104586603993E-2</v>
      </c>
      <c r="M29" s="10">
        <f t="shared" si="3"/>
        <v>5.1782127172465042</v>
      </c>
      <c r="N29">
        <f t="shared" si="10"/>
        <v>2.1905711563258815E-4</v>
      </c>
      <c r="O29">
        <f t="shared" si="11"/>
        <v>7.7132787194573288E-4</v>
      </c>
      <c r="P29" s="25">
        <f t="shared" si="12"/>
        <v>1.0796414667088618E-3</v>
      </c>
      <c r="Q29" s="17">
        <f t="shared" si="13"/>
        <v>1.5754169924979828</v>
      </c>
      <c r="R29">
        <f t="shared" si="23"/>
        <v>2412.4749575054202</v>
      </c>
      <c r="S29" s="25">
        <f t="shared" si="15"/>
        <v>4.4373108038396061E-4</v>
      </c>
      <c r="T29" s="25">
        <f t="shared" si="16"/>
        <v>2.1016029250111496E-2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8"/>
        <v>2.0136161702236581</v>
      </c>
      <c r="Y29" s="7">
        <f t="shared" ca="1" si="4"/>
        <v>33.468945812543453</v>
      </c>
      <c r="Z29">
        <v>1</v>
      </c>
      <c r="AA29">
        <v>2</v>
      </c>
      <c r="AB29" s="11">
        <f t="shared" si="19"/>
        <v>66.56501741520411</v>
      </c>
      <c r="AC29" s="11"/>
      <c r="AD29" s="7">
        <f t="shared" si="20"/>
        <v>2.1469089935695789</v>
      </c>
      <c r="AE29">
        <f t="shared" si="21"/>
        <v>258.72221329600569</v>
      </c>
      <c r="AF29" s="25">
        <f t="shared" si="22"/>
        <v>1.5426557438914656E-3</v>
      </c>
      <c r="AG29" s="7"/>
      <c r="AP29" s="14"/>
      <c r="AS29" s="8"/>
      <c r="AV29" s="14"/>
      <c r="AX29" s="7"/>
      <c r="BH29" s="1"/>
    </row>
    <row r="30" spans="1:60" ht="14.25" x14ac:dyDescent="0.2">
      <c r="A30" s="37" t="str">
        <f>Control!B32</f>
        <v>AME 10 G2</v>
      </c>
      <c r="B30" s="27">
        <f t="shared" si="5"/>
        <v>2.997034153826156</v>
      </c>
      <c r="C30" s="20">
        <v>70.738282958691144</v>
      </c>
      <c r="D30" s="9">
        <f t="shared" si="6"/>
        <v>7.5445228331361136E-7</v>
      </c>
      <c r="E30">
        <f>Control!C32/100</f>
        <v>0.24080955998466425</v>
      </c>
      <c r="F30">
        <f t="shared" si="7"/>
        <v>1.8566451690471492E-5</v>
      </c>
      <c r="G30">
        <f t="shared" si="0"/>
        <v>125.20347565627317</v>
      </c>
      <c r="H30" s="21">
        <f t="shared" si="1"/>
        <v>1.3705283708475521E-14</v>
      </c>
      <c r="I30" s="7">
        <f t="shared" si="8"/>
        <v>3.2475476725512658</v>
      </c>
      <c r="J30">
        <f t="shared" si="2"/>
        <v>6.4950953451025315</v>
      </c>
      <c r="K30">
        <f>Control!F32/100</f>
        <v>2.8942447479320482E-2</v>
      </c>
      <c r="L30" s="25">
        <f t="shared" si="9"/>
        <v>2.8899458795086173E-2</v>
      </c>
      <c r="M30" s="10">
        <f t="shared" si="3"/>
        <v>5.7480085599519386</v>
      </c>
      <c r="N30">
        <f t="shared" si="10"/>
        <v>2.1091489120375614E-4</v>
      </c>
      <c r="O30">
        <f t="shared" si="11"/>
        <v>7.4265806761885961E-4</v>
      </c>
      <c r="P30" s="25">
        <f t="shared" si="12"/>
        <v>1.0395118270063058E-3</v>
      </c>
      <c r="Q30" s="17">
        <f t="shared" si="13"/>
        <v>0.83112398683518074</v>
      </c>
      <c r="R30">
        <f t="shared" si="23"/>
        <v>2430.6780584410685</v>
      </c>
      <c r="S30" s="25">
        <f t="shared" si="15"/>
        <v>4.2723785654094192E-4</v>
      </c>
      <c r="T30" s="25">
        <f t="shared" si="16"/>
        <v>2.9957537073782951E-2</v>
      </c>
      <c r="U30" s="10">
        <f ca="1">RANK(C30,$C$3:OFFSET($C$3,Control!$I$5-1,0),1)</f>
        <v>22</v>
      </c>
      <c r="V30" s="10">
        <f t="shared" ca="1" si="24"/>
        <v>22</v>
      </c>
      <c r="W30" s="10">
        <f t="shared" ca="1" si="24"/>
        <v>22</v>
      </c>
      <c r="X30" s="7">
        <f t="shared" si="18"/>
        <v>2.911037368628993</v>
      </c>
      <c r="Y30" s="7">
        <f t="shared" ca="1" si="4"/>
        <v>48.738282958691144</v>
      </c>
      <c r="Z30">
        <v>1</v>
      </c>
      <c r="AA30">
        <v>2</v>
      </c>
      <c r="AB30" s="11">
        <f t="shared" si="19"/>
        <v>47.570112389209122</v>
      </c>
      <c r="AC30" s="11"/>
      <c r="AD30" s="7">
        <f t="shared" si="20"/>
        <v>3.0397579394802503</v>
      </c>
      <c r="AE30">
        <f t="shared" si="21"/>
        <v>227.45223053917474</v>
      </c>
      <c r="AF30" s="25">
        <f t="shared" si="22"/>
        <v>1.4853161352377192E-3</v>
      </c>
      <c r="AG30" s="7"/>
      <c r="AP30" s="14"/>
      <c r="AS30" s="8"/>
      <c r="AV30" s="14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2.1690938477129342</v>
      </c>
      <c r="C31" s="20">
        <v>40.620211028921048</v>
      </c>
      <c r="D31" s="9">
        <f t="shared" ref="D31:D94" si="26">ABS(B31-((354.94*SQRT(C31)+9.623*C31-1.5223*POWER(C31,1.5))/($AA$1+273)+0.0012439*POWER(C31,1.5)))</f>
        <v>7.3973134107063743E-7</v>
      </c>
      <c r="E31">
        <f>Control!C33/100</f>
        <v>0.22324628263464061</v>
      </c>
      <c r="F31">
        <f t="shared" ref="F31:F94" si="27">$F$2*N31</f>
        <v>1.8126266034612185E-5</v>
      </c>
      <c r="G31">
        <f t="shared" ref="G31:G94" si="28">0.018*C31*1000000/8.3144/($AA$1+273.15)</f>
        <v>71.895887064181807</v>
      </c>
      <c r="H31" s="21">
        <f t="shared" ref="H31:H94" si="29">2*0.0000000000000000001*(E31*100)^3.5</f>
        <v>1.0514165811356827E-14</v>
      </c>
      <c r="I31" s="7">
        <f t="shared" ref="I31:I94" si="30">MIN(J31*$J$2,C31)</f>
        <v>3.4991057723557311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2.0648898337199087E-2</v>
      </c>
      <c r="M31" s="10">
        <f t="shared" ref="M31:M94" si="33">0.018*I31*1000000/8.3144/($AA$1+273.15)</f>
        <v>6.1932547139107408</v>
      </c>
      <c r="N31">
        <f t="shared" ref="N31:N94" si="34">1/((1+$P$2)*(1+(1-E31)/E31*$AA$2/M31)-$O$2)</f>
        <v>2.0591438215319442E-4</v>
      </c>
      <c r="O31">
        <f t="shared" ref="O31:O94" si="35">$O$2*N31</f>
        <v>7.2505064138448738E-4</v>
      </c>
      <c r="P31" s="25">
        <f t="shared" ref="P31:P94" si="36">S31*($P$2-$F$2)</f>
        <v>1.0148663964753277E-3</v>
      </c>
      <c r="Q31" s="17">
        <f t="shared" ref="Q31:Q94" si="37">100/(1+G31/$AA$2*(1/S31-1))</f>
        <v>1.4048608354003655</v>
      </c>
      <c r="R31">
        <f t="shared" ref="R31:R94" si="38">Q31/100*G31+(100-Q31)/100*2450</f>
        <v>2416.590946692319</v>
      </c>
      <c r="S31" s="25">
        <f t="shared" ref="S31:S94" si="39">($O$2/(1+$P$2-$F$2)+1)*N31</f>
        <v>4.1710862025903485E-4</v>
      </c>
      <c r="T31" s="25">
        <f t="shared" ref="T31:T94" si="40">L31+F31+P31</f>
        <v>2.1681890999709026E-2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8"/>
        <v>2.0854812719352283</v>
      </c>
      <c r="Y31" s="7">
        <f t="shared" ca="1" si="4"/>
        <v>34.620211028921048</v>
      </c>
      <c r="Z31">
        <v>1</v>
      </c>
      <c r="AA31">
        <v>2</v>
      </c>
      <c r="AB31" s="11">
        <f t="shared" si="19"/>
        <v>65.068150194912278</v>
      </c>
      <c r="AC31" s="11"/>
      <c r="AD31" s="7">
        <f t="shared" ref="AD31:AD94" si="41">B31+S31*100</f>
        <v>2.2108047097388379</v>
      </c>
      <c r="AE31">
        <f t="shared" ref="AE31:AE94" si="42">($AE$1/100-K31)/(1-K31)/N31-1-$P$2</f>
        <v>272.04343708731108</v>
      </c>
      <c r="AF31" s="25">
        <f t="shared" ref="AF31:AF94" si="43">S31+P31+F31</f>
        <v>1.4501012827689748E-3</v>
      </c>
    </row>
    <row r="32" spans="1:60" ht="14.25" x14ac:dyDescent="0.2">
      <c r="A32" s="37" t="str">
        <f>Control!B34</f>
        <v>AME_10-Aa</v>
      </c>
      <c r="B32" s="27">
        <f t="shared" si="25"/>
        <v>2.7712985680181932</v>
      </c>
      <c r="C32" s="20">
        <v>61.949138166142738</v>
      </c>
      <c r="D32" s="9">
        <f t="shared" si="26"/>
        <v>3.620624182687493E-7</v>
      </c>
      <c r="E32">
        <f>Control!C34/100</f>
        <v>0.45721600000000001</v>
      </c>
      <c r="F32">
        <f t="shared" si="27"/>
        <v>2.6328151804181668E-5</v>
      </c>
      <c r="G32">
        <f t="shared" si="28"/>
        <v>109.64709755311917</v>
      </c>
      <c r="H32" s="21">
        <f t="shared" si="29"/>
        <v>1.292572658617302E-13</v>
      </c>
      <c r="I32" s="7">
        <f t="shared" si="30"/>
        <v>1.7341058659024717</v>
      </c>
      <c r="J32">
        <f t="shared" si="31"/>
        <v>3.4682117318049435</v>
      </c>
      <c r="K32">
        <f>Control!F34/100</f>
        <v>2.6251079695098604E-2</v>
      </c>
      <c r="L32" s="25">
        <f t="shared" si="32"/>
        <v>2.6195788302199704E-2</v>
      </c>
      <c r="M32" s="10">
        <f t="shared" si="33"/>
        <v>3.0692868484482347</v>
      </c>
      <c r="N32">
        <f t="shared" si="34"/>
        <v>2.9908780449550371E-4</v>
      </c>
      <c r="O32">
        <f t="shared" si="35"/>
        <v>1.0531260721672665E-3</v>
      </c>
      <c r="P32" s="25">
        <f t="shared" si="36"/>
        <v>1.4740794654753565E-3</v>
      </c>
      <c r="Q32" s="17">
        <f t="shared" si="37"/>
        <v>1.3391328639267805</v>
      </c>
      <c r="R32">
        <f t="shared" si="38"/>
        <v>2418.6595651514695</v>
      </c>
      <c r="S32" s="25">
        <f t="shared" si="39"/>
        <v>6.0584452705499461E-4</v>
      </c>
      <c r="T32" s="25">
        <f t="shared" si="40"/>
        <v>2.7696195919479243E-2</v>
      </c>
      <c r="U32" s="10">
        <f ca="1">RANK(C32,$C$3:OFFSET($C$3,Control!$I$5-1,0),1)</f>
        <v>16</v>
      </c>
      <c r="V32" s="10">
        <f t="shared" ca="1" si="24"/>
        <v>16</v>
      </c>
      <c r="W32" s="10">
        <f t="shared" ca="1" si="24"/>
        <v>16</v>
      </c>
      <c r="X32" s="7">
        <f t="shared" si="18"/>
        <v>2.6494876106695209</v>
      </c>
      <c r="Y32" s="7">
        <f t="shared" ca="1" si="4"/>
        <v>45.949138166142738</v>
      </c>
      <c r="Z32">
        <v>1</v>
      </c>
      <c r="AA32">
        <v>2</v>
      </c>
      <c r="AB32" s="11">
        <f t="shared" si="19"/>
        <v>52.074484535341711</v>
      </c>
      <c r="AC32" s="11"/>
      <c r="AD32" s="7">
        <f t="shared" si="41"/>
        <v>2.8318830207236925</v>
      </c>
      <c r="AE32">
        <f t="shared" si="42"/>
        <v>168.15086047393515</v>
      </c>
      <c r="AF32" s="25">
        <f t="shared" si="43"/>
        <v>2.1062521443345329E-3</v>
      </c>
    </row>
    <row r="33" spans="1:43" ht="14.25" x14ac:dyDescent="0.2">
      <c r="A33" s="37" t="str">
        <f>Control!B35</f>
        <v>AME_10-Ac</v>
      </c>
      <c r="B33" s="27">
        <f t="shared" si="25"/>
        <v>2.7197017093643625</v>
      </c>
      <c r="C33" s="20">
        <v>59.997912141534208</v>
      </c>
      <c r="D33" s="9">
        <f t="shared" si="26"/>
        <v>6.372588838843285E-7</v>
      </c>
      <c r="E33">
        <f>Control!C35/100</f>
        <v>0.45721600000000001</v>
      </c>
      <c r="F33">
        <f t="shared" si="27"/>
        <v>2.6328151804181668E-5</v>
      </c>
      <c r="G33">
        <f t="shared" si="28"/>
        <v>106.19351810711223</v>
      </c>
      <c r="H33" s="21">
        <f t="shared" si="29"/>
        <v>1.292572658617302E-13</v>
      </c>
      <c r="I33" s="7">
        <f t="shared" si="30"/>
        <v>1.7341058659024717</v>
      </c>
      <c r="J33">
        <f t="shared" si="31"/>
        <v>3.4682117318049435</v>
      </c>
      <c r="K33">
        <f>Control!F35/100</f>
        <v>2.5734335311338209E-2</v>
      </c>
      <c r="L33" s="25">
        <f t="shared" si="32"/>
        <v>2.5680132312405679E-2</v>
      </c>
      <c r="M33" s="10">
        <f t="shared" si="33"/>
        <v>3.0692868484482347</v>
      </c>
      <c r="N33">
        <f t="shared" si="34"/>
        <v>2.9908780449550371E-4</v>
      </c>
      <c r="O33">
        <f t="shared" si="35"/>
        <v>1.0531260721672665E-3</v>
      </c>
      <c r="P33" s="25">
        <f t="shared" si="36"/>
        <v>1.4740794654753565E-3</v>
      </c>
      <c r="Q33" s="17">
        <f t="shared" si="37"/>
        <v>1.3820816547690802</v>
      </c>
      <c r="R33">
        <f t="shared" si="38"/>
        <v>2417.6066805904698</v>
      </c>
      <c r="S33" s="25">
        <f t="shared" si="39"/>
        <v>6.0584452705499461E-4</v>
      </c>
      <c r="T33" s="25">
        <f t="shared" si="40"/>
        <v>2.7180539929685218E-2</v>
      </c>
      <c r="U33" s="10">
        <f ca="1">RANK(C33,$C$3:OFFSET($C$3,Control!$I$5-1,0),1)</f>
        <v>13</v>
      </c>
      <c r="V33" s="10">
        <f t="shared" ca="1" si="24"/>
        <v>13</v>
      </c>
      <c r="W33" s="10">
        <f t="shared" ca="1" si="24"/>
        <v>13</v>
      </c>
      <c r="X33" s="7">
        <f t="shared" si="18"/>
        <v>2.5979220116901183</v>
      </c>
      <c r="Y33" s="7">
        <f t="shared" ca="1" si="4"/>
        <v>46.997912141534208</v>
      </c>
      <c r="Z33">
        <v>1</v>
      </c>
      <c r="AA33">
        <v>2</v>
      </c>
      <c r="AB33" s="11">
        <f t="shared" si="19"/>
        <v>53.136019857839671</v>
      </c>
      <c r="AC33" s="11"/>
      <c r="AD33" s="7">
        <f t="shared" si="41"/>
        <v>2.7802861620698618</v>
      </c>
      <c r="AE33">
        <f t="shared" si="42"/>
        <v>169.83317798016733</v>
      </c>
      <c r="AF33" s="25">
        <f t="shared" si="43"/>
        <v>2.1062521443345329E-3</v>
      </c>
    </row>
    <row r="34" spans="1:43" ht="14.25" x14ac:dyDescent="0.2">
      <c r="A34" s="37" t="str">
        <f>Control!B36</f>
        <v>AME_10-Ab</v>
      </c>
      <c r="B34" s="27">
        <f t="shared" si="25"/>
        <v>2.943667539820126</v>
      </c>
      <c r="C34" s="20">
        <v>68.624073014150085</v>
      </c>
      <c r="D34" s="9">
        <f t="shared" si="26"/>
        <v>1.5470750858170845E-7</v>
      </c>
      <c r="E34">
        <f>Control!C36/100</f>
        <v>0.38475399999999998</v>
      </c>
      <c r="F34">
        <f t="shared" si="27"/>
        <v>2.3121151898204099E-5</v>
      </c>
      <c r="G34">
        <f t="shared" si="28"/>
        <v>121.46142224117716</v>
      </c>
      <c r="H34" s="21">
        <f t="shared" si="29"/>
        <v>7.0659571290501986E-14</v>
      </c>
      <c r="I34" s="7">
        <f t="shared" si="30"/>
        <v>2.0512790227484796</v>
      </c>
      <c r="J34">
        <f t="shared" si="31"/>
        <v>4.1025580454969592</v>
      </c>
      <c r="K34">
        <f>Control!F36/100</f>
        <v>2.8155447799782164E-2</v>
      </c>
      <c r="L34" s="25">
        <f t="shared" si="32"/>
        <v>2.810336888895491E-2</v>
      </c>
      <c r="M34" s="10">
        <f t="shared" si="33"/>
        <v>3.6306686061194307</v>
      </c>
      <c r="N34">
        <f t="shared" si="34"/>
        <v>2.6265628556359854E-4</v>
      </c>
      <c r="O34">
        <f t="shared" si="35"/>
        <v>9.2484607592816382E-4</v>
      </c>
      <c r="P34" s="25">
        <f t="shared" si="36"/>
        <v>1.2945236522780136E-3</v>
      </c>
      <c r="Q34" s="17">
        <f t="shared" si="37"/>
        <v>1.0645024995279666</v>
      </c>
      <c r="R34">
        <f t="shared" si="38"/>
        <v>2425.2126486372845</v>
      </c>
      <c r="S34" s="25">
        <f t="shared" si="39"/>
        <v>5.3204734768010986E-4</v>
      </c>
      <c r="T34" s="25">
        <f t="shared" si="40"/>
        <v>2.9421013693131128E-2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18"/>
        <v>2.8366025174518508</v>
      </c>
      <c r="Y34" s="7">
        <f t="shared" ca="1" si="4"/>
        <v>51.624073014150085</v>
      </c>
      <c r="Z34">
        <v>1</v>
      </c>
      <c r="AA34">
        <v>2</v>
      </c>
      <c r="AB34" s="11">
        <f t="shared" si="19"/>
        <v>48.61378488891085</v>
      </c>
      <c r="AC34" s="11"/>
      <c r="AD34" s="7">
        <f t="shared" si="41"/>
        <v>2.9968722745881369</v>
      </c>
      <c r="AE34">
        <f t="shared" si="42"/>
        <v>184.88506497081445</v>
      </c>
      <c r="AF34" s="25">
        <f t="shared" si="43"/>
        <v>1.8496921518563276E-3</v>
      </c>
    </row>
    <row r="35" spans="1:43" ht="14.25" x14ac:dyDescent="0.2">
      <c r="A35" s="37" t="str">
        <f>Control!B37</f>
        <v>AME_10-Db</v>
      </c>
      <c r="B35" s="27">
        <f t="shared" si="25"/>
        <v>3.4619286905181652</v>
      </c>
      <c r="C35" s="20">
        <v>90.052080097302564</v>
      </c>
      <c r="D35" s="9">
        <f t="shared" si="26"/>
        <v>2.9540430679375618E-7</v>
      </c>
      <c r="E35">
        <f>Control!C37/100</f>
        <v>0.38475399999999998</v>
      </c>
      <c r="F35">
        <f t="shared" si="27"/>
        <v>2.3121151898204099E-5</v>
      </c>
      <c r="G35">
        <f t="shared" si="28"/>
        <v>159.38799963300661</v>
      </c>
      <c r="H35" s="21">
        <f t="shared" si="29"/>
        <v>7.0659571290501986E-14</v>
      </c>
      <c r="I35" s="7">
        <f t="shared" si="30"/>
        <v>2.0512790227484796</v>
      </c>
      <c r="J35">
        <f t="shared" si="31"/>
        <v>4.1025580454969592</v>
      </c>
      <c r="K35">
        <f>Control!F37/100</f>
        <v>3.3344900802547851E-2</v>
      </c>
      <c r="L35" s="25">
        <f t="shared" si="32"/>
        <v>3.3283223001228955E-2</v>
      </c>
      <c r="M35" s="10">
        <f t="shared" si="33"/>
        <v>3.6306686061194307</v>
      </c>
      <c r="N35">
        <f t="shared" si="34"/>
        <v>2.6265628556359854E-4</v>
      </c>
      <c r="O35">
        <f t="shared" si="35"/>
        <v>9.2484607592816382E-4</v>
      </c>
      <c r="P35" s="25">
        <f t="shared" si="36"/>
        <v>1.2945236522780136E-3</v>
      </c>
      <c r="Q35" s="17">
        <f t="shared" si="37"/>
        <v>0.81326276714949974</v>
      </c>
      <c r="R35">
        <f t="shared" si="38"/>
        <v>2431.3713054611571</v>
      </c>
      <c r="S35" s="25">
        <f t="shared" si="39"/>
        <v>5.3204734768010986E-4</v>
      </c>
      <c r="T35" s="25">
        <f t="shared" si="40"/>
        <v>3.4600867805405174E-2</v>
      </c>
      <c r="U35" s="10">
        <f ca="1">RANK(C35,$C$3:OFFSET($C$3,Control!$I$5-1,0),1)</f>
        <v>34</v>
      </c>
      <c r="V35" s="10">
        <f t="shared" ca="1" si="24"/>
        <v>34</v>
      </c>
      <c r="W35" s="10">
        <f t="shared" ca="1" si="24"/>
        <v>34</v>
      </c>
      <c r="X35" s="7">
        <f t="shared" si="18"/>
        <v>3.3545879286792557</v>
      </c>
      <c r="Y35" s="7">
        <f t="shared" ca="1" si="4"/>
        <v>56.052080097302564</v>
      </c>
      <c r="Z35">
        <v>1</v>
      </c>
      <c r="AA35">
        <v>2</v>
      </c>
      <c r="AB35" s="11">
        <f t="shared" si="19"/>
        <v>39.065922888041044</v>
      </c>
      <c r="AC35" s="11"/>
      <c r="AD35" s="7">
        <f t="shared" si="41"/>
        <v>3.5151334252861761</v>
      </c>
      <c r="AE35">
        <f t="shared" si="42"/>
        <v>165.45739467911315</v>
      </c>
      <c r="AF35" s="25">
        <f t="shared" si="43"/>
        <v>1.8496921518563276E-3</v>
      </c>
    </row>
    <row r="36" spans="1:43" ht="14.25" x14ac:dyDescent="0.2">
      <c r="A36" s="37" t="str">
        <f>Control!B38</f>
        <v>AME_10-Bc</v>
      </c>
      <c r="B36" s="27">
        <f t="shared" si="25"/>
        <v>2.962333593865413</v>
      </c>
      <c r="C36" s="20">
        <v>69.361056899242655</v>
      </c>
      <c r="D36" s="9">
        <f t="shared" si="26"/>
        <v>6.5335149646017499E-7</v>
      </c>
      <c r="E36">
        <f>Control!C38/100</f>
        <v>0.403194</v>
      </c>
      <c r="F36">
        <f t="shared" si="27"/>
        <v>2.3863390257868205E-5</v>
      </c>
      <c r="G36">
        <f t="shared" si="28"/>
        <v>122.76584949127223</v>
      </c>
      <c r="H36" s="21">
        <f t="shared" si="29"/>
        <v>8.3239451159565456E-14</v>
      </c>
      <c r="I36" s="7">
        <f t="shared" si="30"/>
        <v>1.9597509348709881</v>
      </c>
      <c r="J36">
        <f t="shared" si="31"/>
        <v>3.9195018697419761</v>
      </c>
      <c r="K36">
        <f>Control!F38/100</f>
        <v>2.8301153860659404E-2</v>
      </c>
      <c r="L36" s="25">
        <f t="shared" si="32"/>
        <v>2.8247124942313413E-2</v>
      </c>
      <c r="M36" s="10">
        <f t="shared" si="33"/>
        <v>3.4686681412632678</v>
      </c>
      <c r="N36">
        <f t="shared" si="34"/>
        <v>2.7108811332938277E-4</v>
      </c>
      <c r="O36">
        <f t="shared" si="35"/>
        <v>9.5453561031472796E-4</v>
      </c>
      <c r="P36" s="25">
        <f t="shared" si="36"/>
        <v>1.3360806264479663E-3</v>
      </c>
      <c r="Q36" s="17">
        <f t="shared" si="37"/>
        <v>1.086775379780184</v>
      </c>
      <c r="R36">
        <f t="shared" si="38"/>
        <v>2424.7081922224347</v>
      </c>
      <c r="S36" s="25">
        <f t="shared" si="39"/>
        <v>5.4912720392362154E-4</v>
      </c>
      <c r="T36" s="25">
        <f t="shared" si="40"/>
        <v>2.9607068959019246E-2</v>
      </c>
      <c r="U36" s="10">
        <f ca="1">RANK(C36,$C$3:OFFSET($C$3,Control!$I$5-1,0),1)</f>
        <v>18</v>
      </c>
      <c r="V36" s="10">
        <f t="shared" ref="V36:W55" ca="1" si="44">IF(U36=U35,U35+1,U36)</f>
        <v>18</v>
      </c>
      <c r="W36" s="10">
        <f t="shared" ca="1" si="44"/>
        <v>18</v>
      </c>
      <c r="X36" s="7">
        <f t="shared" si="18"/>
        <v>2.8518213055642798</v>
      </c>
      <c r="Y36" s="7">
        <f t="shared" ca="1" si="4"/>
        <v>51.361056899242655</v>
      </c>
      <c r="Z36">
        <v>1</v>
      </c>
      <c r="AA36">
        <v>2</v>
      </c>
      <c r="AB36" s="11">
        <f t="shared" si="19"/>
        <v>48.247207111327064</v>
      </c>
      <c r="AC36" s="11"/>
      <c r="AD36" s="7">
        <f t="shared" si="41"/>
        <v>3.017246314257775</v>
      </c>
      <c r="AE36">
        <f t="shared" si="42"/>
        <v>178.4991783895064</v>
      </c>
      <c r="AF36" s="25">
        <f t="shared" si="43"/>
        <v>1.9090712206294559E-3</v>
      </c>
    </row>
    <row r="37" spans="1:43" ht="14.25" x14ac:dyDescent="0.2">
      <c r="A37" s="37" t="str">
        <f>Control!B39</f>
        <v>AME_10-Bb</v>
      </c>
      <c r="B37" s="27">
        <f t="shared" si="25"/>
        <v>3.0852466899008335</v>
      </c>
      <c r="C37" s="20">
        <v>74.280845050396806</v>
      </c>
      <c r="D37" s="9">
        <f t="shared" si="26"/>
        <v>9.1164825599676647E-7</v>
      </c>
      <c r="E37">
        <f>Control!C39/100</f>
        <v>0.403194</v>
      </c>
      <c r="F37">
        <f t="shared" si="27"/>
        <v>2.3863390257868205E-5</v>
      </c>
      <c r="G37">
        <f t="shared" si="28"/>
        <v>131.47364603726359</v>
      </c>
      <c r="H37" s="21">
        <f t="shared" si="29"/>
        <v>8.3239451159565456E-14</v>
      </c>
      <c r="I37" s="7">
        <f t="shared" si="30"/>
        <v>1.9597509348709881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2.9475580953420105E-2</v>
      </c>
      <c r="M37" s="10">
        <f t="shared" si="33"/>
        <v>3.4686681412632678</v>
      </c>
      <c r="N37">
        <f t="shared" si="34"/>
        <v>2.7108811332938277E-4</v>
      </c>
      <c r="O37">
        <f t="shared" si="35"/>
        <v>9.5453561031472796E-4</v>
      </c>
      <c r="P37" s="25">
        <f t="shared" si="36"/>
        <v>1.3360806264479663E-3</v>
      </c>
      <c r="Q37" s="17">
        <f t="shared" si="37"/>
        <v>1.0155267635822198</v>
      </c>
      <c r="R37">
        <f t="shared" si="38"/>
        <v>2426.4547443548013</v>
      </c>
      <c r="S37" s="25">
        <f t="shared" si="39"/>
        <v>5.4912720392362154E-4</v>
      </c>
      <c r="T37" s="25">
        <f t="shared" si="40"/>
        <v>3.0835524970125937E-2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18"/>
        <v>2.9746669066749489</v>
      </c>
      <c r="Y37" s="7">
        <f t="shared" ca="1" si="4"/>
        <v>48.280845050396806</v>
      </c>
      <c r="Z37">
        <v>1</v>
      </c>
      <c r="AA37">
        <v>2</v>
      </c>
      <c r="AB37" s="11">
        <f t="shared" si="19"/>
        <v>45.874802427436165</v>
      </c>
      <c r="AC37" s="11"/>
      <c r="AD37" s="7">
        <f t="shared" si="41"/>
        <v>3.1401594102931956</v>
      </c>
      <c r="AE37">
        <f t="shared" si="42"/>
        <v>174.05162273137179</v>
      </c>
      <c r="AF37" s="25">
        <f t="shared" si="43"/>
        <v>1.9090712206294559E-3</v>
      </c>
    </row>
    <row r="38" spans="1:43" ht="14.25" x14ac:dyDescent="0.2">
      <c r="A38" s="37" t="str">
        <f>Control!B40</f>
        <v>AME_10-Ca</v>
      </c>
      <c r="B38" s="27">
        <f t="shared" si="25"/>
        <v>3.1916604081885156</v>
      </c>
      <c r="C38" s="20">
        <v>78.632356837239101</v>
      </c>
      <c r="D38" s="9">
        <f t="shared" si="26"/>
        <v>4.0575381055063531E-7</v>
      </c>
      <c r="E38">
        <f>Control!C40/100</f>
        <v>0.403194</v>
      </c>
      <c r="F38">
        <f t="shared" si="27"/>
        <v>2.3863390257868205E-5</v>
      </c>
      <c r="G38">
        <f t="shared" si="28"/>
        <v>139.17561980993852</v>
      </c>
      <c r="H38" s="21">
        <f t="shared" si="29"/>
        <v>8.3239451159565456E-14</v>
      </c>
      <c r="I38" s="7">
        <f t="shared" si="30"/>
        <v>1.9597509348709881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3.0539133789621097E-2</v>
      </c>
      <c r="M38" s="10">
        <f t="shared" si="33"/>
        <v>3.4686681412632678</v>
      </c>
      <c r="N38">
        <f t="shared" si="34"/>
        <v>2.7108811332938277E-4</v>
      </c>
      <c r="O38">
        <f t="shared" si="35"/>
        <v>9.5453561031472796E-4</v>
      </c>
      <c r="P38" s="25">
        <f t="shared" si="36"/>
        <v>1.3360806264479663E-3</v>
      </c>
      <c r="Q38" s="17">
        <f t="shared" si="37"/>
        <v>0.95986698687668592</v>
      </c>
      <c r="R38">
        <f t="shared" si="38"/>
        <v>2427.8191596498577</v>
      </c>
      <c r="S38" s="25">
        <f t="shared" si="39"/>
        <v>5.4912720392362154E-4</v>
      </c>
      <c r="T38" s="25">
        <f t="shared" si="40"/>
        <v>3.1899077806326934E-2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8"/>
        <v>3.0810221902950481</v>
      </c>
      <c r="Y38" s="7">
        <f t="shared" ca="1" si="4"/>
        <v>50.632356837239101</v>
      </c>
      <c r="Z38">
        <v>1</v>
      </c>
      <c r="AA38">
        <v>2</v>
      </c>
      <c r="AB38" s="11">
        <f t="shared" si="19"/>
        <v>43.879979258808596</v>
      </c>
      <c r="AC38" s="11"/>
      <c r="AD38" s="7">
        <f t="shared" si="41"/>
        <v>3.2465731285808777</v>
      </c>
      <c r="AE38">
        <f t="shared" si="42"/>
        <v>170.19196828161049</v>
      </c>
      <c r="AF38" s="25">
        <f t="shared" si="43"/>
        <v>1.9090712206294559E-3</v>
      </c>
    </row>
    <row r="39" spans="1:43" ht="14.25" x14ac:dyDescent="0.2">
      <c r="A39" s="37" t="str">
        <f>Control!B41</f>
        <v>AME_10-Cb</v>
      </c>
      <c r="B39" s="27">
        <f t="shared" si="25"/>
        <v>2.4434868549527282</v>
      </c>
      <c r="C39" s="20">
        <v>49.936251446884555</v>
      </c>
      <c r="D39" s="9">
        <f t="shared" si="26"/>
        <v>4.3690037365706758E-8</v>
      </c>
      <c r="E39">
        <f>Control!C41/100</f>
        <v>0.46220800000000006</v>
      </c>
      <c r="F39">
        <f t="shared" si="27"/>
        <v>2.6580905595612689E-5</v>
      </c>
      <c r="G39">
        <f t="shared" si="28"/>
        <v>88.384845954581948</v>
      </c>
      <c r="H39" s="21">
        <f t="shared" si="29"/>
        <v>1.3426446909923115E-13</v>
      </c>
      <c r="I39" s="7">
        <f t="shared" si="30"/>
        <v>1.7159169690180343</v>
      </c>
      <c r="J39">
        <f t="shared" si="31"/>
        <v>3.4318339380360685</v>
      </c>
      <c r="K39">
        <f>Control!F41/100</f>
        <v>2.2953921850910421E-2</v>
      </c>
      <c r="L39" s="25">
        <f t="shared" si="32"/>
        <v>2.2905110968528968E-2</v>
      </c>
      <c r="M39" s="10">
        <f t="shared" si="33"/>
        <v>3.0370933456795144</v>
      </c>
      <c r="N39">
        <f t="shared" si="34"/>
        <v>3.0195908756616013E-4</v>
      </c>
      <c r="O39">
        <f t="shared" si="35"/>
        <v>1.0632362238245075E-3</v>
      </c>
      <c r="P39" s="25">
        <f t="shared" si="36"/>
        <v>1.4882308262142573E-3</v>
      </c>
      <c r="Q39" s="17">
        <f t="shared" si="37"/>
        <v>1.6715871618593952</v>
      </c>
      <c r="R39">
        <f t="shared" si="38"/>
        <v>2410.5235442724506</v>
      </c>
      <c r="S39" s="25">
        <f t="shared" si="39"/>
        <v>6.1166071583914489E-4</v>
      </c>
      <c r="T39" s="25">
        <f t="shared" si="40"/>
        <v>2.4419922700338839E-2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18"/>
        <v>2.3207070056095129</v>
      </c>
      <c r="Y39" s="7">
        <f t="shared" ca="1" si="4"/>
        <v>42.936251446884555</v>
      </c>
      <c r="Z39">
        <v>1</v>
      </c>
      <c r="AA39">
        <v>2</v>
      </c>
      <c r="AB39" s="11">
        <f t="shared" si="19"/>
        <v>58.999661307706077</v>
      </c>
      <c r="AC39" s="11"/>
      <c r="AD39" s="7">
        <f t="shared" si="41"/>
        <v>2.5046529265366426</v>
      </c>
      <c r="AE39">
        <f t="shared" si="42"/>
        <v>177.12038658837676</v>
      </c>
      <c r="AF39" s="25">
        <f t="shared" si="43"/>
        <v>2.126472447649015E-3</v>
      </c>
    </row>
    <row r="40" spans="1:43" ht="14.25" x14ac:dyDescent="0.2">
      <c r="A40" s="37" t="str">
        <f>Control!B42</f>
        <v>AME_10-Da</v>
      </c>
      <c r="B40" s="27">
        <f t="shared" si="25"/>
        <v>3.0505641767756968</v>
      </c>
      <c r="C40" s="20">
        <v>72.880921455692103</v>
      </c>
      <c r="D40" s="9">
        <f t="shared" si="26"/>
        <v>9.9078157322907145E-7</v>
      </c>
      <c r="E40">
        <f>Control!C42/100</f>
        <v>0.46220800000000006</v>
      </c>
      <c r="F40">
        <f t="shared" si="27"/>
        <v>2.6580905595612689E-5</v>
      </c>
      <c r="G40">
        <f t="shared" si="28"/>
        <v>128.99584628896315</v>
      </c>
      <c r="H40" s="21">
        <f t="shared" si="29"/>
        <v>1.3426446909923115E-13</v>
      </c>
      <c r="I40" s="7">
        <f t="shared" si="30"/>
        <v>1.7159169690180343</v>
      </c>
      <c r="J40">
        <f t="shared" si="31"/>
        <v>3.4318339380360685</v>
      </c>
      <c r="K40">
        <f>Control!F42/100</f>
        <v>2.9033910744512004E-2</v>
      </c>
      <c r="L40" s="25">
        <f t="shared" si="32"/>
        <v>2.8972170933266296E-2</v>
      </c>
      <c r="M40" s="10">
        <f t="shared" si="33"/>
        <v>3.0370933456795144</v>
      </c>
      <c r="N40">
        <f t="shared" si="34"/>
        <v>3.0195908756616013E-4</v>
      </c>
      <c r="O40">
        <f t="shared" si="35"/>
        <v>1.0632362238245075E-3</v>
      </c>
      <c r="P40" s="25">
        <f t="shared" si="36"/>
        <v>1.4882308262142573E-3</v>
      </c>
      <c r="Q40" s="17">
        <f t="shared" si="37"/>
        <v>1.1513905100580566</v>
      </c>
      <c r="R40">
        <f t="shared" si="38"/>
        <v>2423.2761784361182</v>
      </c>
      <c r="S40" s="25">
        <f t="shared" si="39"/>
        <v>6.1166071583914489E-4</v>
      </c>
      <c r="T40" s="25">
        <f t="shared" si="40"/>
        <v>3.0486982665076167E-2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18"/>
        <v>2.9274130020832456</v>
      </c>
      <c r="Y40" s="7">
        <f t="shared" ca="1" si="4"/>
        <v>47.880921455692103</v>
      </c>
      <c r="Z40">
        <v>1</v>
      </c>
      <c r="AA40">
        <v>2</v>
      </c>
      <c r="AB40" s="11">
        <f t="shared" si="19"/>
        <v>46.536888252515318</v>
      </c>
      <c r="AC40" s="11"/>
      <c r="AD40" s="7">
        <f t="shared" si="41"/>
        <v>3.1117302483596112</v>
      </c>
      <c r="AE40">
        <f t="shared" si="42"/>
        <v>157.51430238908091</v>
      </c>
      <c r="AF40" s="25">
        <f t="shared" si="43"/>
        <v>2.126472447649015E-3</v>
      </c>
    </row>
    <row r="41" spans="1:43" ht="14.25" x14ac:dyDescent="0.2">
      <c r="A41" s="37" t="str">
        <f>Control!B43</f>
        <v>AME_10-Ea</v>
      </c>
      <c r="B41" s="27">
        <f t="shared" si="25"/>
        <v>3.4482695781921726</v>
      </c>
      <c r="C41" s="20">
        <v>89.462639684050444</v>
      </c>
      <c r="D41" s="9">
        <f t="shared" si="26"/>
        <v>4.484339517496494E-7</v>
      </c>
      <c r="E41">
        <f>Control!C43/100</f>
        <v>0.57247999999999999</v>
      </c>
      <c r="F41">
        <f t="shared" si="27"/>
        <v>3.3669481095106738E-5</v>
      </c>
      <c r="G41">
        <f t="shared" si="28"/>
        <v>158.34471747595268</v>
      </c>
      <c r="H41" s="21">
        <f t="shared" si="29"/>
        <v>2.8391681326789224E-13</v>
      </c>
      <c r="I41" s="7">
        <f t="shared" si="30"/>
        <v>1.3950255357919641</v>
      </c>
      <c r="J41">
        <f t="shared" si="31"/>
        <v>2.7900510715839282</v>
      </c>
      <c r="K41">
        <f>Control!F43/100</f>
        <v>3.2625076340076879E-2</v>
      </c>
      <c r="L41" s="25">
        <f t="shared" si="32"/>
        <v>3.2537198788792195E-2</v>
      </c>
      <c r="M41" s="10">
        <f t="shared" si="33"/>
        <v>2.4691304114973436</v>
      </c>
      <c r="N41">
        <f t="shared" si="34"/>
        <v>3.8248530524041254E-4</v>
      </c>
      <c r="O41">
        <f t="shared" si="35"/>
        <v>1.3467792438042695E-3</v>
      </c>
      <c r="P41" s="25">
        <f t="shared" si="36"/>
        <v>1.8851110805136219E-3</v>
      </c>
      <c r="Q41" s="17">
        <f t="shared" si="37"/>
        <v>1.1878784184725635</v>
      </c>
      <c r="R41">
        <f t="shared" si="38"/>
        <v>2422.7779214731104</v>
      </c>
      <c r="S41" s="25">
        <f t="shared" si="39"/>
        <v>7.7477792599980996E-4</v>
      </c>
      <c r="T41" s="25">
        <f t="shared" si="40"/>
        <v>3.4455979350400928E-2</v>
      </c>
      <c r="U41" s="10">
        <f ca="1">RANK(C41,$C$3:OFFSET($C$3,Control!$I$5-1,0),1)</f>
        <v>33</v>
      </c>
      <c r="V41" s="10">
        <f t="shared" ca="1" si="44"/>
        <v>33</v>
      </c>
      <c r="W41" s="10">
        <f t="shared" ca="1" si="44"/>
        <v>33</v>
      </c>
      <c r="X41" s="7">
        <f t="shared" si="18"/>
        <v>3.2919684094032604</v>
      </c>
      <c r="Y41" s="7">
        <f t="shared" ca="1" si="4"/>
        <v>56.462639684050444</v>
      </c>
      <c r="Z41">
        <v>1</v>
      </c>
      <c r="AA41">
        <v>2</v>
      </c>
      <c r="AB41" s="11">
        <f t="shared" si="19"/>
        <v>39.300477241881929</v>
      </c>
      <c r="AC41" s="11"/>
      <c r="AD41" s="7">
        <f t="shared" si="41"/>
        <v>3.5257473707921534</v>
      </c>
      <c r="AE41">
        <f t="shared" si="42"/>
        <v>114.37711754849589</v>
      </c>
      <c r="AF41" s="25">
        <f t="shared" si="43"/>
        <v>2.6935584876085382E-3</v>
      </c>
    </row>
    <row r="42" spans="1:43" ht="14.25" x14ac:dyDescent="0.2">
      <c r="A42" s="37" t="str">
        <f>Control!B44</f>
        <v>AME_10-Eb</v>
      </c>
      <c r="B42" s="27">
        <f t="shared" si="25"/>
        <v>2.771212810016809</v>
      </c>
      <c r="C42" s="20">
        <v>61.945868641901733</v>
      </c>
      <c r="D42" s="9">
        <f t="shared" si="26"/>
        <v>5.7766588357210935E-7</v>
      </c>
      <c r="E42">
        <f>Control!C44/100</f>
        <v>0.57247999999999999</v>
      </c>
      <c r="F42">
        <f t="shared" si="27"/>
        <v>3.3669481095106738E-5</v>
      </c>
      <c r="G42">
        <f t="shared" si="28"/>
        <v>109.6413106470537</v>
      </c>
      <c r="H42" s="21">
        <f t="shared" si="29"/>
        <v>2.8391681326789224E-13</v>
      </c>
      <c r="I42" s="7">
        <f t="shared" si="30"/>
        <v>1.3950255357919641</v>
      </c>
      <c r="J42">
        <f t="shared" si="31"/>
        <v>2.7900510715839282</v>
      </c>
      <c r="K42">
        <f>Control!F44/100</f>
        <v>2.5841482337507451E-2</v>
      </c>
      <c r="L42" s="25">
        <f t="shared" si="32"/>
        <v>2.5771876793424874E-2</v>
      </c>
      <c r="M42" s="10">
        <f t="shared" si="33"/>
        <v>2.4691304114973436</v>
      </c>
      <c r="N42">
        <f t="shared" si="34"/>
        <v>3.8248530524041254E-4</v>
      </c>
      <c r="O42">
        <f t="shared" si="35"/>
        <v>1.3467792438042695E-3</v>
      </c>
      <c r="P42" s="25">
        <f t="shared" si="36"/>
        <v>1.8851110805136219E-3</v>
      </c>
      <c r="Q42" s="17">
        <f t="shared" si="37"/>
        <v>1.7065372175936542</v>
      </c>
      <c r="R42">
        <f t="shared" si="38"/>
        <v>2410.0609079410051</v>
      </c>
      <c r="S42" s="25">
        <f t="shared" si="39"/>
        <v>7.7477792599980996E-4</v>
      </c>
      <c r="T42" s="25">
        <f t="shared" si="40"/>
        <v>2.7690657355033604E-2</v>
      </c>
      <c r="U42" s="10">
        <f ca="1">RANK(C42,$C$3:OFFSET($C$3,Control!$I$5-1,0),1)</f>
        <v>15</v>
      </c>
      <c r="V42" s="10">
        <f t="shared" ca="1" si="44"/>
        <v>15</v>
      </c>
      <c r="W42" s="10">
        <f t="shared" ca="1" si="44"/>
        <v>15</v>
      </c>
      <c r="X42" s="7">
        <f t="shared" si="18"/>
        <v>2.6154362098665285</v>
      </c>
      <c r="Y42" s="7">
        <f t="shared" ca="1" si="4"/>
        <v>46.945868641901733</v>
      </c>
      <c r="Z42">
        <v>1</v>
      </c>
      <c r="AA42">
        <v>2</v>
      </c>
      <c r="AB42" s="11">
        <f t="shared" si="19"/>
        <v>52.076242701603938</v>
      </c>
      <c r="AC42" s="11"/>
      <c r="AD42" s="7">
        <f t="shared" si="41"/>
        <v>2.8486906026167897</v>
      </c>
      <c r="AE42">
        <f t="shared" si="42"/>
        <v>131.76216680934832</v>
      </c>
      <c r="AF42" s="25">
        <f t="shared" si="43"/>
        <v>2.6935584876085382E-3</v>
      </c>
    </row>
    <row r="43" spans="1:43" ht="14.25" x14ac:dyDescent="0.2">
      <c r="A43" s="37" t="str">
        <f>Control!B45</f>
        <v>AME_10-Ec</v>
      </c>
      <c r="B43" s="27">
        <f t="shared" si="25"/>
        <v>3.2894764024591003</v>
      </c>
      <c r="C43" s="20">
        <v>82.705475810991331</v>
      </c>
      <c r="D43" s="9">
        <f t="shared" si="26"/>
        <v>1.3628680139987637E-7</v>
      </c>
      <c r="E43">
        <f>Control!C45/100</f>
        <v>0.57247999999999999</v>
      </c>
      <c r="F43">
        <f t="shared" si="27"/>
        <v>3.3669481095106738E-5</v>
      </c>
      <c r="G43">
        <f t="shared" si="28"/>
        <v>146.38485123237911</v>
      </c>
      <c r="H43" s="21">
        <f t="shared" si="29"/>
        <v>2.8391681326789224E-13</v>
      </c>
      <c r="I43" s="7">
        <f t="shared" si="30"/>
        <v>1.3950255357919641</v>
      </c>
      <c r="J43">
        <f t="shared" si="31"/>
        <v>2.7900510715839282</v>
      </c>
      <c r="K43">
        <f>Control!F45/100</f>
        <v>3.1034089461007944E-2</v>
      </c>
      <c r="L43" s="25">
        <f t="shared" si="32"/>
        <v>3.0950497325935047E-2</v>
      </c>
      <c r="M43" s="10">
        <f t="shared" si="33"/>
        <v>2.4691304114973436</v>
      </c>
      <c r="N43">
        <f t="shared" si="34"/>
        <v>3.8248530524041254E-4</v>
      </c>
      <c r="O43">
        <f t="shared" si="35"/>
        <v>1.3467792438042695E-3</v>
      </c>
      <c r="P43" s="25">
        <f t="shared" si="36"/>
        <v>1.8851110805136219E-3</v>
      </c>
      <c r="Q43" s="17">
        <f t="shared" si="37"/>
        <v>1.2836840677068244</v>
      </c>
      <c r="R43">
        <f t="shared" si="38"/>
        <v>2420.4288593539891</v>
      </c>
      <c r="S43" s="25">
        <f t="shared" si="39"/>
        <v>7.7477792599980996E-4</v>
      </c>
      <c r="T43" s="25">
        <f t="shared" si="40"/>
        <v>3.2869277887543777E-2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18"/>
        <v>3.1332982631175463</v>
      </c>
      <c r="Y43" s="7">
        <f t="shared" ca="1" si="4"/>
        <v>51.705475810991331</v>
      </c>
      <c r="Z43">
        <v>1</v>
      </c>
      <c r="AA43">
        <v>2</v>
      </c>
      <c r="AB43" s="11">
        <f t="shared" si="19"/>
        <v>42.095636013989392</v>
      </c>
      <c r="AC43" s="11"/>
      <c r="AD43" s="7">
        <f t="shared" si="41"/>
        <v>3.3669541950590816</v>
      </c>
      <c r="AE43">
        <f t="shared" si="42"/>
        <v>118.47636192890404</v>
      </c>
      <c r="AF43" s="25">
        <f t="shared" si="43"/>
        <v>2.6935584876085382E-3</v>
      </c>
    </row>
    <row r="44" spans="1:43" ht="14.25" x14ac:dyDescent="0.2">
      <c r="A44" s="37" t="str">
        <f>Control!B46</f>
        <v>AME_10-Ed</v>
      </c>
      <c r="B44" s="27">
        <f t="shared" si="25"/>
        <v>3.2857185672303397</v>
      </c>
      <c r="C44" s="20">
        <v>82.54773520902944</v>
      </c>
      <c r="D44" s="9">
        <f t="shared" si="26"/>
        <v>4.3613960576394106E-7</v>
      </c>
      <c r="E44">
        <f>Control!C46/100</f>
        <v>0.57247999999999999</v>
      </c>
      <c r="F44">
        <f t="shared" si="27"/>
        <v>3.3669481095106738E-5</v>
      </c>
      <c r="G44">
        <f t="shared" si="28"/>
        <v>146.10565769259142</v>
      </c>
      <c r="H44" s="21">
        <f t="shared" si="29"/>
        <v>2.8391681326789224E-13</v>
      </c>
      <c r="I44" s="7">
        <f t="shared" si="30"/>
        <v>1.3950255357919641</v>
      </c>
      <c r="J44">
        <f t="shared" si="31"/>
        <v>2.7900510715839282</v>
      </c>
      <c r="K44">
        <f>Control!F46/100</f>
        <v>3.0996438809365895E-2</v>
      </c>
      <c r="L44" s="25">
        <f t="shared" si="32"/>
        <v>3.091294808852529E-2</v>
      </c>
      <c r="M44" s="10">
        <f t="shared" si="33"/>
        <v>2.4691304114973436</v>
      </c>
      <c r="N44">
        <f t="shared" si="34"/>
        <v>3.8248530524041254E-4</v>
      </c>
      <c r="O44">
        <f t="shared" si="35"/>
        <v>1.3467792438042695E-3</v>
      </c>
      <c r="P44" s="25">
        <f t="shared" si="36"/>
        <v>1.8851110805136219E-3</v>
      </c>
      <c r="Q44" s="17">
        <f t="shared" si="37"/>
        <v>1.2861055135964605</v>
      </c>
      <c r="R44">
        <f t="shared" si="38"/>
        <v>2420.3694878361475</v>
      </c>
      <c r="S44" s="25">
        <f t="shared" si="39"/>
        <v>7.7477792599980996E-4</v>
      </c>
      <c r="T44" s="25">
        <f t="shared" si="40"/>
        <v>3.2831728650134021E-2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18"/>
        <v>3.1295433393765704</v>
      </c>
      <c r="Y44" s="7">
        <f t="shared" ca="1" si="4"/>
        <v>52.54773520902944</v>
      </c>
      <c r="Z44">
        <v>1</v>
      </c>
      <c r="AA44">
        <v>2</v>
      </c>
      <c r="AB44" s="11">
        <f t="shared" si="19"/>
        <v>42.163304042808569</v>
      </c>
      <c r="AC44" s="11"/>
      <c r="AD44" s="7">
        <f t="shared" si="41"/>
        <v>3.3631963598303205</v>
      </c>
      <c r="AE44">
        <f t="shared" si="42"/>
        <v>118.57320736550919</v>
      </c>
      <c r="AF44" s="25">
        <f t="shared" si="43"/>
        <v>2.6935584876085382E-3</v>
      </c>
    </row>
    <row r="45" spans="1:43" ht="14.25" x14ac:dyDescent="0.2">
      <c r="A45" s="37" t="str">
        <f>Control!B47</f>
        <v>AME_10-Dc</v>
      </c>
      <c r="B45" s="27">
        <f t="shared" si="25"/>
        <v>4.3557105784889938</v>
      </c>
      <c r="C45" s="20">
        <v>131.21755584588837</v>
      </c>
      <c r="D45" s="9">
        <f t="shared" si="26"/>
        <v>1.2704940210994664E-7</v>
      </c>
      <c r="E45">
        <f>Control!C47/100</f>
        <v>0.47694749999999997</v>
      </c>
      <c r="F45">
        <f t="shared" si="27"/>
        <v>2.7355345301380884E-5</v>
      </c>
      <c r="G45">
        <f t="shared" si="28"/>
        <v>232.24897992817114</v>
      </c>
      <c r="H45" s="21">
        <f t="shared" si="29"/>
        <v>1.4985699308193454E-13</v>
      </c>
      <c r="I45" s="7">
        <f t="shared" si="30"/>
        <v>1.6644337875975059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4.197074133194504E-2</v>
      </c>
      <c r="M45" s="10">
        <f t="shared" si="33"/>
        <v>2.9459705055130834</v>
      </c>
      <c r="N45">
        <f t="shared" si="34"/>
        <v>3.1075672262368683E-4</v>
      </c>
      <c r="O45">
        <f t="shared" si="35"/>
        <v>1.0942138120552353E-3</v>
      </c>
      <c r="P45" s="25">
        <f t="shared" si="36"/>
        <v>1.5315907124688007E-3</v>
      </c>
      <c r="Q45" s="17">
        <f t="shared" si="37"/>
        <v>0.66141211665902711</v>
      </c>
      <c r="R45">
        <f t="shared" si="38"/>
        <v>2435.3315260359159</v>
      </c>
      <c r="S45" s="25">
        <f t="shared" si="39"/>
        <v>6.2948156634028867E-4</v>
      </c>
      <c r="T45" s="25">
        <f t="shared" si="40"/>
        <v>4.3529687389715216E-2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18"/>
        <v>4.2281498054568729</v>
      </c>
      <c r="Y45" s="7">
        <f t="shared" ca="1" si="4"/>
        <v>92.21755584588837</v>
      </c>
      <c r="Z45">
        <v>1</v>
      </c>
      <c r="AA45">
        <v>2</v>
      </c>
      <c r="AB45" s="11">
        <f t="shared" si="19"/>
        <v>25.679330611298447</v>
      </c>
      <c r="AC45" s="11"/>
      <c r="AD45" s="7">
        <f t="shared" si="41"/>
        <v>4.4186587351230227</v>
      </c>
      <c r="AE45">
        <f t="shared" si="42"/>
        <v>111.31628216314144</v>
      </c>
      <c r="AF45" s="25">
        <f t="shared" si="43"/>
        <v>2.1884276241104705E-3</v>
      </c>
    </row>
    <row r="46" spans="1:43" ht="14.25" x14ac:dyDescent="0.2">
      <c r="A46" s="37" t="str">
        <f>Control!B48</f>
        <v>AME_10-Dd</v>
      </c>
      <c r="B46" s="27">
        <f t="shared" si="25"/>
        <v>3.9529313896202671</v>
      </c>
      <c r="C46" s="20">
        <v>112.05781343293521</v>
      </c>
      <c r="D46" s="9">
        <f t="shared" si="26"/>
        <v>5.4002359917149079E-8</v>
      </c>
      <c r="E46">
        <f>Control!C48/100</f>
        <v>0.47694749999999997</v>
      </c>
      <c r="F46">
        <f t="shared" si="27"/>
        <v>2.7355345301380884E-5</v>
      </c>
      <c r="G46">
        <f t="shared" si="28"/>
        <v>198.337125661345</v>
      </c>
      <c r="H46" s="21">
        <f t="shared" si="29"/>
        <v>1.4985699308193454E-13</v>
      </c>
      <c r="I46" s="7">
        <f t="shared" si="30"/>
        <v>1.6644337875975059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3.7945484864004758E-2</v>
      </c>
      <c r="M46" s="10">
        <f t="shared" si="33"/>
        <v>2.9459705055130834</v>
      </c>
      <c r="N46">
        <f t="shared" si="34"/>
        <v>3.1075672262368683E-4</v>
      </c>
      <c r="O46">
        <f t="shared" si="35"/>
        <v>1.0942138120552353E-3</v>
      </c>
      <c r="P46" s="25">
        <f t="shared" si="36"/>
        <v>1.5315907124688007E-3</v>
      </c>
      <c r="Q46" s="17">
        <f t="shared" si="37"/>
        <v>0.77362605112214211</v>
      </c>
      <c r="R46">
        <f t="shared" si="38"/>
        <v>2432.5805494206706</v>
      </c>
      <c r="S46" s="25">
        <f t="shared" si="39"/>
        <v>6.2948156634028867E-4</v>
      </c>
      <c r="T46" s="25">
        <f t="shared" si="40"/>
        <v>3.9504430921774934E-2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8"/>
        <v>3.8256241586628446</v>
      </c>
      <c r="Y46" s="7">
        <f t="shared" ca="1" si="4"/>
        <v>74.057813432935205</v>
      </c>
      <c r="Z46">
        <v>1</v>
      </c>
      <c r="AA46">
        <v>2</v>
      </c>
      <c r="AB46" s="11">
        <f t="shared" si="19"/>
        <v>31.245378973963323</v>
      </c>
      <c r="AC46" s="11"/>
      <c r="AD46" s="7">
        <f t="shared" si="41"/>
        <v>4.015879546254296</v>
      </c>
      <c r="AE46">
        <f t="shared" si="42"/>
        <v>124.32937787424106</v>
      </c>
      <c r="AF46" s="25">
        <f t="shared" si="43"/>
        <v>2.1884276241104705E-3</v>
      </c>
    </row>
    <row r="47" spans="1:43" ht="14.25" x14ac:dyDescent="0.2">
      <c r="A47" s="37" t="str">
        <f>Control!B49</f>
        <v>AME_10-Fa</v>
      </c>
      <c r="B47" s="27">
        <f t="shared" si="25"/>
        <v>0.10195694228719034</v>
      </c>
      <c r="C47" s="20">
        <v>0.12112172868858855</v>
      </c>
      <c r="D47" s="9">
        <f t="shared" si="26"/>
        <v>2.7161175882028932E-7</v>
      </c>
      <c r="E47">
        <f>Control!C49/100</f>
        <v>0.29489399999999999</v>
      </c>
      <c r="F47">
        <f t="shared" si="27"/>
        <v>9.1302773457920621E-7</v>
      </c>
      <c r="G47">
        <f t="shared" si="28"/>
        <v>0.21437983472348637</v>
      </c>
      <c r="H47" s="21">
        <f t="shared" si="29"/>
        <v>2.7852281309247673E-14</v>
      </c>
      <c r="I47" s="7">
        <f t="shared" si="30"/>
        <v>0.12112172868858855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9.6751572173551571E-4</v>
      </c>
      <c r="M47" s="10">
        <f t="shared" si="33"/>
        <v>0.21437983472348637</v>
      </c>
      <c r="N47">
        <f t="shared" si="34"/>
        <v>1.0371995064819782E-5</v>
      </c>
      <c r="O47">
        <f t="shared" si="35"/>
        <v>3.6521109383168245E-5</v>
      </c>
      <c r="P47" s="25">
        <f t="shared" si="36"/>
        <v>5.1119252310712081E-5</v>
      </c>
      <c r="Q47" s="17">
        <f t="shared" si="37"/>
        <v>19.394052335877944</v>
      </c>
      <c r="R47">
        <f t="shared" si="38"/>
        <v>1974.8872947083341</v>
      </c>
      <c r="S47" s="25">
        <f t="shared" si="39"/>
        <v>2.10099387210452E-5</v>
      </c>
      <c r="T47" s="25">
        <f t="shared" si="40"/>
        <v>1.019548001780807E-3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8"/>
        <v>9.778877168003354E-2</v>
      </c>
      <c r="Y47" s="7">
        <f t="shared" ca="1" si="4"/>
        <v>0.8788782713114115</v>
      </c>
      <c r="Z47">
        <v>1</v>
      </c>
      <c r="AA47">
        <v>2</v>
      </c>
      <c r="AB47" s="11">
        <f t="shared" si="19"/>
        <v>99.884042575321587</v>
      </c>
      <c r="AC47" s="11"/>
      <c r="AD47" s="7">
        <f t="shared" si="41"/>
        <v>0.10405793615929486</v>
      </c>
      <c r="AE47">
        <f t="shared" si="42"/>
        <v>7261.5749339109789</v>
      </c>
      <c r="AF47" s="25">
        <f t="shared" si="43"/>
        <v>7.304221876633649E-5</v>
      </c>
    </row>
    <row r="48" spans="1:43" ht="14.25" x14ac:dyDescent="0.2">
      <c r="A48" s="37" t="str">
        <f>Control!B50</f>
        <v>AME_10-Fb</v>
      </c>
      <c r="B48" s="27">
        <f t="shared" si="25"/>
        <v>0.22541754688386439</v>
      </c>
      <c r="C48" s="20">
        <v>0.57913688721167711</v>
      </c>
      <c r="D48" s="9">
        <f t="shared" si="26"/>
        <v>2.1152488705045158E-8</v>
      </c>
      <c r="E48">
        <f>Control!C50/100</f>
        <v>0.29489399999999999</v>
      </c>
      <c r="F48">
        <f t="shared" si="27"/>
        <v>4.3655919203533344E-6</v>
      </c>
      <c r="G48">
        <f t="shared" si="28"/>
        <v>1.0250453944719085</v>
      </c>
      <c r="H48" s="21">
        <f t="shared" si="29"/>
        <v>2.7852281309247673E-14</v>
      </c>
      <c r="I48" s="7">
        <f t="shared" si="30"/>
        <v>0.57913688721167711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2.0051595325509823E-3</v>
      </c>
      <c r="M48" s="10">
        <f t="shared" si="33"/>
        <v>1.0250453944719085</v>
      </c>
      <c r="N48">
        <f t="shared" si="34"/>
        <v>4.9593124215213871E-5</v>
      </c>
      <c r="O48">
        <f t="shared" si="35"/>
        <v>1.7462367681413333E-4</v>
      </c>
      <c r="P48" s="25">
        <f t="shared" si="36"/>
        <v>2.4442389470786472E-4</v>
      </c>
      <c r="Q48" s="17">
        <f t="shared" si="37"/>
        <v>19.395294431887354</v>
      </c>
      <c r="R48">
        <f t="shared" si="38"/>
        <v>1975.0140969910781</v>
      </c>
      <c r="S48" s="25">
        <f t="shared" si="39"/>
        <v>1.0045786700004861E-4</v>
      </c>
      <c r="T48" s="25">
        <f t="shared" si="40"/>
        <v>2.2539490191792006E-3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8"/>
        <v>0.20547526567661961</v>
      </c>
      <c r="Y48" s="7">
        <f t="shared" ca="1" si="4"/>
        <v>1.4208631127883229</v>
      </c>
      <c r="Z48">
        <v>1</v>
      </c>
      <c r="AA48">
        <v>2</v>
      </c>
      <c r="AB48" s="11">
        <f t="shared" si="19"/>
        <v>99.438817558529607</v>
      </c>
      <c r="AC48" s="11"/>
      <c r="AD48" s="7">
        <f t="shared" si="41"/>
        <v>0.23546333358386926</v>
      </c>
      <c r="AE48">
        <f t="shared" si="42"/>
        <v>1496.5169534281931</v>
      </c>
      <c r="AF48" s="25">
        <f t="shared" si="43"/>
        <v>3.4924735362826666E-4</v>
      </c>
      <c r="AQ48" s="10"/>
    </row>
    <row r="49" spans="1:32" ht="14.25" x14ac:dyDescent="0.2">
      <c r="A49" s="37" t="str">
        <f>Control!B51</f>
        <v>AME_10-Ga</v>
      </c>
      <c r="B49" s="27">
        <f t="shared" si="25"/>
        <v>3.1327660278730232</v>
      </c>
      <c r="C49" s="20">
        <v>76.213628973664342</v>
      </c>
      <c r="D49" s="9">
        <f t="shared" si="26"/>
        <v>2.3109988545044757E-7</v>
      </c>
      <c r="E49">
        <f>Control!C51/100</f>
        <v>0.45491500000000001</v>
      </c>
      <c r="F49">
        <f t="shared" si="27"/>
        <v>2.6213206872497459E-5</v>
      </c>
      <c r="G49">
        <f t="shared" si="28"/>
        <v>134.89458382037293</v>
      </c>
      <c r="H49" s="21">
        <f t="shared" si="29"/>
        <v>1.2699478748586907E-13</v>
      </c>
      <c r="I49" s="7">
        <f t="shared" si="30"/>
        <v>1.7426242183421663</v>
      </c>
      <c r="J49">
        <f t="shared" si="31"/>
        <v>3.4852484366843326</v>
      </c>
      <c r="K49">
        <f>Control!F51/100</f>
        <v>2.9877561332510044E-2</v>
      </c>
      <c r="L49" s="25">
        <f t="shared" si="32"/>
        <v>2.9814906396825661E-2</v>
      </c>
      <c r="M49" s="10">
        <f t="shared" si="33"/>
        <v>3.0843639366627973</v>
      </c>
      <c r="N49">
        <f t="shared" si="34"/>
        <v>2.9778203007157112E-4</v>
      </c>
      <c r="O49">
        <f t="shared" si="35"/>
        <v>1.0485282748998982E-3</v>
      </c>
      <c r="P49" s="25">
        <f t="shared" si="36"/>
        <v>1.4676438461156548E-3</v>
      </c>
      <c r="Q49" s="17">
        <f t="shared" si="37"/>
        <v>1.086514447815198</v>
      </c>
      <c r="R49">
        <f t="shared" si="38"/>
        <v>2424.8460451710562</v>
      </c>
      <c r="S49" s="25">
        <f t="shared" si="39"/>
        <v>6.0319949681164403E-4</v>
      </c>
      <c r="T49" s="25">
        <f t="shared" si="40"/>
        <v>3.1308763449813815E-2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18"/>
        <v>3.0112688426897232</v>
      </c>
      <c r="Y49" s="7">
        <f t="shared" ca="1" si="4"/>
        <v>49.213628973664342</v>
      </c>
      <c r="Z49">
        <v>1</v>
      </c>
      <c r="AA49">
        <v>2</v>
      </c>
      <c r="AB49" s="11">
        <f t="shared" si="19"/>
        <v>44.977149366271021</v>
      </c>
      <c r="AC49" s="11"/>
      <c r="AD49" s="7">
        <f t="shared" si="41"/>
        <v>3.1930859775541878</v>
      </c>
      <c r="AE49">
        <f t="shared" si="42"/>
        <v>156.99482180770599</v>
      </c>
      <c r="AF49" s="25">
        <f t="shared" si="43"/>
        <v>2.0970565497997963E-3</v>
      </c>
    </row>
    <row r="50" spans="1:32" ht="14.25" x14ac:dyDescent="0.2">
      <c r="A50" s="37" t="str">
        <f>Control!B52</f>
        <v>AME_10-Ba</v>
      </c>
      <c r="B50" s="27">
        <f t="shared" si="25"/>
        <v>1.8879146385829662</v>
      </c>
      <c r="C50" s="20">
        <v>31.837254770575292</v>
      </c>
      <c r="D50" s="9">
        <f t="shared" si="26"/>
        <v>3.3835833201933951E-7</v>
      </c>
      <c r="E50">
        <f>Control!C52/100</f>
        <v>0.42140250000000001</v>
      </c>
      <c r="F50">
        <f t="shared" si="27"/>
        <v>2.4642733727569196E-5</v>
      </c>
      <c r="G50">
        <f t="shared" si="28"/>
        <v>56.350462379162686</v>
      </c>
      <c r="H50" s="21">
        <f t="shared" si="29"/>
        <v>9.7156055172659826E-14</v>
      </c>
      <c r="I50" s="7">
        <f t="shared" si="30"/>
        <v>1.8772319883064299</v>
      </c>
      <c r="J50">
        <f t="shared" si="31"/>
        <v>3.7544639766128598</v>
      </c>
      <c r="K50">
        <f>Control!F52/100</f>
        <v>1.7498579986049104E-2</v>
      </c>
      <c r="L50" s="25">
        <f t="shared" si="32"/>
        <v>1.7464082958272561E-2</v>
      </c>
      <c r="M50" s="10">
        <f t="shared" si="33"/>
        <v>3.3226134381344079</v>
      </c>
      <c r="N50">
        <f t="shared" si="34"/>
        <v>2.7994145514518605E-4</v>
      </c>
      <c r="O50">
        <f t="shared" si="35"/>
        <v>9.8570934910276772E-4</v>
      </c>
      <c r="P50" s="25">
        <f t="shared" si="36"/>
        <v>1.3797150681582305E-3</v>
      </c>
      <c r="Q50" s="17">
        <f t="shared" si="37"/>
        <v>2.4122664979407622</v>
      </c>
      <c r="R50">
        <f t="shared" si="38"/>
        <v>2392.2587941258585</v>
      </c>
      <c r="S50" s="25">
        <f t="shared" si="39"/>
        <v>5.6706089631973586E-4</v>
      </c>
      <c r="T50" s="25">
        <f t="shared" si="40"/>
        <v>1.886844076015836E-2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8"/>
        <v>1.7744024413417749</v>
      </c>
      <c r="Y50" s="7">
        <f t="shared" ca="1" si="4"/>
        <v>27.837254770575292</v>
      </c>
      <c r="Z50">
        <v>1</v>
      </c>
      <c r="AA50">
        <v>2</v>
      </c>
      <c r="AB50" s="11">
        <f t="shared" si="19"/>
        <v>71.420983881967615</v>
      </c>
      <c r="AC50" s="11"/>
      <c r="AD50" s="7">
        <f t="shared" si="41"/>
        <v>1.9446207282149397</v>
      </c>
      <c r="AE50">
        <f t="shared" si="42"/>
        <v>210.08060848255406</v>
      </c>
      <c r="AF50" s="25">
        <f t="shared" si="43"/>
        <v>1.9714186982055354E-3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4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4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4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4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4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4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4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4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4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4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4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4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4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4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4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4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8.28515625" style="1" customWidth="1"/>
    <col min="7" max="7" width="10.570312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8.8554687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7261.5749339109789</v>
      </c>
      <c r="AH1" s="31" t="s">
        <v>96</v>
      </c>
      <c r="AI1">
        <f ca="1">MAX(AD3:OFFSET(AD3,Control!$I$5-1,0))</f>
        <v>7.3087698710963309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2.1830530235980583E-5</v>
      </c>
      <c r="E2" s="18" t="s">
        <v>29</v>
      </c>
      <c r="F2" s="3">
        <f>Control!Q29</f>
        <v>8.8028169014084515E-2</v>
      </c>
      <c r="H2" s="3" t="s">
        <v>33</v>
      </c>
      <c r="I2" s="4">
        <v>0.1</v>
      </c>
      <c r="J2" s="4">
        <f>Control!S29</f>
        <v>2</v>
      </c>
      <c r="K2" s="4" t="s">
        <v>49</v>
      </c>
      <c r="N2" s="4" t="s">
        <v>34</v>
      </c>
      <c r="O2" s="4">
        <f>Control!R29</f>
        <v>3.52112676056338</v>
      </c>
      <c r="P2" s="18">
        <f>Control!P29</f>
        <v>2.52112676056338</v>
      </c>
      <c r="Q2" s="34" t="s">
        <v>35</v>
      </c>
      <c r="R2" s="14" t="s">
        <v>38</v>
      </c>
      <c r="S2" s="8">
        <f ca="1">100*MAX(S3:OFFSET(S3,Control!$I$5-1,0))</f>
        <v>0.309911170399924</v>
      </c>
      <c r="T2" s="8">
        <f ca="1">S2*(1+AG3/100)</f>
        <v>1.0774233950434156</v>
      </c>
      <c r="U2" s="2"/>
      <c r="V2" t="s">
        <v>44</v>
      </c>
      <c r="W2">
        <f>O2/(1+P2-F2)</f>
        <v>1.0256410256410255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3.3735278270882709</v>
      </c>
      <c r="C3" s="20">
        <v>86.260132813377055</v>
      </c>
      <c r="D3" s="9">
        <f>ABS(B3-((354.94*SQRT(C3)+9.623*C3-1.5223*POWER(C3,1.5))/($AA$1+273)+0.0012439*POWER(C3,1.5)))</f>
        <v>8.6509203800488876E-8</v>
      </c>
      <c r="E3">
        <f>Control!C5/100</f>
        <v>0.38965236339525339</v>
      </c>
      <c r="F3">
        <f t="shared" ref="F3:F30" si="0">$F$2*N3</f>
        <v>9.3255776271726736E-5</v>
      </c>
      <c r="G3">
        <f t="shared" ref="G3:G30" si="1">0.018*C3*1000000/8.3144/($AA$1+273.15)</f>
        <v>152.67642904356941</v>
      </c>
      <c r="H3" s="21">
        <f t="shared" ref="H3:H30" si="2">2*0.0000000000000000001*(E3*100)^3.5</f>
        <v>7.3858519390570924E-14</v>
      </c>
      <c r="I3" s="7">
        <f t="shared" ref="I3:I30" si="3">MIN(J3*$J$2,C3)</f>
        <v>8.1044829072955391</v>
      </c>
      <c r="J3">
        <f t="shared" ref="J3:J30" si="4">$I$2+(0.821*SQRT(H3)+1.54)/E3</f>
        <v>4.0522414536477696</v>
      </c>
      <c r="K3">
        <f>Control!F5/100</f>
        <v>2.8561438959384348E-2</v>
      </c>
      <c r="L3" s="25">
        <f>K3*(1-F3-P3-S3)</f>
        <v>2.8348357426456753E-2</v>
      </c>
      <c r="M3" s="10">
        <f t="shared" ref="M3:M30" si="5">0.018*I3*1000000/8.3144/($AA$1+273.15)</f>
        <v>14.344558362871435</v>
      </c>
      <c r="N3">
        <f t="shared" ref="N3:N30" si="6">1/((1+$P$2)*(1+(1-E3)/E3*$AA$2/M3)-$O$2)</f>
        <v>1.0593856184468156E-3</v>
      </c>
      <c r="O3">
        <f t="shared" ref="O3:O30" si="7">$O$2*N3</f>
        <v>3.7302310508690686E-3</v>
      </c>
      <c r="P3" s="25">
        <f t="shared" ref="P3:P30" si="8">S3*($P$2-$F$2)</f>
        <v>5.2212713547664501E-3</v>
      </c>
      <c r="Q3" s="17">
        <f t="shared" ref="Q3:Q30" si="9">100/(1+G3/$AA$2*(1/S3-1))</f>
        <v>3.3424492007842601</v>
      </c>
      <c r="R3">
        <f t="shared" ref="R3:R9" si="10">Q3/100*G3+(100-Q3)/100*$AA$2</f>
        <v>2378.0460042030991</v>
      </c>
      <c r="S3" s="25">
        <f t="shared" ref="S3:S30" si="11">($O$2/(1+$P$2-$F$2)+1)*N3</f>
        <v>2.1459349706999596E-3</v>
      </c>
      <c r="T3" s="25">
        <f>L3+F3+P3</f>
        <v>3.3662884557494929E-2</v>
      </c>
      <c r="U3" s="10">
        <f ca="1">RANK(C3,$C$3:OFFSET($C$3,Control!$I$5-1,0),1)</f>
        <v>23</v>
      </c>
      <c r="V3" s="10">
        <f ca="1">IF(U3=U2,U2+1,U3)</f>
        <v>23</v>
      </c>
      <c r="W3" s="10">
        <f ca="1">IF(V3=V2,V2+1,V3)</f>
        <v>23</v>
      </c>
      <c r="X3" s="7">
        <f>(N3+L3)*100</f>
        <v>2.9407743044903567</v>
      </c>
      <c r="Y3" s="7">
        <f t="shared" ref="Y3:Y66" ca="1" si="12">ABS(C3-V3)</f>
        <v>63.260132813377055</v>
      </c>
      <c r="Z3">
        <v>1</v>
      </c>
      <c r="AA3">
        <v>2</v>
      </c>
      <c r="AB3" s="11">
        <f>100*8.3144*$AA$2*($AA$1+273)*($AE$1/100-B3/100)/(0.018*1000000*C3+8.3144*$AA$2*($AA$1+273)*($AE$1/100-B3/100))</f>
        <v>40.600431269162158</v>
      </c>
      <c r="AC3" s="11"/>
      <c r="AD3" s="7">
        <f t="shared" ref="AD3:AD30" si="13">B3+S3*100</f>
        <v>3.588121324158267</v>
      </c>
      <c r="AE3">
        <f>($AE$1/100-K3)/(1-K3)/N3-1-$P$2</f>
        <v>42.815942072300132</v>
      </c>
      <c r="AF3" s="25">
        <f t="shared" ref="AF3:AF30" si="14">S3+P3+F3</f>
        <v>7.4604621017381372E-3</v>
      </c>
      <c r="AG3">
        <f>100*((O2+P2)*(1+P2-F2)-O2)/(1+O2+P2-F2)</f>
        <v>247.65555357461221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15">100*T4/(1-S4)</f>
        <v>3.9437418689322832</v>
      </c>
      <c r="C4" s="20">
        <v>111.63187129596413</v>
      </c>
      <c r="D4" s="9">
        <f t="shared" ref="D4:D30" si="16">ABS(B4-((354.94*SQRT(C4)+9.623*C4-1.5223*POWER(C4,1.5))/($AA$1+273)+0.0012439*POWER(C4,1.5)))</f>
        <v>7.2669185735563246E-7</v>
      </c>
      <c r="E4">
        <f>Control!C6/100</f>
        <v>0.34971299583991844</v>
      </c>
      <c r="F4">
        <f t="shared" si="0"/>
        <v>8.7306785663399255E-5</v>
      </c>
      <c r="G4">
        <f t="shared" si="1"/>
        <v>197.58322786022953</v>
      </c>
      <c r="H4" s="21">
        <f t="shared" si="2"/>
        <v>5.0584935006422582E-14</v>
      </c>
      <c r="I4" s="7">
        <f t="shared" si="3"/>
        <v>9.0072230827637068</v>
      </c>
      <c r="J4">
        <f t="shared" si="4"/>
        <v>4.5036115413818534</v>
      </c>
      <c r="K4">
        <f>Control!F6/100</f>
        <v>3.4624521969769839E-2</v>
      </c>
      <c r="L4" s="25">
        <f t="shared" ref="L4:L30" si="17">K4*(1-F4-P4-S4)</f>
        <v>3.4382685512304854E-2</v>
      </c>
      <c r="M4" s="10">
        <f t="shared" si="5"/>
        <v>15.942366548987177</v>
      </c>
      <c r="N4">
        <f t="shared" si="6"/>
        <v>9.9180508513621547E-4</v>
      </c>
      <c r="O4">
        <f t="shared" si="7"/>
        <v>3.4922714265359697E-3</v>
      </c>
      <c r="P4" s="25">
        <f t="shared" si="8"/>
        <v>4.8881949975172314E-3</v>
      </c>
      <c r="Q4" s="17">
        <f t="shared" si="9"/>
        <v>2.4402499214536855</v>
      </c>
      <c r="R4">
        <f t="shared" si="10"/>
        <v>2399.9133889909767</v>
      </c>
      <c r="S4" s="25">
        <f t="shared" si="11"/>
        <v>2.0090410698913081E-3</v>
      </c>
      <c r="T4" s="25">
        <f t="shared" ref="T4:T30" si="18">L4+F4+P4</f>
        <v>3.9358187295485486E-2</v>
      </c>
      <c r="U4" s="10">
        <f ca="1">RANK(C4,$C$3:OFFSET($C$3,Control!$I$5-1,0),1)</f>
        <v>34</v>
      </c>
      <c r="V4" s="10">
        <f t="shared" ref="V4:W19" ca="1" si="19">IF(U4=U3,U3+1,U4)</f>
        <v>34</v>
      </c>
      <c r="W4" s="10">
        <f t="shared" ca="1" si="19"/>
        <v>34</v>
      </c>
      <c r="X4" s="7">
        <f t="shared" ref="X4:X67" si="20">(N4+L4)*100</f>
        <v>3.5374490597441071</v>
      </c>
      <c r="Y4" s="7">
        <f t="shared" ca="1" si="12"/>
        <v>77.631871295964132</v>
      </c>
      <c r="Z4">
        <v>1</v>
      </c>
      <c r="AA4">
        <v>2</v>
      </c>
      <c r="AB4" s="11">
        <f t="shared" ref="AB4:AB67" si="21">100*8.3144*$AA$2*($AA$1+273)*($AE$1/100-B4/100)/(0.018*1000000*C4+8.3144*$AA$2*($AA$1+273)*($AE$1/100-B4/100))</f>
        <v>31.381048873457178</v>
      </c>
      <c r="AC4" s="11"/>
      <c r="AD4" s="7">
        <f t="shared" si="13"/>
        <v>4.1446459759214136</v>
      </c>
      <c r="AE4">
        <f t="shared" ref="AE4:AE30" si="22">($AE$1/100-K4)/(1-K4)/N4-1-$P$2</f>
        <v>39.951714469352694</v>
      </c>
      <c r="AF4" s="25">
        <f t="shared" si="14"/>
        <v>6.9845428530719393E-3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15"/>
        <v>5.0298192133670625</v>
      </c>
      <c r="C5" s="20">
        <v>165.27887544825327</v>
      </c>
      <c r="D5" s="9">
        <f t="shared" si="16"/>
        <v>9.5624140783456824E-7</v>
      </c>
      <c r="E5">
        <f>Control!C7/100</f>
        <v>0.47585625936456422</v>
      </c>
      <c r="F5">
        <f t="shared" si="0"/>
        <v>1.0918606636559213E-4</v>
      </c>
      <c r="G5">
        <f t="shared" si="1"/>
        <v>292.53593377105165</v>
      </c>
      <c r="H5" s="21">
        <f t="shared" si="2"/>
        <v>1.4866038318152935E-13</v>
      </c>
      <c r="I5" s="7">
        <f t="shared" si="3"/>
        <v>6.6725441191225388</v>
      </c>
      <c r="J5">
        <f t="shared" si="4"/>
        <v>3.3362720595612694</v>
      </c>
      <c r="K5">
        <f>Control!F7/100</f>
        <v>4.4336719574517083E-2</v>
      </c>
      <c r="L5" s="25">
        <f t="shared" si="17"/>
        <v>4.3949443414045421E-2</v>
      </c>
      <c r="M5" s="10">
        <f t="shared" si="5"/>
        <v>11.810093208960541</v>
      </c>
      <c r="N5">
        <f t="shared" si="6"/>
        <v>1.2403537139131266E-3</v>
      </c>
      <c r="O5">
        <f t="shared" si="7"/>
        <v>4.3674426546236851E-3</v>
      </c>
      <c r="P5" s="25">
        <f t="shared" si="8"/>
        <v>6.1131878736731364E-3</v>
      </c>
      <c r="Q5" s="17">
        <f t="shared" si="9"/>
        <v>2.0700852505779812</v>
      </c>
      <c r="R5">
        <f t="shared" si="10"/>
        <v>2410.2351503159457</v>
      </c>
      <c r="S5" s="25">
        <f t="shared" si="11"/>
        <v>2.5125113692086409E-3</v>
      </c>
      <c r="T5" s="25">
        <f t="shared" si="18"/>
        <v>5.0171817354084144E-2</v>
      </c>
      <c r="U5" s="10">
        <f ca="1">RANK(C5,$C$3:OFFSET($C$3,Control!$I$5-1,0),1)</f>
        <v>41</v>
      </c>
      <c r="V5" s="10">
        <f t="shared" ca="1" si="19"/>
        <v>41</v>
      </c>
      <c r="W5" s="10">
        <f t="shared" ca="1" si="19"/>
        <v>41</v>
      </c>
      <c r="X5" s="7">
        <f t="shared" si="20"/>
        <v>4.5189797127958551</v>
      </c>
      <c r="Y5" s="7">
        <f t="shared" ca="1" si="12"/>
        <v>124.27887544825327</v>
      </c>
      <c r="Z5">
        <v>1</v>
      </c>
      <c r="AA5">
        <v>2</v>
      </c>
      <c r="AB5" s="11">
        <f t="shared" si="21"/>
        <v>17.881291481688979</v>
      </c>
      <c r="AC5" s="11"/>
      <c r="AD5" s="7">
        <f t="shared" si="13"/>
        <v>5.2810703502879264</v>
      </c>
      <c r="AE5">
        <f t="shared" si="22"/>
        <v>23.400215962964857</v>
      </c>
      <c r="AF5" s="25">
        <f t="shared" si="14"/>
        <v>8.7348853092473703E-3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15"/>
        <v>3.9594097211937975</v>
      </c>
      <c r="C6" s="20">
        <v>112.35834214635722</v>
      </c>
      <c r="D6" s="9">
        <f t="shared" si="16"/>
        <v>6.3451998189023584E-7</v>
      </c>
      <c r="E6">
        <f>Control!C8/100</f>
        <v>0.41488618091288926</v>
      </c>
      <c r="F6">
        <f t="shared" si="0"/>
        <v>9.7433019730218151E-5</v>
      </c>
      <c r="G6">
        <f t="shared" si="1"/>
        <v>198.86904752714591</v>
      </c>
      <c r="H6" s="21">
        <f t="shared" si="2"/>
        <v>9.1998636127769117E-14</v>
      </c>
      <c r="I6" s="7">
        <f t="shared" si="3"/>
        <v>7.623723998862844</v>
      </c>
      <c r="J6">
        <f t="shared" si="4"/>
        <v>3.811861999431422</v>
      </c>
      <c r="K6">
        <f>Control!F8/100</f>
        <v>3.421947054952925E-2</v>
      </c>
      <c r="L6" s="25">
        <f t="shared" si="17"/>
        <v>3.395274204159246E-2</v>
      </c>
      <c r="M6" s="10">
        <f t="shared" si="5"/>
        <v>13.493637422033219</v>
      </c>
      <c r="N6">
        <f t="shared" si="6"/>
        <v>1.1068391041352782E-3</v>
      </c>
      <c r="O6">
        <f t="shared" si="7"/>
        <v>3.8973207892087258E-3</v>
      </c>
      <c r="P6" s="25">
        <f t="shared" si="8"/>
        <v>5.4551498605670537E-3</v>
      </c>
      <c r="Q6" s="17">
        <f t="shared" si="9"/>
        <v>2.6991240089225457</v>
      </c>
      <c r="R6">
        <f t="shared" si="10"/>
        <v>2394.1042277890724</v>
      </c>
      <c r="S6" s="25">
        <f t="shared" si="11"/>
        <v>2.2420586981201788E-3</v>
      </c>
      <c r="T6" s="25">
        <f t="shared" si="18"/>
        <v>3.9505324921889733E-2</v>
      </c>
      <c r="U6" s="10">
        <f ca="1">RANK(C6,$C$3:OFFSET($C$3,Control!$I$5-1,0),1)</f>
        <v>35</v>
      </c>
      <c r="V6" s="10">
        <f t="shared" ca="1" si="19"/>
        <v>35</v>
      </c>
      <c r="W6" s="10">
        <f t="shared" ca="1" si="19"/>
        <v>35</v>
      </c>
      <c r="X6" s="7">
        <f t="shared" si="20"/>
        <v>3.5059581145727736</v>
      </c>
      <c r="Y6" s="7">
        <f t="shared" ca="1" si="12"/>
        <v>77.358342146357217</v>
      </c>
      <c r="Z6">
        <v>1</v>
      </c>
      <c r="AA6">
        <v>2</v>
      </c>
      <c r="AB6" s="11">
        <f t="shared" si="21"/>
        <v>31.149985906030953</v>
      </c>
      <c r="AC6" s="11"/>
      <c r="AD6" s="7">
        <f t="shared" si="13"/>
        <v>4.1836155910058155</v>
      </c>
      <c r="AE6">
        <f t="shared" si="22"/>
        <v>35.796155016667484</v>
      </c>
      <c r="AF6" s="25">
        <f t="shared" si="14"/>
        <v>7.7946415784174508E-3</v>
      </c>
      <c r="AG6" s="7"/>
      <c r="AS6" s="9"/>
      <c r="AX6" s="7"/>
      <c r="BH6" s="1"/>
    </row>
    <row r="7" spans="1:60" ht="14.25" x14ac:dyDescent="0.2">
      <c r="A7" s="37" t="str">
        <f>Control!B9</f>
        <v>AME 10 A5</v>
      </c>
      <c r="B7" s="27">
        <f t="shared" si="15"/>
        <v>3.3438145403882182</v>
      </c>
      <c r="C7" s="20">
        <v>84.997793025752372</v>
      </c>
      <c r="D7" s="9">
        <f t="shared" si="16"/>
        <v>4.0566628767280122E-7</v>
      </c>
      <c r="E7">
        <f>Control!C9/100</f>
        <v>0.37570882029801977</v>
      </c>
      <c r="F7">
        <f t="shared" si="0"/>
        <v>9.109239471447313E-5</v>
      </c>
      <c r="G7">
        <f t="shared" si="1"/>
        <v>150.44214624422429</v>
      </c>
      <c r="H7" s="21">
        <f t="shared" si="2"/>
        <v>6.5014445623695072E-14</v>
      </c>
      <c r="I7" s="7">
        <f t="shared" si="3"/>
        <v>8.3978389973195195</v>
      </c>
      <c r="J7">
        <f t="shared" si="4"/>
        <v>4.1989194986597598</v>
      </c>
      <c r="K7">
        <f>Control!F9/100</f>
        <v>2.8383657982640181E-2</v>
      </c>
      <c r="L7" s="25">
        <f t="shared" si="17"/>
        <v>2.817681515252856E-2</v>
      </c>
      <c r="M7" s="10">
        <f t="shared" si="5"/>
        <v>14.863785018364126</v>
      </c>
      <c r="N7">
        <f t="shared" si="6"/>
        <v>1.0348096039564146E-3</v>
      </c>
      <c r="O7">
        <f t="shared" si="7"/>
        <v>3.6436957885789246E-3</v>
      </c>
      <c r="P7" s="25">
        <f t="shared" si="8"/>
        <v>5.1001463949419202E-3</v>
      </c>
      <c r="Q7" s="17">
        <f t="shared" si="9"/>
        <v>3.3142014459366025</v>
      </c>
      <c r="R7">
        <f t="shared" si="10"/>
        <v>2378.6223102883805</v>
      </c>
      <c r="S7" s="25">
        <f t="shared" si="11"/>
        <v>2.0961527875014551E-3</v>
      </c>
      <c r="T7" s="25">
        <f t="shared" si="18"/>
        <v>3.3368053942184957E-2</v>
      </c>
      <c r="U7" s="10">
        <f ca="1">RANK(C7,$C$3:OFFSET($C$3,Control!$I$5-1,0),1)</f>
        <v>20</v>
      </c>
      <c r="V7" s="10">
        <f t="shared" ca="1" si="19"/>
        <v>20</v>
      </c>
      <c r="W7" s="10">
        <f t="shared" ca="1" si="19"/>
        <v>20</v>
      </c>
      <c r="X7" s="7">
        <f t="shared" si="20"/>
        <v>2.9211624756484973</v>
      </c>
      <c r="Y7" s="7">
        <f t="shared" ca="1" si="12"/>
        <v>64.997793025752372</v>
      </c>
      <c r="Z7">
        <v>1</v>
      </c>
      <c r="AA7">
        <v>2</v>
      </c>
      <c r="AB7" s="11">
        <f t="shared" si="21"/>
        <v>41.124981305950385</v>
      </c>
      <c r="AC7" s="11"/>
      <c r="AD7" s="7">
        <f t="shared" si="13"/>
        <v>3.5534298191383638</v>
      </c>
      <c r="AE7">
        <f t="shared" si="22"/>
        <v>44.084555090721651</v>
      </c>
      <c r="AF7" s="25">
        <f t="shared" si="14"/>
        <v>7.2873915771578483E-3</v>
      </c>
      <c r="AG7" s="7"/>
      <c r="AS7" s="9"/>
      <c r="AX7" s="7"/>
      <c r="AY7" s="10"/>
      <c r="BF7" s="10"/>
      <c r="BH7" s="1"/>
    </row>
    <row r="8" spans="1:60" ht="14.25" x14ac:dyDescent="0.2">
      <c r="A8" s="37" t="str">
        <f>Control!B10</f>
        <v>AME 10 A6</v>
      </c>
      <c r="B8" s="27">
        <f t="shared" si="15"/>
        <v>2.9488461381830238</v>
      </c>
      <c r="C8" s="20">
        <v>68.828259072972259</v>
      </c>
      <c r="D8" s="9">
        <f t="shared" si="16"/>
        <v>1.4236831313851894E-7</v>
      </c>
      <c r="E8">
        <f>Control!C10/100</f>
        <v>0.37194525477625634</v>
      </c>
      <c r="F8">
        <f t="shared" si="0"/>
        <v>9.0524929526622627E-5</v>
      </c>
      <c r="G8">
        <f t="shared" si="1"/>
        <v>121.82282208261834</v>
      </c>
      <c r="H8" s="21">
        <f t="shared" si="2"/>
        <v>6.2763416198960356E-14</v>
      </c>
      <c r="I8" s="7">
        <f t="shared" si="3"/>
        <v>8.4807896372193898</v>
      </c>
      <c r="J8">
        <f t="shared" si="4"/>
        <v>4.2403948186096949</v>
      </c>
      <c r="K8">
        <f>Control!F10/100</f>
        <v>2.4445166204340042E-2</v>
      </c>
      <c r="L8" s="25">
        <f t="shared" si="17"/>
        <v>2.4268134448506885E-2</v>
      </c>
      <c r="M8" s="10">
        <f t="shared" si="5"/>
        <v>15.010603798648075</v>
      </c>
      <c r="N8">
        <f t="shared" si="6"/>
        <v>1.028363199422433E-3</v>
      </c>
      <c r="O8">
        <f t="shared" si="7"/>
        <v>3.6209971810649048E-3</v>
      </c>
      <c r="P8" s="25">
        <f t="shared" si="8"/>
        <v>5.0683747465936424E-3</v>
      </c>
      <c r="Q8" s="17">
        <f t="shared" si="9"/>
        <v>4.0368442433485265</v>
      </c>
      <c r="R8">
        <f t="shared" si="10"/>
        <v>2360.8132714061203</v>
      </c>
      <c r="S8" s="25">
        <f t="shared" si="11"/>
        <v>2.0830946860095436E-3</v>
      </c>
      <c r="T8" s="25">
        <f t="shared" si="18"/>
        <v>2.942703412462715E-2</v>
      </c>
      <c r="U8" s="10">
        <f ca="1">RANK(C8,$C$3:OFFSET($C$3,Control!$I$5-1,0),1)</f>
        <v>10</v>
      </c>
      <c r="V8" s="10">
        <f t="shared" ca="1" si="19"/>
        <v>10</v>
      </c>
      <c r="W8" s="10">
        <f t="shared" ca="1" si="19"/>
        <v>10</v>
      </c>
      <c r="X8" s="7">
        <f t="shared" si="20"/>
        <v>2.5296497647929317</v>
      </c>
      <c r="Y8" s="7">
        <f t="shared" ca="1" si="12"/>
        <v>58.828259072972259</v>
      </c>
      <c r="Z8">
        <v>1</v>
      </c>
      <c r="AA8">
        <v>2</v>
      </c>
      <c r="AB8" s="11">
        <f t="shared" si="21"/>
        <v>48.511921926606526</v>
      </c>
      <c r="AC8" s="11"/>
      <c r="AD8" s="7">
        <f t="shared" si="13"/>
        <v>3.1571556067839781</v>
      </c>
      <c r="AE8">
        <f t="shared" si="22"/>
        <v>48.115411025627196</v>
      </c>
      <c r="AF8" s="25">
        <f t="shared" si="14"/>
        <v>7.2419943621298095E-3</v>
      </c>
      <c r="AG8" s="7"/>
      <c r="AS8" s="8"/>
      <c r="AX8" s="7"/>
      <c r="BH8" s="1"/>
    </row>
    <row r="9" spans="1:60" s="10" customFormat="1" ht="14.25" x14ac:dyDescent="0.2">
      <c r="A9" s="37" t="str">
        <f>Control!B11</f>
        <v>AME 10 B1</v>
      </c>
      <c r="B9" s="27">
        <f t="shared" si="15"/>
        <v>5.1275636203613928</v>
      </c>
      <c r="C9" s="20">
        <v>170.40878608537946</v>
      </c>
      <c r="D9" s="9">
        <f t="shared" si="16"/>
        <v>1.4852657503894307E-6</v>
      </c>
      <c r="E9">
        <f>Control!C11/100</f>
        <v>0.32658415960627202</v>
      </c>
      <c r="F9">
        <f t="shared" si="0"/>
        <v>8.4184376523428137E-5</v>
      </c>
      <c r="G9">
        <f t="shared" si="1"/>
        <v>301.6156373588438</v>
      </c>
      <c r="H9" s="21">
        <f t="shared" si="2"/>
        <v>3.9811899806603815E-14</v>
      </c>
      <c r="I9" s="7">
        <f t="shared" si="3"/>
        <v>9.6309544325118814</v>
      </c>
      <c r="J9">
        <f t="shared" si="4"/>
        <v>4.8154772162559407</v>
      </c>
      <c r="K9">
        <f>Control!F11/100</f>
        <v>4.6693212964058421E-2</v>
      </c>
      <c r="L9" s="25">
        <f t="shared" si="17"/>
        <v>4.637874584235803E-2</v>
      </c>
      <c r="M9" s="10">
        <f t="shared" si="5"/>
        <v>17.046342071122115</v>
      </c>
      <c r="N9">
        <f t="shared" si="6"/>
        <v>9.5633451730614354E-4</v>
      </c>
      <c r="O9">
        <f t="shared" si="7"/>
        <v>3.3673750609371248E-3</v>
      </c>
      <c r="P9" s="25">
        <f t="shared" si="8"/>
        <v>4.7133753128588895E-3</v>
      </c>
      <c r="Q9" s="17">
        <f t="shared" si="9"/>
        <v>1.5552656368936455</v>
      </c>
      <c r="R9">
        <f t="shared" si="10"/>
        <v>2421.5091529776009</v>
      </c>
      <c r="S9" s="25">
        <f t="shared" si="11"/>
        <v>1.9371904324919317E-3</v>
      </c>
      <c r="T9" s="25">
        <f t="shared" si="18"/>
        <v>5.1176305531740351E-2</v>
      </c>
      <c r="U9" s="10">
        <f ca="1">RANK(C9,$C$3:OFFSET($C$3,Control!$I$5-1,0),1)</f>
        <v>42</v>
      </c>
      <c r="V9" s="10">
        <f t="shared" ca="1" si="19"/>
        <v>42</v>
      </c>
      <c r="W9" s="10">
        <f t="shared" ca="1" si="19"/>
        <v>42</v>
      </c>
      <c r="X9" s="7">
        <f t="shared" si="20"/>
        <v>4.7335080359664179</v>
      </c>
      <c r="Y9" s="7">
        <f t="shared" ca="1" si="12"/>
        <v>128.40878608537946</v>
      </c>
      <c r="Z9">
        <v>1</v>
      </c>
      <c r="AA9">
        <v>2</v>
      </c>
      <c r="AB9" s="11">
        <f t="shared" si="21"/>
        <v>16.891015553680472</v>
      </c>
      <c r="AC9" s="11"/>
      <c r="AD9" s="7">
        <f t="shared" si="13"/>
        <v>5.3212826636105861</v>
      </c>
      <c r="AE9">
        <f t="shared" si="22"/>
        <v>28.897042803084343</v>
      </c>
      <c r="AF9" s="25">
        <f t="shared" si="14"/>
        <v>6.7347501218742497E-3</v>
      </c>
      <c r="AG9" s="7"/>
      <c r="AI9"/>
      <c r="AJ9"/>
      <c r="AP9"/>
      <c r="AQ9"/>
      <c r="AR9"/>
      <c r="AS9" s="9"/>
      <c r="AT9"/>
      <c r="AU9"/>
      <c r="AV9"/>
      <c r="AW9"/>
      <c r="AX9" s="7"/>
      <c r="AY9"/>
      <c r="AZ9"/>
      <c r="BB9"/>
      <c r="BE9"/>
      <c r="BF9"/>
      <c r="BG9"/>
      <c r="BH9" s="1"/>
    </row>
    <row r="10" spans="1:60" ht="14.25" x14ac:dyDescent="0.2">
      <c r="A10" s="37" t="str">
        <f>Control!B12</f>
        <v>AME 10 B2</v>
      </c>
      <c r="B10" s="27">
        <f t="shared" si="15"/>
        <v>3.050296890930456</v>
      </c>
      <c r="C10" s="20">
        <v>72.870222511574468</v>
      </c>
      <c r="D10" s="9">
        <f t="shared" si="16"/>
        <v>3.6042586248896669E-7</v>
      </c>
      <c r="E10">
        <f>Control!C12/100</f>
        <v>0.35834599538701023</v>
      </c>
      <c r="F10">
        <f t="shared" si="0"/>
        <v>8.8529936934078897E-5</v>
      </c>
      <c r="G10">
        <f t="shared" si="1"/>
        <v>128.97690965474823</v>
      </c>
      <c r="H10" s="21">
        <f t="shared" si="2"/>
        <v>5.5092050870068707E-14</v>
      </c>
      <c r="I10" s="7">
        <f t="shared" si="3"/>
        <v>8.795046198517932</v>
      </c>
      <c r="J10">
        <f t="shared" si="4"/>
        <v>4.397523099258966</v>
      </c>
      <c r="K10">
        <f>Control!F12/100</f>
        <v>2.557676579803474E-2</v>
      </c>
      <c r="L10" s="25">
        <f t="shared" si="17"/>
        <v>2.5395621040988522E-2</v>
      </c>
      <c r="M10" s="10">
        <f t="shared" si="5"/>
        <v>15.56682331765086</v>
      </c>
      <c r="N10">
        <f t="shared" si="6"/>
        <v>1.0057000835711361E-3</v>
      </c>
      <c r="O10">
        <f t="shared" si="7"/>
        <v>3.5411974773631549E-3</v>
      </c>
      <c r="P10" s="25">
        <f t="shared" si="8"/>
        <v>4.9566776690199293E-3</v>
      </c>
      <c r="Q10" s="17">
        <f t="shared" si="9"/>
        <v>3.7402519859491061</v>
      </c>
      <c r="R10">
        <f t="shared" ref="R10:R30" si="23">Q10/100*G10+(100-Q10)/100*2450</f>
        <v>2363.1878877690242</v>
      </c>
      <c r="S10" s="25">
        <f t="shared" si="11"/>
        <v>2.0371873487723012E-3</v>
      </c>
      <c r="T10" s="25">
        <f t="shared" si="18"/>
        <v>3.044082864694253E-2</v>
      </c>
      <c r="U10" s="10">
        <f ca="1">RANK(C10,$C$3:OFFSET($C$3,Control!$I$5-1,0),1)</f>
        <v>11</v>
      </c>
      <c r="V10" s="10">
        <f t="shared" ca="1" si="19"/>
        <v>11</v>
      </c>
      <c r="W10" s="10">
        <f t="shared" ca="1" si="19"/>
        <v>11</v>
      </c>
      <c r="X10" s="7">
        <f t="shared" si="20"/>
        <v>2.6401321124559658</v>
      </c>
      <c r="Y10" s="7">
        <f t="shared" ca="1" si="12"/>
        <v>61.870222511574468</v>
      </c>
      <c r="Z10">
        <v>1</v>
      </c>
      <c r="AA10">
        <v>2</v>
      </c>
      <c r="AB10" s="11">
        <f t="shared" si="21"/>
        <v>46.541994724576618</v>
      </c>
      <c r="AC10" s="11"/>
      <c r="AD10" s="7">
        <f t="shared" si="13"/>
        <v>3.254015625807686</v>
      </c>
      <c r="AE10">
        <f t="shared" si="22"/>
        <v>48.185620152454405</v>
      </c>
      <c r="AF10" s="25">
        <f t="shared" si="14"/>
        <v>7.0823949547263098E-3</v>
      </c>
      <c r="AG10" s="7"/>
      <c r="AS10" s="8"/>
      <c r="AX10" s="7"/>
      <c r="BH10" s="1"/>
    </row>
    <row r="11" spans="1:60" ht="14.25" x14ac:dyDescent="0.2">
      <c r="A11" s="37" t="str">
        <f>Control!B13</f>
        <v>AME 10 B4</v>
      </c>
      <c r="B11" s="27">
        <f t="shared" si="15"/>
        <v>7.1023882361343986</v>
      </c>
      <c r="C11" s="20">
        <v>282.83656329343398</v>
      </c>
      <c r="D11" s="9">
        <f t="shared" si="16"/>
        <v>2.8794711592894373E-7</v>
      </c>
      <c r="E11">
        <f>Control!C13/100</f>
        <v>0.36630521808811933</v>
      </c>
      <c r="F11">
        <f t="shared" si="0"/>
        <v>8.9687151937905153E-5</v>
      </c>
      <c r="G11">
        <f t="shared" si="1"/>
        <v>500.60758172053676</v>
      </c>
      <c r="H11" s="21">
        <f t="shared" si="2"/>
        <v>5.9495054168490207E-14</v>
      </c>
      <c r="I11" s="7">
        <f t="shared" si="3"/>
        <v>8.6082897223955754</v>
      </c>
      <c r="J11">
        <f t="shared" si="4"/>
        <v>4.3041448611977877</v>
      </c>
      <c r="K11">
        <f>Control!F13/100</f>
        <v>6.6241426698370548E-2</v>
      </c>
      <c r="L11" s="25">
        <f t="shared" si="17"/>
        <v>6.5766146306300122E-2</v>
      </c>
      <c r="M11" s="10">
        <f t="shared" si="5"/>
        <v>15.236273028135189</v>
      </c>
      <c r="N11">
        <f t="shared" si="6"/>
        <v>1.0188460460146024E-3</v>
      </c>
      <c r="O11">
        <f t="shared" si="7"/>
        <v>3.5874860775162052E-3</v>
      </c>
      <c r="P11" s="25">
        <f t="shared" si="8"/>
        <v>5.0214686534751822E-3</v>
      </c>
      <c r="Q11" s="17">
        <f t="shared" si="9"/>
        <v>1.0040143879080872</v>
      </c>
      <c r="R11">
        <f t="shared" si="23"/>
        <v>2430.4278196436849</v>
      </c>
      <c r="S11" s="25">
        <f t="shared" si="11"/>
        <v>2.0638163496193226E-3</v>
      </c>
      <c r="T11" s="25">
        <f t="shared" si="18"/>
        <v>7.0877302111713211E-2</v>
      </c>
      <c r="U11" s="10">
        <f ca="1">RANK(C11,$C$3:OFFSET($C$3,Control!$I$5-1,0),1)</f>
        <v>48</v>
      </c>
      <c r="V11" s="10">
        <f t="shared" ca="1" si="19"/>
        <v>48</v>
      </c>
      <c r="W11" s="10">
        <f t="shared" ca="1" si="19"/>
        <v>48</v>
      </c>
      <c r="X11" s="7">
        <f t="shared" si="20"/>
        <v>6.678499235231472</v>
      </c>
      <c r="Y11" s="7">
        <f t="shared" ca="1" si="12"/>
        <v>234.83656329343398</v>
      </c>
      <c r="Z11">
        <v>1</v>
      </c>
      <c r="AA11">
        <v>2</v>
      </c>
      <c r="AB11" s="11">
        <f t="shared" si="21"/>
        <v>2.497735256066214</v>
      </c>
      <c r="AC11" s="11"/>
      <c r="AD11" s="7">
        <f t="shared" si="13"/>
        <v>7.3087698710963309</v>
      </c>
      <c r="AE11">
        <f t="shared" si="22"/>
        <v>6.9973192272991316</v>
      </c>
      <c r="AF11" s="25">
        <f t="shared" si="14"/>
        <v>7.1749721550324105E-3</v>
      </c>
      <c r="AG11" s="7"/>
      <c r="AP11" s="10"/>
      <c r="AS11" s="9"/>
      <c r="AT11" s="12"/>
      <c r="AV11" s="10"/>
      <c r="AX11" s="7"/>
      <c r="BH11" s="1"/>
    </row>
    <row r="12" spans="1:60" ht="14.25" x14ac:dyDescent="0.2">
      <c r="A12" s="37" t="str">
        <f>Control!B14</f>
        <v>AME 10 B5</v>
      </c>
      <c r="B12" s="27">
        <f t="shared" si="15"/>
        <v>6.9139214232494979</v>
      </c>
      <c r="C12" s="20">
        <v>271.45891839234565</v>
      </c>
      <c r="D12" s="9">
        <f t="shared" si="16"/>
        <v>1.8660662437497422E-7</v>
      </c>
      <c r="E12">
        <f>Control!C14/100</f>
        <v>0.28570778195564522</v>
      </c>
      <c r="F12">
        <f t="shared" si="0"/>
        <v>7.9160515973390297E-5</v>
      </c>
      <c r="G12">
        <f t="shared" si="1"/>
        <v>480.46967863867934</v>
      </c>
      <c r="H12" s="21">
        <f t="shared" si="2"/>
        <v>2.4932006953823673E-14</v>
      </c>
      <c r="I12" s="7">
        <f t="shared" si="3"/>
        <v>10.980246299864033</v>
      </c>
      <c r="J12">
        <f t="shared" si="4"/>
        <v>5.4901231499320167</v>
      </c>
      <c r="K12">
        <f>Control!F14/100</f>
        <v>6.491309931702284E-2</v>
      </c>
      <c r="L12" s="25">
        <f t="shared" si="17"/>
        <v>6.4502014962193446E-2</v>
      </c>
      <c r="M12" s="10">
        <f t="shared" si="5"/>
        <v>19.434526013413812</v>
      </c>
      <c r="N12">
        <f t="shared" si="6"/>
        <v>8.992634614577137E-4</v>
      </c>
      <c r="O12">
        <f t="shared" si="7"/>
        <v>3.1664206389356115E-3</v>
      </c>
      <c r="P12" s="25">
        <f t="shared" si="8"/>
        <v>4.4320958015091304E-3</v>
      </c>
      <c r="Q12" s="17">
        <f t="shared" si="9"/>
        <v>0.92383825538133957</v>
      </c>
      <c r="R12">
        <f t="shared" si="23"/>
        <v>2431.8047254399289</v>
      </c>
      <c r="S12" s="25">
        <f t="shared" si="11"/>
        <v>1.8215849603887019E-3</v>
      </c>
      <c r="T12" s="25">
        <f t="shared" si="18"/>
        <v>6.9013271279675964E-2</v>
      </c>
      <c r="U12" s="10">
        <f ca="1">RANK(C12,$C$3:OFFSET($C$3,Control!$I$5-1,0),1)</f>
        <v>47</v>
      </c>
      <c r="V12" s="10">
        <f t="shared" ca="1" si="19"/>
        <v>47</v>
      </c>
      <c r="W12" s="10">
        <f t="shared" ca="1" si="19"/>
        <v>47</v>
      </c>
      <c r="X12" s="7">
        <f t="shared" si="20"/>
        <v>6.5401278423651164</v>
      </c>
      <c r="Y12" s="7">
        <f t="shared" ca="1" si="12"/>
        <v>224.45891839234565</v>
      </c>
      <c r="Z12">
        <v>1</v>
      </c>
      <c r="AA12">
        <v>2</v>
      </c>
      <c r="AB12" s="11">
        <f t="shared" si="21"/>
        <v>3.5046701895256587</v>
      </c>
      <c r="AC12" s="11"/>
      <c r="AD12" s="7">
        <f t="shared" si="13"/>
        <v>7.0960799192883677</v>
      </c>
      <c r="AE12">
        <f t="shared" si="22"/>
        <v>9.9587855627449535</v>
      </c>
      <c r="AF12" s="25">
        <f t="shared" si="14"/>
        <v>6.3328412778712222E-3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15"/>
        <v>5.1723961369067712</v>
      </c>
      <c r="C13" s="20">
        <v>172.77725740055266</v>
      </c>
      <c r="D13" s="9">
        <f t="shared" si="16"/>
        <v>8.4594377547375643E-7</v>
      </c>
      <c r="E13">
        <f>Control!C15/100</f>
        <v>0.39239929120214517</v>
      </c>
      <c r="F13">
        <f t="shared" si="0"/>
        <v>9.3693677491813463E-5</v>
      </c>
      <c r="G13">
        <f t="shared" si="1"/>
        <v>305.80772159172005</v>
      </c>
      <c r="H13" s="21">
        <f t="shared" si="2"/>
        <v>7.5697013502661762E-14</v>
      </c>
      <c r="I13" s="7">
        <f t="shared" si="3"/>
        <v>8.0491488665260462</v>
      </c>
      <c r="J13">
        <f t="shared" si="4"/>
        <v>4.0245744332630231</v>
      </c>
      <c r="K13">
        <f>Control!F15/100</f>
        <v>4.6622419420497864E-2</v>
      </c>
      <c r="L13" s="25">
        <f t="shared" si="17"/>
        <v>4.6272961346172092E-2</v>
      </c>
      <c r="M13" s="10">
        <f t="shared" si="5"/>
        <v>14.246619680496403</v>
      </c>
      <c r="N13">
        <f t="shared" si="6"/>
        <v>1.0643601763070008E-3</v>
      </c>
      <c r="O13">
        <f t="shared" si="7"/>
        <v>3.7477470996725376E-3</v>
      </c>
      <c r="P13" s="25">
        <f t="shared" si="8"/>
        <v>5.2457888826672851E-3</v>
      </c>
      <c r="Q13" s="17">
        <f t="shared" si="9"/>
        <v>1.7049944003100201</v>
      </c>
      <c r="R13">
        <f t="shared" si="23"/>
        <v>2413.4416417212592</v>
      </c>
      <c r="S13" s="25">
        <f t="shared" si="11"/>
        <v>2.1560116391859756E-3</v>
      </c>
      <c r="T13" s="25">
        <f t="shared" si="18"/>
        <v>5.1612443906331192E-2</v>
      </c>
      <c r="U13" s="10">
        <f ca="1">RANK(C13,$C$3:OFFSET($C$3,Control!$I$5-1,0),1)</f>
        <v>43</v>
      </c>
      <c r="V13" s="10">
        <f t="shared" ca="1" si="19"/>
        <v>43</v>
      </c>
      <c r="W13" s="10">
        <f t="shared" ca="1" si="19"/>
        <v>43</v>
      </c>
      <c r="X13" s="7">
        <f t="shared" si="20"/>
        <v>4.7337321522479092</v>
      </c>
      <c r="Y13" s="7">
        <f t="shared" ca="1" si="12"/>
        <v>129.77725740055266</v>
      </c>
      <c r="Z13">
        <v>1</v>
      </c>
      <c r="AA13">
        <v>2</v>
      </c>
      <c r="AB13" s="11">
        <f t="shared" si="21"/>
        <v>16.447663097759374</v>
      </c>
      <c r="AC13" s="11"/>
      <c r="AD13" s="7">
        <f t="shared" si="13"/>
        <v>5.3879973008253685</v>
      </c>
      <c r="AE13">
        <f t="shared" si="22"/>
        <v>25.674411210088834</v>
      </c>
      <c r="AF13" s="25">
        <f t="shared" si="14"/>
        <v>7.4954941993450735E-3</v>
      </c>
      <c r="AG13" s="7"/>
      <c r="AR13" s="10"/>
      <c r="AS13" s="8"/>
      <c r="AX13" s="13"/>
      <c r="BH13" s="1"/>
    </row>
    <row r="14" spans="1:60" ht="14.25" x14ac:dyDescent="0.2">
      <c r="A14" s="37" t="str">
        <f>Control!B16</f>
        <v>AME 10 C2</v>
      </c>
      <c r="B14" s="27">
        <f t="shared" si="15"/>
        <v>4.7670981538560362</v>
      </c>
      <c r="C14" s="20">
        <v>151.72356088718593</v>
      </c>
      <c r="D14" s="9">
        <f t="shared" si="16"/>
        <v>1.6234202782072771E-7</v>
      </c>
      <c r="E14">
        <f>Control!C16/100</f>
        <v>0.32913687353920051</v>
      </c>
      <c r="F14">
        <f t="shared" si="0"/>
        <v>8.451842487009083E-5</v>
      </c>
      <c r="G14" s="10">
        <f t="shared" si="1"/>
        <v>268.54365652492714</v>
      </c>
      <c r="H14" s="21">
        <f t="shared" si="2"/>
        <v>4.0911733700943603E-14</v>
      </c>
      <c r="I14" s="7">
        <f t="shared" si="3"/>
        <v>9.5578100168553384</v>
      </c>
      <c r="J14">
        <f t="shared" si="4"/>
        <v>4.7789050084276692</v>
      </c>
      <c r="K14">
        <f>Control!F16/100</f>
        <v>4.3052770841903835E-2</v>
      </c>
      <c r="L14" s="25">
        <f t="shared" si="17"/>
        <v>4.2761670651675777E-2</v>
      </c>
      <c r="M14" s="10">
        <f t="shared" si="5"/>
        <v>16.916879852334674</v>
      </c>
      <c r="N14">
        <f t="shared" si="6"/>
        <v>9.6012930652423177E-4</v>
      </c>
      <c r="O14">
        <f t="shared" si="7"/>
        <v>3.3807369948036328E-3</v>
      </c>
      <c r="P14" s="25">
        <f t="shared" si="8"/>
        <v>4.7320782515214233E-3</v>
      </c>
      <c r="Q14" s="17">
        <f t="shared" si="9"/>
        <v>1.7502723651392269</v>
      </c>
      <c r="R14">
        <f t="shared" si="23"/>
        <v>2411.8185724625791</v>
      </c>
      <c r="S14" s="25">
        <f t="shared" si="11"/>
        <v>1.9448773132157515E-3</v>
      </c>
      <c r="T14" s="25">
        <f t="shared" si="18"/>
        <v>4.7578267328067289E-2</v>
      </c>
      <c r="U14" s="10">
        <f ca="1">RANK(C14,$C$3:OFFSET($C$3,Control!$I$5-1,0),1)</f>
        <v>39</v>
      </c>
      <c r="V14" s="10">
        <f t="shared" ca="1" si="19"/>
        <v>39</v>
      </c>
      <c r="W14" s="10">
        <f t="shared" ca="1" si="19"/>
        <v>39</v>
      </c>
      <c r="X14" s="7">
        <f t="shared" si="20"/>
        <v>4.3721799958200007</v>
      </c>
      <c r="Y14" s="13">
        <f t="shared" ca="1" si="12"/>
        <v>112.72356088718593</v>
      </c>
      <c r="Z14" s="10">
        <v>1</v>
      </c>
      <c r="AA14" s="10">
        <v>2</v>
      </c>
      <c r="AB14" s="11">
        <f t="shared" si="21"/>
        <v>20.711582423130899</v>
      </c>
      <c r="AC14" s="11"/>
      <c r="AD14" s="7">
        <f t="shared" si="13"/>
        <v>4.9615858851776116</v>
      </c>
      <c r="AE14">
        <f t="shared" si="22"/>
        <v>32.608275735760884</v>
      </c>
      <c r="AF14" s="25">
        <f t="shared" si="14"/>
        <v>6.7614739896072655E-3</v>
      </c>
      <c r="AG14" s="7"/>
      <c r="AS14" s="9"/>
      <c r="AX14" s="7"/>
      <c r="BH14" s="1"/>
    </row>
    <row r="15" spans="1:60" ht="14.25" x14ac:dyDescent="0.2">
      <c r="A15" s="37" t="str">
        <f>Control!B17</f>
        <v>AME 10 C3</v>
      </c>
      <c r="B15" s="27">
        <f t="shared" si="15"/>
        <v>2.843609658651344</v>
      </c>
      <c r="C15" s="20">
        <v>64.720385428645855</v>
      </c>
      <c r="D15" s="9">
        <f t="shared" si="16"/>
        <v>1.9948410479031509E-7</v>
      </c>
      <c r="E15">
        <f>Control!C17/100</f>
        <v>0.35096976092195603</v>
      </c>
      <c r="F15">
        <f t="shared" si="0"/>
        <v>8.7482824518226847E-5</v>
      </c>
      <c r="G15">
        <f t="shared" si="1"/>
        <v>114.55207650731492</v>
      </c>
      <c r="H15" s="21">
        <f t="shared" si="2"/>
        <v>5.1224053824214064E-14</v>
      </c>
      <c r="I15" s="7">
        <f t="shared" si="3"/>
        <v>8.9756858697417581</v>
      </c>
      <c r="J15">
        <f t="shared" si="4"/>
        <v>4.487842934870879</v>
      </c>
      <c r="K15">
        <f>Control!F17/100</f>
        <v>2.3558193079259309E-2</v>
      </c>
      <c r="L15" s="25">
        <f t="shared" si="17"/>
        <v>2.3393318097569761E-2</v>
      </c>
      <c r="M15" s="10">
        <f t="shared" si="5"/>
        <v>15.886547146568747</v>
      </c>
      <c r="N15">
        <f t="shared" si="6"/>
        <v>9.9380488652705688E-4</v>
      </c>
      <c r="O15">
        <f t="shared" si="7"/>
        <v>3.4993129807290731E-3</v>
      </c>
      <c r="P15" s="25">
        <f t="shared" si="8"/>
        <v>4.8980511873081894E-3</v>
      </c>
      <c r="Q15" s="17">
        <f t="shared" si="9"/>
        <v>4.143879760353256</v>
      </c>
      <c r="R15">
        <f t="shared" si="23"/>
        <v>2353.2218461847965</v>
      </c>
      <c r="S15" s="25">
        <f t="shared" si="11"/>
        <v>2.0130919496317307E-3</v>
      </c>
      <c r="T15" s="25">
        <f t="shared" si="18"/>
        <v>2.8378852109396179E-2</v>
      </c>
      <c r="U15" s="10">
        <f ca="1">RANK(C15,$C$3:OFFSET($C$3,Control!$I$5-1,0),1)</f>
        <v>7</v>
      </c>
      <c r="V15" s="10">
        <f t="shared" ca="1" si="19"/>
        <v>7</v>
      </c>
      <c r="W15" s="10">
        <f t="shared" ca="1" si="19"/>
        <v>7</v>
      </c>
      <c r="X15" s="7">
        <f t="shared" si="20"/>
        <v>2.4387122984096821</v>
      </c>
      <c r="Y15" s="7">
        <f t="shared" ca="1" si="12"/>
        <v>57.720385428645855</v>
      </c>
      <c r="Z15">
        <v>1</v>
      </c>
      <c r="AA15">
        <v>2</v>
      </c>
      <c r="AB15" s="11">
        <f t="shared" si="21"/>
        <v>50.606313557410907</v>
      </c>
      <c r="AC15" s="11"/>
      <c r="AD15" s="7">
        <f t="shared" si="13"/>
        <v>3.0449188536145169</v>
      </c>
      <c r="AE15">
        <f t="shared" si="22"/>
        <v>50.776505577785258</v>
      </c>
      <c r="AF15" s="25">
        <f t="shared" si="14"/>
        <v>6.9986259614581471E-3</v>
      </c>
      <c r="AG15" s="7"/>
      <c r="AP15" s="12"/>
      <c r="AS15" s="8"/>
      <c r="AV15" s="12"/>
      <c r="AX15" s="7"/>
      <c r="BH15" s="1"/>
    </row>
    <row r="16" spans="1:60" ht="14.25" x14ac:dyDescent="0.2">
      <c r="A16" s="37" t="str">
        <f>Control!B18</f>
        <v>AME 10 C4</v>
      </c>
      <c r="B16" s="27">
        <f t="shared" si="15"/>
        <v>3.3660678990072772</v>
      </c>
      <c r="C16" s="20">
        <v>85.942620321372175</v>
      </c>
      <c r="D16" s="9">
        <f t="shared" si="16"/>
        <v>2.1152389173551001E-7</v>
      </c>
      <c r="E16">
        <f>Control!C18/100</f>
        <v>0.34967461501867869</v>
      </c>
      <c r="F16">
        <f t="shared" si="0"/>
        <v>8.7301420253369847E-5</v>
      </c>
      <c r="G16">
        <f t="shared" si="1"/>
        <v>152.11444667842622</v>
      </c>
      <c r="H16" s="21">
        <f t="shared" si="2"/>
        <v>5.0565506824928548E-14</v>
      </c>
      <c r="I16" s="7">
        <f t="shared" si="3"/>
        <v>9.008189776853909</v>
      </c>
      <c r="J16">
        <f t="shared" si="4"/>
        <v>4.5040948884269545</v>
      </c>
      <c r="K16">
        <f>Control!F18/100</f>
        <v>2.8819137575378625E-2</v>
      </c>
      <c r="L16" s="25">
        <f t="shared" si="17"/>
        <v>2.8617861444114E-2</v>
      </c>
      <c r="M16" s="10">
        <f t="shared" si="5"/>
        <v>15.944077552632271</v>
      </c>
      <c r="N16">
        <f t="shared" si="6"/>
        <v>9.9174413407828138E-4</v>
      </c>
      <c r="O16">
        <f t="shared" si="7"/>
        <v>3.4920568101347933E-3</v>
      </c>
      <c r="P16" s="25">
        <f t="shared" si="8"/>
        <v>4.8878945950884163E-3</v>
      </c>
      <c r="Q16" s="17">
        <f t="shared" si="9"/>
        <v>3.1465286429758237</v>
      </c>
      <c r="R16">
        <f t="shared" si="23"/>
        <v>2377.6963728819333</v>
      </c>
      <c r="S16" s="25">
        <f t="shared" si="11"/>
        <v>2.0089176049278008E-3</v>
      </c>
      <c r="T16" s="25">
        <f t="shared" si="18"/>
        <v>3.3593057459455788E-2</v>
      </c>
      <c r="U16" s="10">
        <f ca="1">RANK(C16,$C$3:OFFSET($C$3,Control!$I$5-1,0),1)</f>
        <v>22</v>
      </c>
      <c r="V16" s="10">
        <f t="shared" ca="1" si="19"/>
        <v>22</v>
      </c>
      <c r="W16" s="10">
        <f t="shared" ca="1" si="19"/>
        <v>22</v>
      </c>
      <c r="X16" s="7">
        <f t="shared" si="20"/>
        <v>2.9609605578192282</v>
      </c>
      <c r="Y16" s="7">
        <f t="shared" ca="1" si="12"/>
        <v>63.942620321372175</v>
      </c>
      <c r="Z16">
        <v>1</v>
      </c>
      <c r="AA16">
        <v>2</v>
      </c>
      <c r="AB16" s="11">
        <f t="shared" si="21"/>
        <v>40.731712679113166</v>
      </c>
      <c r="AC16" s="11"/>
      <c r="AD16" s="7">
        <f t="shared" si="13"/>
        <v>3.5669596595000574</v>
      </c>
      <c r="AE16">
        <f t="shared" si="22"/>
        <v>45.721921422514228</v>
      </c>
      <c r="AF16" s="25">
        <f t="shared" si="14"/>
        <v>6.9841136202695876E-3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15"/>
        <v>4.0877181271226375</v>
      </c>
      <c r="C17" s="20">
        <v>118.36349761193178</v>
      </c>
      <c r="D17" s="9">
        <f t="shared" si="16"/>
        <v>8.4181822224138614E-7</v>
      </c>
      <c r="E17">
        <f>Control!C19/100</f>
        <v>0.42296595174014884</v>
      </c>
      <c r="F17">
        <f t="shared" si="0"/>
        <v>9.8847776252108284E-5</v>
      </c>
      <c r="G17">
        <f t="shared" si="1"/>
        <v>209.49789381374958</v>
      </c>
      <c r="H17" s="21">
        <f t="shared" si="2"/>
        <v>9.8423527416286924E-14</v>
      </c>
      <c r="I17" s="7">
        <f t="shared" si="3"/>
        <v>7.4819112329615143</v>
      </c>
      <c r="J17">
        <f t="shared" si="4"/>
        <v>3.7409556164807571</v>
      </c>
      <c r="K17">
        <f>Control!F19/100</f>
        <v>3.5431176862735711E-2</v>
      </c>
      <c r="L17" s="25">
        <f t="shared" si="17"/>
        <v>3.5150993419305582E-2</v>
      </c>
      <c r="M17" s="10">
        <f t="shared" si="5"/>
        <v>13.242635412362665</v>
      </c>
      <c r="N17">
        <f t="shared" si="6"/>
        <v>1.12291073822395E-3</v>
      </c>
      <c r="O17">
        <f t="shared" si="7"/>
        <v>3.9539110500843308E-3</v>
      </c>
      <c r="P17" s="25">
        <f t="shared" si="8"/>
        <v>5.5343602644372701E-3</v>
      </c>
      <c r="Q17" s="17">
        <f t="shared" si="9"/>
        <v>2.6020658178616185</v>
      </c>
      <c r="R17">
        <f t="shared" si="23"/>
        <v>2391.700660546458</v>
      </c>
      <c r="S17" s="25">
        <f t="shared" si="11"/>
        <v>2.2746140594792834E-3</v>
      </c>
      <c r="T17" s="25">
        <f t="shared" si="18"/>
        <v>4.0784201459994965E-2</v>
      </c>
      <c r="U17" s="10">
        <f ca="1">RANK(C17,$C$3:OFFSET($C$3,Control!$I$5-1,0),1)</f>
        <v>37</v>
      </c>
      <c r="V17" s="10">
        <f t="shared" ca="1" si="19"/>
        <v>37</v>
      </c>
      <c r="W17" s="10">
        <f t="shared" ca="1" si="19"/>
        <v>37</v>
      </c>
      <c r="X17" s="7">
        <f t="shared" si="20"/>
        <v>3.6273904157529535</v>
      </c>
      <c r="Y17" s="7">
        <f t="shared" ca="1" si="12"/>
        <v>81.363497611931777</v>
      </c>
      <c r="Z17">
        <v>1</v>
      </c>
      <c r="AA17">
        <v>2</v>
      </c>
      <c r="AB17" s="11">
        <f t="shared" si="21"/>
        <v>29.300864711557939</v>
      </c>
      <c r="AC17" s="11"/>
      <c r="AD17" s="7">
        <f t="shared" si="13"/>
        <v>4.315179533070566</v>
      </c>
      <c r="AE17">
        <f t="shared" si="22"/>
        <v>34.163397804833934</v>
      </c>
      <c r="AF17" s="25">
        <f t="shared" si="14"/>
        <v>7.9078221001686617E-3</v>
      </c>
      <c r="AG17" s="7"/>
      <c r="AS17" s="8"/>
      <c r="AX17" s="7"/>
      <c r="BH17" s="1"/>
    </row>
    <row r="18" spans="1:60" ht="14.25" x14ac:dyDescent="0.2">
      <c r="A18" s="37" t="str">
        <f>Control!B20</f>
        <v>AME 10 D2</v>
      </c>
      <c r="B18" s="27">
        <f t="shared" si="15"/>
        <v>3.5560554333167551</v>
      </c>
      <c r="C18" s="20">
        <v>94.148484744220454</v>
      </c>
      <c r="D18" s="9">
        <f t="shared" si="16"/>
        <v>3.0928419825215769E-9</v>
      </c>
      <c r="E18">
        <f>Control!C20/100</f>
        <v>0.3184283787812322</v>
      </c>
      <c r="F18">
        <f t="shared" si="0"/>
        <v>8.313387872972049E-5</v>
      </c>
      <c r="G18">
        <f t="shared" si="1"/>
        <v>166.63844561553262</v>
      </c>
      <c r="H18" s="21">
        <f t="shared" si="2"/>
        <v>3.6439396499948843E-14</v>
      </c>
      <c r="I18" s="7">
        <f t="shared" si="3"/>
        <v>9.8725057145712256</v>
      </c>
      <c r="J18">
        <f t="shared" si="4"/>
        <v>4.9362528572856128</v>
      </c>
      <c r="K18">
        <f>Control!F20/100</f>
        <v>3.0960744156620663E-2</v>
      </c>
      <c r="L18" s="25">
        <f t="shared" si="17"/>
        <v>3.0754833216612792E-2</v>
      </c>
      <c r="M18" s="10">
        <f t="shared" si="5"/>
        <v>17.473876622402074</v>
      </c>
      <c r="N18">
        <f t="shared" si="6"/>
        <v>9.4440086236962468E-4</v>
      </c>
      <c r="O18">
        <f t="shared" si="7"/>
        <v>3.3253551491888192E-3</v>
      </c>
      <c r="P18" s="25">
        <f t="shared" si="8"/>
        <v>4.6545592881812418E-3</v>
      </c>
      <c r="Q18" s="17">
        <f t="shared" si="9"/>
        <v>2.746207225837511</v>
      </c>
      <c r="R18">
        <f t="shared" si="23"/>
        <v>2387.2941600014979</v>
      </c>
      <c r="S18" s="25">
        <f t="shared" si="11"/>
        <v>1.9130171314666756E-3</v>
      </c>
      <c r="T18" s="25">
        <f t="shared" si="18"/>
        <v>3.5492526383523751E-2</v>
      </c>
      <c r="U18" s="10">
        <f ca="1">RANK(C18,$C$3:OFFSET($C$3,Control!$I$5-1,0),1)</f>
        <v>27</v>
      </c>
      <c r="V18" s="10">
        <f t="shared" ca="1" si="19"/>
        <v>27</v>
      </c>
      <c r="W18" s="10">
        <f t="shared" ca="1" si="19"/>
        <v>27</v>
      </c>
      <c r="X18" s="7">
        <f t="shared" si="20"/>
        <v>3.1699234078982417</v>
      </c>
      <c r="Y18" s="7">
        <f t="shared" ca="1" si="12"/>
        <v>67.148484744220454</v>
      </c>
      <c r="Z18">
        <v>1</v>
      </c>
      <c r="AA18">
        <v>2</v>
      </c>
      <c r="AB18" s="11">
        <f t="shared" si="21"/>
        <v>37.474882192092792</v>
      </c>
      <c r="AC18" s="11"/>
      <c r="AD18" s="7">
        <f t="shared" si="13"/>
        <v>3.7473571464634228</v>
      </c>
      <c r="AE18">
        <f t="shared" si="22"/>
        <v>45.964642937953641</v>
      </c>
      <c r="AF18" s="25">
        <f t="shared" si="14"/>
        <v>6.6507102983776375E-3</v>
      </c>
      <c r="AG18" s="7"/>
      <c r="AP18" s="14"/>
      <c r="AR18" s="12"/>
      <c r="AS18" s="9"/>
      <c r="AT18" s="14"/>
      <c r="AV18" s="14"/>
      <c r="AX18" s="7"/>
      <c r="BH18" s="1"/>
    </row>
    <row r="19" spans="1:60" ht="14.25" x14ac:dyDescent="0.2">
      <c r="A19" s="37" t="str">
        <f>Control!B21</f>
        <v>AME 10 D3</v>
      </c>
      <c r="B19" s="27">
        <f t="shared" si="15"/>
        <v>3.0655688629978499</v>
      </c>
      <c r="C19" s="20">
        <v>73.485494887453982</v>
      </c>
      <c r="D19" s="9">
        <f t="shared" si="16"/>
        <v>8.1005572027947892E-8</v>
      </c>
      <c r="E19">
        <f>Control!C21/100</f>
        <v>0.318519651216216</v>
      </c>
      <c r="F19">
        <f t="shared" si="0"/>
        <v>8.3145495869760825E-5</v>
      </c>
      <c r="G19">
        <f t="shared" si="1"/>
        <v>130.06591318598171</v>
      </c>
      <c r="H19" s="21">
        <f t="shared" si="2"/>
        <v>3.6475966308785465E-14</v>
      </c>
      <c r="I19" s="7">
        <f t="shared" si="3"/>
        <v>9.869734039453693</v>
      </c>
      <c r="J19">
        <f t="shared" si="4"/>
        <v>4.9348670197268465</v>
      </c>
      <c r="K19">
        <f>Control!F21/100</f>
        <v>2.6031834749273858E-2</v>
      </c>
      <c r="L19" s="25">
        <f t="shared" si="17"/>
        <v>2.5858680364583615E-2</v>
      </c>
      <c r="M19" s="10">
        <f t="shared" si="5"/>
        <v>17.468970886164346</v>
      </c>
      <c r="N19">
        <f t="shared" si="6"/>
        <v>9.4453283308048284E-4</v>
      </c>
      <c r="O19">
        <f t="shared" si="7"/>
        <v>3.3258198347904324E-3</v>
      </c>
      <c r="P19" s="25">
        <f t="shared" si="8"/>
        <v>4.6552097169583308E-3</v>
      </c>
      <c r="Q19" s="17">
        <f t="shared" si="9"/>
        <v>3.4919096042462487</v>
      </c>
      <c r="R19">
        <f t="shared" si="23"/>
        <v>2368.9899988103589</v>
      </c>
      <c r="S19" s="25">
        <f t="shared" si="11"/>
        <v>1.9132844567527729E-3</v>
      </c>
      <c r="T19" s="25">
        <f t="shared" si="18"/>
        <v>3.0597035577411707E-2</v>
      </c>
      <c r="U19" s="10">
        <f ca="1">RANK(C19,$C$3:OFFSET($C$3,Control!$I$5-1,0),1)</f>
        <v>12</v>
      </c>
      <c r="V19" s="10">
        <f t="shared" ca="1" si="19"/>
        <v>12</v>
      </c>
      <c r="W19" s="10">
        <f t="shared" ca="1" si="19"/>
        <v>12</v>
      </c>
      <c r="X19" s="7">
        <f t="shared" si="20"/>
        <v>2.68032131976641</v>
      </c>
      <c r="Y19" s="7">
        <f t="shared" ca="1" si="12"/>
        <v>61.485494887453982</v>
      </c>
      <c r="Z19">
        <v>1</v>
      </c>
      <c r="AA19">
        <v>2</v>
      </c>
      <c r="AB19" s="11">
        <f t="shared" si="21"/>
        <v>46.24972162125848</v>
      </c>
      <c r="AC19" s="11"/>
      <c r="AD19" s="7">
        <f t="shared" si="13"/>
        <v>3.2568973086731274</v>
      </c>
      <c r="AE19">
        <f t="shared" si="22"/>
        <v>51.065164768940335</v>
      </c>
      <c r="AF19" s="25">
        <f t="shared" si="14"/>
        <v>6.6516396695808647E-3</v>
      </c>
      <c r="AG19" s="7"/>
      <c r="AP19" s="10"/>
      <c r="AS19" s="9"/>
      <c r="AT19" s="12"/>
      <c r="AV19" s="10"/>
      <c r="AX19" s="7"/>
      <c r="BH19" s="1"/>
    </row>
    <row r="20" spans="1:60" ht="14.25" x14ac:dyDescent="0.2">
      <c r="A20" s="37" t="str">
        <f>Control!B22</f>
        <v>AME 10 D4</v>
      </c>
      <c r="B20" s="27">
        <f t="shared" si="15"/>
        <v>3.0755152071579861</v>
      </c>
      <c r="C20" s="20">
        <v>73.88715592248009</v>
      </c>
      <c r="D20" s="9">
        <f t="shared" si="16"/>
        <v>1.9561964936798404E-7</v>
      </c>
      <c r="E20">
        <f>Control!C22/100</f>
        <v>0.30216134292297342</v>
      </c>
      <c r="F20">
        <f t="shared" si="0"/>
        <v>8.1111947770691752E-5</v>
      </c>
      <c r="G20">
        <f t="shared" si="1"/>
        <v>130.77683456430142</v>
      </c>
      <c r="H20" s="21">
        <f t="shared" si="2"/>
        <v>3.0329562984845122E-14</v>
      </c>
      <c r="I20" s="7">
        <f t="shared" si="3"/>
        <v>10.393230729536999</v>
      </c>
      <c r="J20">
        <f t="shared" si="4"/>
        <v>5.1966153647684994</v>
      </c>
      <c r="K20">
        <f>Control!F22/100</f>
        <v>2.624558844075324E-2</v>
      </c>
      <c r="L20" s="25">
        <f t="shared" si="17"/>
        <v>2.6075281976847841E-2</v>
      </c>
      <c r="M20" s="10">
        <f t="shared" si="5"/>
        <v>18.395535715724318</v>
      </c>
      <c r="N20">
        <f t="shared" si="6"/>
        <v>9.2143172667505824E-4</v>
      </c>
      <c r="O20">
        <f t="shared" si="7"/>
        <v>3.2444779108276697E-3</v>
      </c>
      <c r="P20" s="25">
        <f t="shared" si="8"/>
        <v>4.5413539660044012E-3</v>
      </c>
      <c r="Q20" s="17">
        <f t="shared" si="9"/>
        <v>3.3913581893913403</v>
      </c>
      <c r="R20">
        <f t="shared" si="23"/>
        <v>2371.3468352487353</v>
      </c>
      <c r="S20" s="25">
        <f t="shared" si="11"/>
        <v>1.8664899078802461E-3</v>
      </c>
      <c r="T20" s="25">
        <f t="shared" si="18"/>
        <v>3.0697747890622934E-2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20"/>
        <v>2.6996713703522897</v>
      </c>
      <c r="Y20" s="7">
        <f t="shared" ca="1" si="12"/>
        <v>60.88715592248009</v>
      </c>
      <c r="Z20">
        <v>1</v>
      </c>
      <c r="AA20">
        <v>2</v>
      </c>
      <c r="AB20" s="11">
        <f t="shared" si="21"/>
        <v>46.059977505606199</v>
      </c>
      <c r="AC20" s="11"/>
      <c r="AD20" s="7">
        <f t="shared" si="13"/>
        <v>3.2621641979460105</v>
      </c>
      <c r="AE20">
        <f t="shared" si="22"/>
        <v>52.207741674313326</v>
      </c>
      <c r="AF20" s="25">
        <f t="shared" si="14"/>
        <v>6.4889558216553386E-3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15"/>
        <v>3.2913477040832424</v>
      </c>
      <c r="C21" s="20">
        <v>82.784071031190265</v>
      </c>
      <c r="D21" s="9">
        <f t="shared" si="16"/>
        <v>1.5268846098592803E-7</v>
      </c>
      <c r="E21">
        <f>Control!C23/100</f>
        <v>0.26758526336205241</v>
      </c>
      <c r="F21">
        <f t="shared" si="0"/>
        <v>7.7112610204589267E-5</v>
      </c>
      <c r="G21">
        <f t="shared" si="1"/>
        <v>146.52396112206395</v>
      </c>
      <c r="H21" s="21">
        <f t="shared" si="2"/>
        <v>1.9822008938378379E-14</v>
      </c>
      <c r="I21" s="7">
        <f t="shared" si="3"/>
        <v>11.710350728884899</v>
      </c>
      <c r="J21">
        <f t="shared" si="4"/>
        <v>5.8551753644424496</v>
      </c>
      <c r="K21">
        <f>Control!F23/100</f>
        <v>2.8637187661522442E-2</v>
      </c>
      <c r="L21" s="25">
        <f t="shared" si="17"/>
        <v>2.8460524598362548E-2</v>
      </c>
      <c r="M21" s="10">
        <f t="shared" si="5"/>
        <v>20.726776945753134</v>
      </c>
      <c r="N21">
        <f t="shared" si="6"/>
        <v>8.7599925192413403E-4</v>
      </c>
      <c r="O21">
        <f t="shared" si="7"/>
        <v>3.0845044081835703E-3</v>
      </c>
      <c r="P21" s="25">
        <f t="shared" si="8"/>
        <v>4.3174361830341772E-3</v>
      </c>
      <c r="Q21" s="17">
        <f t="shared" si="9"/>
        <v>2.8922399744177265</v>
      </c>
      <c r="R21">
        <f t="shared" si="23"/>
        <v>2383.3779452024387</v>
      </c>
      <c r="S21" s="25">
        <f t="shared" si="11"/>
        <v>1.7744600231283741E-3</v>
      </c>
      <c r="T21" s="25">
        <f t="shared" si="18"/>
        <v>3.2855073391601312E-2</v>
      </c>
      <c r="U21" s="10">
        <f ca="1">RANK(C21,$C$3:OFFSET($C$3,Control!$I$5-1,0),1)</f>
        <v>16</v>
      </c>
      <c r="V21" s="10">
        <f t="shared" ca="1" si="24"/>
        <v>16</v>
      </c>
      <c r="W21" s="10">
        <f t="shared" ca="1" si="24"/>
        <v>16</v>
      </c>
      <c r="X21" s="7">
        <f t="shared" si="20"/>
        <v>2.933652385028668</v>
      </c>
      <c r="Y21" s="7">
        <f t="shared" ca="1" si="12"/>
        <v>66.784071031190265</v>
      </c>
      <c r="Z21">
        <v>1</v>
      </c>
      <c r="AA21">
        <v>2</v>
      </c>
      <c r="AB21" s="11">
        <f t="shared" si="21"/>
        <v>42.061963323654325</v>
      </c>
      <c r="AC21" s="11"/>
      <c r="AD21" s="7">
        <f t="shared" si="13"/>
        <v>3.4687937063960796</v>
      </c>
      <c r="AE21">
        <f t="shared" si="22"/>
        <v>52.431741201223403</v>
      </c>
      <c r="AF21" s="25">
        <f t="shared" si="14"/>
        <v>6.1690088163671407E-3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15"/>
        <v>6.0229882785892404</v>
      </c>
      <c r="C22" s="20">
        <v>219.43162883614326</v>
      </c>
      <c r="D22" s="9">
        <f t="shared" si="16"/>
        <v>1.6857503162270859E-6</v>
      </c>
      <c r="E22">
        <f>Control!C24/100</f>
        <v>0.5139155873577872</v>
      </c>
      <c r="F22">
        <f t="shared" si="0"/>
        <v>1.1801734311401086E-4</v>
      </c>
      <c r="G22">
        <f t="shared" si="1"/>
        <v>388.38379234121533</v>
      </c>
      <c r="H22" s="21">
        <f t="shared" si="2"/>
        <v>1.946037754684893E-13</v>
      </c>
      <c r="I22" s="7">
        <f t="shared" si="3"/>
        <v>6.1932035534976704</v>
      </c>
      <c r="J22">
        <f t="shared" si="4"/>
        <v>3.0966017767488352</v>
      </c>
      <c r="K22">
        <f>Control!F24/100</f>
        <v>5.3849067494274892E-2</v>
      </c>
      <c r="L22" s="25">
        <f t="shared" si="17"/>
        <v>5.3340657584287576E-2</v>
      </c>
      <c r="M22" s="10">
        <f t="shared" si="5"/>
        <v>10.961682669022439</v>
      </c>
      <c r="N22">
        <f t="shared" si="6"/>
        <v>1.3406770177751633E-3</v>
      </c>
      <c r="O22">
        <f t="shared" si="7"/>
        <v>4.720693724560434E-3</v>
      </c>
      <c r="P22" s="25">
        <f t="shared" si="8"/>
        <v>6.6076397366674226E-3</v>
      </c>
      <c r="Q22" s="17">
        <f t="shared" si="9"/>
        <v>1.6921784152796837</v>
      </c>
      <c r="R22">
        <f t="shared" si="23"/>
        <v>2415.1137755280902</v>
      </c>
      <c r="S22" s="25">
        <f t="shared" si="11"/>
        <v>2.7157303693394331E-3</v>
      </c>
      <c r="T22" s="25">
        <f t="shared" si="18"/>
        <v>6.0066314664069004E-2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20"/>
        <v>5.4681334602062739</v>
      </c>
      <c r="Y22" s="7">
        <f t="shared" ca="1" si="12"/>
        <v>174.43162883614326</v>
      </c>
      <c r="Z22">
        <v>1</v>
      </c>
      <c r="AA22">
        <v>2</v>
      </c>
      <c r="AB22" s="11">
        <f t="shared" si="21"/>
        <v>9.1933175972857946</v>
      </c>
      <c r="AC22" s="11"/>
      <c r="AD22" s="7">
        <f t="shared" si="13"/>
        <v>6.2945613155231834</v>
      </c>
      <c r="AE22">
        <f t="shared" si="22"/>
        <v>14.137093076341422</v>
      </c>
      <c r="AF22" s="25">
        <f t="shared" si="14"/>
        <v>9.4413874491208662E-3</v>
      </c>
      <c r="AG22" s="7"/>
      <c r="AP22" s="14"/>
      <c r="AS22" s="9"/>
      <c r="AV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15"/>
        <v>2.9162934037716499</v>
      </c>
      <c r="C23" s="20">
        <v>67.548218490571372</v>
      </c>
      <c r="D23" s="9">
        <f t="shared" si="16"/>
        <v>1.3058851289216022E-7</v>
      </c>
      <c r="E23">
        <f>Control!C25/100</f>
        <v>0.27401935319362325</v>
      </c>
      <c r="F23">
        <f t="shared" si="0"/>
        <v>7.7827978038356573E-5</v>
      </c>
      <c r="G23">
        <f t="shared" si="1"/>
        <v>119.55720969856797</v>
      </c>
      <c r="H23" s="21">
        <f t="shared" si="2"/>
        <v>2.1540923812935889E-14</v>
      </c>
      <c r="I23" s="7">
        <f t="shared" si="3"/>
        <v>11.440082881361853</v>
      </c>
      <c r="J23">
        <f t="shared" si="4"/>
        <v>5.7200414406809266</v>
      </c>
      <c r="K23">
        <f>Control!F25/100</f>
        <v>2.4829986231469245E-2</v>
      </c>
      <c r="L23" s="25">
        <f t="shared" si="17"/>
        <v>2.4675388821620004E-2</v>
      </c>
      <c r="M23" s="10">
        <f t="shared" si="5"/>
        <v>20.248415407238188</v>
      </c>
      <c r="N23">
        <f t="shared" si="6"/>
        <v>8.8412583051573055E-4</v>
      </c>
      <c r="O23">
        <f t="shared" si="7"/>
        <v>3.1131191215342624E-3</v>
      </c>
      <c r="P23" s="25">
        <f t="shared" si="8"/>
        <v>4.35748871090856E-3</v>
      </c>
      <c r="Q23" s="17">
        <f t="shared" si="9"/>
        <v>3.5531916605684732</v>
      </c>
      <c r="R23">
        <f t="shared" si="23"/>
        <v>2367.1949011206902</v>
      </c>
      <c r="S23" s="25">
        <f t="shared" si="11"/>
        <v>1.790921554121608E-3</v>
      </c>
      <c r="T23" s="25">
        <f t="shared" si="18"/>
        <v>2.9110705510566923E-2</v>
      </c>
      <c r="U23" s="10">
        <f ca="1">RANK(C23,$C$3:OFFSET($C$3,Control!$I$5-1,0),1)</f>
        <v>9</v>
      </c>
      <c r="V23" s="10">
        <f t="shared" ca="1" si="24"/>
        <v>9</v>
      </c>
      <c r="W23" s="10">
        <f t="shared" ca="1" si="24"/>
        <v>9</v>
      </c>
      <c r="X23" s="7">
        <f t="shared" si="20"/>
        <v>2.5559514652135737</v>
      </c>
      <c r="Y23" s="7">
        <f t="shared" ca="1" si="12"/>
        <v>58.548218490571372</v>
      </c>
      <c r="Z23">
        <v>1</v>
      </c>
      <c r="AA23">
        <v>2</v>
      </c>
      <c r="AB23" s="11">
        <f t="shared" si="21"/>
        <v>49.154320255604162</v>
      </c>
      <c r="AC23" s="11"/>
      <c r="AD23" s="7">
        <f t="shared" si="13"/>
        <v>3.0953855591838106</v>
      </c>
      <c r="AE23">
        <f t="shared" si="22"/>
        <v>56.116822573639624</v>
      </c>
      <c r="AF23" s="25">
        <f t="shared" si="14"/>
        <v>6.2262382430685248E-3</v>
      </c>
      <c r="AG23" s="7"/>
      <c r="AS23" s="9"/>
      <c r="AX23" s="7"/>
      <c r="BH23" s="1"/>
    </row>
    <row r="24" spans="1:60" ht="14.25" x14ac:dyDescent="0.2">
      <c r="A24" s="37" t="str">
        <f>Control!B26</f>
        <v>AME 10 E4</v>
      </c>
      <c r="B24" s="27">
        <f t="shared" si="15"/>
        <v>3.4052751508817427</v>
      </c>
      <c r="C24" s="20">
        <v>87.615705639853303</v>
      </c>
      <c r="D24" s="9">
        <f t="shared" si="16"/>
        <v>2.5264814684788917E-8</v>
      </c>
      <c r="E24">
        <f>Control!C26/100</f>
        <v>0.3708055268976464</v>
      </c>
      <c r="F24">
        <f t="shared" si="0"/>
        <v>9.0354422133879538E-5</v>
      </c>
      <c r="G24">
        <f t="shared" si="1"/>
        <v>155.07572999181463</v>
      </c>
      <c r="H24" s="21">
        <f t="shared" si="2"/>
        <v>6.209286390067805E-14</v>
      </c>
      <c r="I24" s="7">
        <f t="shared" si="3"/>
        <v>8.5062419131928255</v>
      </c>
      <c r="J24">
        <f t="shared" si="4"/>
        <v>4.2531209565964128</v>
      </c>
      <c r="K24">
        <f>Control!F26/100</f>
        <v>2.9042698231130436E-2</v>
      </c>
      <c r="L24" s="25">
        <f t="shared" si="17"/>
        <v>2.8832767333859845E-2</v>
      </c>
      <c r="M24" s="10">
        <f t="shared" si="5"/>
        <v>15.055653145083268</v>
      </c>
      <c r="N24">
        <f t="shared" si="6"/>
        <v>1.0264262354408714E-3</v>
      </c>
      <c r="O24">
        <f t="shared" si="7"/>
        <v>3.6141768853551809E-3</v>
      </c>
      <c r="P24" s="25">
        <f t="shared" si="8"/>
        <v>5.0588282562731785E-3</v>
      </c>
      <c r="Q24" s="17">
        <f t="shared" si="9"/>
        <v>3.1930686577495102</v>
      </c>
      <c r="R24">
        <f t="shared" si="23"/>
        <v>2376.7214924152818</v>
      </c>
      <c r="S24" s="25">
        <f t="shared" si="11"/>
        <v>2.0791710923033038E-3</v>
      </c>
      <c r="T24" s="25">
        <f t="shared" si="18"/>
        <v>3.3981950012266907E-2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20"/>
        <v>2.9859193569300717</v>
      </c>
      <c r="Y24" s="7">
        <f t="shared" ca="1" si="12"/>
        <v>63.615705639853303</v>
      </c>
      <c r="Z24">
        <v>1</v>
      </c>
      <c r="AA24">
        <v>2</v>
      </c>
      <c r="AB24" s="11">
        <f t="shared" si="21"/>
        <v>40.044849582638648</v>
      </c>
      <c r="AC24" s="11"/>
      <c r="AD24" s="7">
        <f t="shared" si="13"/>
        <v>3.613192260112073</v>
      </c>
      <c r="AE24">
        <f t="shared" si="22"/>
        <v>43.844674427043827</v>
      </c>
      <c r="AF24" s="25">
        <f t="shared" si="14"/>
        <v>7.2283537707103626E-3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15"/>
        <v>6.353244425115423</v>
      </c>
      <c r="C25" s="20">
        <v>238.36515613143192</v>
      </c>
      <c r="D25" s="9">
        <f t="shared" si="16"/>
        <v>1.1666185857350797E-6</v>
      </c>
      <c r="E25">
        <f>Control!C27/100</f>
        <v>0.27612743020729918</v>
      </c>
      <c r="F25">
        <f t="shared" si="0"/>
        <v>7.8065128359334438E-5</v>
      </c>
      <c r="G25">
        <f t="shared" si="1"/>
        <v>421.89525635550842</v>
      </c>
      <c r="H25" s="21">
        <f t="shared" si="2"/>
        <v>2.212653579515448E-14</v>
      </c>
      <c r="I25" s="7">
        <f t="shared" si="3"/>
        <v>11.354271207083922</v>
      </c>
      <c r="J25">
        <f t="shared" si="4"/>
        <v>5.6771356035419611</v>
      </c>
      <c r="K25">
        <f>Control!F27/100</f>
        <v>5.9340075590088359E-2</v>
      </c>
      <c r="L25" s="25">
        <f t="shared" si="17"/>
        <v>5.8969484340664936E-2</v>
      </c>
      <c r="M25" s="10">
        <f t="shared" si="5"/>
        <v>20.096532728975344</v>
      </c>
      <c r="N25">
        <f t="shared" si="6"/>
        <v>8.8681985816203921E-4</v>
      </c>
      <c r="O25">
        <f t="shared" si="7"/>
        <v>3.1226051343733771E-3</v>
      </c>
      <c r="P25" s="25">
        <f t="shared" si="8"/>
        <v>4.3707664533412377E-3</v>
      </c>
      <c r="Q25" s="17">
        <f t="shared" si="9"/>
        <v>1.0363378610481466</v>
      </c>
      <c r="R25">
        <f t="shared" si="23"/>
        <v>2428.9819826798985</v>
      </c>
      <c r="S25" s="25">
        <f t="shared" si="11"/>
        <v>1.7963786870461818E-3</v>
      </c>
      <c r="T25" s="25">
        <f t="shared" si="18"/>
        <v>6.3418315922365506E-2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20"/>
        <v>5.9856304198826971</v>
      </c>
      <c r="Y25" s="7">
        <f t="shared" ca="1" si="12"/>
        <v>192.36515613143192</v>
      </c>
      <c r="Z25">
        <v>1</v>
      </c>
      <c r="AA25">
        <v>2</v>
      </c>
      <c r="AB25" s="11">
        <f t="shared" si="21"/>
        <v>6.8887210821815259</v>
      </c>
      <c r="AC25" s="11"/>
      <c r="AD25" s="7">
        <f t="shared" si="13"/>
        <v>6.532882293820041</v>
      </c>
      <c r="AE25">
        <f t="shared" si="22"/>
        <v>16.747661682604569</v>
      </c>
      <c r="AF25" s="25">
        <f t="shared" si="14"/>
        <v>6.2452102687467533E-3</v>
      </c>
      <c r="AG25" s="7"/>
      <c r="AS25" s="8"/>
      <c r="AT25" s="14"/>
      <c r="AX25" s="7"/>
      <c r="BH25" s="1"/>
    </row>
    <row r="26" spans="1:60" ht="14.25" x14ac:dyDescent="0.2">
      <c r="A26" s="37" t="str">
        <f>Control!B28</f>
        <v>AME 10 F1</v>
      </c>
      <c r="B26" s="27">
        <f t="shared" si="15"/>
        <v>1.0393673027621446</v>
      </c>
      <c r="C26" s="20">
        <v>10.812588065709797</v>
      </c>
      <c r="D26" s="9">
        <f t="shared" si="16"/>
        <v>9.336488382416519E-7</v>
      </c>
      <c r="E26">
        <f>Control!C28/100</f>
        <v>0.10799519152525779</v>
      </c>
      <c r="F26">
        <f t="shared" si="0"/>
        <v>2.3594852382046183E-5</v>
      </c>
      <c r="G26">
        <f t="shared" si="1"/>
        <v>19.137778725233776</v>
      </c>
      <c r="H26" s="21">
        <f t="shared" si="2"/>
        <v>8.2783819891579893E-16</v>
      </c>
      <c r="I26" s="7">
        <f t="shared" si="3"/>
        <v>10.812588065709797</v>
      </c>
      <c r="J26">
        <f t="shared" si="4"/>
        <v>14.359894370035766</v>
      </c>
      <c r="K26">
        <f>Control!F28/100</f>
        <v>9.0604918957457765E-3</v>
      </c>
      <c r="L26" s="25">
        <f t="shared" si="17"/>
        <v>9.0433894182426686E-3</v>
      </c>
      <c r="M26" s="10">
        <f t="shared" si="5"/>
        <v>19.137778725233776</v>
      </c>
      <c r="N26">
        <f t="shared" si="6"/>
        <v>2.680375230600446E-4</v>
      </c>
      <c r="O26">
        <f t="shared" si="7"/>
        <v>9.4379409528184716E-4</v>
      </c>
      <c r="P26" s="25">
        <f t="shared" si="8"/>
        <v>1.3210455350600192E-3</v>
      </c>
      <c r="Q26" s="17">
        <f t="shared" si="9"/>
        <v>6.514739486514129</v>
      </c>
      <c r="R26">
        <f t="shared" si="23"/>
        <v>2291.6356590078581</v>
      </c>
      <c r="S26" s="25">
        <f t="shared" si="11"/>
        <v>5.4294780312162878E-4</v>
      </c>
      <c r="T26" s="25">
        <f t="shared" si="18"/>
        <v>1.0388029805684734E-2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20"/>
        <v>0.9311426941302714</v>
      </c>
      <c r="Y26" s="7">
        <f t="shared" ca="1" si="12"/>
        <v>7.8125880657097966</v>
      </c>
      <c r="Z26">
        <v>1</v>
      </c>
      <c r="AA26">
        <v>2</v>
      </c>
      <c r="AB26" s="11">
        <f t="shared" si="21"/>
        <v>89.41440994845486</v>
      </c>
      <c r="AC26" s="11"/>
      <c r="AD26" s="7">
        <f t="shared" si="13"/>
        <v>1.0936620830743076</v>
      </c>
      <c r="AE26">
        <f t="shared" si="22"/>
        <v>249.43615705902235</v>
      </c>
      <c r="AF26" s="25">
        <f t="shared" si="14"/>
        <v>1.8875881905636943E-3</v>
      </c>
      <c r="AG26" s="7"/>
      <c r="AR26" s="14"/>
      <c r="AS26" s="9"/>
      <c r="AX26" s="7"/>
      <c r="BH26" s="1"/>
    </row>
    <row r="27" spans="1:60" ht="14.25" x14ac:dyDescent="0.2">
      <c r="A27" s="37" t="str">
        <f>Control!B29</f>
        <v>AME 10 GA</v>
      </c>
      <c r="B27" s="27">
        <f t="shared" si="15"/>
        <v>3.755769674172166</v>
      </c>
      <c r="C27" s="20">
        <v>103.03491971094959</v>
      </c>
      <c r="D27" s="9">
        <f t="shared" si="16"/>
        <v>1.8781427879588364E-7</v>
      </c>
      <c r="E27">
        <f>Control!C29/100</f>
        <v>0.24807467961174773</v>
      </c>
      <c r="F27">
        <f t="shared" si="0"/>
        <v>7.501819452600047E-5</v>
      </c>
      <c r="G27">
        <f t="shared" si="1"/>
        <v>182.36702280870051</v>
      </c>
      <c r="H27" s="21">
        <f t="shared" si="2"/>
        <v>1.5207874944753499E-14</v>
      </c>
      <c r="I27" s="7">
        <f t="shared" si="3"/>
        <v>12.61561697192225</v>
      </c>
      <c r="J27">
        <f t="shared" si="4"/>
        <v>6.3078084859611252</v>
      </c>
      <c r="K27">
        <f>Control!F29/100</f>
        <v>3.341822950106961E-2</v>
      </c>
      <c r="L27" s="25">
        <f t="shared" si="17"/>
        <v>3.3217671481755549E-2</v>
      </c>
      <c r="M27" s="10">
        <f t="shared" si="5"/>
        <v>22.329056154152369</v>
      </c>
      <c r="N27">
        <f t="shared" si="6"/>
        <v>8.5220668981536519E-4</v>
      </c>
      <c r="O27">
        <f t="shared" si="7"/>
        <v>3.0007277810400182E-3</v>
      </c>
      <c r="P27" s="25">
        <f t="shared" si="8"/>
        <v>4.2001725343382952E-3</v>
      </c>
      <c r="Q27" s="17">
        <f t="shared" si="9"/>
        <v>2.2749347047390858</v>
      </c>
      <c r="R27">
        <f t="shared" si="23"/>
        <v>2398.4128304257674</v>
      </c>
      <c r="S27" s="25">
        <f t="shared" si="11"/>
        <v>1.7262648332157396E-3</v>
      </c>
      <c r="T27" s="25">
        <f t="shared" si="18"/>
        <v>3.749286221061985E-2</v>
      </c>
      <c r="U27" s="10">
        <f ca="1">RANK(C27,$C$3:OFFSET($C$3,Control!$I$5-1,0),1)</f>
        <v>30</v>
      </c>
      <c r="V27" s="10">
        <f t="shared" ca="1" si="24"/>
        <v>30</v>
      </c>
      <c r="W27" s="10">
        <f t="shared" ca="1" si="24"/>
        <v>30</v>
      </c>
      <c r="X27" s="7">
        <f t="shared" si="20"/>
        <v>3.4069878171570913</v>
      </c>
      <c r="Y27" s="7">
        <f t="shared" ca="1" si="12"/>
        <v>73.034919710949595</v>
      </c>
      <c r="Z27">
        <v>1</v>
      </c>
      <c r="AA27">
        <v>2</v>
      </c>
      <c r="AB27" s="11">
        <f t="shared" si="21"/>
        <v>34.244382664253195</v>
      </c>
      <c r="AC27" s="11"/>
      <c r="AD27" s="7">
        <f t="shared" si="13"/>
        <v>3.92839615749374</v>
      </c>
      <c r="AE27">
        <f t="shared" si="22"/>
        <v>48.474210126141173</v>
      </c>
      <c r="AF27" s="25">
        <f t="shared" si="14"/>
        <v>6.0014555620800355E-3</v>
      </c>
      <c r="AG27" s="7"/>
      <c r="AS27" s="8"/>
      <c r="AT27" s="14"/>
      <c r="AX27" s="7"/>
      <c r="BH27" s="1"/>
    </row>
    <row r="28" spans="1:60" ht="14.25" x14ac:dyDescent="0.2">
      <c r="A28" s="37" t="str">
        <f>Control!B30</f>
        <v>AME 10 GB</v>
      </c>
      <c r="B28" s="27">
        <f t="shared" si="15"/>
        <v>5.7652899441361596</v>
      </c>
      <c r="C28" s="20">
        <v>204.96506481017263</v>
      </c>
      <c r="D28" s="9">
        <f t="shared" si="16"/>
        <v>8.5349951994828643E-7</v>
      </c>
      <c r="E28">
        <f>Control!C30/100</f>
        <v>0.24187466281342476</v>
      </c>
      <c r="F28">
        <f t="shared" si="0"/>
        <v>7.4375208491787479E-5</v>
      </c>
      <c r="G28">
        <f t="shared" si="1"/>
        <v>362.7786458618578</v>
      </c>
      <c r="H28" s="21">
        <f t="shared" si="2"/>
        <v>1.3918624385744325E-14</v>
      </c>
      <c r="I28" s="7">
        <f t="shared" si="3"/>
        <v>12.933868681790864</v>
      </c>
      <c r="J28">
        <f t="shared" si="4"/>
        <v>6.4669343408954321</v>
      </c>
      <c r="K28">
        <f>Control!F30/100</f>
        <v>5.36348085231503E-2</v>
      </c>
      <c r="L28" s="25">
        <f t="shared" si="17"/>
        <v>5.3315680517844195E-2</v>
      </c>
      <c r="M28" s="10">
        <f t="shared" si="5"/>
        <v>22.89234690058413</v>
      </c>
      <c r="N28">
        <f t="shared" si="6"/>
        <v>8.4490236846670574E-4</v>
      </c>
      <c r="O28">
        <f t="shared" si="7"/>
        <v>2.9750083396714987E-3</v>
      </c>
      <c r="P28" s="25">
        <f t="shared" si="8"/>
        <v>4.1641725706237807E-3</v>
      </c>
      <c r="Q28" s="17">
        <f t="shared" si="9"/>
        <v>1.1468672423116919</v>
      </c>
      <c r="R28">
        <f t="shared" si="23"/>
        <v>2426.0623420148549</v>
      </c>
      <c r="S28" s="25">
        <f t="shared" si="11"/>
        <v>1.7114689002274296E-3</v>
      </c>
      <c r="T28" s="25">
        <f t="shared" si="18"/>
        <v>5.7554228296959761E-2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20"/>
        <v>5.4160582886310902</v>
      </c>
      <c r="Y28" s="7">
        <f t="shared" ca="1" si="12"/>
        <v>160.96506481017263</v>
      </c>
      <c r="Z28">
        <v>1</v>
      </c>
      <c r="AA28">
        <v>2</v>
      </c>
      <c r="AB28" s="11">
        <f t="shared" si="21"/>
        <v>11.176091979958617</v>
      </c>
      <c r="AC28" s="11"/>
      <c r="AD28" s="7">
        <f t="shared" si="13"/>
        <v>5.9364368341589024</v>
      </c>
      <c r="AE28">
        <f t="shared" si="22"/>
        <v>24.760261204405861</v>
      </c>
      <c r="AF28" s="25">
        <f t="shared" si="14"/>
        <v>5.9500166793429983E-3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15"/>
        <v>2.4263551085123316</v>
      </c>
      <c r="C29" s="20">
        <v>49.3342158591553</v>
      </c>
      <c r="D29" s="9">
        <f t="shared" si="16"/>
        <v>2.4155631273004019E-7</v>
      </c>
      <c r="E29">
        <f>Control!C31/100</f>
        <v>0.26776829980812428</v>
      </c>
      <c r="F29">
        <f t="shared" si="0"/>
        <v>7.7132787194573299E-5</v>
      </c>
      <c r="G29">
        <f t="shared" si="1"/>
        <v>87.319270923640261</v>
      </c>
      <c r="H29" s="21">
        <f t="shared" si="2"/>
        <v>1.9869505525150585E-14</v>
      </c>
      <c r="I29" s="7">
        <f t="shared" si="3"/>
        <v>11.702482682461323</v>
      </c>
      <c r="J29">
        <f t="shared" si="4"/>
        <v>5.8512413412306614</v>
      </c>
      <c r="K29">
        <f>Control!F31/100</f>
        <v>1.9947877294090165E-2</v>
      </c>
      <c r="L29" s="25">
        <f t="shared" si="17"/>
        <v>1.9824786464145483E-2</v>
      </c>
      <c r="M29" s="10">
        <f t="shared" si="5"/>
        <v>20.712850868986017</v>
      </c>
      <c r="N29">
        <f t="shared" si="6"/>
        <v>8.7622846253035261E-4</v>
      </c>
      <c r="O29">
        <f t="shared" si="7"/>
        <v>3.0853114877829315E-3</v>
      </c>
      <c r="P29" s="25">
        <f t="shared" si="8"/>
        <v>4.3185658668354471E-3</v>
      </c>
      <c r="Q29" s="17">
        <f t="shared" si="9"/>
        <v>4.7610982066710035</v>
      </c>
      <c r="R29">
        <f t="shared" si="23"/>
        <v>2337.5104501785836</v>
      </c>
      <c r="S29" s="25">
        <f t="shared" si="11"/>
        <v>1.7749243215358424E-3</v>
      </c>
      <c r="T29" s="25">
        <f t="shared" si="18"/>
        <v>2.4220485118175504E-2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20"/>
        <v>2.0701014926675838</v>
      </c>
      <c r="Y29" s="7">
        <f t="shared" ca="1" si="12"/>
        <v>44.3342158591553</v>
      </c>
      <c r="Z29">
        <v>1</v>
      </c>
      <c r="AA29">
        <v>2</v>
      </c>
      <c r="AB29" s="11">
        <f t="shared" si="21"/>
        <v>59.372396870064378</v>
      </c>
      <c r="AC29" s="11"/>
      <c r="AD29" s="7">
        <f t="shared" si="13"/>
        <v>2.6038475406659156</v>
      </c>
      <c r="AE29">
        <f t="shared" si="22"/>
        <v>62.039708253578894</v>
      </c>
      <c r="AF29" s="25">
        <f t="shared" si="14"/>
        <v>6.1706229755658622E-3</v>
      </c>
      <c r="AG29" s="7"/>
      <c r="AP29" s="14"/>
      <c r="AS29" s="8"/>
      <c r="AV29" s="14"/>
      <c r="AX29" s="7"/>
      <c r="BH29" s="1"/>
    </row>
    <row r="30" spans="1:60" ht="14.25" x14ac:dyDescent="0.2">
      <c r="A30" s="37" t="str">
        <f>Control!B32</f>
        <v>AME 10 G2</v>
      </c>
      <c r="B30" s="27">
        <f t="shared" si="15"/>
        <v>3.3059302599495761</v>
      </c>
      <c r="C30" s="20">
        <v>83.397387299509163</v>
      </c>
      <c r="D30" s="9">
        <f t="shared" si="16"/>
        <v>3.1105704678680013E-9</v>
      </c>
      <c r="E30">
        <f>Control!C32/100</f>
        <v>0.24080955998466425</v>
      </c>
      <c r="F30">
        <f t="shared" si="0"/>
        <v>7.4265806761885969E-5</v>
      </c>
      <c r="G30">
        <f t="shared" si="1"/>
        <v>147.60950243375942</v>
      </c>
      <c r="H30" s="21">
        <f t="shared" si="2"/>
        <v>1.3705283708475521E-14</v>
      </c>
      <c r="I30" s="7">
        <f t="shared" si="3"/>
        <v>12.990190690205063</v>
      </c>
      <c r="J30">
        <f t="shared" si="4"/>
        <v>6.4950953451025315</v>
      </c>
      <c r="K30">
        <f>Control!F32/100</f>
        <v>2.8942447479320482E-2</v>
      </c>
      <c r="L30" s="25">
        <f t="shared" si="17"/>
        <v>2.8770492742383261E-2</v>
      </c>
      <c r="M30" s="10">
        <f t="shared" si="5"/>
        <v>22.992034239807754</v>
      </c>
      <c r="N30">
        <f t="shared" si="6"/>
        <v>8.4365956481502458E-4</v>
      </c>
      <c r="O30">
        <f t="shared" si="7"/>
        <v>2.9706322704754384E-3</v>
      </c>
      <c r="P30" s="25">
        <f t="shared" si="8"/>
        <v>4.1580473080252232E-3</v>
      </c>
      <c r="Q30" s="17">
        <f t="shared" si="9"/>
        <v>2.7683275703863477</v>
      </c>
      <c r="R30">
        <f t="shared" si="23"/>
        <v>2386.2622890779185</v>
      </c>
      <c r="S30" s="25">
        <f t="shared" si="11"/>
        <v>1.7089514261637677E-3</v>
      </c>
      <c r="T30" s="25">
        <f t="shared" si="18"/>
        <v>3.3002805857170373E-2</v>
      </c>
      <c r="U30" s="10">
        <f ca="1">RANK(C30,$C$3:OFFSET($C$3,Control!$I$5-1,0),1)</f>
        <v>17</v>
      </c>
      <c r="V30" s="10">
        <f t="shared" ca="1" si="24"/>
        <v>17</v>
      </c>
      <c r="W30" s="10">
        <f t="shared" ca="1" si="24"/>
        <v>17</v>
      </c>
      <c r="X30" s="7">
        <f t="shared" si="20"/>
        <v>2.9614152307198287</v>
      </c>
      <c r="Y30" s="7">
        <f t="shared" ca="1" si="12"/>
        <v>66.397387299509163</v>
      </c>
      <c r="Z30">
        <v>1</v>
      </c>
      <c r="AA30">
        <v>2</v>
      </c>
      <c r="AB30" s="11">
        <f t="shared" si="21"/>
        <v>41.80016224033772</v>
      </c>
      <c r="AC30" s="11"/>
      <c r="AD30" s="7">
        <f t="shared" si="13"/>
        <v>3.4768254025659528</v>
      </c>
      <c r="AE30">
        <f t="shared" si="22"/>
        <v>54.222212564371148</v>
      </c>
      <c r="AF30" s="25">
        <f t="shared" si="14"/>
        <v>5.9412645409508769E-3</v>
      </c>
      <c r="AG30" s="7"/>
      <c r="AP30" s="14"/>
      <c r="AS30" s="8"/>
      <c r="AV30" s="14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2.473217356622007</v>
      </c>
      <c r="C31" s="20">
        <v>50.987274177055021</v>
      </c>
      <c r="D31" s="9">
        <f t="shared" ref="D31:D94" si="26">ABS(B31-((354.94*SQRT(C31)+9.623*C31-1.5223*POWER(C31,1.5))/($AA$1+273)+0.0012439*POWER(C31,1.5)))</f>
        <v>1.8472647322909097E-7</v>
      </c>
      <c r="E31">
        <f>Control!C33/100</f>
        <v>0.22324628263464061</v>
      </c>
      <c r="F31">
        <f t="shared" ref="F31:F94" si="27">$F$2*N31</f>
        <v>7.2505064138448741E-5</v>
      </c>
      <c r="G31">
        <f t="shared" ref="G31:G94" si="28">0.018*C31*1000000/8.3144/($AA$1+273.15)</f>
        <v>90.245107376080298</v>
      </c>
      <c r="H31" s="21">
        <f t="shared" ref="H31:H94" si="29">2*0.0000000000000000001*(E31*100)^3.5</f>
        <v>1.0514165811356827E-14</v>
      </c>
      <c r="I31" s="7">
        <f t="shared" ref="I31:I94" si="30">MIN(J31*$J$2,C31)</f>
        <v>13.996423089422924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2.0558938905011457E-2</v>
      </c>
      <c r="M31" s="10">
        <f t="shared" ref="M31:M94" si="33">0.018*I31*1000000/8.3144/($AA$1+273.15)</f>
        <v>24.773018855642963</v>
      </c>
      <c r="N31">
        <f t="shared" ref="N31:N94" si="34">1/((1+$P$2)*(1+(1-E31)/E31*$AA$2/M31)-$O$2)</f>
        <v>8.2365752861277767E-4</v>
      </c>
      <c r="O31">
        <f t="shared" ref="O31:O94" si="35">$O$2*N31</f>
        <v>2.9002025655379495E-3</v>
      </c>
      <c r="P31" s="25">
        <f t="shared" ref="P31:P94" si="36">S31*($P$2-$F$2)</f>
        <v>4.0594655859013109E-3</v>
      </c>
      <c r="Q31" s="17">
        <f t="shared" ref="Q31:Q94" si="37">100/(1+G31/$AA$2*(1/S31-1))</f>
        <v>4.3486388240011271</v>
      </c>
      <c r="R31">
        <f t="shared" ref="R31:R94" si="38">Q31/100*G31+(100-Q31)/100*2450</f>
        <v>2347.3827825880903</v>
      </c>
      <c r="S31" s="25">
        <f t="shared" ref="S31:S94" si="39">($O$2/(1+$P$2-$F$2)+1)*N31</f>
        <v>1.6684344810361394E-3</v>
      </c>
      <c r="T31" s="25">
        <f t="shared" ref="T31:T94" si="40">L31+F31+P31</f>
        <v>2.4690909555051217E-2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20"/>
        <v>2.1382596433624235</v>
      </c>
      <c r="Y31" s="7">
        <f t="shared" ca="1" si="12"/>
        <v>44.987274177055021</v>
      </c>
      <c r="Z31">
        <v>1</v>
      </c>
      <c r="AA31">
        <v>2</v>
      </c>
      <c r="AB31" s="11">
        <f t="shared" si="21"/>
        <v>58.355103611454375</v>
      </c>
      <c r="AC31" s="11"/>
      <c r="AD31" s="7">
        <f t="shared" ref="AD31:AD94" si="41">B31+S31*100</f>
        <v>2.6400608047256209</v>
      </c>
      <c r="AE31">
        <f t="shared" ref="AE31:AE94" si="42">($AE$1/100-K31)/(1-K31)/N31-1-$P$2</f>
        <v>65.37001420140524</v>
      </c>
      <c r="AF31" s="25">
        <f t="shared" ref="AF31:AF94" si="43">S31+P31+F31</f>
        <v>5.8004051310758991E-3</v>
      </c>
    </row>
    <row r="32" spans="1:60" ht="14.25" x14ac:dyDescent="0.2">
      <c r="A32" s="37" t="str">
        <f>Control!B34</f>
        <v>AME_10-Aa</v>
      </c>
      <c r="B32" s="27">
        <f t="shared" si="25"/>
        <v>3.2109357707157695</v>
      </c>
      <c r="C32" s="20">
        <v>79.429489056472335</v>
      </c>
      <c r="D32" s="9">
        <f t="shared" si="26"/>
        <v>1.283770156845776E-8</v>
      </c>
      <c r="E32">
        <f>Control!C34/100</f>
        <v>0.45721600000000001</v>
      </c>
      <c r="F32">
        <f t="shared" si="27"/>
        <v>1.0531260721672667E-4</v>
      </c>
      <c r="G32">
        <f t="shared" si="28"/>
        <v>140.58650681809337</v>
      </c>
      <c r="H32" s="21">
        <f t="shared" si="29"/>
        <v>1.292572658617302E-13</v>
      </c>
      <c r="I32" s="7">
        <f t="shared" si="30"/>
        <v>6.9364234636098869</v>
      </c>
      <c r="J32">
        <f t="shared" si="31"/>
        <v>3.4682117318049435</v>
      </c>
      <c r="K32">
        <f>Control!F34/100</f>
        <v>2.6251079695098604E-2</v>
      </c>
      <c r="L32" s="25">
        <f t="shared" si="32"/>
        <v>2.6029914123503011E-2</v>
      </c>
      <c r="M32" s="10">
        <f t="shared" si="33"/>
        <v>12.277147393792939</v>
      </c>
      <c r="N32">
        <f t="shared" si="34"/>
        <v>1.1963512179820148E-3</v>
      </c>
      <c r="O32">
        <f t="shared" si="35"/>
        <v>4.2125042886690658E-3</v>
      </c>
      <c r="P32" s="25">
        <f t="shared" si="36"/>
        <v>5.896317861901426E-3</v>
      </c>
      <c r="Q32" s="17">
        <f t="shared" si="37"/>
        <v>4.06948587861213</v>
      </c>
      <c r="R32">
        <f t="shared" si="38"/>
        <v>2356.0187440161994</v>
      </c>
      <c r="S32" s="25">
        <f t="shared" si="39"/>
        <v>2.4233781082199785E-3</v>
      </c>
      <c r="T32" s="25">
        <f t="shared" si="40"/>
        <v>3.2031544592621163E-2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20"/>
        <v>2.7226265341485028</v>
      </c>
      <c r="Y32" s="7">
        <f t="shared" ca="1" si="12"/>
        <v>64.429489056472335</v>
      </c>
      <c r="Z32">
        <v>1</v>
      </c>
      <c r="AA32">
        <v>2</v>
      </c>
      <c r="AB32" s="11">
        <f t="shared" si="21"/>
        <v>43.524612139121807</v>
      </c>
      <c r="AC32" s="11"/>
      <c r="AD32" s="7">
        <f t="shared" si="41"/>
        <v>3.4532735815377675</v>
      </c>
      <c r="AE32">
        <f t="shared" si="42"/>
        <v>39.39687004806126</v>
      </c>
      <c r="AF32" s="25">
        <f t="shared" si="43"/>
        <v>8.4250085773381316E-3</v>
      </c>
    </row>
    <row r="33" spans="1:43" ht="14.25" x14ac:dyDescent="0.2">
      <c r="A33" s="37" t="str">
        <f>Control!B35</f>
        <v>AME_10-Ac</v>
      </c>
      <c r="B33" s="27">
        <f t="shared" si="25"/>
        <v>3.1595722166137059</v>
      </c>
      <c r="C33" s="20">
        <v>77.311343568817435</v>
      </c>
      <c r="D33" s="9">
        <f t="shared" si="26"/>
        <v>1.9339371881699208E-7</v>
      </c>
      <c r="E33">
        <f>Control!C35/100</f>
        <v>0.45721600000000001</v>
      </c>
      <c r="F33">
        <f t="shared" si="27"/>
        <v>1.0531260721672667E-4</v>
      </c>
      <c r="G33">
        <f t="shared" si="28"/>
        <v>136.83748767445775</v>
      </c>
      <c r="H33" s="21">
        <f t="shared" si="29"/>
        <v>1.292572658617302E-13</v>
      </c>
      <c r="I33" s="7">
        <f t="shared" si="30"/>
        <v>6.9364234636098869</v>
      </c>
      <c r="J33">
        <f t="shared" si="31"/>
        <v>3.4682117318049435</v>
      </c>
      <c r="K33">
        <f>Control!F35/100</f>
        <v>2.5734335311338209E-2</v>
      </c>
      <c r="L33" s="25">
        <f t="shared" si="32"/>
        <v>2.5517523315608089E-2</v>
      </c>
      <c r="M33" s="10">
        <f t="shared" si="33"/>
        <v>12.277147393792939</v>
      </c>
      <c r="N33">
        <f t="shared" si="34"/>
        <v>1.1963512179820148E-3</v>
      </c>
      <c r="O33">
        <f t="shared" si="35"/>
        <v>4.2125042886690658E-3</v>
      </c>
      <c r="P33" s="25">
        <f t="shared" si="36"/>
        <v>5.896317861901426E-3</v>
      </c>
      <c r="Q33" s="17">
        <f t="shared" si="37"/>
        <v>4.1763236796381511</v>
      </c>
      <c r="R33">
        <f t="shared" si="38"/>
        <v>2353.3948462492358</v>
      </c>
      <c r="S33" s="25">
        <f t="shared" si="39"/>
        <v>2.4233781082199785E-3</v>
      </c>
      <c r="T33" s="25">
        <f t="shared" si="40"/>
        <v>3.1519153784726243E-2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20"/>
        <v>2.6713874533590105</v>
      </c>
      <c r="Y33" s="7">
        <f t="shared" ca="1" si="12"/>
        <v>63.311343568817435</v>
      </c>
      <c r="Z33">
        <v>1</v>
      </c>
      <c r="AA33">
        <v>2</v>
      </c>
      <c r="AB33" s="11">
        <f t="shared" si="21"/>
        <v>44.475652192697645</v>
      </c>
      <c r="AC33" s="11"/>
      <c r="AD33" s="7">
        <f t="shared" si="41"/>
        <v>3.4019100274357039</v>
      </c>
      <c r="AE33">
        <f t="shared" si="42"/>
        <v>39.817449424619298</v>
      </c>
      <c r="AF33" s="25">
        <f t="shared" si="43"/>
        <v>8.4250085773381316E-3</v>
      </c>
    </row>
    <row r="34" spans="1:43" ht="14.25" x14ac:dyDescent="0.2">
      <c r="A34" s="37" t="str">
        <f>Control!B36</f>
        <v>AME_10-Ab</v>
      </c>
      <c r="B34" s="27">
        <f t="shared" si="25"/>
        <v>3.3288555724302875</v>
      </c>
      <c r="C34" s="20">
        <v>84.364691927667138</v>
      </c>
      <c r="D34" s="9">
        <f t="shared" si="26"/>
        <v>9.1083014996939937E-7</v>
      </c>
      <c r="E34">
        <f>Control!C36/100</f>
        <v>0.38475399999999998</v>
      </c>
      <c r="F34">
        <f t="shared" si="27"/>
        <v>9.2484607592816396E-5</v>
      </c>
      <c r="G34">
        <f t="shared" si="28"/>
        <v>149.32158670267643</v>
      </c>
      <c r="H34" s="21">
        <f t="shared" si="29"/>
        <v>7.0659571290501986E-14</v>
      </c>
      <c r="I34" s="7">
        <f t="shared" si="30"/>
        <v>8.2051160909939185</v>
      </c>
      <c r="J34">
        <f t="shared" si="31"/>
        <v>4.1025580454969592</v>
      </c>
      <c r="K34">
        <f>Control!F36/100</f>
        <v>2.8155447799782164E-2</v>
      </c>
      <c r="L34" s="25">
        <f t="shared" si="32"/>
        <v>2.7947132156473136E-2</v>
      </c>
      <c r="M34" s="10">
        <f t="shared" si="33"/>
        <v>14.522674424477723</v>
      </c>
      <c r="N34">
        <f t="shared" si="34"/>
        <v>1.0506251422543942E-3</v>
      </c>
      <c r="O34">
        <f t="shared" si="35"/>
        <v>3.6993843037126553E-3</v>
      </c>
      <c r="P34" s="25">
        <f t="shared" si="36"/>
        <v>5.1780946091120545E-3</v>
      </c>
      <c r="Q34" s="17">
        <f t="shared" si="37"/>
        <v>3.3876389355532783</v>
      </c>
      <c r="R34">
        <f t="shared" si="38"/>
        <v>2372.0613222892703</v>
      </c>
      <c r="S34" s="25">
        <f t="shared" si="39"/>
        <v>2.1281893907204395E-3</v>
      </c>
      <c r="T34" s="25">
        <f t="shared" si="40"/>
        <v>3.3217711373178006E-2</v>
      </c>
      <c r="U34" s="10">
        <f ca="1">RANK(C34,$C$3:OFFSET($C$3,Control!$I$5-1,0),1)</f>
        <v>18</v>
      </c>
      <c r="V34" s="10">
        <f t="shared" ca="1" si="24"/>
        <v>18</v>
      </c>
      <c r="W34" s="10">
        <f t="shared" ca="1" si="24"/>
        <v>18</v>
      </c>
      <c r="X34" s="7">
        <f t="shared" si="20"/>
        <v>2.8997757298727533</v>
      </c>
      <c r="Y34" s="7">
        <f t="shared" ca="1" si="12"/>
        <v>66.364691927667138</v>
      </c>
      <c r="Z34">
        <v>1</v>
      </c>
      <c r="AA34">
        <v>2</v>
      </c>
      <c r="AB34" s="11">
        <f t="shared" si="21"/>
        <v>41.390713260491232</v>
      </c>
      <c r="AC34" s="11"/>
      <c r="AD34" s="7">
        <f t="shared" si="41"/>
        <v>3.5416745115023316</v>
      </c>
      <c r="AE34">
        <f t="shared" si="42"/>
        <v>43.580421172281078</v>
      </c>
      <c r="AF34" s="25">
        <f t="shared" si="43"/>
        <v>7.3987686074253106E-3</v>
      </c>
    </row>
    <row r="35" spans="1:43" ht="14.25" x14ac:dyDescent="0.2">
      <c r="A35" s="37" t="str">
        <f>Control!B37</f>
        <v>AME_10-Db</v>
      </c>
      <c r="B35" s="27">
        <f t="shared" si="25"/>
        <v>3.8450598970773564</v>
      </c>
      <c r="C35" s="20">
        <v>107.09107966297309</v>
      </c>
      <c r="D35" s="9">
        <f t="shared" si="26"/>
        <v>1.954522743652376E-7</v>
      </c>
      <c r="E35">
        <f>Control!C37/100</f>
        <v>0.38475399999999998</v>
      </c>
      <c r="F35">
        <f t="shared" si="27"/>
        <v>9.2484607592816396E-5</v>
      </c>
      <c r="G35">
        <f t="shared" si="28"/>
        <v>189.54623755028092</v>
      </c>
      <c r="H35" s="21">
        <f t="shared" si="29"/>
        <v>7.0659571290501986E-14</v>
      </c>
      <c r="I35" s="7">
        <f t="shared" si="30"/>
        <v>8.2051160909939185</v>
      </c>
      <c r="J35">
        <f t="shared" si="31"/>
        <v>4.1025580454969592</v>
      </c>
      <c r="K35">
        <f>Control!F37/100</f>
        <v>3.3344900802547851E-2</v>
      </c>
      <c r="L35" s="25">
        <f t="shared" si="32"/>
        <v>3.3098189597272253E-2</v>
      </c>
      <c r="M35" s="10">
        <f t="shared" si="33"/>
        <v>14.522674424477723</v>
      </c>
      <c r="N35">
        <f t="shared" si="34"/>
        <v>1.0506251422543942E-3</v>
      </c>
      <c r="O35">
        <f t="shared" si="35"/>
        <v>3.6993843037126553E-3</v>
      </c>
      <c r="P35" s="25">
        <f t="shared" si="36"/>
        <v>5.1780946091120545E-3</v>
      </c>
      <c r="Q35" s="17">
        <f t="shared" si="37"/>
        <v>2.6880540989173678</v>
      </c>
      <c r="R35">
        <f t="shared" si="38"/>
        <v>2389.2377799843389</v>
      </c>
      <c r="S35" s="25">
        <f t="shared" si="39"/>
        <v>2.1281893907204395E-3</v>
      </c>
      <c r="T35" s="25">
        <f t="shared" si="40"/>
        <v>3.8368768813977119E-2</v>
      </c>
      <c r="U35" s="10">
        <f ca="1">RANK(C35,$C$3:OFFSET($C$3,Control!$I$5-1,0),1)</f>
        <v>31</v>
      </c>
      <c r="V35" s="10">
        <f t="shared" ca="1" si="24"/>
        <v>31</v>
      </c>
      <c r="W35" s="10">
        <f t="shared" ca="1" si="24"/>
        <v>31</v>
      </c>
      <c r="X35" s="7">
        <f t="shared" si="20"/>
        <v>3.4148814739526649</v>
      </c>
      <c r="Y35" s="7">
        <f t="shared" ca="1" si="12"/>
        <v>76.091079662973087</v>
      </c>
      <c r="Z35">
        <v>1</v>
      </c>
      <c r="AA35">
        <v>2</v>
      </c>
      <c r="AB35" s="11">
        <f t="shared" si="21"/>
        <v>32.863112180448809</v>
      </c>
      <c r="AC35" s="11"/>
      <c r="AD35" s="7">
        <f t="shared" si="41"/>
        <v>4.0578788361494</v>
      </c>
      <c r="AE35">
        <f t="shared" si="42"/>
        <v>38.723503599355752</v>
      </c>
      <c r="AF35" s="25">
        <f t="shared" si="43"/>
        <v>7.3987686074253106E-3</v>
      </c>
    </row>
    <row r="36" spans="1:43" ht="14.25" x14ac:dyDescent="0.2">
      <c r="A36" s="37" t="str">
        <f>Control!B38</f>
        <v>AME_10-Bc</v>
      </c>
      <c r="B36" s="27">
        <f t="shared" si="25"/>
        <v>3.3598613905737853</v>
      </c>
      <c r="C36" s="20">
        <v>85.678764491043452</v>
      </c>
      <c r="D36" s="9">
        <f t="shared" si="26"/>
        <v>6.4116579601147805E-8</v>
      </c>
      <c r="E36">
        <f>Control!C38/100</f>
        <v>0.403194</v>
      </c>
      <c r="F36">
        <f t="shared" si="27"/>
        <v>9.5453561031472821E-5</v>
      </c>
      <c r="G36">
        <f t="shared" si="28"/>
        <v>151.64743411256251</v>
      </c>
      <c r="H36" s="21">
        <f t="shared" si="29"/>
        <v>8.3239451159565456E-14</v>
      </c>
      <c r="I36" s="7">
        <f t="shared" si="30"/>
        <v>7.8390037394839522</v>
      </c>
      <c r="J36">
        <f t="shared" si="31"/>
        <v>3.9195018697419761</v>
      </c>
      <c r="K36">
        <f>Control!F38/100</f>
        <v>2.8301153860659404E-2</v>
      </c>
      <c r="L36" s="25">
        <f t="shared" si="32"/>
        <v>2.8085038187275441E-2</v>
      </c>
      <c r="M36" s="10">
        <f t="shared" si="33"/>
        <v>13.874672565053071</v>
      </c>
      <c r="N36">
        <f t="shared" si="34"/>
        <v>1.0843524533175311E-3</v>
      </c>
      <c r="O36">
        <f t="shared" si="35"/>
        <v>3.8181424412589119E-3</v>
      </c>
      <c r="P36" s="25">
        <f t="shared" si="36"/>
        <v>5.3443225057918653E-3</v>
      </c>
      <c r="Q36" s="17">
        <f t="shared" si="37"/>
        <v>3.4410952379557291</v>
      </c>
      <c r="R36">
        <f t="shared" si="38"/>
        <v>2370.9114993038138</v>
      </c>
      <c r="S36" s="25">
        <f t="shared" si="39"/>
        <v>2.1965088156944861E-3</v>
      </c>
      <c r="T36" s="25">
        <f t="shared" si="40"/>
        <v>3.3524814254098784E-2</v>
      </c>
      <c r="U36" s="10">
        <f ca="1">RANK(C36,$C$3:OFFSET($C$3,Control!$I$5-1,0),1)</f>
        <v>21</v>
      </c>
      <c r="V36" s="10">
        <f t="shared" ref="V36:W55" ca="1" si="44">IF(U36=U35,U35+1,U36)</f>
        <v>21</v>
      </c>
      <c r="W36" s="10">
        <f t="shared" ca="1" si="44"/>
        <v>21</v>
      </c>
      <c r="X36" s="7">
        <f t="shared" si="20"/>
        <v>2.9169390640592971</v>
      </c>
      <c r="Y36" s="7">
        <f t="shared" ca="1" si="12"/>
        <v>64.678764491043452</v>
      </c>
      <c r="Z36">
        <v>1</v>
      </c>
      <c r="AA36">
        <v>2</v>
      </c>
      <c r="AB36" s="11">
        <f t="shared" si="21"/>
        <v>40.841144993742105</v>
      </c>
      <c r="AC36" s="11"/>
      <c r="AD36" s="7">
        <f t="shared" si="41"/>
        <v>3.579512272143234</v>
      </c>
      <c r="AE36">
        <f t="shared" si="42"/>
        <v>41.983949526954063</v>
      </c>
      <c r="AF36" s="25">
        <f t="shared" si="43"/>
        <v>7.6362848825178237E-3</v>
      </c>
    </row>
    <row r="37" spans="1:43" ht="14.25" x14ac:dyDescent="0.2">
      <c r="A37" s="37" t="str">
        <f>Control!B39</f>
        <v>AME_10-Bb</v>
      </c>
      <c r="B37" s="27">
        <f t="shared" si="25"/>
        <v>3.4822709566495185</v>
      </c>
      <c r="C37" s="20">
        <v>90.932268100662029</v>
      </c>
      <c r="D37" s="9">
        <f t="shared" si="26"/>
        <v>5.9058801404887618E-7</v>
      </c>
      <c r="E37">
        <f>Control!C39/100</f>
        <v>0.403194</v>
      </c>
      <c r="F37">
        <f t="shared" si="27"/>
        <v>9.5453561031472821E-5</v>
      </c>
      <c r="G37">
        <f t="shared" si="28"/>
        <v>160.94589152184304</v>
      </c>
      <c r="H37" s="21">
        <f t="shared" si="29"/>
        <v>8.3239451159565456E-14</v>
      </c>
      <c r="I37" s="7">
        <f t="shared" si="30"/>
        <v>7.8390037394839522</v>
      </c>
      <c r="J37">
        <f t="shared" si="31"/>
        <v>3.9195018697419761</v>
      </c>
      <c r="K37">
        <f>Control!F39/100</f>
        <v>2.9531959567519247E-2</v>
      </c>
      <c r="L37" s="25">
        <f t="shared" si="32"/>
        <v>2.9306445111122674E-2</v>
      </c>
      <c r="M37" s="10">
        <f t="shared" si="33"/>
        <v>13.874672565053071</v>
      </c>
      <c r="N37">
        <f t="shared" si="34"/>
        <v>1.0843524533175311E-3</v>
      </c>
      <c r="O37">
        <f t="shared" si="35"/>
        <v>3.8181424412589119E-3</v>
      </c>
      <c r="P37" s="25">
        <f t="shared" si="36"/>
        <v>5.3443225057918653E-3</v>
      </c>
      <c r="Q37" s="17">
        <f t="shared" si="37"/>
        <v>3.2487487352571236</v>
      </c>
      <c r="R37">
        <f t="shared" si="38"/>
        <v>2375.6343836014648</v>
      </c>
      <c r="S37" s="25">
        <f t="shared" si="39"/>
        <v>2.1965088156944861E-3</v>
      </c>
      <c r="T37" s="25">
        <f t="shared" si="40"/>
        <v>3.4746221177946013E-2</v>
      </c>
      <c r="U37" s="10">
        <f ca="1">RANK(C37,$C$3:OFFSET($C$3,Control!$I$5-1,0),1)</f>
        <v>25</v>
      </c>
      <c r="V37" s="10">
        <f t="shared" ca="1" si="44"/>
        <v>25</v>
      </c>
      <c r="W37" s="10">
        <f t="shared" ca="1" si="44"/>
        <v>25</v>
      </c>
      <c r="X37" s="7">
        <f t="shared" si="20"/>
        <v>3.0390797564440204</v>
      </c>
      <c r="Y37" s="7">
        <f t="shared" ca="1" si="12"/>
        <v>65.932268100662029</v>
      </c>
      <c r="Z37">
        <v>1</v>
      </c>
      <c r="AA37">
        <v>2</v>
      </c>
      <c r="AB37" s="11">
        <f t="shared" si="21"/>
        <v>38.718337557573406</v>
      </c>
      <c r="AC37" s="11"/>
      <c r="AD37" s="7">
        <f t="shared" si="41"/>
        <v>3.7019218382189671</v>
      </c>
      <c r="AE37">
        <f t="shared" si="42"/>
        <v>40.872060612420412</v>
      </c>
      <c r="AF37" s="25">
        <f t="shared" si="43"/>
        <v>7.6362848825178237E-3</v>
      </c>
    </row>
    <row r="38" spans="1:43" ht="14.25" x14ac:dyDescent="0.2">
      <c r="A38" s="37" t="str">
        <f>Control!B40</f>
        <v>AME_10-Ca</v>
      </c>
      <c r="B38" s="27">
        <f t="shared" si="25"/>
        <v>3.5882487368882225</v>
      </c>
      <c r="C38" s="20">
        <v>95.563185860242825</v>
      </c>
      <c r="D38" s="9">
        <f t="shared" si="26"/>
        <v>7.6876957422200576E-7</v>
      </c>
      <c r="E38">
        <f>Control!C40/100</f>
        <v>0.403194</v>
      </c>
      <c r="F38">
        <f t="shared" si="27"/>
        <v>9.5453561031472821E-5</v>
      </c>
      <c r="G38">
        <f t="shared" si="28"/>
        <v>169.14240089027746</v>
      </c>
      <c r="H38" s="21">
        <f t="shared" si="29"/>
        <v>8.3239451159565456E-14</v>
      </c>
      <c r="I38" s="7">
        <f t="shared" si="30"/>
        <v>7.8390037394839522</v>
      </c>
      <c r="J38">
        <f t="shared" si="31"/>
        <v>3.9195018697419761</v>
      </c>
      <c r="K38">
        <f>Control!F40/100</f>
        <v>3.0597546685420099E-2</v>
      </c>
      <c r="L38" s="25">
        <f t="shared" si="32"/>
        <v>3.0363895102224092E-2</v>
      </c>
      <c r="M38" s="10">
        <f t="shared" si="33"/>
        <v>13.874672565053071</v>
      </c>
      <c r="N38">
        <f t="shared" si="34"/>
        <v>1.0843524533175311E-3</v>
      </c>
      <c r="O38">
        <f t="shared" si="35"/>
        <v>3.8181424412589119E-3</v>
      </c>
      <c r="P38" s="25">
        <f t="shared" si="36"/>
        <v>5.3443225057918653E-3</v>
      </c>
      <c r="Q38" s="17">
        <f t="shared" si="37"/>
        <v>3.0961912858816616</v>
      </c>
      <c r="R38">
        <f t="shared" si="38"/>
        <v>2379.3802857729952</v>
      </c>
      <c r="S38" s="25">
        <f t="shared" si="39"/>
        <v>2.1965088156944861E-3</v>
      </c>
      <c r="T38" s="25">
        <f t="shared" si="40"/>
        <v>3.5803671169047431E-2</v>
      </c>
      <c r="U38" s="10">
        <f ca="1">RANK(C38,$C$3:OFFSET($C$3,Control!$I$5-1,0),1)</f>
        <v>29</v>
      </c>
      <c r="V38" s="10">
        <f t="shared" ca="1" si="44"/>
        <v>29</v>
      </c>
      <c r="W38" s="10">
        <f t="shared" ca="1" si="44"/>
        <v>29</v>
      </c>
      <c r="X38" s="7">
        <f t="shared" si="20"/>
        <v>3.1448247555541626</v>
      </c>
      <c r="Y38" s="7">
        <f t="shared" ca="1" si="12"/>
        <v>66.563185860242825</v>
      </c>
      <c r="Z38">
        <v>1</v>
      </c>
      <c r="AA38">
        <v>2</v>
      </c>
      <c r="AB38" s="11">
        <f t="shared" si="21"/>
        <v>36.94083741980225</v>
      </c>
      <c r="AC38" s="11"/>
      <c r="AD38" s="7">
        <f t="shared" si="41"/>
        <v>3.8078996184576712</v>
      </c>
      <c r="AE38">
        <f t="shared" si="42"/>
        <v>39.907146999980085</v>
      </c>
      <c r="AF38" s="25">
        <f t="shared" si="43"/>
        <v>7.6362848825178237E-3</v>
      </c>
    </row>
    <row r="39" spans="1:43" ht="14.25" x14ac:dyDescent="0.2">
      <c r="A39" s="37" t="str">
        <f>Control!B41</f>
        <v>AME_10-Cb</v>
      </c>
      <c r="B39" s="27">
        <f t="shared" si="25"/>
        <v>2.8888605348732899</v>
      </c>
      <c r="C39" s="20">
        <v>66.476001968714442</v>
      </c>
      <c r="D39" s="9">
        <f t="shared" si="26"/>
        <v>2.8465280932365999E-7</v>
      </c>
      <c r="E39">
        <f>Control!C41/100</f>
        <v>0.46220800000000006</v>
      </c>
      <c r="F39">
        <f t="shared" si="27"/>
        <v>1.0632362238245076E-4</v>
      </c>
      <c r="G39">
        <f t="shared" si="28"/>
        <v>117.65943625005266</v>
      </c>
      <c r="H39" s="21">
        <f t="shared" si="29"/>
        <v>1.3426446909923115E-13</v>
      </c>
      <c r="I39" s="7">
        <f t="shared" si="30"/>
        <v>6.863667876072137</v>
      </c>
      <c r="J39">
        <f t="shared" si="31"/>
        <v>3.4318339380360685</v>
      </c>
      <c r="K39">
        <f>Control!F41/100</f>
        <v>2.2953921850910421E-2</v>
      </c>
      <c r="L39" s="25">
        <f t="shared" si="32"/>
        <v>2.2758678321384618E-2</v>
      </c>
      <c r="M39" s="10">
        <f t="shared" si="33"/>
        <v>12.148373382718058</v>
      </c>
      <c r="N39">
        <f t="shared" si="34"/>
        <v>1.2078363502646405E-3</v>
      </c>
      <c r="O39">
        <f t="shared" si="35"/>
        <v>4.25294489529803E-3</v>
      </c>
      <c r="P39" s="25">
        <f t="shared" si="36"/>
        <v>5.9529233048570291E-3</v>
      </c>
      <c r="Q39" s="17">
        <f t="shared" si="37"/>
        <v>4.8683757507645291</v>
      </c>
      <c r="R39">
        <f t="shared" si="38"/>
        <v>2336.4528975691528</v>
      </c>
      <c r="S39" s="25">
        <f t="shared" si="39"/>
        <v>2.4466428633565795E-3</v>
      </c>
      <c r="T39" s="25">
        <f t="shared" si="40"/>
        <v>2.8817925248624095E-2</v>
      </c>
      <c r="U39" s="10">
        <f ca="1">RANK(C39,$C$3:OFFSET($C$3,Control!$I$5-1,0),1)</f>
        <v>8</v>
      </c>
      <c r="V39" s="10">
        <f t="shared" ca="1" si="44"/>
        <v>8</v>
      </c>
      <c r="W39" s="10">
        <f t="shared" ca="1" si="44"/>
        <v>8</v>
      </c>
      <c r="X39" s="7">
        <f t="shared" si="20"/>
        <v>2.3966514671649257</v>
      </c>
      <c r="Y39" s="7">
        <f t="shared" ca="1" si="12"/>
        <v>58.476001968714442</v>
      </c>
      <c r="Z39">
        <v>1</v>
      </c>
      <c r="AA39">
        <v>2</v>
      </c>
      <c r="AB39" s="11">
        <f t="shared" si="21"/>
        <v>49.699492798701108</v>
      </c>
      <c r="AC39" s="11"/>
      <c r="AD39" s="7">
        <f t="shared" si="41"/>
        <v>3.1335248212089479</v>
      </c>
      <c r="AE39">
        <f t="shared" si="42"/>
        <v>41.639251576671654</v>
      </c>
      <c r="AF39" s="25">
        <f t="shared" si="43"/>
        <v>8.50588979059606E-3</v>
      </c>
    </row>
    <row r="40" spans="1:43" ht="14.25" x14ac:dyDescent="0.2">
      <c r="A40" s="37" t="str">
        <f>Control!B42</f>
        <v>AME_10-Da</v>
      </c>
      <c r="B40" s="27">
        <f t="shared" si="25"/>
        <v>3.493166373254506</v>
      </c>
      <c r="C40" s="20">
        <v>91.404901721375097</v>
      </c>
      <c r="D40" s="9">
        <f t="shared" si="26"/>
        <v>1.6792086832140285E-7</v>
      </c>
      <c r="E40">
        <f>Control!C42/100</f>
        <v>0.46220800000000006</v>
      </c>
      <c r="F40">
        <f t="shared" si="27"/>
        <v>1.0632362238245076E-4</v>
      </c>
      <c r="G40">
        <f t="shared" si="28"/>
        <v>161.78243108076677</v>
      </c>
      <c r="H40" s="21">
        <f t="shared" si="29"/>
        <v>1.3426446909923115E-13</v>
      </c>
      <c r="I40" s="7">
        <f t="shared" si="30"/>
        <v>6.863667876072137</v>
      </c>
      <c r="J40">
        <f t="shared" si="31"/>
        <v>3.4318339380360685</v>
      </c>
      <c r="K40">
        <f>Control!F42/100</f>
        <v>2.9033910744512004E-2</v>
      </c>
      <c r="L40" s="25">
        <f t="shared" si="32"/>
        <v>2.8786951499529177E-2</v>
      </c>
      <c r="M40" s="10">
        <f t="shared" si="33"/>
        <v>12.148373382718058</v>
      </c>
      <c r="N40">
        <f t="shared" si="34"/>
        <v>1.2078363502646405E-3</v>
      </c>
      <c r="O40">
        <f t="shared" si="35"/>
        <v>4.25294489529803E-3</v>
      </c>
      <c r="P40" s="25">
        <f t="shared" si="36"/>
        <v>5.9529233048570291E-3</v>
      </c>
      <c r="Q40" s="17">
        <f t="shared" si="37"/>
        <v>3.5882647935196075</v>
      </c>
      <c r="R40">
        <f t="shared" si="38"/>
        <v>2367.8926945753406</v>
      </c>
      <c r="S40" s="25">
        <f t="shared" si="39"/>
        <v>2.4466428633565795E-3</v>
      </c>
      <c r="T40" s="25">
        <f t="shared" si="40"/>
        <v>3.4846198426768657E-2</v>
      </c>
      <c r="U40" s="10">
        <f ca="1">RANK(C40,$C$3:OFFSET($C$3,Control!$I$5-1,0),1)</f>
        <v>26</v>
      </c>
      <c r="V40" s="10">
        <f t="shared" ca="1" si="44"/>
        <v>26</v>
      </c>
      <c r="W40" s="10">
        <f t="shared" ca="1" si="44"/>
        <v>26</v>
      </c>
      <c r="X40" s="7">
        <f t="shared" si="20"/>
        <v>2.9994787849793818</v>
      </c>
      <c r="Y40" s="7">
        <f t="shared" ca="1" si="12"/>
        <v>65.404901721375097</v>
      </c>
      <c r="Z40">
        <v>1</v>
      </c>
      <c r="AA40">
        <v>2</v>
      </c>
      <c r="AB40" s="11">
        <f t="shared" si="21"/>
        <v>38.533007817972916</v>
      </c>
      <c r="AC40" s="11"/>
      <c r="AD40" s="7">
        <f t="shared" si="41"/>
        <v>3.737830659590164</v>
      </c>
      <c r="AE40">
        <f t="shared" si="42"/>
        <v>36.737730526847699</v>
      </c>
      <c r="AF40" s="25">
        <f t="shared" si="43"/>
        <v>8.50588979059606E-3</v>
      </c>
    </row>
    <row r="41" spans="1:43" ht="14.25" x14ac:dyDescent="0.2">
      <c r="A41" s="37" t="str">
        <f>Control!B43</f>
        <v>AME_10-Ea</v>
      </c>
      <c r="B41" s="27">
        <f t="shared" si="25"/>
        <v>4.0072878708792397</v>
      </c>
      <c r="C41" s="20">
        <v>114.58758103201404</v>
      </c>
      <c r="D41" s="9">
        <f t="shared" si="26"/>
        <v>9.4077862833330528E-8</v>
      </c>
      <c r="E41">
        <f>Control!C43/100</f>
        <v>0.57247999999999999</v>
      </c>
      <c r="F41">
        <f t="shared" si="27"/>
        <v>1.3467792438042695E-4</v>
      </c>
      <c r="G41">
        <f t="shared" si="28"/>
        <v>202.81469682591873</v>
      </c>
      <c r="H41" s="21">
        <f t="shared" si="29"/>
        <v>2.8391681326789224E-13</v>
      </c>
      <c r="I41" s="7">
        <f t="shared" si="30"/>
        <v>5.5801021431678564</v>
      </c>
      <c r="J41">
        <f t="shared" si="31"/>
        <v>2.7900510715839282</v>
      </c>
      <c r="K41">
        <f>Control!F43/100</f>
        <v>3.2625076340076879E-2</v>
      </c>
      <c r="L41" s="25">
        <f t="shared" si="32"/>
        <v>3.227356613493812E-2</v>
      </c>
      <c r="M41" s="10">
        <f t="shared" si="33"/>
        <v>9.8765216459893743</v>
      </c>
      <c r="N41">
        <f t="shared" si="34"/>
        <v>1.5299412209616502E-3</v>
      </c>
      <c r="O41">
        <f t="shared" si="35"/>
        <v>5.3871169752170781E-3</v>
      </c>
      <c r="P41" s="25">
        <f t="shared" si="36"/>
        <v>7.5404443220544876E-3</v>
      </c>
      <c r="Q41" s="17">
        <f t="shared" si="37"/>
        <v>3.6265585119736703</v>
      </c>
      <c r="R41">
        <f t="shared" si="38"/>
        <v>2368.504510107919</v>
      </c>
      <c r="S41" s="25">
        <f t="shared" si="39"/>
        <v>3.0991117039992399E-3</v>
      </c>
      <c r="T41" s="25">
        <f t="shared" si="40"/>
        <v>3.9948688381373033E-2</v>
      </c>
      <c r="U41" s="10">
        <f ca="1">RANK(C41,$C$3:OFFSET($C$3,Control!$I$5-1,0),1)</f>
        <v>36</v>
      </c>
      <c r="V41" s="10">
        <f t="shared" ca="1" si="44"/>
        <v>36</v>
      </c>
      <c r="W41" s="10">
        <f t="shared" ca="1" si="44"/>
        <v>36</v>
      </c>
      <c r="X41" s="7">
        <f t="shared" si="20"/>
        <v>3.3803507355899773</v>
      </c>
      <c r="Y41" s="7">
        <f t="shared" ca="1" si="12"/>
        <v>78.587581032014043</v>
      </c>
      <c r="Z41">
        <v>1</v>
      </c>
      <c r="AA41">
        <v>2</v>
      </c>
      <c r="AB41" s="11">
        <f t="shared" si="21"/>
        <v>30.451035539848611</v>
      </c>
      <c r="AC41" s="11"/>
      <c r="AD41" s="7">
        <f t="shared" si="41"/>
        <v>4.3171990412791637</v>
      </c>
      <c r="AE41">
        <f t="shared" si="42"/>
        <v>25.953434316701436</v>
      </c>
      <c r="AF41" s="25">
        <f t="shared" si="43"/>
        <v>1.0774233950434153E-2</v>
      </c>
    </row>
    <row r="42" spans="1:43" ht="14.25" x14ac:dyDescent="0.2">
      <c r="A42" s="37" t="str">
        <f>Control!B44</f>
        <v>AME_10-Eb</v>
      </c>
      <c r="B42" s="27">
        <f t="shared" si="25"/>
        <v>3.3341511476056516</v>
      </c>
      <c r="C42" s="20">
        <v>84.58863761427385</v>
      </c>
      <c r="D42" s="9">
        <f t="shared" si="26"/>
        <v>5.4930791071328144E-7</v>
      </c>
      <c r="E42">
        <f>Control!C44/100</f>
        <v>0.57247999999999999</v>
      </c>
      <c r="F42">
        <f t="shared" si="27"/>
        <v>1.3467792438042695E-4</v>
      </c>
      <c r="G42">
        <f t="shared" si="28"/>
        <v>149.71796016763267</v>
      </c>
      <c r="H42" s="21">
        <f t="shared" si="29"/>
        <v>2.8391681326789224E-13</v>
      </c>
      <c r="I42" s="7">
        <f t="shared" si="30"/>
        <v>5.5801021431678564</v>
      </c>
      <c r="J42">
        <f t="shared" si="31"/>
        <v>2.7900510715839282</v>
      </c>
      <c r="K42">
        <f>Control!F44/100</f>
        <v>2.5841482337507451E-2</v>
      </c>
      <c r="L42" s="25">
        <f t="shared" si="32"/>
        <v>2.5563060161177136E-2</v>
      </c>
      <c r="M42" s="10">
        <f t="shared" si="33"/>
        <v>9.8765216459893743</v>
      </c>
      <c r="N42">
        <f t="shared" si="34"/>
        <v>1.5299412209616502E-3</v>
      </c>
      <c r="O42">
        <f t="shared" si="35"/>
        <v>5.3871169752170781E-3</v>
      </c>
      <c r="P42" s="25">
        <f t="shared" si="36"/>
        <v>7.5404443220544876E-3</v>
      </c>
      <c r="Q42" s="17">
        <f t="shared" si="37"/>
        <v>4.8503176846973126</v>
      </c>
      <c r="R42">
        <f t="shared" si="38"/>
        <v>2338.4290134240946</v>
      </c>
      <c r="S42" s="25">
        <f t="shared" si="39"/>
        <v>3.0991117039992399E-3</v>
      </c>
      <c r="T42" s="25">
        <f t="shared" si="40"/>
        <v>3.3238182407612046E-2</v>
      </c>
      <c r="U42" s="10">
        <f ca="1">RANK(C42,$C$3:OFFSET($C$3,Control!$I$5-1,0),1)</f>
        <v>19</v>
      </c>
      <c r="V42" s="10">
        <f t="shared" ca="1" si="44"/>
        <v>19</v>
      </c>
      <c r="W42" s="10">
        <f t="shared" ca="1" si="44"/>
        <v>19</v>
      </c>
      <c r="X42" s="7">
        <f t="shared" si="20"/>
        <v>2.7093001382138788</v>
      </c>
      <c r="Y42" s="7">
        <f t="shared" ca="1" si="12"/>
        <v>65.58863761427385</v>
      </c>
      <c r="Z42">
        <v>1</v>
      </c>
      <c r="AA42">
        <v>2</v>
      </c>
      <c r="AB42" s="11">
        <f t="shared" si="21"/>
        <v>41.296513400410028</v>
      </c>
      <c r="AC42" s="11"/>
      <c r="AD42" s="7">
        <f t="shared" si="41"/>
        <v>3.6440623180055756</v>
      </c>
      <c r="AE42">
        <f t="shared" si="42"/>
        <v>30.299696631914546</v>
      </c>
      <c r="AF42" s="25">
        <f t="shared" si="43"/>
        <v>1.0774233950434153E-2</v>
      </c>
    </row>
    <row r="43" spans="1:43" ht="14.25" x14ac:dyDescent="0.2">
      <c r="A43" s="37" t="str">
        <f>Control!B45</f>
        <v>AME_10-Ec</v>
      </c>
      <c r="B43" s="27">
        <f t="shared" si="25"/>
        <v>3.8494140809469277</v>
      </c>
      <c r="C43" s="20">
        <v>107.29013789360603</v>
      </c>
      <c r="D43" s="9">
        <f t="shared" si="26"/>
        <v>6.9693356774536142E-7</v>
      </c>
      <c r="E43">
        <f>Control!C45/100</f>
        <v>0.57247999999999999</v>
      </c>
      <c r="F43">
        <f t="shared" si="27"/>
        <v>1.3467792438042695E-4</v>
      </c>
      <c r="G43">
        <f t="shared" si="28"/>
        <v>189.89856137397041</v>
      </c>
      <c r="H43" s="21">
        <f t="shared" si="29"/>
        <v>2.8391681326789224E-13</v>
      </c>
      <c r="I43" s="7">
        <f t="shared" si="30"/>
        <v>5.5801021431678564</v>
      </c>
      <c r="J43">
        <f t="shared" si="31"/>
        <v>2.7900510715839282</v>
      </c>
      <c r="K43">
        <f>Control!F45/100</f>
        <v>3.1034089461007944E-2</v>
      </c>
      <c r="L43" s="25">
        <f t="shared" si="32"/>
        <v>3.0699720920716343E-2</v>
      </c>
      <c r="M43" s="10">
        <f t="shared" si="33"/>
        <v>9.8765216459893743</v>
      </c>
      <c r="N43">
        <f t="shared" si="34"/>
        <v>1.5299412209616502E-3</v>
      </c>
      <c r="O43">
        <f t="shared" si="35"/>
        <v>5.3871169752170781E-3</v>
      </c>
      <c r="P43" s="25">
        <f t="shared" si="36"/>
        <v>7.5404443220544876E-3</v>
      </c>
      <c r="Q43" s="17">
        <f t="shared" si="37"/>
        <v>3.8636920845306229</v>
      </c>
      <c r="R43">
        <f t="shared" si="38"/>
        <v>2362.6766396134435</v>
      </c>
      <c r="S43" s="25">
        <f t="shared" si="39"/>
        <v>3.0991117039992399E-3</v>
      </c>
      <c r="T43" s="25">
        <f t="shared" si="40"/>
        <v>3.8374843167151257E-2</v>
      </c>
      <c r="U43" s="10">
        <f ca="1">RANK(C43,$C$3:OFFSET($C$3,Control!$I$5-1,0),1)</f>
        <v>33</v>
      </c>
      <c r="V43" s="10">
        <f t="shared" ca="1" si="44"/>
        <v>33</v>
      </c>
      <c r="W43" s="10">
        <f t="shared" ca="1" si="44"/>
        <v>33</v>
      </c>
      <c r="X43" s="7">
        <f t="shared" si="20"/>
        <v>3.2229662141677995</v>
      </c>
      <c r="Y43" s="7">
        <f t="shared" ca="1" si="12"/>
        <v>74.29013789360603</v>
      </c>
      <c r="Z43">
        <v>1</v>
      </c>
      <c r="AA43">
        <v>2</v>
      </c>
      <c r="AB43" s="11">
        <f t="shared" si="21"/>
        <v>32.796742925662265</v>
      </c>
      <c r="AC43" s="11"/>
      <c r="AD43" s="7">
        <f t="shared" si="41"/>
        <v>4.1593252513468517</v>
      </c>
      <c r="AE43">
        <f t="shared" si="42"/>
        <v>26.978245411803474</v>
      </c>
      <c r="AF43" s="25">
        <f t="shared" si="43"/>
        <v>1.0774233950434153E-2</v>
      </c>
    </row>
    <row r="44" spans="1:43" ht="14.25" x14ac:dyDescent="0.2">
      <c r="A44" s="37" t="str">
        <f>Control!B46</f>
        <v>AME_10-Ed</v>
      </c>
      <c r="B44" s="27">
        <f t="shared" si="25"/>
        <v>3.8456780029526012</v>
      </c>
      <c r="C44" s="20">
        <v>107.11935865117988</v>
      </c>
      <c r="D44" s="9">
        <f t="shared" si="26"/>
        <v>3.5783200580397079E-7</v>
      </c>
      <c r="E44">
        <f>Control!C46/100</f>
        <v>0.57247999999999999</v>
      </c>
      <c r="F44">
        <f t="shared" si="27"/>
        <v>1.3467792438042695E-4</v>
      </c>
      <c r="G44">
        <f t="shared" si="28"/>
        <v>189.59629004609289</v>
      </c>
      <c r="H44" s="21">
        <f t="shared" si="29"/>
        <v>2.8391681326789224E-13</v>
      </c>
      <c r="I44" s="7">
        <f t="shared" si="30"/>
        <v>5.5801021431678564</v>
      </c>
      <c r="J44">
        <f t="shared" si="31"/>
        <v>2.7900510715839282</v>
      </c>
      <c r="K44">
        <f>Control!F46/100</f>
        <v>3.0996438809365895E-2</v>
      </c>
      <c r="L44" s="25">
        <f t="shared" si="32"/>
        <v>3.0662475926003473E-2</v>
      </c>
      <c r="M44" s="10">
        <f t="shared" si="33"/>
        <v>9.8765216459893743</v>
      </c>
      <c r="N44">
        <f t="shared" si="34"/>
        <v>1.5299412209616502E-3</v>
      </c>
      <c r="O44">
        <f t="shared" si="35"/>
        <v>5.3871169752170781E-3</v>
      </c>
      <c r="P44" s="25">
        <f t="shared" si="36"/>
        <v>7.5404443220544876E-3</v>
      </c>
      <c r="Q44" s="17">
        <f t="shared" si="37"/>
        <v>3.8696135651914396</v>
      </c>
      <c r="R44">
        <f t="shared" si="38"/>
        <v>2362.5311114115329</v>
      </c>
      <c r="S44" s="25">
        <f t="shared" si="39"/>
        <v>3.0991117039992399E-3</v>
      </c>
      <c r="T44" s="25">
        <f t="shared" si="40"/>
        <v>3.8337598172438384E-2</v>
      </c>
      <c r="U44" s="10">
        <f ca="1">RANK(C44,$C$3:OFFSET($C$3,Control!$I$5-1,0),1)</f>
        <v>32</v>
      </c>
      <c r="V44" s="10">
        <f t="shared" ca="1" si="44"/>
        <v>32</v>
      </c>
      <c r="W44" s="10">
        <f t="shared" ca="1" si="44"/>
        <v>32</v>
      </c>
      <c r="X44" s="7">
        <f t="shared" si="20"/>
        <v>3.219241714696512</v>
      </c>
      <c r="Y44" s="7">
        <f t="shared" ca="1" si="12"/>
        <v>75.11935865117988</v>
      </c>
      <c r="Z44">
        <v>1</v>
      </c>
      <c r="AA44">
        <v>2</v>
      </c>
      <c r="AB44" s="11">
        <f t="shared" si="21"/>
        <v>32.853679196784931</v>
      </c>
      <c r="AC44" s="11"/>
      <c r="AD44" s="7">
        <f t="shared" si="41"/>
        <v>4.1555891733525252</v>
      </c>
      <c r="AE44">
        <f t="shared" si="42"/>
        <v>27.002456770954762</v>
      </c>
      <c r="AF44" s="25">
        <f t="shared" si="43"/>
        <v>1.0774233950434153E-2</v>
      </c>
    </row>
    <row r="45" spans="1:43" ht="14.25" x14ac:dyDescent="0.2">
      <c r="A45" s="37" t="str">
        <f>Control!B47</f>
        <v>AME_10-Dc</v>
      </c>
      <c r="B45" s="27">
        <f t="shared" si="25"/>
        <v>4.8051361214977479</v>
      </c>
      <c r="C45" s="20">
        <v>153.6646711606906</v>
      </c>
      <c r="D45" s="9">
        <f t="shared" si="26"/>
        <v>5.0347766222813561E-7</v>
      </c>
      <c r="E45">
        <f>Control!C47/100</f>
        <v>0.47694749999999997</v>
      </c>
      <c r="F45">
        <f t="shared" si="27"/>
        <v>1.0942138120552354E-4</v>
      </c>
      <c r="G45">
        <f t="shared" si="28"/>
        <v>271.97933156126936</v>
      </c>
      <c r="H45" s="21">
        <f t="shared" si="29"/>
        <v>1.4985699308193454E-13</v>
      </c>
      <c r="I45" s="7">
        <f t="shared" si="30"/>
        <v>6.6577351503900237</v>
      </c>
      <c r="J45">
        <f t="shared" si="31"/>
        <v>3.3288675751950119</v>
      </c>
      <c r="K45">
        <f>Control!F47/100</f>
        <v>4.2062792709457647E-2</v>
      </c>
      <c r="L45" s="25">
        <f t="shared" si="32"/>
        <v>4.1694587199407204E-2</v>
      </c>
      <c r="M45" s="10">
        <f t="shared" si="33"/>
        <v>11.783882022052333</v>
      </c>
      <c r="N45">
        <f t="shared" si="34"/>
        <v>1.2430268904947473E-3</v>
      </c>
      <c r="O45">
        <f t="shared" si="35"/>
        <v>4.376855248220941E-3</v>
      </c>
      <c r="P45" s="25">
        <f t="shared" si="36"/>
        <v>6.126362849875203E-3</v>
      </c>
      <c r="Q45" s="17">
        <f t="shared" si="37"/>
        <v>2.2277633419677039</v>
      </c>
      <c r="R45">
        <f t="shared" si="38"/>
        <v>2401.4788539680421</v>
      </c>
      <c r="S45" s="25">
        <f t="shared" si="39"/>
        <v>2.5179262653611547E-3</v>
      </c>
      <c r="T45" s="25">
        <f t="shared" si="40"/>
        <v>4.7930371430487929E-2</v>
      </c>
      <c r="U45" s="10">
        <f ca="1">RANK(C45,$C$3:OFFSET($C$3,Control!$I$5-1,0),1)</f>
        <v>40</v>
      </c>
      <c r="V45" s="10">
        <f t="shared" ca="1" si="44"/>
        <v>40</v>
      </c>
      <c r="W45" s="10">
        <f t="shared" ca="1" si="44"/>
        <v>40</v>
      </c>
      <c r="X45" s="7">
        <f t="shared" si="20"/>
        <v>4.2937614089901954</v>
      </c>
      <c r="Y45" s="7">
        <f t="shared" ca="1" si="12"/>
        <v>113.6646711606906</v>
      </c>
      <c r="Z45">
        <v>1</v>
      </c>
      <c r="AA45">
        <v>2</v>
      </c>
      <c r="AB45" s="11">
        <f t="shared" si="21"/>
        <v>20.286043857764909</v>
      </c>
      <c r="AC45" s="11"/>
      <c r="AD45" s="7">
        <f t="shared" si="41"/>
        <v>5.0569287480338634</v>
      </c>
      <c r="AE45">
        <f t="shared" si="42"/>
        <v>25.188225470362823</v>
      </c>
      <c r="AF45" s="25">
        <f t="shared" si="43"/>
        <v>8.753710496441882E-3</v>
      </c>
    </row>
    <row r="46" spans="1:43" ht="14.25" x14ac:dyDescent="0.2">
      <c r="A46" s="37" t="str">
        <f>Control!B48</f>
        <v>AME_10-Dd</v>
      </c>
      <c r="B46" s="27">
        <f t="shared" si="25"/>
        <v>4.4042495626727476</v>
      </c>
      <c r="C46" s="20">
        <v>133.58928925985811</v>
      </c>
      <c r="D46" s="9">
        <f t="shared" si="26"/>
        <v>1.0977603226436372E-6</v>
      </c>
      <c r="E46">
        <f>Control!C48/100</f>
        <v>0.47694749999999997</v>
      </c>
      <c r="F46">
        <f t="shared" si="27"/>
        <v>1.0942138120552354E-4</v>
      </c>
      <c r="G46">
        <f t="shared" si="28"/>
        <v>236.446837924421</v>
      </c>
      <c r="H46" s="21">
        <f t="shared" si="29"/>
        <v>1.4985699308193454E-13</v>
      </c>
      <c r="I46" s="7">
        <f t="shared" si="30"/>
        <v>6.6577351503900237</v>
      </c>
      <c r="J46">
        <f t="shared" si="31"/>
        <v>3.3288675751950119</v>
      </c>
      <c r="K46">
        <f>Control!F48/100</f>
        <v>3.8028707938967621E-2</v>
      </c>
      <c r="L46" s="25">
        <f t="shared" si="32"/>
        <v>3.7695815639116156E-2</v>
      </c>
      <c r="M46" s="10">
        <f t="shared" si="33"/>
        <v>11.783882022052333</v>
      </c>
      <c r="N46">
        <f t="shared" si="34"/>
        <v>1.2430268904947473E-3</v>
      </c>
      <c r="O46">
        <f t="shared" si="35"/>
        <v>4.376855248220941E-3</v>
      </c>
      <c r="P46" s="25">
        <f t="shared" si="36"/>
        <v>6.126362849875203E-3</v>
      </c>
      <c r="Q46" s="17">
        <f t="shared" si="37"/>
        <v>2.5539943752108654</v>
      </c>
      <c r="R46">
        <f t="shared" si="38"/>
        <v>2393.4659767482872</v>
      </c>
      <c r="S46" s="25">
        <f t="shared" si="39"/>
        <v>2.5179262653611547E-3</v>
      </c>
      <c r="T46" s="25">
        <f t="shared" si="40"/>
        <v>4.3931599870196882E-2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20"/>
        <v>3.8938842529610906</v>
      </c>
      <c r="Y46" s="7">
        <f t="shared" ca="1" si="12"/>
        <v>95.589289259858106</v>
      </c>
      <c r="Z46">
        <v>1</v>
      </c>
      <c r="AA46">
        <v>2</v>
      </c>
      <c r="AB46" s="11">
        <f t="shared" si="21"/>
        <v>25.056988756381227</v>
      </c>
      <c r="AC46" s="11"/>
      <c r="AD46" s="7">
        <f t="shared" si="41"/>
        <v>4.656042189208863</v>
      </c>
      <c r="AE46">
        <f t="shared" si="42"/>
        <v>28.441499398137729</v>
      </c>
      <c r="AF46" s="25">
        <f t="shared" si="43"/>
        <v>8.753710496441882E-3</v>
      </c>
    </row>
    <row r="47" spans="1:43" ht="14.25" x14ac:dyDescent="0.2">
      <c r="A47" s="37" t="str">
        <f>Control!B49</f>
        <v>AME_10-Fa</v>
      </c>
      <c r="B47" s="27">
        <f t="shared" si="25"/>
        <v>0.10195694228719034</v>
      </c>
      <c r="C47" s="20">
        <v>0.12112172868858855</v>
      </c>
      <c r="D47" s="9">
        <f t="shared" si="26"/>
        <v>2.7161175882028932E-7</v>
      </c>
      <c r="E47">
        <f>Control!C49/100</f>
        <v>0.29489399999999999</v>
      </c>
      <c r="F47">
        <f t="shared" si="27"/>
        <v>9.1302773457920621E-7</v>
      </c>
      <c r="G47">
        <f t="shared" si="28"/>
        <v>0.21437983472348637</v>
      </c>
      <c r="H47" s="21">
        <f t="shared" si="29"/>
        <v>2.7852281309247673E-14</v>
      </c>
      <c r="I47" s="7">
        <f t="shared" si="30"/>
        <v>0.12112172868858855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9.6751572173551571E-4</v>
      </c>
      <c r="M47" s="10">
        <f t="shared" si="33"/>
        <v>0.21437983472348637</v>
      </c>
      <c r="N47">
        <f t="shared" si="34"/>
        <v>1.0371995064819782E-5</v>
      </c>
      <c r="O47">
        <f t="shared" si="35"/>
        <v>3.6521109383168245E-5</v>
      </c>
      <c r="P47" s="25">
        <f t="shared" si="36"/>
        <v>5.1119252310712081E-5</v>
      </c>
      <c r="Q47" s="17">
        <f t="shared" si="37"/>
        <v>19.394052335877944</v>
      </c>
      <c r="R47">
        <f t="shared" si="38"/>
        <v>1974.8872947083341</v>
      </c>
      <c r="S47" s="25">
        <f t="shared" si="39"/>
        <v>2.10099387210452E-5</v>
      </c>
      <c r="T47" s="25">
        <f t="shared" si="40"/>
        <v>1.019548001780807E-3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20"/>
        <v>9.778877168003354E-2</v>
      </c>
      <c r="Y47" s="7">
        <f t="shared" ca="1" si="12"/>
        <v>0.8788782713114115</v>
      </c>
      <c r="Z47">
        <v>1</v>
      </c>
      <c r="AA47">
        <v>2</v>
      </c>
      <c r="AB47" s="11">
        <f t="shared" si="21"/>
        <v>99.884042575321587</v>
      </c>
      <c r="AC47" s="11"/>
      <c r="AD47" s="7">
        <f t="shared" si="41"/>
        <v>0.10405793615929486</v>
      </c>
      <c r="AE47">
        <f t="shared" si="42"/>
        <v>7261.5749339109789</v>
      </c>
      <c r="AF47" s="25">
        <f t="shared" si="43"/>
        <v>7.304221876633649E-5</v>
      </c>
    </row>
    <row r="48" spans="1:43" ht="14.25" x14ac:dyDescent="0.2">
      <c r="A48" s="37" t="str">
        <f>Control!B50</f>
        <v>AME_10-Fb</v>
      </c>
      <c r="B48" s="27">
        <f t="shared" si="25"/>
        <v>0.22541754688386439</v>
      </c>
      <c r="C48" s="20">
        <v>0.57913688721167711</v>
      </c>
      <c r="D48" s="9">
        <f t="shared" si="26"/>
        <v>2.1152488705045158E-8</v>
      </c>
      <c r="E48">
        <f>Control!C50/100</f>
        <v>0.29489399999999999</v>
      </c>
      <c r="F48">
        <f t="shared" si="27"/>
        <v>4.3655919203533344E-6</v>
      </c>
      <c r="G48">
        <f t="shared" si="28"/>
        <v>1.0250453944719085</v>
      </c>
      <c r="H48" s="21">
        <f t="shared" si="29"/>
        <v>2.7852281309247673E-14</v>
      </c>
      <c r="I48" s="7">
        <f t="shared" si="30"/>
        <v>0.57913688721167711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2.0051595325509823E-3</v>
      </c>
      <c r="M48" s="10">
        <f t="shared" si="33"/>
        <v>1.0250453944719085</v>
      </c>
      <c r="N48">
        <f t="shared" si="34"/>
        <v>4.9593124215213871E-5</v>
      </c>
      <c r="O48">
        <f t="shared" si="35"/>
        <v>1.7462367681413333E-4</v>
      </c>
      <c r="P48" s="25">
        <f t="shared" si="36"/>
        <v>2.4442389470786472E-4</v>
      </c>
      <c r="Q48" s="17">
        <f t="shared" si="37"/>
        <v>19.395294431887354</v>
      </c>
      <c r="R48">
        <f t="shared" si="38"/>
        <v>1975.0140969910781</v>
      </c>
      <c r="S48" s="25">
        <f t="shared" si="39"/>
        <v>1.0045786700004861E-4</v>
      </c>
      <c r="T48" s="25">
        <f t="shared" si="40"/>
        <v>2.2539490191792006E-3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20"/>
        <v>0.20547526567661961</v>
      </c>
      <c r="Y48" s="7">
        <f t="shared" ca="1" si="12"/>
        <v>1.4208631127883229</v>
      </c>
      <c r="Z48">
        <v>1</v>
      </c>
      <c r="AA48">
        <v>2</v>
      </c>
      <c r="AB48" s="11">
        <f t="shared" si="21"/>
        <v>99.438817558529607</v>
      </c>
      <c r="AC48" s="11"/>
      <c r="AD48" s="7">
        <f t="shared" si="41"/>
        <v>0.23546333358386926</v>
      </c>
      <c r="AE48">
        <f t="shared" si="42"/>
        <v>1496.5169534281931</v>
      </c>
      <c r="AF48" s="25">
        <f t="shared" si="43"/>
        <v>3.4924735362826666E-4</v>
      </c>
      <c r="AQ48" s="10"/>
    </row>
    <row r="49" spans="1:32" ht="14.25" x14ac:dyDescent="0.2">
      <c r="A49" s="37" t="str">
        <f>Control!B51</f>
        <v>AME_10-Ga</v>
      </c>
      <c r="B49" s="27">
        <f t="shared" si="25"/>
        <v>3.5688478891763054</v>
      </c>
      <c r="C49" s="20">
        <v>94.709777525122831</v>
      </c>
      <c r="D49" s="9">
        <f t="shared" si="26"/>
        <v>9.9561868838193845E-7</v>
      </c>
      <c r="E49">
        <f>Control!C51/100</f>
        <v>0.45491500000000001</v>
      </c>
      <c r="F49">
        <f t="shared" si="27"/>
        <v>1.0485282748998984E-4</v>
      </c>
      <c r="G49">
        <f t="shared" si="28"/>
        <v>167.63190777054126</v>
      </c>
      <c r="H49" s="21">
        <f t="shared" si="29"/>
        <v>1.2699478748586907E-13</v>
      </c>
      <c r="I49" s="7">
        <f t="shared" si="30"/>
        <v>6.9704968733686652</v>
      </c>
      <c r="J49">
        <f t="shared" si="31"/>
        <v>3.4852484366843326</v>
      </c>
      <c r="K49">
        <f>Control!F51/100</f>
        <v>2.9877561332510044E-2</v>
      </c>
      <c r="L49" s="25">
        <f t="shared" si="32"/>
        <v>2.9626941589772502E-2</v>
      </c>
      <c r="M49" s="10">
        <f t="shared" si="33"/>
        <v>12.337455746651189</v>
      </c>
      <c r="N49">
        <f t="shared" si="34"/>
        <v>1.1911281202862845E-3</v>
      </c>
      <c r="O49">
        <f t="shared" si="35"/>
        <v>4.1941130995995926E-3</v>
      </c>
      <c r="P49" s="25">
        <f t="shared" si="36"/>
        <v>5.8705753844626191E-3</v>
      </c>
      <c r="Q49" s="17">
        <f t="shared" si="37"/>
        <v>3.4209584007138516</v>
      </c>
      <c r="R49">
        <f t="shared" si="38"/>
        <v>2371.9211370136636</v>
      </c>
      <c r="S49" s="25">
        <f t="shared" si="39"/>
        <v>2.4127979872465761E-3</v>
      </c>
      <c r="T49" s="25">
        <f t="shared" si="40"/>
        <v>3.5602369801725112E-2</v>
      </c>
      <c r="U49" s="10">
        <f ca="1">RANK(C49,$C$3:OFFSET($C$3,Control!$I$5-1,0),1)</f>
        <v>28</v>
      </c>
      <c r="V49" s="10">
        <f t="shared" ca="1" si="44"/>
        <v>28</v>
      </c>
      <c r="W49" s="10">
        <f t="shared" ca="1" si="44"/>
        <v>28</v>
      </c>
      <c r="X49" s="7">
        <f t="shared" si="20"/>
        <v>3.0818069710058786</v>
      </c>
      <c r="Y49" s="7">
        <f t="shared" ca="1" si="12"/>
        <v>66.709777525122831</v>
      </c>
      <c r="Z49">
        <v>1</v>
      </c>
      <c r="AA49">
        <v>2</v>
      </c>
      <c r="AB49" s="11">
        <f t="shared" si="21"/>
        <v>37.262063739093421</v>
      </c>
      <c r="AC49" s="11"/>
      <c r="AD49" s="7">
        <f t="shared" si="41"/>
        <v>3.8101276879009629</v>
      </c>
      <c r="AE49">
        <f t="shared" si="42"/>
        <v>36.607860381503968</v>
      </c>
      <c r="AF49" s="25">
        <f t="shared" si="43"/>
        <v>8.3882261991991853E-3</v>
      </c>
    </row>
    <row r="50" spans="1:32" ht="14.25" x14ac:dyDescent="0.2">
      <c r="A50" s="37" t="str">
        <f>Control!B52</f>
        <v>AME_10-Ba</v>
      </c>
      <c r="B50" s="27">
        <f t="shared" si="25"/>
        <v>2.3030261325003867</v>
      </c>
      <c r="C50" s="20">
        <v>45.079324965283398</v>
      </c>
      <c r="D50" s="9">
        <f t="shared" si="26"/>
        <v>6.7585710361584006E-7</v>
      </c>
      <c r="E50">
        <f>Control!C52/100</f>
        <v>0.42140250000000001</v>
      </c>
      <c r="F50">
        <f t="shared" si="27"/>
        <v>9.8570934910276786E-5</v>
      </c>
      <c r="G50">
        <f t="shared" si="28"/>
        <v>79.788311644319265</v>
      </c>
      <c r="H50" s="21">
        <f t="shared" si="29"/>
        <v>9.7156055172659826E-14</v>
      </c>
      <c r="I50" s="7">
        <f t="shared" si="30"/>
        <v>7.5089279532257196</v>
      </c>
      <c r="J50">
        <f t="shared" si="31"/>
        <v>3.7544639766128598</v>
      </c>
      <c r="K50">
        <f>Control!F52/100</f>
        <v>1.7498579986049104E-2</v>
      </c>
      <c r="L50" s="25">
        <f t="shared" si="32"/>
        <v>1.7360591874942932E-2</v>
      </c>
      <c r="M50" s="10">
        <f t="shared" si="33"/>
        <v>13.290453752537632</v>
      </c>
      <c r="N50">
        <f t="shared" si="34"/>
        <v>1.1197658205807442E-3</v>
      </c>
      <c r="O50">
        <f t="shared" si="35"/>
        <v>3.9428373964110709E-3</v>
      </c>
      <c r="P50" s="25">
        <f t="shared" si="36"/>
        <v>5.5188602726329219E-3</v>
      </c>
      <c r="Q50" s="17">
        <f t="shared" si="37"/>
        <v>6.5376942800019391</v>
      </c>
      <c r="R50">
        <f t="shared" si="38"/>
        <v>2295.042806026433</v>
      </c>
      <c r="S50" s="25">
        <f t="shared" si="39"/>
        <v>2.2682435852789434E-3</v>
      </c>
      <c r="T50" s="25">
        <f t="shared" si="40"/>
        <v>2.2978023082486129E-2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20"/>
        <v>1.8480357695523677</v>
      </c>
      <c r="Y50" s="7">
        <f t="shared" ca="1" si="12"/>
        <v>41.079324965283398</v>
      </c>
      <c r="Z50">
        <v>1</v>
      </c>
      <c r="AA50">
        <v>2</v>
      </c>
      <c r="AB50" s="11">
        <f t="shared" si="21"/>
        <v>62.081829755123898</v>
      </c>
      <c r="AC50" s="11"/>
      <c r="AD50" s="7">
        <f t="shared" si="41"/>
        <v>2.5298504910282809</v>
      </c>
      <c r="AE50">
        <f t="shared" si="42"/>
        <v>49.879307050215985</v>
      </c>
      <c r="AF50" s="25">
        <f t="shared" si="43"/>
        <v>7.8856747928221418E-3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20"/>
        <v>#DIV/0!</v>
      </c>
      <c r="Y51" s="7" t="e">
        <f t="shared" ca="1" si="12"/>
        <v>#N/A</v>
      </c>
      <c r="Z51">
        <v>1</v>
      </c>
      <c r="AA51">
        <v>2</v>
      </c>
      <c r="AB51" s="11" t="e">
        <f t="shared" si="21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20"/>
        <v>#DIV/0!</v>
      </c>
      <c r="Y52" s="7" t="e">
        <f t="shared" ca="1" si="12"/>
        <v>#N/A</v>
      </c>
      <c r="Z52">
        <v>1</v>
      </c>
      <c r="AA52">
        <v>2</v>
      </c>
      <c r="AB52" s="11" t="e">
        <f t="shared" si="21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20"/>
        <v>#DIV/0!</v>
      </c>
      <c r="Y53" s="7" t="e">
        <f t="shared" ca="1" si="12"/>
        <v>#N/A</v>
      </c>
      <c r="Z53">
        <v>1</v>
      </c>
      <c r="AA53">
        <v>2</v>
      </c>
      <c r="AB53" s="11" t="e">
        <f t="shared" si="21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20"/>
        <v>#DIV/0!</v>
      </c>
      <c r="Y54" s="7" t="e">
        <f t="shared" ca="1" si="12"/>
        <v>#N/A</v>
      </c>
      <c r="Z54">
        <v>1</v>
      </c>
      <c r="AA54">
        <v>2</v>
      </c>
      <c r="AB54" s="11" t="e">
        <f t="shared" si="21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20"/>
        <v>#DIV/0!</v>
      </c>
      <c r="Y55" s="7" t="e">
        <f t="shared" ca="1" si="12"/>
        <v>#N/A</v>
      </c>
      <c r="Z55">
        <v>1</v>
      </c>
      <c r="AA55">
        <v>2</v>
      </c>
      <c r="AB55" s="11" t="e">
        <f t="shared" si="21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20"/>
        <v>#DIV/0!</v>
      </c>
      <c r="Y56" s="7" t="e">
        <f t="shared" ca="1" si="12"/>
        <v>#N/A</v>
      </c>
      <c r="Z56">
        <v>1</v>
      </c>
      <c r="AA56">
        <v>2</v>
      </c>
      <c r="AB56" s="11" t="e">
        <f t="shared" si="21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20"/>
        <v>#DIV/0!</v>
      </c>
      <c r="Y57" s="7" t="e">
        <f t="shared" ca="1" si="12"/>
        <v>#N/A</v>
      </c>
      <c r="Z57">
        <v>1</v>
      </c>
      <c r="AA57">
        <v>2</v>
      </c>
      <c r="AB57" s="11" t="e">
        <f t="shared" si="21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20"/>
        <v>#DIV/0!</v>
      </c>
      <c r="Y58" s="7" t="e">
        <f t="shared" ca="1" si="12"/>
        <v>#N/A</v>
      </c>
      <c r="Z58">
        <v>1</v>
      </c>
      <c r="AA58">
        <v>2</v>
      </c>
      <c r="AB58" s="11" t="e">
        <f t="shared" si="21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20"/>
        <v>#DIV/0!</v>
      </c>
      <c r="Y59" s="7" t="e">
        <f t="shared" ca="1" si="12"/>
        <v>#N/A</v>
      </c>
      <c r="Z59">
        <v>1</v>
      </c>
      <c r="AA59">
        <v>2</v>
      </c>
      <c r="AB59" s="11" t="e">
        <f t="shared" si="21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20"/>
        <v>#DIV/0!</v>
      </c>
      <c r="Y60" s="7" t="e">
        <f t="shared" ca="1" si="12"/>
        <v>#N/A</v>
      </c>
      <c r="Z60">
        <v>1</v>
      </c>
      <c r="AA60">
        <v>2</v>
      </c>
      <c r="AB60" s="11" t="e">
        <f t="shared" si="21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20"/>
        <v>#DIV/0!</v>
      </c>
      <c r="Y61" s="7" t="e">
        <f t="shared" ca="1" si="12"/>
        <v>#N/A</v>
      </c>
      <c r="Z61">
        <v>1</v>
      </c>
      <c r="AA61">
        <v>2</v>
      </c>
      <c r="AB61" s="11" t="e">
        <f t="shared" si="21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20"/>
        <v>#DIV/0!</v>
      </c>
      <c r="Y62" s="7" t="e">
        <f t="shared" ca="1" si="12"/>
        <v>#N/A</v>
      </c>
      <c r="Z62">
        <v>1</v>
      </c>
      <c r="AA62">
        <v>2</v>
      </c>
      <c r="AB62" s="11" t="e">
        <f t="shared" si="21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20"/>
        <v>#DIV/0!</v>
      </c>
      <c r="Y63" s="7" t="e">
        <f t="shared" ca="1" si="12"/>
        <v>#N/A</v>
      </c>
      <c r="Z63">
        <v>1</v>
      </c>
      <c r="AA63">
        <v>2</v>
      </c>
      <c r="AB63" s="11" t="e">
        <f t="shared" si="21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20"/>
        <v>#DIV/0!</v>
      </c>
      <c r="Y64" s="7" t="e">
        <f t="shared" ca="1" si="12"/>
        <v>#N/A</v>
      </c>
      <c r="Z64">
        <v>1</v>
      </c>
      <c r="AA64">
        <v>2</v>
      </c>
      <c r="AB64" s="11" t="e">
        <f t="shared" si="21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20"/>
        <v>#DIV/0!</v>
      </c>
      <c r="Y65" s="7" t="e">
        <f t="shared" ca="1" si="12"/>
        <v>#N/A</v>
      </c>
      <c r="Z65">
        <v>1</v>
      </c>
      <c r="AA65">
        <v>2</v>
      </c>
      <c r="AB65" s="11" t="e">
        <f t="shared" si="21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20"/>
        <v>#DIV/0!</v>
      </c>
      <c r="Y66" s="7" t="e">
        <f t="shared" ca="1" si="12"/>
        <v>#N/A</v>
      </c>
      <c r="Z66">
        <v>1</v>
      </c>
      <c r="AA66">
        <v>2</v>
      </c>
      <c r="AB66" s="11" t="e">
        <f t="shared" si="21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20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1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BH530"/>
  <sheetViews>
    <sheetView workbookViewId="0">
      <selection activeCell="F3" sqref="F3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.71093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MAX(AE3:OFFSET(AE3,Control!$I$5-1,0))</f>
        <v>7618.2515714166921</v>
      </c>
      <c r="AH1" s="31" t="s">
        <v>96</v>
      </c>
      <c r="AI1">
        <f ca="1">MAX(AD3:OFFSET(AD3,Control!$I$5-1,0))</f>
        <v>6.8137773677025502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2.3211334291631247E-5</v>
      </c>
      <c r="E2" s="18" t="s">
        <v>29</v>
      </c>
      <c r="F2" s="3">
        <f>Control!Q30</f>
        <v>8.8028169014084515E-2</v>
      </c>
      <c r="H2" s="3" t="s">
        <v>33</v>
      </c>
      <c r="I2" s="4">
        <v>0.1</v>
      </c>
      <c r="J2" s="4">
        <f>Control!S30</f>
        <v>1</v>
      </c>
      <c r="K2" s="4" t="s">
        <v>49</v>
      </c>
      <c r="N2" s="4" t="s">
        <v>34</v>
      </c>
      <c r="O2" s="4">
        <f>Control!R30</f>
        <v>0.39123630672926446</v>
      </c>
      <c r="P2" s="18">
        <f>Control!P30</f>
        <v>2.52112676056338</v>
      </c>
      <c r="Q2" s="34" t="s">
        <v>35</v>
      </c>
      <c r="R2" s="14" t="s">
        <v>38</v>
      </c>
      <c r="S2" s="8">
        <f ca="1">100*MAX(S3:OFFSET(S3,Control!$I$5-1,0))</f>
        <v>8.5011134874839467E-2</v>
      </c>
      <c r="T2" s="8">
        <f ca="1">S2*(1+AG3/100)</f>
        <v>0.29856941933996783</v>
      </c>
      <c r="U2" s="2"/>
      <c r="V2" t="s">
        <v>44</v>
      </c>
      <c r="W2">
        <f>O2/(1+P2-F2)</f>
        <v>0.11396011396011396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2.9999860452997531</v>
      </c>
      <c r="C3" s="20">
        <v>70.855869810019612</v>
      </c>
      <c r="D3" s="9">
        <f>ABS(B3-((354.94*SQRT(C3)+9.623*C3-1.5223*POWER(C3,1.5))/($AA$1+273)+0.0012439*POWER(C3,1.5)))</f>
        <v>7.6671680648843221E-7</v>
      </c>
      <c r="E3">
        <f>Control!C5/100</f>
        <v>0.38965236339525339</v>
      </c>
      <c r="F3">
        <f t="shared" ref="F3:F30" si="0">$F$2*N3</f>
        <v>4.6550712618685463E-5</v>
      </c>
      <c r="G3">
        <f t="shared" ref="G3:G30" si="1">0.018*C3*1000000/8.3144/($AA$1+273.15)</f>
        <v>125.41159892223368</v>
      </c>
      <c r="H3" s="21">
        <f t="shared" ref="H3:H30" si="2">2*0.0000000000000000001*(E3*100)^3.5</f>
        <v>7.3858519390570924E-14</v>
      </c>
      <c r="I3" s="7">
        <f t="shared" ref="I3:I30" si="3">MIN(J3*$J$2,C3)</f>
        <v>4.0522414536477696</v>
      </c>
      <c r="J3">
        <f t="shared" ref="J3:J30" si="4">$I$2+(0.821*SQRT(H3)+1.54)/E3</f>
        <v>4.0522414536477696</v>
      </c>
      <c r="K3">
        <f>Control!F5/100</f>
        <v>2.8561438959384348E-2</v>
      </c>
      <c r="L3" s="25">
        <f>K3*(1-F3-P3-S3)</f>
        <v>2.8502347611074372E-2</v>
      </c>
      <c r="M3" s="10">
        <f t="shared" ref="M3:M30" si="5">0.018*I3*1000000/8.3144/($AA$1+273.15)</f>
        <v>7.1722791814357176</v>
      </c>
      <c r="N3">
        <f t="shared" ref="N3:N30" si="6">1/((1+$P$2)*(1+(1-E3)/E3*$AA$2/M3)-$O$2)</f>
        <v>5.2881609534826681E-4</v>
      </c>
      <c r="O3">
        <f t="shared" ref="O3:O30" si="7">$O$2*N3</f>
        <v>2.0689205608304649E-4</v>
      </c>
      <c r="P3" s="25">
        <f t="shared" ref="P3:P30" si="8">S3*($P$2-$F$2)</f>
        <v>1.4332898103736813E-3</v>
      </c>
      <c r="Q3" s="17">
        <f t="shared" ref="Q3:Q30" si="9">100/(1+G3/$AA$2*(1/S3-1))</f>
        <v>1.140674285318876</v>
      </c>
      <c r="R3">
        <f t="shared" ref="R3:R9" si="10">Q3/100*G3+(100-Q3)/100*$AA$2</f>
        <v>2428.426984155135</v>
      </c>
      <c r="S3" s="25">
        <f t="shared" ref="S3:S30" si="11">($O$2/(1+$P$2-$F$2)+1)*N3</f>
        <v>5.8908003783809774E-4</v>
      </c>
      <c r="T3" s="25">
        <f>L3+F3+P3</f>
        <v>2.998218813406674E-2</v>
      </c>
      <c r="U3" s="10">
        <f ca="1">RANK(C3,$C$3:OFFSET($C$3,Control!$I$5-1,0),1)</f>
        <v>21</v>
      </c>
      <c r="V3" s="10">
        <f ca="1">IF(U3=U2,U2+1,U3)</f>
        <v>21</v>
      </c>
      <c r="W3" s="10">
        <f ca="1">IF(V3=V2,V2+1,V3)</f>
        <v>21</v>
      </c>
      <c r="X3" s="7">
        <f>(N3+L3)*100</f>
        <v>2.9031163706422638</v>
      </c>
      <c r="Y3" s="7">
        <f t="shared" ref="Y3:Y66" ca="1" si="12">ABS(C3-V3)</f>
        <v>49.855869810019612</v>
      </c>
      <c r="Z3">
        <v>1</v>
      </c>
      <c r="AA3">
        <v>2</v>
      </c>
      <c r="AB3" s="11">
        <f>100*8.3144*$AA$2*($AA$1+273)*($AE$1/100-B3/100)/(0.018*1000000*C3+8.3144*$AA$2*($AA$1+273)*($AE$1/100-B3/100))</f>
        <v>47.51277720405794</v>
      </c>
      <c r="AC3" s="11"/>
      <c r="AD3" s="7">
        <f t="shared" ref="AD3:AD30" si="13">B3+S3*100</f>
        <v>3.058894049083563</v>
      </c>
      <c r="AE3">
        <f>($AE$1/100-K3)/(1-K3)/N3-1-$P$2</f>
        <v>89.306653547800622</v>
      </c>
      <c r="AF3" s="25">
        <f t="shared" ref="AF3:AF30" si="14">S3+P3+F3</f>
        <v>2.0689205608304647E-3</v>
      </c>
      <c r="AG3">
        <f>100*((O2+P2)*(1+P2-F2)-O2)/(1+O2+P2-F2)</f>
        <v>251.21213212780515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15">100*T4/(1-S4)</f>
        <v>3.5962869490941736</v>
      </c>
      <c r="C4" s="20">
        <v>95.917543365859558</v>
      </c>
      <c r="D4" s="9">
        <f t="shared" ref="D4:D30" si="16">ABS(B4-((354.94*SQRT(C4)+9.623*C4-1.5223*POWER(C4,1.5))/($AA$1+273)+0.0012439*POWER(C4,1.5)))</f>
        <v>1.7648715244789059E-7</v>
      </c>
      <c r="E4">
        <f>Control!C6/100</f>
        <v>0.34971299583991844</v>
      </c>
      <c r="F4">
        <f t="shared" si="0"/>
        <v>4.3585742501414279E-5</v>
      </c>
      <c r="G4">
        <f t="shared" si="1"/>
        <v>169.76959721838188</v>
      </c>
      <c r="H4" s="21">
        <f t="shared" si="2"/>
        <v>5.0584935006422582E-14</v>
      </c>
      <c r="I4" s="7">
        <f t="shared" si="3"/>
        <v>4.5036115413818534</v>
      </c>
      <c r="J4">
        <f t="shared" si="4"/>
        <v>4.5036115413818534</v>
      </c>
      <c r="K4">
        <f>Control!F6/100</f>
        <v>3.4624521969769839E-2</v>
      </c>
      <c r="L4" s="25">
        <f t="shared" ref="L4:L30" si="17">K4*(1-F4-P4-S4)</f>
        <v>3.4557449280933884E-2</v>
      </c>
      <c r="M4" s="10">
        <f t="shared" si="5"/>
        <v>7.9711832744935887</v>
      </c>
      <c r="N4">
        <f t="shared" si="6"/>
        <v>4.951340348160662E-4</v>
      </c>
      <c r="O4">
        <f t="shared" si="7"/>
        <v>1.9371441111739679E-4</v>
      </c>
      <c r="P4" s="25">
        <f t="shared" si="8"/>
        <v>1.3419988028233172E-3</v>
      </c>
      <c r="Q4" s="17">
        <f t="shared" si="9"/>
        <v>0.79171983514062383</v>
      </c>
      <c r="R4">
        <f t="shared" si="10"/>
        <v>2436.9073776225136</v>
      </c>
      <c r="S4" s="25">
        <f t="shared" si="11"/>
        <v>5.5155956584923603E-4</v>
      </c>
      <c r="T4" s="25">
        <f t="shared" ref="T4:T30" si="18">L4+F4+P4</f>
        <v>3.5943033826258616E-2</v>
      </c>
      <c r="U4" s="10">
        <f ca="1">RANK(C4,$C$3:OFFSET($C$3,Control!$I$5-1,0),1)</f>
        <v>36</v>
      </c>
      <c r="V4" s="10">
        <f t="shared" ref="V4:W19" ca="1" si="19">IF(U4=U3,U3+1,U4)</f>
        <v>36</v>
      </c>
      <c r="W4" s="10">
        <f t="shared" ca="1" si="19"/>
        <v>36</v>
      </c>
      <c r="X4" s="7">
        <f t="shared" ref="X4:X67" si="20">(N4+L4)*100</f>
        <v>3.5052583315749954</v>
      </c>
      <c r="Y4" s="7">
        <f t="shared" ca="1" si="12"/>
        <v>59.917543365859558</v>
      </c>
      <c r="Z4">
        <v>1</v>
      </c>
      <c r="AA4">
        <v>2</v>
      </c>
      <c r="AB4" s="11">
        <f t="shared" ref="AB4:AB67" si="21">100*8.3144*$AA$2*($AA$1+273)*($AE$1/100-B4/100)/(0.018*1000000*C4+8.3144*$AA$2*($AA$1+273)*($AE$1/100-B4/100))</f>
        <v>36.808283733399215</v>
      </c>
      <c r="AC4" s="11"/>
      <c r="AD4" s="7">
        <f t="shared" si="13"/>
        <v>3.6514429056790974</v>
      </c>
      <c r="AE4">
        <f t="shared" ref="AE4:AE30" si="22">($AE$1/100-K4)/(1-K4)/N4-1-$P$2</f>
        <v>83.559505887053248</v>
      </c>
      <c r="AF4" s="25">
        <f t="shared" si="14"/>
        <v>1.9371441111739676E-3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15"/>
        <v>4.5993206739791583</v>
      </c>
      <c r="C5" s="20">
        <v>143.25129618305323</v>
      </c>
      <c r="D5" s="9">
        <f t="shared" si="16"/>
        <v>1.0609002378814125E-6</v>
      </c>
      <c r="E5">
        <f>Control!C7/100</f>
        <v>0.47585625936456422</v>
      </c>
      <c r="F5">
        <f t="shared" si="0"/>
        <v>5.4487268728760546E-5</v>
      </c>
      <c r="G5">
        <f t="shared" si="1"/>
        <v>253.54814146193323</v>
      </c>
      <c r="H5" s="21">
        <f t="shared" si="2"/>
        <v>1.4866038318152935E-13</v>
      </c>
      <c r="I5" s="7">
        <f t="shared" si="3"/>
        <v>3.3362720595612694</v>
      </c>
      <c r="J5">
        <f t="shared" si="4"/>
        <v>3.3362720595612694</v>
      </c>
      <c r="K5">
        <f>Control!F7/100</f>
        <v>4.4336719574517083E-2</v>
      </c>
      <c r="L5" s="25">
        <f t="shared" si="17"/>
        <v>4.4229351274338927E-2</v>
      </c>
      <c r="M5" s="10">
        <f t="shared" si="5"/>
        <v>5.9050466044802707</v>
      </c>
      <c r="N5">
        <f t="shared" si="6"/>
        <v>6.1897537275871974E-4</v>
      </c>
      <c r="O5">
        <f t="shared" si="7"/>
        <v>2.4216563879449129E-4</v>
      </c>
      <c r="P5" s="25">
        <f t="shared" si="8"/>
        <v>1.6776552424393445E-3</v>
      </c>
      <c r="Q5" s="17">
        <f t="shared" si="9"/>
        <v>0.66365414542584766</v>
      </c>
      <c r="R5">
        <f t="shared" si="10"/>
        <v>2440.3899734812576</v>
      </c>
      <c r="S5" s="25">
        <f t="shared" si="11"/>
        <v>6.895138767768074E-4</v>
      </c>
      <c r="T5" s="25">
        <f t="shared" si="18"/>
        <v>4.5961493785507034E-2</v>
      </c>
      <c r="U5" s="10">
        <f ca="1">RANK(C5,$C$3:OFFSET($C$3,Control!$I$5-1,0),1)</f>
        <v>41</v>
      </c>
      <c r="V5" s="10">
        <f t="shared" ca="1" si="19"/>
        <v>41</v>
      </c>
      <c r="W5" s="10">
        <f t="shared" ca="1" si="19"/>
        <v>41</v>
      </c>
      <c r="X5" s="7">
        <f t="shared" si="20"/>
        <v>4.4848326647097645</v>
      </c>
      <c r="Y5" s="7">
        <f t="shared" ca="1" si="12"/>
        <v>102.25129618305323</v>
      </c>
      <c r="Z5">
        <v>1</v>
      </c>
      <c r="AA5">
        <v>2</v>
      </c>
      <c r="AB5" s="11">
        <f t="shared" si="21"/>
        <v>22.65513182634756</v>
      </c>
      <c r="AC5" s="11"/>
      <c r="AD5" s="7">
        <f t="shared" si="13"/>
        <v>4.6682720616568387</v>
      </c>
      <c r="AE5">
        <f t="shared" si="22"/>
        <v>50.426071949186849</v>
      </c>
      <c r="AF5" s="25">
        <f t="shared" si="14"/>
        <v>2.4216563879449122E-3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15"/>
        <v>3.571349925452675</v>
      </c>
      <c r="C6" s="20">
        <v>94.819727277753785</v>
      </c>
      <c r="D6" s="9">
        <f t="shared" si="16"/>
        <v>2.7055589457702922E-7</v>
      </c>
      <c r="E6">
        <f>Control!C8/100</f>
        <v>0.41488618091288926</v>
      </c>
      <c r="F6">
        <f t="shared" si="0"/>
        <v>4.8632271836640008E-5</v>
      </c>
      <c r="G6">
        <f t="shared" si="1"/>
        <v>167.82651372648425</v>
      </c>
      <c r="H6" s="21">
        <f t="shared" si="2"/>
        <v>9.1998636127769117E-14</v>
      </c>
      <c r="I6" s="7">
        <f t="shared" si="3"/>
        <v>3.811861999431422</v>
      </c>
      <c r="J6">
        <f t="shared" si="4"/>
        <v>3.811861999431422</v>
      </c>
      <c r="K6">
        <f>Control!F8/100</f>
        <v>3.421947054952925E-2</v>
      </c>
      <c r="L6" s="25">
        <f t="shared" si="17"/>
        <v>3.4145507412023893E-2</v>
      </c>
      <c r="M6" s="10">
        <f t="shared" si="5"/>
        <v>6.7468187110166093</v>
      </c>
      <c r="N6">
        <f t="shared" si="6"/>
        <v>5.5246260806423046E-4</v>
      </c>
      <c r="O6">
        <f t="shared" si="7"/>
        <v>2.1614343038506669E-4</v>
      </c>
      <c r="P6" s="25">
        <f t="shared" si="8"/>
        <v>1.4973807221760947E-3</v>
      </c>
      <c r="Q6" s="17">
        <f t="shared" si="9"/>
        <v>0.89276299138002801</v>
      </c>
      <c r="R6">
        <f t="shared" si="10"/>
        <v>2434.5809615658936</v>
      </c>
      <c r="S6" s="25">
        <f t="shared" si="11"/>
        <v>6.154213098379319E-4</v>
      </c>
      <c r="T6" s="25">
        <f t="shared" si="18"/>
        <v>3.5691520406036632E-2</v>
      </c>
      <c r="U6" s="10">
        <f ca="1">RANK(C6,$C$3:OFFSET($C$3,Control!$I$5-1,0),1)</f>
        <v>35</v>
      </c>
      <c r="V6" s="10">
        <f t="shared" ca="1" si="19"/>
        <v>35</v>
      </c>
      <c r="W6" s="10">
        <f t="shared" ca="1" si="19"/>
        <v>35</v>
      </c>
      <c r="X6" s="7">
        <f t="shared" si="20"/>
        <v>3.469797002008812</v>
      </c>
      <c r="Y6" s="7">
        <f t="shared" ca="1" si="12"/>
        <v>59.819727277753785</v>
      </c>
      <c r="Z6">
        <v>1</v>
      </c>
      <c r="AA6">
        <v>2</v>
      </c>
      <c r="AB6" s="11">
        <f t="shared" si="21"/>
        <v>37.220524267001174</v>
      </c>
      <c r="AC6" s="11"/>
      <c r="AD6" s="7">
        <f t="shared" si="13"/>
        <v>3.6328920564364684</v>
      </c>
      <c r="AE6">
        <f t="shared" si="22"/>
        <v>75.249643069138898</v>
      </c>
      <c r="AF6" s="25">
        <f t="shared" si="14"/>
        <v>2.1614343038506663E-3</v>
      </c>
      <c r="AG6" s="7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15"/>
        <v>2.9789002360593626</v>
      </c>
      <c r="C7" s="20">
        <v>70.017394962333128</v>
      </c>
      <c r="D7" s="9">
        <f t="shared" si="16"/>
        <v>4.4193376158574438E-7</v>
      </c>
      <c r="E7">
        <f>Control!C9/100</f>
        <v>0.37570882029801977</v>
      </c>
      <c r="F7">
        <f t="shared" si="0"/>
        <v>4.547255817114584E-5</v>
      </c>
      <c r="G7">
        <f t="shared" si="1"/>
        <v>123.92753738172361</v>
      </c>
      <c r="H7" s="21">
        <f t="shared" si="2"/>
        <v>6.5014445623695072E-14</v>
      </c>
      <c r="I7" s="7">
        <f t="shared" si="3"/>
        <v>4.1989194986597598</v>
      </c>
      <c r="J7">
        <f t="shared" si="4"/>
        <v>4.1989194986597598</v>
      </c>
      <c r="K7">
        <f>Control!F9/100</f>
        <v>2.8383657982640181E-2</v>
      </c>
      <c r="L7" s="25">
        <f t="shared" si="17"/>
        <v>2.8326294536474603E-2</v>
      </c>
      <c r="M7" s="10">
        <f t="shared" si="5"/>
        <v>7.4318925091820631</v>
      </c>
      <c r="N7">
        <f t="shared" si="6"/>
        <v>5.1656826082421674E-4</v>
      </c>
      <c r="O7">
        <f t="shared" si="7"/>
        <v>2.0210025853842594E-4</v>
      </c>
      <c r="P7" s="25">
        <f t="shared" si="8"/>
        <v>1.400093588517191E-3</v>
      </c>
      <c r="Q7" s="17">
        <f t="shared" si="9"/>
        <v>1.1277309974475498</v>
      </c>
      <c r="R7">
        <f t="shared" si="10"/>
        <v>2428.7117732660899</v>
      </c>
      <c r="S7" s="25">
        <f t="shared" si="11"/>
        <v>5.7543643869592228E-4</v>
      </c>
      <c r="T7" s="25">
        <f t="shared" si="18"/>
        <v>2.977186068316294E-2</v>
      </c>
      <c r="U7" s="10">
        <f ca="1">RANK(C7,$C$3:OFFSET($C$3,Control!$I$5-1,0),1)</f>
        <v>19</v>
      </c>
      <c r="V7" s="10">
        <f t="shared" ca="1" si="19"/>
        <v>19</v>
      </c>
      <c r="W7" s="10">
        <f t="shared" ca="1" si="19"/>
        <v>19</v>
      </c>
      <c r="X7" s="7">
        <f t="shared" si="20"/>
        <v>2.8842862797298823</v>
      </c>
      <c r="Y7" s="7">
        <f t="shared" ca="1" si="12"/>
        <v>51.017394962333128</v>
      </c>
      <c r="Z7">
        <v>1</v>
      </c>
      <c r="AA7">
        <v>2</v>
      </c>
      <c r="AB7" s="11">
        <f t="shared" si="21"/>
        <v>47.923242952844774</v>
      </c>
      <c r="AC7" s="11"/>
      <c r="AD7" s="7">
        <f t="shared" si="13"/>
        <v>3.0364438799289548</v>
      </c>
      <c r="AE7">
        <f t="shared" si="22"/>
        <v>91.844424161983554</v>
      </c>
      <c r="AF7" s="25">
        <f t="shared" si="14"/>
        <v>2.0210025853842593E-3</v>
      </c>
      <c r="AG7" s="7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15"/>
        <v>2.5847426153585835</v>
      </c>
      <c r="C8" s="20">
        <v>54.99943767747952</v>
      </c>
      <c r="D8" s="9">
        <f t="shared" si="16"/>
        <v>5.5692328926326695E-7</v>
      </c>
      <c r="E8">
        <f>Control!C10/100</f>
        <v>0.37194525477625634</v>
      </c>
      <c r="F8">
        <f t="shared" si="0"/>
        <v>4.5189739465880642E-5</v>
      </c>
      <c r="G8">
        <f t="shared" si="1"/>
        <v>97.346450441584651</v>
      </c>
      <c r="H8" s="21">
        <f t="shared" si="2"/>
        <v>6.2763416198960356E-14</v>
      </c>
      <c r="I8" s="7">
        <f t="shared" si="3"/>
        <v>4.2403948186096949</v>
      </c>
      <c r="J8">
        <f t="shared" si="4"/>
        <v>4.2403948186096949</v>
      </c>
      <c r="K8">
        <f>Control!F10/100</f>
        <v>2.4445166204340042E-2</v>
      </c>
      <c r="L8" s="25">
        <f t="shared" si="17"/>
        <v>2.4396069729141188E-2</v>
      </c>
      <c r="M8" s="10">
        <f t="shared" si="5"/>
        <v>7.5053018993240377</v>
      </c>
      <c r="N8">
        <f t="shared" si="6"/>
        <v>5.1335544033240406E-4</v>
      </c>
      <c r="O8">
        <f t="shared" si="7"/>
        <v>2.0084328651502506E-4</v>
      </c>
      <c r="P8" s="25">
        <f t="shared" si="8"/>
        <v>1.3913856408696403E-3</v>
      </c>
      <c r="Q8" s="17">
        <f t="shared" si="9"/>
        <v>1.4224778383951617</v>
      </c>
      <c r="R8">
        <f t="shared" si="10"/>
        <v>2421.462900751395</v>
      </c>
      <c r="S8" s="25">
        <f t="shared" si="11"/>
        <v>5.7185748481472921E-4</v>
      </c>
      <c r="T8" s="25">
        <f t="shared" si="18"/>
        <v>2.583264510947671E-2</v>
      </c>
      <c r="U8" s="10">
        <f ca="1">RANK(C8,$C$3:OFFSET($C$3,Control!$I$5-1,0),1)</f>
        <v>9</v>
      </c>
      <c r="V8" s="10">
        <f t="shared" ca="1" si="19"/>
        <v>9</v>
      </c>
      <c r="W8" s="10">
        <f t="shared" ca="1" si="19"/>
        <v>9</v>
      </c>
      <c r="X8" s="7">
        <f t="shared" si="20"/>
        <v>2.4909425169473591</v>
      </c>
      <c r="Y8" s="7">
        <f t="shared" ca="1" si="12"/>
        <v>45.99943767747952</v>
      </c>
      <c r="Z8">
        <v>1</v>
      </c>
      <c r="AA8">
        <v>2</v>
      </c>
      <c r="AB8" s="11">
        <f t="shared" si="21"/>
        <v>55.964826754154579</v>
      </c>
      <c r="AC8" s="11"/>
      <c r="AD8" s="7">
        <f t="shared" si="13"/>
        <v>2.6419283638400564</v>
      </c>
      <c r="AE8">
        <f t="shared" si="22"/>
        <v>99.918149485385555</v>
      </c>
      <c r="AF8" s="25">
        <f t="shared" si="14"/>
        <v>2.0084328651502502E-3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15"/>
        <v>4.796760877035279</v>
      </c>
      <c r="C9" s="20">
        <v>153.23658714006839</v>
      </c>
      <c r="D9" s="9">
        <f t="shared" si="16"/>
        <v>6.7940782422226675E-7</v>
      </c>
      <c r="E9">
        <f>Control!C11/100</f>
        <v>0.32658415960627202</v>
      </c>
      <c r="F9">
        <f t="shared" si="0"/>
        <v>4.2029286763014173E-5</v>
      </c>
      <c r="G9">
        <f t="shared" si="1"/>
        <v>271.2216427255633</v>
      </c>
      <c r="H9" s="21">
        <f t="shared" si="2"/>
        <v>3.9811899806603815E-14</v>
      </c>
      <c r="I9" s="7">
        <f t="shared" si="3"/>
        <v>4.8154772162559407</v>
      </c>
      <c r="J9">
        <f t="shared" si="4"/>
        <v>4.8154772162559407</v>
      </c>
      <c r="K9">
        <f>Control!F11/100</f>
        <v>4.6693212964058421E-2</v>
      </c>
      <c r="L9" s="25">
        <f t="shared" si="17"/>
        <v>4.6605991522389409E-2</v>
      </c>
      <c r="M9" s="10">
        <f t="shared" si="5"/>
        <v>8.5231710355610577</v>
      </c>
      <c r="N9">
        <f t="shared" si="6"/>
        <v>4.7745269762784098E-4</v>
      </c>
      <c r="O9">
        <f t="shared" si="7"/>
        <v>1.8679683005784074E-4</v>
      </c>
      <c r="P9" s="25">
        <f t="shared" si="8"/>
        <v>1.2940757523553195E-3</v>
      </c>
      <c r="Q9" s="17">
        <f t="shared" si="9"/>
        <v>0.47937050381982138</v>
      </c>
      <c r="R9">
        <f t="shared" si="10"/>
        <v>2444.5316106864252</v>
      </c>
      <c r="S9" s="25">
        <f t="shared" si="11"/>
        <v>5.3186326146007347E-4</v>
      </c>
      <c r="T9" s="25">
        <f t="shared" si="18"/>
        <v>4.7942096561507747E-2</v>
      </c>
      <c r="U9" s="10">
        <f ca="1">RANK(C9,$C$3:OFFSET($C$3,Control!$I$5-1,0),1)</f>
        <v>42</v>
      </c>
      <c r="V9" s="10">
        <f t="shared" ca="1" si="19"/>
        <v>42</v>
      </c>
      <c r="W9" s="10">
        <f t="shared" ca="1" si="19"/>
        <v>42</v>
      </c>
      <c r="X9" s="7">
        <f t="shared" si="20"/>
        <v>4.7083444220017245</v>
      </c>
      <c r="Y9" s="7">
        <f t="shared" ca="1" si="12"/>
        <v>111.23658714006839</v>
      </c>
      <c r="Z9">
        <v>1</v>
      </c>
      <c r="AA9">
        <v>2</v>
      </c>
      <c r="AB9" s="11">
        <f t="shared" si="21"/>
        <v>20.379275647203229</v>
      </c>
      <c r="AC9" s="11"/>
      <c r="AD9" s="7">
        <f t="shared" si="13"/>
        <v>4.8499472031812862</v>
      </c>
      <c r="AE9">
        <f t="shared" si="22"/>
        <v>61.412247154029728</v>
      </c>
      <c r="AF9" s="25">
        <f t="shared" si="14"/>
        <v>1.8679683005784072E-3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15"/>
        <v>2.6946563224163902</v>
      </c>
      <c r="C10" s="20">
        <v>59.058685828311965</v>
      </c>
      <c r="D10" s="9">
        <f t="shared" si="16"/>
        <v>3.1445306802879713E-8</v>
      </c>
      <c r="E10">
        <f>Control!C12/100</f>
        <v>0.35834599538701023</v>
      </c>
      <c r="F10">
        <f t="shared" si="0"/>
        <v>4.4195410832660947E-5</v>
      </c>
      <c r="G10">
        <f t="shared" si="1"/>
        <v>104.53113115163686</v>
      </c>
      <c r="H10" s="21">
        <f t="shared" si="2"/>
        <v>5.5092050870068707E-14</v>
      </c>
      <c r="I10" s="7">
        <f t="shared" si="3"/>
        <v>4.397523099258966</v>
      </c>
      <c r="J10">
        <f t="shared" si="4"/>
        <v>4.397523099258966</v>
      </c>
      <c r="K10">
        <f>Control!F12/100</f>
        <v>2.557676579803474E-2</v>
      </c>
      <c r="L10" s="25">
        <f t="shared" si="17"/>
        <v>2.5526526879269634E-2</v>
      </c>
      <c r="M10" s="10">
        <f t="shared" si="5"/>
        <v>7.7834116588254298</v>
      </c>
      <c r="N10">
        <f t="shared" si="6"/>
        <v>5.0205986705902832E-4</v>
      </c>
      <c r="O10">
        <f t="shared" si="7"/>
        <v>1.9642404814515974E-4</v>
      </c>
      <c r="P10" s="25">
        <f t="shared" si="8"/>
        <v>1.3607704038950614E-3</v>
      </c>
      <c r="Q10" s="17">
        <f t="shared" si="9"/>
        <v>1.2971896369052542</v>
      </c>
      <c r="R10">
        <f t="shared" ref="R10:R30" si="23">Q10/100*G10+(100-Q10)/100*2450</f>
        <v>2419.5748208964601</v>
      </c>
      <c r="S10" s="25">
        <f t="shared" si="11"/>
        <v>5.592746667238748E-4</v>
      </c>
      <c r="T10" s="25">
        <f t="shared" si="18"/>
        <v>2.6931492693997354E-2</v>
      </c>
      <c r="U10" s="10">
        <f ca="1">RANK(C10,$C$3:OFFSET($C$3,Control!$I$5-1,0),1)</f>
        <v>11</v>
      </c>
      <c r="V10" s="10">
        <f t="shared" ca="1" si="19"/>
        <v>11</v>
      </c>
      <c r="W10" s="10">
        <f t="shared" ca="1" si="19"/>
        <v>11</v>
      </c>
      <c r="X10" s="7">
        <f t="shared" si="20"/>
        <v>2.6028586746328664</v>
      </c>
      <c r="Y10" s="7">
        <f t="shared" ca="1" si="12"/>
        <v>48.058685828311965</v>
      </c>
      <c r="Z10">
        <v>1</v>
      </c>
      <c r="AA10">
        <v>2</v>
      </c>
      <c r="AB10" s="11">
        <f t="shared" si="21"/>
        <v>53.655386385131649</v>
      </c>
      <c r="AC10" s="11"/>
      <c r="AD10" s="7">
        <f t="shared" si="13"/>
        <v>2.7505837890887777</v>
      </c>
      <c r="AE10">
        <f t="shared" si="22"/>
        <v>100.05512600034419</v>
      </c>
      <c r="AF10" s="25">
        <f t="shared" si="14"/>
        <v>1.9642404814515968E-3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15"/>
        <v>6.7571200114825176</v>
      </c>
      <c r="C11" s="20">
        <v>262.08801038366607</v>
      </c>
      <c r="D11" s="9">
        <f t="shared" si="16"/>
        <v>6.9390122092727324E-7</v>
      </c>
      <c r="E11">
        <f>Control!C13/100</f>
        <v>0.36630521808811933</v>
      </c>
      <c r="F11">
        <f t="shared" si="0"/>
        <v>4.4772189477215057E-5</v>
      </c>
      <c r="G11">
        <f t="shared" si="1"/>
        <v>463.88360666083599</v>
      </c>
      <c r="H11" s="21">
        <f t="shared" si="2"/>
        <v>5.9495054168490207E-14</v>
      </c>
      <c r="I11" s="7">
        <f t="shared" si="3"/>
        <v>4.3041448611977877</v>
      </c>
      <c r="J11">
        <f t="shared" si="4"/>
        <v>4.3041448611977877</v>
      </c>
      <c r="K11">
        <f>Control!F13/100</f>
        <v>6.6241426698370548E-2</v>
      </c>
      <c r="L11" s="25">
        <f t="shared" si="17"/>
        <v>6.6109614533598079E-2</v>
      </c>
      <c r="M11" s="10">
        <f t="shared" si="5"/>
        <v>7.6181365140675945</v>
      </c>
      <c r="N11">
        <f t="shared" si="6"/>
        <v>5.0861207246116302E-4</v>
      </c>
      <c r="O11">
        <f t="shared" si="7"/>
        <v>1.9898750878762246E-4</v>
      </c>
      <c r="P11" s="25">
        <f t="shared" si="8"/>
        <v>1.3785293361986825E-3</v>
      </c>
      <c r="Q11" s="17">
        <f t="shared" si="9"/>
        <v>0.29911893263703443</v>
      </c>
      <c r="R11">
        <f t="shared" si="23"/>
        <v>2444.0591498433146</v>
      </c>
      <c r="S11" s="25">
        <f t="shared" si="11"/>
        <v>5.6657356220032689E-4</v>
      </c>
      <c r="T11" s="25">
        <f t="shared" si="18"/>
        <v>6.7532916059273973E-2</v>
      </c>
      <c r="U11" s="10">
        <f ca="1">RANK(C11,$C$3:OFFSET($C$3,Control!$I$5-1,0),1)</f>
        <v>48</v>
      </c>
      <c r="V11" s="10">
        <f t="shared" ca="1" si="19"/>
        <v>48</v>
      </c>
      <c r="W11" s="10">
        <f t="shared" ca="1" si="19"/>
        <v>48</v>
      </c>
      <c r="X11" s="7">
        <f t="shared" si="20"/>
        <v>6.6618226606059245</v>
      </c>
      <c r="Y11" s="7">
        <f t="shared" ca="1" si="12"/>
        <v>214.08801038366607</v>
      </c>
      <c r="Z11">
        <v>1</v>
      </c>
      <c r="AA11">
        <v>2</v>
      </c>
      <c r="AB11" s="11">
        <f t="shared" si="21"/>
        <v>4.3899844431306922</v>
      </c>
      <c r="AC11" s="11"/>
      <c r="AD11" s="7">
        <f t="shared" si="13"/>
        <v>6.8137773677025502</v>
      </c>
      <c r="AE11">
        <f t="shared" si="22"/>
        <v>17.549307240529249</v>
      </c>
      <c r="AF11" s="25">
        <f t="shared" si="14"/>
        <v>1.9898750878762244E-3</v>
      </c>
      <c r="AG11" s="7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15"/>
        <v>6.6088607611877341</v>
      </c>
      <c r="C12" s="20">
        <v>253.3092096813138</v>
      </c>
      <c r="D12" s="9">
        <f t="shared" si="16"/>
        <v>4.4306410096339732E-8</v>
      </c>
      <c r="E12">
        <f>Control!C14/100</f>
        <v>0.28570778195564522</v>
      </c>
      <c r="F12">
        <f t="shared" si="0"/>
        <v>3.9524635044405818E-5</v>
      </c>
      <c r="G12">
        <f t="shared" si="1"/>
        <v>448.34553711693587</v>
      </c>
      <c r="H12" s="21">
        <f t="shared" si="2"/>
        <v>2.4932006953823673E-14</v>
      </c>
      <c r="I12" s="7">
        <f t="shared" si="3"/>
        <v>5.4901231499320167</v>
      </c>
      <c r="J12">
        <f t="shared" si="4"/>
        <v>5.4901231499320167</v>
      </c>
      <c r="K12">
        <f>Control!F14/100</f>
        <v>6.491309931702284E-2</v>
      </c>
      <c r="L12" s="25">
        <f t="shared" si="17"/>
        <v>6.4799069692129216E-2</v>
      </c>
      <c r="M12" s="10">
        <f t="shared" si="5"/>
        <v>9.7172630067069061</v>
      </c>
      <c r="N12">
        <f t="shared" si="6"/>
        <v>4.4899985410445004E-4</v>
      </c>
      <c r="O12">
        <f t="shared" si="7"/>
        <v>1.7566504464180361E-4</v>
      </c>
      <c r="P12" s="25">
        <f t="shared" si="8"/>
        <v>1.2169578827273624E-3</v>
      </c>
      <c r="Q12" s="17">
        <f t="shared" si="9"/>
        <v>0.2732645927067191</v>
      </c>
      <c r="R12">
        <f t="shared" si="23"/>
        <v>2444.530187084607</v>
      </c>
      <c r="S12" s="25">
        <f t="shared" si="11"/>
        <v>5.0016792864626767E-4</v>
      </c>
      <c r="T12" s="25">
        <f t="shared" si="18"/>
        <v>6.6055552209900989E-2</v>
      </c>
      <c r="U12" s="10">
        <f ca="1">RANK(C12,$C$3:OFFSET($C$3,Control!$I$5-1,0),1)</f>
        <v>47</v>
      </c>
      <c r="V12" s="10">
        <f t="shared" ca="1" si="19"/>
        <v>47</v>
      </c>
      <c r="W12" s="10">
        <f t="shared" ca="1" si="19"/>
        <v>47</v>
      </c>
      <c r="X12" s="7">
        <f t="shared" si="20"/>
        <v>6.524806954623366</v>
      </c>
      <c r="Y12" s="7">
        <f t="shared" ca="1" si="12"/>
        <v>206.3092096813138</v>
      </c>
      <c r="Z12">
        <v>1</v>
      </c>
      <c r="AA12">
        <v>2</v>
      </c>
      <c r="AB12" s="11">
        <f t="shared" si="21"/>
        <v>5.2693018895404018</v>
      </c>
      <c r="AC12" s="11"/>
      <c r="AD12" s="7">
        <f t="shared" si="13"/>
        <v>6.6588775540523608</v>
      </c>
      <c r="AE12">
        <f t="shared" si="22"/>
        <v>23.476638395023567</v>
      </c>
      <c r="AF12" s="25">
        <f t="shared" si="14"/>
        <v>1.7566504464180358E-3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15"/>
        <v>4.8040719504670157</v>
      </c>
      <c r="C13" s="20">
        <v>153.61025487875156</v>
      </c>
      <c r="D13" s="9">
        <f t="shared" si="16"/>
        <v>2.8584596734049228E-7</v>
      </c>
      <c r="E13">
        <f>Control!C15/100</f>
        <v>0.39239929120214517</v>
      </c>
      <c r="F13">
        <f t="shared" si="0"/>
        <v>4.6768937346220482E-5</v>
      </c>
      <c r="G13">
        <f t="shared" si="1"/>
        <v>271.88301726940227</v>
      </c>
      <c r="H13" s="21">
        <f t="shared" si="2"/>
        <v>7.5697013502661762E-14</v>
      </c>
      <c r="I13" s="7">
        <f t="shared" si="3"/>
        <v>4.0245744332630231</v>
      </c>
      <c r="J13">
        <f t="shared" si="4"/>
        <v>4.0245744332630231</v>
      </c>
      <c r="K13">
        <f>Control!F15/100</f>
        <v>4.6622419420497864E-2</v>
      </c>
      <c r="L13" s="25">
        <f t="shared" si="17"/>
        <v>4.6525509153262021E-2</v>
      </c>
      <c r="M13" s="10">
        <f t="shared" si="5"/>
        <v>7.1233098402482016</v>
      </c>
      <c r="N13">
        <f t="shared" si="6"/>
        <v>5.3129512825306462E-4</v>
      </c>
      <c r="O13">
        <f t="shared" si="7"/>
        <v>2.078619437609799E-4</v>
      </c>
      <c r="P13" s="25">
        <f t="shared" si="8"/>
        <v>1.440008918648341E-3</v>
      </c>
      <c r="Q13" s="17">
        <f t="shared" si="9"/>
        <v>0.53188274001355018</v>
      </c>
      <c r="R13">
        <f t="shared" si="23"/>
        <v>2438.4149717115524</v>
      </c>
      <c r="S13" s="25">
        <f t="shared" si="11"/>
        <v>5.9184158161523716E-4</v>
      </c>
      <c r="T13" s="25">
        <f t="shared" si="18"/>
        <v>4.8012287009256582E-2</v>
      </c>
      <c r="U13" s="10">
        <f ca="1">RANK(C13,$C$3:OFFSET($C$3,Control!$I$5-1,0),1)</f>
        <v>43</v>
      </c>
      <c r="V13" s="10">
        <f t="shared" ca="1" si="19"/>
        <v>43</v>
      </c>
      <c r="W13" s="10">
        <f t="shared" ca="1" si="19"/>
        <v>43</v>
      </c>
      <c r="X13" s="7">
        <f t="shared" si="20"/>
        <v>4.7056804281515081</v>
      </c>
      <c r="Y13" s="7">
        <f t="shared" ca="1" si="12"/>
        <v>110.61025487875156</v>
      </c>
      <c r="Z13">
        <v>1</v>
      </c>
      <c r="AA13">
        <v>2</v>
      </c>
      <c r="AB13" s="11">
        <f t="shared" si="21"/>
        <v>20.297875743817695</v>
      </c>
      <c r="AC13" s="11"/>
      <c r="AD13" s="7">
        <f t="shared" si="13"/>
        <v>4.8632561086285397</v>
      </c>
      <c r="AE13">
        <f t="shared" si="22"/>
        <v>54.967209174299171</v>
      </c>
      <c r="AF13" s="25">
        <f t="shared" si="14"/>
        <v>2.0786194376097985E-3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15"/>
        <v>4.4337104527035693</v>
      </c>
      <c r="C14" s="20">
        <v>135.03529032612923</v>
      </c>
      <c r="D14" s="9">
        <f t="shared" si="16"/>
        <v>4.1029881270304713E-7</v>
      </c>
      <c r="E14">
        <f>Control!C16/100</f>
        <v>0.32913687353920051</v>
      </c>
      <c r="F14">
        <f t="shared" si="0"/>
        <v>4.2195811128508569E-5</v>
      </c>
      <c r="G14" s="10">
        <f t="shared" si="1"/>
        <v>239.00619265749461</v>
      </c>
      <c r="H14" s="21">
        <f t="shared" si="2"/>
        <v>4.0911733700943603E-14</v>
      </c>
      <c r="I14" s="7">
        <f t="shared" si="3"/>
        <v>4.7789050084276692</v>
      </c>
      <c r="J14">
        <f t="shared" si="4"/>
        <v>4.7789050084276692</v>
      </c>
      <c r="K14">
        <f>Control!F16/100</f>
        <v>4.3052770841903835E-2</v>
      </c>
      <c r="L14" s="25">
        <f t="shared" si="17"/>
        <v>4.297203099359255E-2</v>
      </c>
      <c r="M14" s="10">
        <f t="shared" si="5"/>
        <v>8.4584399261673369</v>
      </c>
      <c r="N14">
        <f t="shared" si="6"/>
        <v>4.793444144198573E-4</v>
      </c>
      <c r="O14">
        <f t="shared" si="7"/>
        <v>1.8753693834892694E-4</v>
      </c>
      <c r="P14" s="25">
        <f t="shared" si="8"/>
        <v>1.2992030138474725E-3</v>
      </c>
      <c r="Q14" s="17">
        <f t="shared" si="9"/>
        <v>0.54577652029195367</v>
      </c>
      <c r="R14">
        <f t="shared" si="23"/>
        <v>2437.9329149344157</v>
      </c>
      <c r="S14" s="25">
        <f t="shared" si="11"/>
        <v>5.3397055851328828E-4</v>
      </c>
      <c r="T14" s="25">
        <f t="shared" si="18"/>
        <v>4.4313429818568527E-2</v>
      </c>
      <c r="U14" s="10">
        <f ca="1">RANK(C14,$C$3:OFFSET($C$3,Control!$I$5-1,0),1)</f>
        <v>40</v>
      </c>
      <c r="V14" s="10">
        <f t="shared" ca="1" si="19"/>
        <v>40</v>
      </c>
      <c r="W14" s="10">
        <f t="shared" ca="1" si="19"/>
        <v>40</v>
      </c>
      <c r="X14" s="7">
        <f t="shared" si="20"/>
        <v>4.3451375408012405</v>
      </c>
      <c r="Y14" s="13">
        <f t="shared" ca="1" si="12"/>
        <v>95.035290326129228</v>
      </c>
      <c r="Z14" s="10">
        <v>1</v>
      </c>
      <c r="AA14" s="10">
        <v>2</v>
      </c>
      <c r="AB14" s="11">
        <f t="shared" si="21"/>
        <v>24.684116343328519</v>
      </c>
      <c r="AC14" s="11"/>
      <c r="AD14" s="7">
        <f t="shared" si="13"/>
        <v>4.4871075085548986</v>
      </c>
      <c r="AE14">
        <f t="shared" si="22"/>
        <v>68.846250683302472</v>
      </c>
      <c r="AF14" s="25">
        <f t="shared" si="14"/>
        <v>1.8753693834892694E-3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15"/>
        <v>2.4914609142808035</v>
      </c>
      <c r="C15" s="20">
        <v>51.636118147222092</v>
      </c>
      <c r="D15" s="9">
        <f t="shared" si="16"/>
        <v>3.6089356569846132E-7</v>
      </c>
      <c r="E15">
        <f>Control!C17/100</f>
        <v>0.35096976092195603</v>
      </c>
      <c r="F15">
        <f t="shared" si="0"/>
        <v>4.3673489055928031E-5</v>
      </c>
      <c r="G15">
        <f t="shared" si="1"/>
        <v>91.393531070092962</v>
      </c>
      <c r="H15" s="21">
        <f t="shared" si="2"/>
        <v>5.1224053824214064E-14</v>
      </c>
      <c r="I15" s="7">
        <f t="shared" si="3"/>
        <v>4.487842934870879</v>
      </c>
      <c r="J15">
        <f t="shared" si="4"/>
        <v>4.487842934870879</v>
      </c>
      <c r="K15">
        <f>Control!F17/100</f>
        <v>2.3558193079259309E-2</v>
      </c>
      <c r="L15" s="25">
        <f t="shared" si="17"/>
        <v>2.3512465590920444E-2</v>
      </c>
      <c r="M15" s="10">
        <f t="shared" si="5"/>
        <v>7.9432735732843733</v>
      </c>
      <c r="N15">
        <f t="shared" si="6"/>
        <v>4.9613083567534241E-4</v>
      </c>
      <c r="O15">
        <f t="shared" si="7"/>
        <v>1.9410439580412457E-4</v>
      </c>
      <c r="P15" s="25">
        <f t="shared" si="8"/>
        <v>1.3447005067372864E-3</v>
      </c>
      <c r="Q15" s="17">
        <f t="shared" si="9"/>
        <v>1.4636540596835008</v>
      </c>
      <c r="R15">
        <f t="shared" si="23"/>
        <v>2415.4781606655492</v>
      </c>
      <c r="S15" s="25">
        <f t="shared" si="11"/>
        <v>5.5266996224803092E-4</v>
      </c>
      <c r="T15" s="25">
        <f t="shared" si="18"/>
        <v>2.4900839586713658E-2</v>
      </c>
      <c r="U15" s="10">
        <f ca="1">RANK(C15,$C$3:OFFSET($C$3,Control!$I$5-1,0),1)</f>
        <v>8</v>
      </c>
      <c r="V15" s="10">
        <f t="shared" ca="1" si="19"/>
        <v>8</v>
      </c>
      <c r="W15" s="10">
        <f t="shared" ca="1" si="19"/>
        <v>8</v>
      </c>
      <c r="X15" s="7">
        <f t="shared" si="20"/>
        <v>2.4008596426595785</v>
      </c>
      <c r="Y15" s="7">
        <f t="shared" ca="1" si="12"/>
        <v>43.636118147222092</v>
      </c>
      <c r="Z15">
        <v>1</v>
      </c>
      <c r="AA15">
        <v>2</v>
      </c>
      <c r="AB15" s="11">
        <f t="shared" si="21"/>
        <v>57.961059613429825</v>
      </c>
      <c r="AC15" s="11"/>
      <c r="AD15" s="7">
        <f t="shared" si="13"/>
        <v>2.5467279105056067</v>
      </c>
      <c r="AE15">
        <f t="shared" si="22"/>
        <v>105.24303072472451</v>
      </c>
      <c r="AF15" s="25">
        <f t="shared" si="14"/>
        <v>1.9410439580412454E-3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15"/>
        <v>3.0165450726873302</v>
      </c>
      <c r="C16" s="20">
        <v>71.516678308654321</v>
      </c>
      <c r="D16" s="9">
        <f t="shared" si="16"/>
        <v>4.9062719131853783E-7</v>
      </c>
      <c r="E16">
        <f>Control!C18/100</f>
        <v>0.34967461501867869</v>
      </c>
      <c r="F16">
        <f t="shared" si="0"/>
        <v>4.3583068104559995E-5</v>
      </c>
      <c r="G16">
        <f t="shared" si="1"/>
        <v>126.58119927598531</v>
      </c>
      <c r="H16" s="21">
        <f t="shared" si="2"/>
        <v>5.0565506824928548E-14</v>
      </c>
      <c r="I16" s="7">
        <f t="shared" si="3"/>
        <v>4.5040948884269545</v>
      </c>
      <c r="J16">
        <f t="shared" si="4"/>
        <v>4.5040948884269545</v>
      </c>
      <c r="K16">
        <f>Control!F18/100</f>
        <v>2.8819137575378625E-2</v>
      </c>
      <c r="L16" s="25">
        <f t="shared" si="17"/>
        <v>2.8763314178238072E-2</v>
      </c>
      <c r="M16" s="10">
        <f t="shared" si="5"/>
        <v>7.9720387763161353</v>
      </c>
      <c r="N16">
        <f t="shared" si="6"/>
        <v>4.9510365366780152E-4</v>
      </c>
      <c r="O16">
        <f t="shared" si="7"/>
        <v>1.9370252490915553E-4</v>
      </c>
      <c r="P16" s="25">
        <f t="shared" si="8"/>
        <v>1.341916458525142E-3</v>
      </c>
      <c r="Q16" s="17">
        <f t="shared" si="9"/>
        <v>1.058922771755763</v>
      </c>
      <c r="R16">
        <f t="shared" si="23"/>
        <v>2425.3967892358783</v>
      </c>
      <c r="S16" s="25">
        <f t="shared" si="11"/>
        <v>5.515257224618529E-4</v>
      </c>
      <c r="T16" s="25">
        <f t="shared" si="18"/>
        <v>3.0148813704867775E-2</v>
      </c>
      <c r="U16" s="10">
        <f ca="1">RANK(C16,$C$3:OFFSET($C$3,Control!$I$5-1,0),1)</f>
        <v>23</v>
      </c>
      <c r="V16" s="10">
        <f t="shared" ca="1" si="19"/>
        <v>23</v>
      </c>
      <c r="W16" s="10">
        <f t="shared" ca="1" si="19"/>
        <v>23</v>
      </c>
      <c r="X16" s="7">
        <f t="shared" si="20"/>
        <v>2.9258417831905872</v>
      </c>
      <c r="Y16" s="7">
        <f t="shared" ca="1" si="12"/>
        <v>48.516678308654321</v>
      </c>
      <c r="Z16">
        <v>1</v>
      </c>
      <c r="AA16">
        <v>2</v>
      </c>
      <c r="AB16" s="11">
        <f t="shared" si="21"/>
        <v>47.19193656266188</v>
      </c>
      <c r="AC16" s="11"/>
      <c r="AD16" s="7">
        <f t="shared" si="13"/>
        <v>3.0716976449335154</v>
      </c>
      <c r="AE16">
        <f t="shared" si="22"/>
        <v>95.117822513822503</v>
      </c>
      <c r="AF16" s="25">
        <f t="shared" si="14"/>
        <v>1.9370252490915549E-3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15"/>
        <v>3.694497312961555</v>
      </c>
      <c r="C17" s="20">
        <v>100.28085576818711</v>
      </c>
      <c r="D17" s="9">
        <f t="shared" si="16"/>
        <v>1.0183101317728926E-6</v>
      </c>
      <c r="E17">
        <f>Control!C19/100</f>
        <v>0.42296595174014884</v>
      </c>
      <c r="F17">
        <f t="shared" si="0"/>
        <v>4.9337188191134577E-5</v>
      </c>
      <c r="G17">
        <f t="shared" si="1"/>
        <v>177.49245753242931</v>
      </c>
      <c r="H17" s="21">
        <f t="shared" si="2"/>
        <v>9.8423527416286924E-14</v>
      </c>
      <c r="I17" s="7">
        <f t="shared" si="3"/>
        <v>3.7409556164807571</v>
      </c>
      <c r="J17">
        <f t="shared" si="4"/>
        <v>3.7409556164807571</v>
      </c>
      <c r="K17">
        <f>Control!F19/100</f>
        <v>3.5431176862735711E-2</v>
      </c>
      <c r="L17" s="25">
        <f t="shared" si="17"/>
        <v>3.5353484656481929E-2</v>
      </c>
      <c r="M17" s="10">
        <f t="shared" si="5"/>
        <v>6.6213177061813324</v>
      </c>
      <c r="N17">
        <f t="shared" si="6"/>
        <v>5.6047045785128876E-4</v>
      </c>
      <c r="O17">
        <f t="shared" si="7"/>
        <v>2.1927639196059809E-4</v>
      </c>
      <c r="P17" s="25">
        <f t="shared" si="8"/>
        <v>1.5190849963155474E-3</v>
      </c>
      <c r="Q17" s="17">
        <f t="shared" si="9"/>
        <v>0.85669960328247874</v>
      </c>
      <c r="R17">
        <f t="shared" si="23"/>
        <v>2430.5314368991162</v>
      </c>
      <c r="S17" s="25">
        <f t="shared" si="11"/>
        <v>6.2434173509929886E-4</v>
      </c>
      <c r="T17" s="25">
        <f t="shared" si="18"/>
        <v>3.6921906840988609E-2</v>
      </c>
      <c r="U17" s="10">
        <f ca="1">RANK(C17,$C$3:OFFSET($C$3,Control!$I$5-1,0),1)</f>
        <v>37</v>
      </c>
      <c r="V17" s="10">
        <f t="shared" ca="1" si="19"/>
        <v>37</v>
      </c>
      <c r="W17" s="10">
        <f t="shared" ca="1" si="19"/>
        <v>37</v>
      </c>
      <c r="X17" s="7">
        <f t="shared" si="20"/>
        <v>3.5913955114333223</v>
      </c>
      <c r="Y17" s="7">
        <f t="shared" ca="1" si="12"/>
        <v>63.280855768187109</v>
      </c>
      <c r="Z17">
        <v>1</v>
      </c>
      <c r="AA17">
        <v>2</v>
      </c>
      <c r="AB17" s="11">
        <f t="shared" si="21"/>
        <v>35.214657742936772</v>
      </c>
      <c r="AC17" s="11"/>
      <c r="AD17" s="7">
        <f t="shared" si="13"/>
        <v>3.7569314864714851</v>
      </c>
      <c r="AE17">
        <f t="shared" si="22"/>
        <v>71.980367932983526</v>
      </c>
      <c r="AF17" s="25">
        <f t="shared" si="14"/>
        <v>2.1927639196059807E-3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15"/>
        <v>3.224002171728741</v>
      </c>
      <c r="C18" s="20">
        <v>79.971430946009505</v>
      </c>
      <c r="D18" s="9">
        <f t="shared" si="16"/>
        <v>7.0356290793327503E-7</v>
      </c>
      <c r="E18">
        <f>Control!C20/100</f>
        <v>0.3184283787812322</v>
      </c>
      <c r="F18">
        <f t="shared" si="0"/>
        <v>4.1505596764894773E-5</v>
      </c>
      <c r="G18">
        <f t="shared" si="1"/>
        <v>141.54571879406689</v>
      </c>
      <c r="H18" s="21">
        <f t="shared" si="2"/>
        <v>3.6439396499948843E-14</v>
      </c>
      <c r="I18" s="7">
        <f t="shared" si="3"/>
        <v>4.9362528572856128</v>
      </c>
      <c r="J18">
        <f t="shared" si="4"/>
        <v>4.9362528572856128</v>
      </c>
      <c r="K18">
        <f>Control!F20/100</f>
        <v>3.0960744156620663E-2</v>
      </c>
      <c r="L18" s="25">
        <f t="shared" si="17"/>
        <v>3.090363108273152E-2</v>
      </c>
      <c r="M18" s="10">
        <f t="shared" si="5"/>
        <v>8.7369383112010368</v>
      </c>
      <c r="N18">
        <f t="shared" si="6"/>
        <v>4.7150357924920461E-4</v>
      </c>
      <c r="O18">
        <f t="shared" si="7"/>
        <v>1.8446931895508786E-4</v>
      </c>
      <c r="P18" s="25">
        <f t="shared" si="8"/>
        <v>1.277951411912938E-3</v>
      </c>
      <c r="Q18" s="17">
        <f t="shared" si="9"/>
        <v>0.90322733197725713</v>
      </c>
      <c r="R18">
        <f t="shared" si="23"/>
        <v>2429.1494099859488</v>
      </c>
      <c r="S18" s="25">
        <f t="shared" si="11"/>
        <v>5.2523618087304549E-4</v>
      </c>
      <c r="T18" s="25">
        <f t="shared" si="18"/>
        <v>3.2223088091409356E-2</v>
      </c>
      <c r="U18" s="10">
        <f ca="1">RANK(C18,$C$3:OFFSET($C$3,Control!$I$5-1,0),1)</f>
        <v>29</v>
      </c>
      <c r="V18" s="10">
        <f t="shared" ca="1" si="19"/>
        <v>29</v>
      </c>
      <c r="W18" s="10">
        <f t="shared" ca="1" si="19"/>
        <v>29</v>
      </c>
      <c r="X18" s="7">
        <f t="shared" si="20"/>
        <v>3.1375134661980728</v>
      </c>
      <c r="Y18" s="7">
        <f t="shared" ca="1" si="12"/>
        <v>50.971430946009505</v>
      </c>
      <c r="Z18">
        <v>1</v>
      </c>
      <c r="AA18">
        <v>2</v>
      </c>
      <c r="AB18" s="11">
        <f t="shared" si="21"/>
        <v>43.28474889279935</v>
      </c>
      <c r="AC18" s="11"/>
      <c r="AD18" s="7">
        <f t="shared" si="13"/>
        <v>3.2765257898160458</v>
      </c>
      <c r="AE18">
        <f t="shared" si="22"/>
        <v>95.596686200096045</v>
      </c>
      <c r="AF18" s="25">
        <f t="shared" si="14"/>
        <v>1.8446931895508781E-3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15"/>
        <v>2.7317798716468498</v>
      </c>
      <c r="C19" s="20">
        <v>60.452708765882299</v>
      </c>
      <c r="D19" s="9">
        <f t="shared" si="16"/>
        <v>6.7643902657010813E-7</v>
      </c>
      <c r="E19">
        <f>Control!C21/100</f>
        <v>0.318519651216216</v>
      </c>
      <c r="F19">
        <f t="shared" si="0"/>
        <v>4.1511388202323527E-5</v>
      </c>
      <c r="G19">
        <f t="shared" si="1"/>
        <v>106.9984870108439</v>
      </c>
      <c r="H19" s="21">
        <f t="shared" si="2"/>
        <v>3.6475966308785465E-14</v>
      </c>
      <c r="I19" s="7">
        <f t="shared" si="3"/>
        <v>4.9348670197268465</v>
      </c>
      <c r="J19">
        <f t="shared" si="4"/>
        <v>4.9348670197268465</v>
      </c>
      <c r="K19">
        <f>Control!F21/100</f>
        <v>2.6031834749273858E-2</v>
      </c>
      <c r="L19" s="25">
        <f t="shared" si="17"/>
        <v>2.5983807300478487E-2</v>
      </c>
      <c r="M19" s="10">
        <f t="shared" si="5"/>
        <v>8.734485443082173</v>
      </c>
      <c r="N19">
        <f t="shared" si="6"/>
        <v>4.7156936997839522E-4</v>
      </c>
      <c r="O19">
        <f t="shared" si="7"/>
        <v>1.8449505867699343E-4</v>
      </c>
      <c r="P19" s="25">
        <f t="shared" si="8"/>
        <v>1.2781297294463783E-3</v>
      </c>
      <c r="Q19" s="17">
        <f t="shared" si="9"/>
        <v>1.1915475702113196</v>
      </c>
      <c r="R19">
        <f t="shared" si="23"/>
        <v>2422.0820224019635</v>
      </c>
      <c r="S19" s="25">
        <f t="shared" si="11"/>
        <v>5.2530946912123227E-4</v>
      </c>
      <c r="T19" s="25">
        <f t="shared" si="18"/>
        <v>2.7303448418127187E-2</v>
      </c>
      <c r="U19" s="10">
        <f ca="1">RANK(C19,$C$3:OFFSET($C$3,Control!$I$5-1,0),1)</f>
        <v>12</v>
      </c>
      <c r="V19" s="10">
        <f t="shared" ca="1" si="19"/>
        <v>12</v>
      </c>
      <c r="W19" s="10">
        <f t="shared" ca="1" si="19"/>
        <v>12</v>
      </c>
      <c r="X19" s="7">
        <f t="shared" si="20"/>
        <v>2.6455376670456885</v>
      </c>
      <c r="Y19" s="7">
        <f t="shared" ca="1" si="12"/>
        <v>48.452708765882299</v>
      </c>
      <c r="Z19">
        <v>1</v>
      </c>
      <c r="AA19">
        <v>2</v>
      </c>
      <c r="AB19" s="11">
        <f t="shared" si="21"/>
        <v>52.88650327470544</v>
      </c>
      <c r="AC19" s="11"/>
      <c r="AD19" s="7">
        <f t="shared" si="13"/>
        <v>2.7843108185589731</v>
      </c>
      <c r="AE19">
        <f t="shared" si="22"/>
        <v>105.81282889495651</v>
      </c>
      <c r="AF19" s="25">
        <f t="shared" si="14"/>
        <v>1.8449505867699342E-3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15"/>
        <v>2.7499854533360875</v>
      </c>
      <c r="C20" s="20">
        <v>61.140497497754218</v>
      </c>
      <c r="D20" s="9">
        <f t="shared" si="16"/>
        <v>3.8324915152543326E-7</v>
      </c>
      <c r="E20">
        <f>Control!C22/100</f>
        <v>0.30216134292297342</v>
      </c>
      <c r="F20">
        <f t="shared" si="0"/>
        <v>4.0497576777214445E-5</v>
      </c>
      <c r="G20">
        <f t="shared" si="1"/>
        <v>108.21584112442724</v>
      </c>
      <c r="H20" s="21">
        <f t="shared" si="2"/>
        <v>3.0329562984845122E-14</v>
      </c>
      <c r="I20" s="7">
        <f t="shared" si="3"/>
        <v>5.1966153647684994</v>
      </c>
      <c r="J20">
        <f t="shared" si="4"/>
        <v>5.1966153647684994</v>
      </c>
      <c r="K20">
        <f>Control!F22/100</f>
        <v>2.624558844075324E-2</v>
      </c>
      <c r="L20" s="25">
        <f t="shared" si="17"/>
        <v>2.6198349208178012E-2</v>
      </c>
      <c r="M20" s="10">
        <f t="shared" si="5"/>
        <v>9.1977678578621589</v>
      </c>
      <c r="N20">
        <f t="shared" si="6"/>
        <v>4.6005247218915607E-4</v>
      </c>
      <c r="O20">
        <f t="shared" si="7"/>
        <v>1.7998923012095308E-4</v>
      </c>
      <c r="P20" s="25">
        <f t="shared" si="8"/>
        <v>1.2469146200848517E-3</v>
      </c>
      <c r="Q20" s="17">
        <f t="shared" si="9"/>
        <v>1.1498406677882862</v>
      </c>
      <c r="R20">
        <f t="shared" si="23"/>
        <v>2423.0732133894248</v>
      </c>
      <c r="S20" s="25">
        <f t="shared" si="11"/>
        <v>5.1248010434746442E-4</v>
      </c>
      <c r="T20" s="25">
        <f t="shared" si="18"/>
        <v>2.7485761405040079E-2</v>
      </c>
      <c r="U20" s="10">
        <f ca="1">RANK(C20,$C$3:OFFSET($C$3,Control!$I$5-1,0),1)</f>
        <v>14</v>
      </c>
      <c r="V20" s="10">
        <f t="shared" ref="V20:W35" ca="1" si="24">IF(U20=U19,U19+1,U20)</f>
        <v>14</v>
      </c>
      <c r="W20" s="10">
        <f t="shared" ca="1" si="24"/>
        <v>14</v>
      </c>
      <c r="X20" s="7">
        <f t="shared" si="20"/>
        <v>2.6658401680367168</v>
      </c>
      <c r="Y20" s="7">
        <f t="shared" ca="1" si="12"/>
        <v>47.140497497754218</v>
      </c>
      <c r="Z20">
        <v>1</v>
      </c>
      <c r="AA20">
        <v>2</v>
      </c>
      <c r="AB20" s="11">
        <f t="shared" si="21"/>
        <v>52.511582875956066</v>
      </c>
      <c r="AC20" s="11"/>
      <c r="AD20" s="7">
        <f t="shared" si="13"/>
        <v>2.801233463770834</v>
      </c>
      <c r="AE20">
        <f t="shared" si="22"/>
        <v>108.09733107152994</v>
      </c>
      <c r="AF20" s="25">
        <f t="shared" si="14"/>
        <v>1.7998923012095308E-3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15"/>
        <v>2.9826736179630702</v>
      </c>
      <c r="C21" s="20">
        <v>70.167177524907899</v>
      </c>
      <c r="D21" s="9">
        <f t="shared" si="16"/>
        <v>1.6838213490188991E-7</v>
      </c>
      <c r="E21">
        <f>Control!C23/100</f>
        <v>0.26758526336205241</v>
      </c>
      <c r="F21">
        <f t="shared" si="0"/>
        <v>3.8503520977767288E-5</v>
      </c>
      <c r="G21">
        <f t="shared" si="1"/>
        <v>124.19264556137813</v>
      </c>
      <c r="H21" s="21">
        <f t="shared" si="2"/>
        <v>1.9822008938378379E-14</v>
      </c>
      <c r="I21" s="7">
        <f t="shared" si="3"/>
        <v>5.8551753644424496</v>
      </c>
      <c r="J21">
        <f t="shared" si="4"/>
        <v>5.8551753644424496</v>
      </c>
      <c r="K21">
        <f>Control!F23/100</f>
        <v>2.8637187661522442E-2</v>
      </c>
      <c r="L21" s="25">
        <f t="shared" si="17"/>
        <v>2.8588181770150458E-2</v>
      </c>
      <c r="M21" s="10">
        <f t="shared" si="5"/>
        <v>10.363388472876567</v>
      </c>
      <c r="N21">
        <f t="shared" si="6"/>
        <v>4.3739999830743638E-4</v>
      </c>
      <c r="O21">
        <f t="shared" si="7"/>
        <v>1.7112675990118794E-4</v>
      </c>
      <c r="P21" s="25">
        <f t="shared" si="8"/>
        <v>1.1855179260734064E-3</v>
      </c>
      <c r="Q21" s="17">
        <f t="shared" si="9"/>
        <v>0.954444517754239</v>
      </c>
      <c r="R21">
        <f t="shared" si="23"/>
        <v>2427.8014592120358</v>
      </c>
      <c r="S21" s="25">
        <f t="shared" si="11"/>
        <v>4.8724615196070546E-4</v>
      </c>
      <c r="T21" s="25">
        <f t="shared" si="18"/>
        <v>2.9812203217201631E-2</v>
      </c>
      <c r="U21" s="10">
        <f ca="1">RANK(C21,$C$3:OFFSET($C$3,Control!$I$5-1,0),1)</f>
        <v>20</v>
      </c>
      <c r="V21" s="10">
        <f t="shared" ca="1" si="24"/>
        <v>20</v>
      </c>
      <c r="W21" s="10">
        <f t="shared" ca="1" si="24"/>
        <v>20</v>
      </c>
      <c r="X21" s="7">
        <f t="shared" si="20"/>
        <v>2.9025581768457891</v>
      </c>
      <c r="Y21" s="7">
        <f t="shared" ca="1" si="12"/>
        <v>50.167177524907899</v>
      </c>
      <c r="Z21">
        <v>1</v>
      </c>
      <c r="AA21">
        <v>2</v>
      </c>
      <c r="AB21" s="11">
        <f t="shared" si="21"/>
        <v>47.84963830212471</v>
      </c>
      <c r="AC21" s="11"/>
      <c r="AD21" s="7">
        <f t="shared" si="13"/>
        <v>3.0313982331591407</v>
      </c>
      <c r="AE21">
        <f t="shared" si="22"/>
        <v>108.53801971223565</v>
      </c>
      <c r="AF21" s="25">
        <f t="shared" si="14"/>
        <v>1.7112675990118792E-3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15"/>
        <v>5.5621535281417316</v>
      </c>
      <c r="C22" s="20">
        <v>193.76013131896039</v>
      </c>
      <c r="D22" s="9">
        <f t="shared" si="16"/>
        <v>1.6813974212936955E-8</v>
      </c>
      <c r="E22">
        <f>Control!C24/100</f>
        <v>0.5139155873577872</v>
      </c>
      <c r="F22">
        <f t="shared" si="0"/>
        <v>5.8885125493721801E-5</v>
      </c>
      <c r="G22">
        <f t="shared" si="1"/>
        <v>342.94643395453176</v>
      </c>
      <c r="H22" s="21">
        <f t="shared" si="2"/>
        <v>1.946037754684893E-13</v>
      </c>
      <c r="I22" s="7">
        <f t="shared" si="3"/>
        <v>3.0966017767488352</v>
      </c>
      <c r="J22">
        <f t="shared" si="4"/>
        <v>3.0966017767488352</v>
      </c>
      <c r="K22">
        <f>Control!F24/100</f>
        <v>5.3849067494274892E-2</v>
      </c>
      <c r="L22" s="25">
        <f t="shared" si="17"/>
        <v>5.3708138201069552E-2</v>
      </c>
      <c r="M22" s="10">
        <f t="shared" si="5"/>
        <v>5.4808413345112195</v>
      </c>
      <c r="N22">
        <f t="shared" si="6"/>
        <v>6.6893502560867962E-4</v>
      </c>
      <c r="O22">
        <f t="shared" si="7"/>
        <v>2.6171166886098578E-4</v>
      </c>
      <c r="P22" s="25">
        <f t="shared" si="8"/>
        <v>1.813064625757179E-3</v>
      </c>
      <c r="Q22" s="17">
        <f t="shared" si="9"/>
        <v>0.53099483815848392</v>
      </c>
      <c r="R22">
        <f t="shared" si="23"/>
        <v>2438.8116543270644</v>
      </c>
      <c r="S22" s="25">
        <f t="shared" si="11"/>
        <v>7.4516693735895642E-4</v>
      </c>
      <c r="T22" s="25">
        <f t="shared" si="18"/>
        <v>5.5580087952320452E-2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20"/>
        <v>5.4377073226678228</v>
      </c>
      <c r="Y22" s="7">
        <f t="shared" ca="1" si="12"/>
        <v>148.76013131896039</v>
      </c>
      <c r="Z22">
        <v>1</v>
      </c>
      <c r="AA22">
        <v>2</v>
      </c>
      <c r="AB22" s="11">
        <f t="shared" si="21"/>
        <v>12.86459037116316</v>
      </c>
      <c r="AC22" s="11"/>
      <c r="AD22" s="7">
        <f t="shared" si="13"/>
        <v>5.636670221877627</v>
      </c>
      <c r="AE22">
        <f t="shared" si="22"/>
        <v>31.869409844420428</v>
      </c>
      <c r="AF22" s="25">
        <f t="shared" si="14"/>
        <v>2.6171166886098571E-3</v>
      </c>
      <c r="AG22" s="7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15"/>
        <v>2.6035265857171059</v>
      </c>
      <c r="C23" s="20">
        <v>55.685840217012633</v>
      </c>
      <c r="D23" s="9">
        <f t="shared" si="16"/>
        <v>9.5197629201848599E-7</v>
      </c>
      <c r="E23">
        <f>Control!C25/100</f>
        <v>0.27401935319362325</v>
      </c>
      <c r="F23">
        <f t="shared" si="0"/>
        <v>3.886022168620122E-5</v>
      </c>
      <c r="G23">
        <f t="shared" si="1"/>
        <v>98.561351059104936</v>
      </c>
      <c r="H23" s="21">
        <f t="shared" si="2"/>
        <v>2.1540923812935889E-14</v>
      </c>
      <c r="I23" s="7">
        <f t="shared" si="3"/>
        <v>5.7200414406809266</v>
      </c>
      <c r="J23">
        <f t="shared" si="4"/>
        <v>5.7200414406809266</v>
      </c>
      <c r="K23">
        <f>Control!F25/100</f>
        <v>2.4829986231469245E-2</v>
      </c>
      <c r="L23" s="25">
        <f t="shared" si="17"/>
        <v>2.4787101841717233E-2</v>
      </c>
      <c r="M23" s="10">
        <f t="shared" si="5"/>
        <v>10.124207703619094</v>
      </c>
      <c r="N23">
        <f t="shared" si="6"/>
        <v>4.4145211835524585E-4</v>
      </c>
      <c r="O23">
        <f t="shared" si="7"/>
        <v>1.7271209638311652E-4</v>
      </c>
      <c r="P23" s="25">
        <f t="shared" si="8"/>
        <v>1.1965006900740204E-3</v>
      </c>
      <c r="Q23" s="17">
        <f t="shared" si="9"/>
        <v>1.2106589150181977</v>
      </c>
      <c r="R23">
        <f t="shared" si="23"/>
        <v>2421.5320983654137</v>
      </c>
      <c r="S23" s="25">
        <f t="shared" si="11"/>
        <v>4.9176005207094331E-4</v>
      </c>
      <c r="T23" s="25">
        <f t="shared" si="18"/>
        <v>2.6022462753477457E-2</v>
      </c>
      <c r="U23" s="10">
        <f ca="1">RANK(C23,$C$3:OFFSET($C$3,Control!$I$5-1,0),1)</f>
        <v>10</v>
      </c>
      <c r="V23" s="10">
        <f t="shared" ca="1" si="24"/>
        <v>10</v>
      </c>
      <c r="W23" s="10">
        <f t="shared" ca="1" si="24"/>
        <v>10</v>
      </c>
      <c r="X23" s="7">
        <f t="shared" si="20"/>
        <v>2.5228553960072477</v>
      </c>
      <c r="Y23" s="7">
        <f t="shared" ca="1" si="12"/>
        <v>45.685840217012633</v>
      </c>
      <c r="Z23">
        <v>1</v>
      </c>
      <c r="AA23">
        <v>2</v>
      </c>
      <c r="AB23" s="11">
        <f t="shared" si="21"/>
        <v>55.566773085013637</v>
      </c>
      <c r="AC23" s="11"/>
      <c r="AD23" s="7">
        <f t="shared" si="13"/>
        <v>2.6527025909242004</v>
      </c>
      <c r="AE23">
        <f t="shared" si="22"/>
        <v>115.91980305490168</v>
      </c>
      <c r="AF23" s="25">
        <f t="shared" si="14"/>
        <v>1.7271209638311648E-3</v>
      </c>
      <c r="AG23" s="7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15"/>
        <v>3.0435723650462743</v>
      </c>
      <c r="C24" s="20">
        <v>72.599870184667367</v>
      </c>
      <c r="D24" s="9">
        <f t="shared" si="16"/>
        <v>5.2439872533227572E-7</v>
      </c>
      <c r="E24">
        <f>Control!C26/100</f>
        <v>0.3708055268976464</v>
      </c>
      <c r="F24">
        <f t="shared" si="0"/>
        <v>4.5104759254354626E-5</v>
      </c>
      <c r="G24">
        <f t="shared" si="1"/>
        <v>128.49839859164683</v>
      </c>
      <c r="H24" s="21">
        <f t="shared" si="2"/>
        <v>6.209286390067805E-14</v>
      </c>
      <c r="I24" s="7">
        <f t="shared" si="3"/>
        <v>4.2531209565964128</v>
      </c>
      <c r="J24">
        <f t="shared" si="4"/>
        <v>4.2531209565964128</v>
      </c>
      <c r="K24">
        <f>Control!F26/100</f>
        <v>2.9042698231130436E-2</v>
      </c>
      <c r="L24" s="25">
        <f t="shared" si="17"/>
        <v>2.8984477612827683E-2</v>
      </c>
      <c r="M24" s="10">
        <f t="shared" si="5"/>
        <v>7.5278265725416338</v>
      </c>
      <c r="N24">
        <f t="shared" si="6"/>
        <v>5.1239006512946849E-4</v>
      </c>
      <c r="O24">
        <f t="shared" si="7"/>
        <v>2.0046559668602054E-4</v>
      </c>
      <c r="P24" s="25">
        <f t="shared" si="8"/>
        <v>1.3887691122621974E-3</v>
      </c>
      <c r="Q24" s="17">
        <f t="shared" si="9"/>
        <v>1.0793420011825909</v>
      </c>
      <c r="R24">
        <f t="shared" si="23"/>
        <v>2424.9430581578731</v>
      </c>
      <c r="S24" s="25">
        <f t="shared" si="11"/>
        <v>5.7078209534365282E-4</v>
      </c>
      <c r="T24" s="25">
        <f t="shared" si="18"/>
        <v>3.0418351484344235E-2</v>
      </c>
      <c r="U24" s="10">
        <f ca="1">RANK(C24,$C$3:OFFSET($C$3,Control!$I$5-1,0),1)</f>
        <v>24</v>
      </c>
      <c r="V24" s="10">
        <f t="shared" ca="1" si="24"/>
        <v>24</v>
      </c>
      <c r="W24" s="10">
        <f t="shared" ca="1" si="24"/>
        <v>24</v>
      </c>
      <c r="X24" s="7">
        <f t="shared" si="20"/>
        <v>2.9496867677957153</v>
      </c>
      <c r="Y24" s="7">
        <f t="shared" ca="1" si="12"/>
        <v>48.599870184667367</v>
      </c>
      <c r="Z24">
        <v>1</v>
      </c>
      <c r="AA24">
        <v>2</v>
      </c>
      <c r="AB24" s="11">
        <f t="shared" si="21"/>
        <v>46.671044125417019</v>
      </c>
      <c r="AC24" s="11"/>
      <c r="AD24" s="7">
        <f t="shared" si="13"/>
        <v>3.1006505745806394</v>
      </c>
      <c r="AE24">
        <f t="shared" si="22"/>
        <v>91.362643066925301</v>
      </c>
      <c r="AF24" s="25">
        <f t="shared" si="14"/>
        <v>2.0046559668602049E-3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15"/>
        <v>6.0506241309909106</v>
      </c>
      <c r="C25" s="20">
        <v>220.99939598799511</v>
      </c>
      <c r="D25" s="9">
        <f t="shared" si="16"/>
        <v>9.9189173319302881E-8</v>
      </c>
      <c r="E25">
        <f>Control!C27/100</f>
        <v>0.27612743020729918</v>
      </c>
      <c r="F25">
        <f t="shared" si="0"/>
        <v>3.8978468905385459E-5</v>
      </c>
      <c r="G25">
        <f t="shared" si="1"/>
        <v>391.1586673907866</v>
      </c>
      <c r="H25" s="21">
        <f t="shared" si="2"/>
        <v>2.212653579515448E-14</v>
      </c>
      <c r="I25" s="7">
        <f t="shared" si="3"/>
        <v>5.6771356035419611</v>
      </c>
      <c r="J25">
        <f t="shared" si="4"/>
        <v>5.6771356035419611</v>
      </c>
      <c r="K25">
        <f>Control!F27/100</f>
        <v>5.9340075590088359E-2</v>
      </c>
      <c r="L25" s="25">
        <f t="shared" si="17"/>
        <v>5.92372762438114E-2</v>
      </c>
      <c r="M25" s="10">
        <f t="shared" si="5"/>
        <v>10.048266364487672</v>
      </c>
      <c r="N25">
        <f t="shared" si="6"/>
        <v>4.4279540676517878E-4</v>
      </c>
      <c r="O25">
        <f t="shared" si="7"/>
        <v>1.732376395794909E-4</v>
      </c>
      <c r="P25" s="25">
        <f t="shared" si="8"/>
        <v>1.2001415051083699E-3</v>
      </c>
      <c r="Q25" s="17">
        <f t="shared" si="9"/>
        <v>0.30877525537007139</v>
      </c>
      <c r="R25">
        <f t="shared" si="23"/>
        <v>2443.6428074175715</v>
      </c>
      <c r="S25" s="25">
        <f t="shared" si="11"/>
        <v>4.9325642178115348E-4</v>
      </c>
      <c r="T25" s="25">
        <f t="shared" si="18"/>
        <v>6.0476396217825155E-2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20"/>
        <v>5.9680071650576583</v>
      </c>
      <c r="Y25" s="7">
        <f t="shared" ca="1" si="12"/>
        <v>174.99939598799511</v>
      </c>
      <c r="Z25">
        <v>1</v>
      </c>
      <c r="AA25">
        <v>2</v>
      </c>
      <c r="AB25" s="11">
        <f t="shared" si="21"/>
        <v>8.9906387380589745</v>
      </c>
      <c r="AC25" s="11"/>
      <c r="AD25" s="7">
        <f t="shared" si="13"/>
        <v>6.0999497731690262</v>
      </c>
      <c r="AE25">
        <f t="shared" si="22"/>
        <v>37.072709168314887</v>
      </c>
      <c r="AF25" s="25">
        <f t="shared" si="14"/>
        <v>1.7323763957949089E-3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15"/>
        <v>0.97162039049389226</v>
      </c>
      <c r="C26" s="20">
        <v>9.54326263827984</v>
      </c>
      <c r="D26" s="9">
        <f t="shared" si="16"/>
        <v>2.5638173917208462E-8</v>
      </c>
      <c r="E26">
        <f>Control!C28/100</f>
        <v>0.10799519152525779</v>
      </c>
      <c r="F26">
        <f t="shared" si="0"/>
        <v>2.0809566417063589E-5</v>
      </c>
      <c r="G26">
        <f t="shared" si="1"/>
        <v>16.891131667855785</v>
      </c>
      <c r="H26" s="21">
        <f t="shared" si="2"/>
        <v>8.2783819891579893E-16</v>
      </c>
      <c r="I26" s="7">
        <f t="shared" si="3"/>
        <v>9.54326263827984</v>
      </c>
      <c r="J26">
        <f t="shared" si="4"/>
        <v>14.359894370035766</v>
      </c>
      <c r="K26">
        <f>Control!F28/100</f>
        <v>9.0604918957457765E-3</v>
      </c>
      <c r="L26" s="25">
        <f t="shared" si="17"/>
        <v>9.0521121220624081E-3</v>
      </c>
      <c r="M26" s="10">
        <f t="shared" si="5"/>
        <v>16.891131667855785</v>
      </c>
      <c r="N26">
        <f t="shared" si="6"/>
        <v>2.3639667449784234E-4</v>
      </c>
      <c r="O26">
        <f t="shared" si="7"/>
        <v>9.2486961853615929E-5</v>
      </c>
      <c r="P26" s="25">
        <f t="shared" si="8"/>
        <v>6.407235856556873E-4</v>
      </c>
      <c r="Q26" s="17">
        <f t="shared" si="9"/>
        <v>3.6872445427852223</v>
      </c>
      <c r="R26">
        <f t="shared" si="23"/>
        <v>2360.2853260324</v>
      </c>
      <c r="S26" s="25">
        <f t="shared" si="11"/>
        <v>2.633364664634084E-4</v>
      </c>
      <c r="T26" s="25">
        <f t="shared" si="18"/>
        <v>9.7136452741351589E-3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20"/>
        <v>0.92885087965602509</v>
      </c>
      <c r="Y26" s="7">
        <f t="shared" ca="1" si="12"/>
        <v>6.54326263827984</v>
      </c>
      <c r="Z26">
        <v>1</v>
      </c>
      <c r="AA26">
        <v>2</v>
      </c>
      <c r="AB26" s="11">
        <f t="shared" si="21"/>
        <v>90.626827022708213</v>
      </c>
      <c r="AC26" s="11"/>
      <c r="AD26" s="7">
        <f t="shared" si="13"/>
        <v>0.99795403714023312</v>
      </c>
      <c r="AE26">
        <f t="shared" si="22"/>
        <v>283.29358389061082</v>
      </c>
      <c r="AF26" s="25">
        <f t="shared" si="14"/>
        <v>9.2486961853615929E-4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15"/>
        <v>3.4569800973234903</v>
      </c>
      <c r="C27" s="20">
        <v>89.838423521206764</v>
      </c>
      <c r="D27" s="9">
        <f t="shared" si="16"/>
        <v>6.0129771295436285E-7</v>
      </c>
      <c r="E27">
        <f>Control!C29/100</f>
        <v>0.24807467961174773</v>
      </c>
      <c r="F27">
        <f t="shared" si="0"/>
        <v>3.7459139627030148E-5</v>
      </c>
      <c r="G27">
        <f t="shared" si="1"/>
        <v>159.00983741581464</v>
      </c>
      <c r="H27" s="21">
        <f t="shared" si="2"/>
        <v>1.5207874944753499E-14</v>
      </c>
      <c r="I27" s="7">
        <f t="shared" si="3"/>
        <v>6.3078084859611252</v>
      </c>
      <c r="J27">
        <f t="shared" si="4"/>
        <v>6.3078084859611252</v>
      </c>
      <c r="K27">
        <f>Control!F29/100</f>
        <v>3.341822950106961E-2</v>
      </c>
      <c r="L27" s="25">
        <f t="shared" si="17"/>
        <v>3.3362593139959887E-2</v>
      </c>
      <c r="M27" s="10">
        <f t="shared" si="5"/>
        <v>11.164528077076184</v>
      </c>
      <c r="N27">
        <f t="shared" si="6"/>
        <v>4.2553582616306244E-4</v>
      </c>
      <c r="O27">
        <f t="shared" si="7"/>
        <v>1.6648506500902287E-4</v>
      </c>
      <c r="P27" s="25">
        <f t="shared" si="8"/>
        <v>1.1533615730564819E-3</v>
      </c>
      <c r="Q27" s="17">
        <f t="shared" si="9"/>
        <v>0.72689352936837581</v>
      </c>
      <c r="R27">
        <f t="shared" si="23"/>
        <v>2433.3469407497091</v>
      </c>
      <c r="S27" s="25">
        <f t="shared" si="11"/>
        <v>4.7402993740671621E-4</v>
      </c>
      <c r="T27" s="25">
        <f t="shared" si="18"/>
        <v>3.4553413852643398E-2</v>
      </c>
      <c r="U27" s="10">
        <f ca="1">RANK(C27,$C$3:OFFSET($C$3,Control!$I$5-1,0),1)</f>
        <v>32</v>
      </c>
      <c r="V27" s="10">
        <f t="shared" ca="1" si="24"/>
        <v>32</v>
      </c>
      <c r="W27" s="10">
        <f t="shared" ca="1" si="24"/>
        <v>32</v>
      </c>
      <c r="X27" s="7">
        <f t="shared" si="20"/>
        <v>3.3788128966122946</v>
      </c>
      <c r="Y27" s="7">
        <f t="shared" ca="1" si="12"/>
        <v>57.838423521206764</v>
      </c>
      <c r="Z27">
        <v>1</v>
      </c>
      <c r="AA27">
        <v>2</v>
      </c>
      <c r="AB27" s="11">
        <f t="shared" si="21"/>
        <v>39.150781651073153</v>
      </c>
      <c r="AC27" s="11"/>
      <c r="AD27" s="7">
        <f t="shared" si="13"/>
        <v>3.5043830910641618</v>
      </c>
      <c r="AE27">
        <f t="shared" si="22"/>
        <v>100.60823488118395</v>
      </c>
      <c r="AF27" s="25">
        <f t="shared" si="14"/>
        <v>1.6648506500902282E-3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15"/>
        <v>5.4752638723170319</v>
      </c>
      <c r="C28" s="20">
        <v>189.02253984825367</v>
      </c>
      <c r="D28" s="9">
        <f t="shared" si="16"/>
        <v>1.2830246287620639E-7</v>
      </c>
      <c r="E28">
        <f>Control!C30/100</f>
        <v>0.24187466281342476</v>
      </c>
      <c r="F28">
        <f t="shared" si="0"/>
        <v>3.7138498759878839E-5</v>
      </c>
      <c r="G28">
        <f t="shared" si="1"/>
        <v>334.56111707147443</v>
      </c>
      <c r="H28" s="21">
        <f t="shared" si="2"/>
        <v>1.3918624385744325E-14</v>
      </c>
      <c r="I28" s="7">
        <f t="shared" si="3"/>
        <v>6.4669343408954321</v>
      </c>
      <c r="J28">
        <f t="shared" si="4"/>
        <v>6.4669343408954321</v>
      </c>
      <c r="K28">
        <f>Control!F30/100</f>
        <v>5.36348085231503E-2</v>
      </c>
      <c r="L28" s="25">
        <f t="shared" si="17"/>
        <v>5.3546278911158152E-2</v>
      </c>
      <c r="M28" s="10">
        <f t="shared" si="5"/>
        <v>11.446173450292065</v>
      </c>
      <c r="N28">
        <f t="shared" si="6"/>
        <v>4.2189334591222357E-4</v>
      </c>
      <c r="O28">
        <f t="shared" si="7"/>
        <v>1.6505999448835037E-4</v>
      </c>
      <c r="P28" s="25">
        <f t="shared" si="8"/>
        <v>1.1434890864322304E-3</v>
      </c>
      <c r="Q28" s="17">
        <f t="shared" si="9"/>
        <v>0.34384019925372122</v>
      </c>
      <c r="R28">
        <f t="shared" si="23"/>
        <v>2442.7262707298478</v>
      </c>
      <c r="S28" s="25">
        <f t="shared" si="11"/>
        <v>4.6997235969139432E-4</v>
      </c>
      <c r="T28" s="25">
        <f t="shared" si="18"/>
        <v>5.4726906496350258E-2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20"/>
        <v>5.3968172257070375</v>
      </c>
      <c r="Y28" s="7">
        <f t="shared" ca="1" si="12"/>
        <v>145.02253984825367</v>
      </c>
      <c r="Z28">
        <v>1</v>
      </c>
      <c r="AA28">
        <v>2</v>
      </c>
      <c r="AB28" s="11">
        <f t="shared" si="21"/>
        <v>13.62292514332489</v>
      </c>
      <c r="AC28" s="11"/>
      <c r="AD28" s="7">
        <f t="shared" si="13"/>
        <v>5.5222611082861714</v>
      </c>
      <c r="AE28">
        <f t="shared" si="22"/>
        <v>53.11643793831135</v>
      </c>
      <c r="AF28" s="25">
        <f t="shared" si="14"/>
        <v>1.6505999448835035E-3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15"/>
        <v>2.1148380659173109</v>
      </c>
      <c r="C29" s="20">
        <v>38.863280906705526</v>
      </c>
      <c r="D29" s="9">
        <f t="shared" si="16"/>
        <v>4.3321166476317785E-7</v>
      </c>
      <c r="E29">
        <f>Control!C31/100</f>
        <v>0.26776829980812428</v>
      </c>
      <c r="F29">
        <f t="shared" si="0"/>
        <v>3.8513581865479873E-5</v>
      </c>
      <c r="G29">
        <f t="shared" si="1"/>
        <v>68.786202342048526</v>
      </c>
      <c r="H29" s="21">
        <f t="shared" si="2"/>
        <v>1.9869505525150585E-14</v>
      </c>
      <c r="I29" s="7">
        <f t="shared" si="3"/>
        <v>5.8512413412306614</v>
      </c>
      <c r="J29">
        <f t="shared" si="4"/>
        <v>5.8512413412306614</v>
      </c>
      <c r="K29">
        <f>Control!F31/100</f>
        <v>1.9947877294090165E-2</v>
      </c>
      <c r="L29" s="25">
        <f t="shared" si="17"/>
        <v>1.9913732218303122E-2</v>
      </c>
      <c r="M29" s="10">
        <f t="shared" si="5"/>
        <v>10.356425434493008</v>
      </c>
      <c r="N29">
        <f t="shared" si="6"/>
        <v>4.3751428999185135E-4</v>
      </c>
      <c r="O29">
        <f t="shared" si="7"/>
        <v>1.7117147495768832E-4</v>
      </c>
      <c r="P29" s="25">
        <f t="shared" si="8"/>
        <v>1.185827699372902E-3</v>
      </c>
      <c r="Q29" s="17">
        <f t="shared" si="9"/>
        <v>1.7105302320677531</v>
      </c>
      <c r="R29">
        <f t="shared" si="23"/>
        <v>2409.2686181008921</v>
      </c>
      <c r="S29" s="25">
        <f t="shared" si="11"/>
        <v>4.8737346833850105E-4</v>
      </c>
      <c r="T29" s="25">
        <f t="shared" si="18"/>
        <v>2.1138073499541506E-2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20"/>
        <v>2.0351246508294971</v>
      </c>
      <c r="Y29" s="7">
        <f t="shared" ca="1" si="12"/>
        <v>33.863280906705526</v>
      </c>
      <c r="Z29">
        <v>1</v>
      </c>
      <c r="AA29">
        <v>2</v>
      </c>
      <c r="AB29" s="11">
        <f t="shared" si="21"/>
        <v>66.287835489148563</v>
      </c>
      <c r="AC29" s="11"/>
      <c r="AD29" s="7">
        <f t="shared" si="13"/>
        <v>2.1635754127511611</v>
      </c>
      <c r="AE29">
        <f t="shared" si="22"/>
        <v>127.7803437987592</v>
      </c>
      <c r="AF29" s="25">
        <f t="shared" si="14"/>
        <v>1.7117147495768828E-3</v>
      </c>
      <c r="AG29" s="7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15"/>
        <v>3.0087758135857903</v>
      </c>
      <c r="C30" s="20">
        <v>71.206388266211661</v>
      </c>
      <c r="D30" s="9">
        <f t="shared" si="16"/>
        <v>4.5429742323577216E-7</v>
      </c>
      <c r="E30">
        <f>Control!C32/100</f>
        <v>0.24080955998466425</v>
      </c>
      <c r="F30">
        <f t="shared" si="0"/>
        <v>3.7083942156371356E-5</v>
      </c>
      <c r="G30">
        <f t="shared" si="1"/>
        <v>126.03200031114702</v>
      </c>
      <c r="H30" s="21">
        <f t="shared" si="2"/>
        <v>1.3705283708475521E-14</v>
      </c>
      <c r="I30" s="7">
        <f t="shared" si="3"/>
        <v>6.4950953451025315</v>
      </c>
      <c r="J30">
        <f t="shared" si="4"/>
        <v>6.4950953451025315</v>
      </c>
      <c r="K30">
        <f>Control!F32/100</f>
        <v>2.8942447479320482E-2</v>
      </c>
      <c r="L30" s="25">
        <f t="shared" si="17"/>
        <v>2.8894745254956614E-2</v>
      </c>
      <c r="M30" s="10">
        <f t="shared" si="5"/>
        <v>11.496017119903877</v>
      </c>
      <c r="N30">
        <f t="shared" si="6"/>
        <v>4.2127358289637857E-4</v>
      </c>
      <c r="O30">
        <f t="shared" si="7"/>
        <v>1.6481752069498378E-4</v>
      </c>
      <c r="P30" s="25">
        <f t="shared" si="8"/>
        <v>1.1418092963818309E-3</v>
      </c>
      <c r="Q30" s="17">
        <f t="shared" si="9"/>
        <v>0.90626371605530309</v>
      </c>
      <c r="R30">
        <f t="shared" si="23"/>
        <v>2428.9387212460833</v>
      </c>
      <c r="S30" s="25">
        <f t="shared" si="11"/>
        <v>4.6928196841163533E-4</v>
      </c>
      <c r="T30" s="25">
        <f t="shared" si="18"/>
        <v>3.0073638493494814E-2</v>
      </c>
      <c r="U30" s="10">
        <f ca="1">RANK(C30,$C$3:OFFSET($C$3,Control!$I$5-1,0),1)</f>
        <v>22</v>
      </c>
      <c r="V30" s="10">
        <f t="shared" ca="1" si="24"/>
        <v>22</v>
      </c>
      <c r="W30" s="10">
        <f t="shared" ca="1" si="24"/>
        <v>22</v>
      </c>
      <c r="X30" s="7">
        <f t="shared" si="20"/>
        <v>2.9316018837852993</v>
      </c>
      <c r="Y30" s="7">
        <f t="shared" ca="1" si="12"/>
        <v>49.206388266211661</v>
      </c>
      <c r="Z30">
        <v>1</v>
      </c>
      <c r="AA30">
        <v>2</v>
      </c>
      <c r="AB30" s="11">
        <f t="shared" si="21"/>
        <v>47.342302507216331</v>
      </c>
      <c r="AC30" s="11"/>
      <c r="AD30" s="7">
        <f t="shared" si="13"/>
        <v>3.0557040104269539</v>
      </c>
      <c r="AE30">
        <f t="shared" si="22"/>
        <v>112.11802675793118</v>
      </c>
      <c r="AF30" s="25">
        <f t="shared" si="14"/>
        <v>1.6481752069498377E-3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2.1806579766015477</v>
      </c>
      <c r="C31" s="20">
        <v>40.998462787767444</v>
      </c>
      <c r="D31" s="9">
        <f t="shared" ref="D31:D94" si="26">ABS(B31-((354.94*SQRT(C31)+9.623*C31-1.5223*POWER(C31,1.5))/($AA$1+273)+0.0012439*POWER(C31,1.5)))</f>
        <v>4.8701957489072356E-7</v>
      </c>
      <c r="E31">
        <f>Control!C33/100</f>
        <v>0.22324628263464061</v>
      </c>
      <c r="F31">
        <f t="shared" ref="F31:F94" si="27">$F$2*N31</f>
        <v>3.6205863474497154E-5</v>
      </c>
      <c r="G31">
        <f t="shared" ref="G31:G94" si="28">0.018*C31*1000000/8.3144/($AA$1+273.15)</f>
        <v>72.565375110821606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2.0645609397688204E-2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4.1129860907028763E-4</v>
      </c>
      <c r="O31">
        <f t="shared" ref="O31:O94" si="35">$O$2*N31</f>
        <v>1.609149487755429E-4</v>
      </c>
      <c r="P31" s="25">
        <f t="shared" ref="P31:P94" si="36">S31*($P$2-$F$2)</f>
        <v>1.1147733788493576E-3</v>
      </c>
      <c r="Q31" s="17">
        <f t="shared" ref="Q31:Q94" si="37">100/(1+G31/$AA$2*(1/S31-1))</f>
        <v>1.5270903422903541</v>
      </c>
      <c r="R31">
        <f t="shared" ref="R31:R94" si="38">Q31/100*G31+(100-Q31)/100*2450</f>
        <v>2413.6944254490504</v>
      </c>
      <c r="S31" s="25">
        <f t="shared" ref="S31:S94" si="39">($O$2/(1+$P$2-$F$2)+1)*N31</f>
        <v>4.5817024543157392E-4</v>
      </c>
      <c r="T31" s="25">
        <f t="shared" ref="T31:T94" si="40">L31+F31+P31</f>
        <v>2.1796588640012059E-2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20"/>
        <v>2.1056908006758492</v>
      </c>
      <c r="Y31" s="7">
        <f t="shared" ca="1" si="12"/>
        <v>34.998462787767444</v>
      </c>
      <c r="Z31">
        <v>1</v>
      </c>
      <c r="AA31">
        <v>2</v>
      </c>
      <c r="AB31" s="11">
        <f t="shared" si="21"/>
        <v>64.808802802288994</v>
      </c>
      <c r="AC31" s="11"/>
      <c r="AD31" s="7">
        <f t="shared" ref="AD31:AD94" si="41">B31+S31*100</f>
        <v>2.226475001144705</v>
      </c>
      <c r="AE31">
        <f t="shared" ref="AE31:AE94" si="42">($AE$1/100-K31)/(1-K31)/N31-1-$P$2</f>
        <v>134.43875362005005</v>
      </c>
      <c r="AF31" s="25">
        <f t="shared" ref="AF31:AF94" si="43">S31+P31+F31</f>
        <v>1.6091494877554285E-3</v>
      </c>
    </row>
    <row r="32" spans="1:60" ht="14.25" x14ac:dyDescent="0.2">
      <c r="A32" s="37" t="str">
        <f>Control!B34</f>
        <v>AME_10-Aa</v>
      </c>
      <c r="B32" s="27">
        <f t="shared" si="25"/>
        <v>2.7879110238255382</v>
      </c>
      <c r="C32" s="20">
        <v>62.582084159140337</v>
      </c>
      <c r="D32" s="9">
        <f t="shared" si="26"/>
        <v>9.5507778219428019E-7</v>
      </c>
      <c r="E32">
        <f>Control!C34/100</f>
        <v>0.45721600000000001</v>
      </c>
      <c r="F32">
        <f t="shared" si="27"/>
        <v>5.255790343342256E-5</v>
      </c>
      <c r="G32">
        <f t="shared" si="28"/>
        <v>110.76738256586522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</f>
        <v>2.6251079695098604E-2</v>
      </c>
      <c r="L32" s="25">
        <f t="shared" si="32"/>
        <v>2.6189759619025803E-2</v>
      </c>
      <c r="M32" s="10">
        <f t="shared" si="33"/>
        <v>6.1385736968964695</v>
      </c>
      <c r="N32">
        <f t="shared" si="34"/>
        <v>5.9705778300368024E-4</v>
      </c>
      <c r="O32">
        <f t="shared" si="35"/>
        <v>2.3359068192632248E-4</v>
      </c>
      <c r="P32" s="25">
        <f t="shared" si="36"/>
        <v>1.6182503598342493E-3</v>
      </c>
      <c r="Q32" s="17">
        <f t="shared" si="37"/>
        <v>1.4536343103973781</v>
      </c>
      <c r="R32">
        <f t="shared" si="38"/>
        <v>2415.9961120729708</v>
      </c>
      <c r="S32" s="25">
        <f t="shared" si="39"/>
        <v>6.6509855599555258E-4</v>
      </c>
      <c r="T32" s="25">
        <f t="shared" si="40"/>
        <v>2.7860567882293477E-2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20"/>
        <v>2.6786817402029484</v>
      </c>
      <c r="Y32" s="7">
        <f t="shared" ca="1" si="12"/>
        <v>47.582084159140337</v>
      </c>
      <c r="Z32">
        <v>1</v>
      </c>
      <c r="AA32">
        <v>2</v>
      </c>
      <c r="AB32" s="11">
        <f t="shared" si="21"/>
        <v>51.735129606848155</v>
      </c>
      <c r="AC32" s="11"/>
      <c r="AD32" s="7">
        <f t="shared" si="41"/>
        <v>2.8544208794250934</v>
      </c>
      <c r="AE32">
        <f t="shared" si="42"/>
        <v>82.475571075012482</v>
      </c>
      <c r="AF32" s="25">
        <f t="shared" si="43"/>
        <v>2.3359068192632245E-3</v>
      </c>
    </row>
    <row r="33" spans="1:43" ht="14.25" x14ac:dyDescent="0.2">
      <c r="A33" s="37" t="str">
        <f>Control!B35</f>
        <v>AME_10-Ac</v>
      </c>
      <c r="B33" s="27">
        <f t="shared" si="25"/>
        <v>2.7363229809896863</v>
      </c>
      <c r="C33" s="20">
        <v>60.624039580526841</v>
      </c>
      <c r="D33" s="9">
        <f t="shared" si="26"/>
        <v>6.4082781525698351E-7</v>
      </c>
      <c r="E33">
        <f>Control!C35/100</f>
        <v>0.45721600000000001</v>
      </c>
      <c r="F33">
        <f t="shared" si="27"/>
        <v>5.255790343342256E-5</v>
      </c>
      <c r="G33">
        <f t="shared" si="28"/>
        <v>107.3017345959322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</f>
        <v>2.5734335311338209E-2</v>
      </c>
      <c r="L33" s="25">
        <f t="shared" si="32"/>
        <v>2.5674222301995252E-2</v>
      </c>
      <c r="M33" s="10">
        <f t="shared" si="33"/>
        <v>6.1385736968964695</v>
      </c>
      <c r="N33">
        <f t="shared" si="34"/>
        <v>5.9705778300368024E-4</v>
      </c>
      <c r="O33">
        <f t="shared" si="35"/>
        <v>2.3359068192632248E-4</v>
      </c>
      <c r="P33" s="25">
        <f t="shared" si="36"/>
        <v>1.6182503598342493E-3</v>
      </c>
      <c r="Q33" s="17">
        <f t="shared" si="37"/>
        <v>1.4998798263499116</v>
      </c>
      <c r="R33">
        <f t="shared" si="38"/>
        <v>2414.8623413249547</v>
      </c>
      <c r="S33" s="25">
        <f t="shared" si="39"/>
        <v>6.6509855599555258E-4</v>
      </c>
      <c r="T33" s="25">
        <f t="shared" si="40"/>
        <v>2.7345030565262926E-2</v>
      </c>
      <c r="U33" s="10">
        <f ca="1">RANK(C33,$C$3:OFFSET($C$3,Control!$I$5-1,0),1)</f>
        <v>13</v>
      </c>
      <c r="V33" s="10">
        <f t="shared" ca="1" si="24"/>
        <v>13</v>
      </c>
      <c r="W33" s="10">
        <f t="shared" ca="1" si="24"/>
        <v>13</v>
      </c>
      <c r="X33" s="7">
        <f t="shared" si="20"/>
        <v>2.6271280084998931</v>
      </c>
      <c r="Y33" s="7">
        <f t="shared" ca="1" si="12"/>
        <v>47.624039580526841</v>
      </c>
      <c r="Z33">
        <v>1</v>
      </c>
      <c r="AA33">
        <v>2</v>
      </c>
      <c r="AB33" s="11">
        <f t="shared" si="21"/>
        <v>52.792830518658668</v>
      </c>
      <c r="AC33" s="11"/>
      <c r="AD33" s="7">
        <f t="shared" si="41"/>
        <v>2.8028328365892414</v>
      </c>
      <c r="AE33">
        <f t="shared" si="42"/>
        <v>83.318304665841879</v>
      </c>
      <c r="AF33" s="25">
        <f t="shared" si="43"/>
        <v>2.3359068192632245E-3</v>
      </c>
    </row>
    <row r="34" spans="1:43" ht="14.25" x14ac:dyDescent="0.2">
      <c r="A34" s="37" t="str">
        <f>Control!B36</f>
        <v>AME_10-Ab</v>
      </c>
      <c r="B34" s="27">
        <f t="shared" si="25"/>
        <v>2.9582583194155769</v>
      </c>
      <c r="C34" s="20">
        <v>69.199930151287958</v>
      </c>
      <c r="D34" s="9">
        <f t="shared" si="26"/>
        <v>7.2884817514662359E-7</v>
      </c>
      <c r="E34">
        <f>Control!C36/100</f>
        <v>0.38475399999999998</v>
      </c>
      <c r="F34">
        <f t="shared" si="27"/>
        <v>4.6166398352220139E-5</v>
      </c>
      <c r="G34">
        <f t="shared" si="28"/>
        <v>122.48066263033444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</f>
        <v>2.8155447799782164E-2</v>
      </c>
      <c r="L34" s="25">
        <f t="shared" si="32"/>
        <v>2.8097677327830611E-2</v>
      </c>
      <c r="M34" s="10">
        <f t="shared" si="33"/>
        <v>7.2613372122388613</v>
      </c>
      <c r="N34">
        <f t="shared" si="34"/>
        <v>5.2445028528122072E-4</v>
      </c>
      <c r="O34">
        <f t="shared" si="35"/>
        <v>2.0518399267653391E-4</v>
      </c>
      <c r="P34" s="25">
        <f t="shared" si="36"/>
        <v>1.4214568288548359E-3</v>
      </c>
      <c r="Q34" s="17">
        <f t="shared" si="37"/>
        <v>1.1581178067232571</v>
      </c>
      <c r="R34">
        <f t="shared" si="38"/>
        <v>2423.0445840989951</v>
      </c>
      <c r="S34" s="25">
        <f t="shared" si="39"/>
        <v>5.8421669955828286E-4</v>
      </c>
      <c r="T34" s="25">
        <f t="shared" si="40"/>
        <v>2.9565300555037668E-2</v>
      </c>
      <c r="U34" s="10">
        <f ca="1">RANK(C34,$C$3:OFFSET($C$3,Control!$I$5-1,0),1)</f>
        <v>17</v>
      </c>
      <c r="V34" s="10">
        <f t="shared" ca="1" si="24"/>
        <v>17</v>
      </c>
      <c r="W34" s="10">
        <f t="shared" ca="1" si="24"/>
        <v>17</v>
      </c>
      <c r="X34" s="7">
        <f t="shared" si="20"/>
        <v>2.8622127613111834</v>
      </c>
      <c r="Y34" s="7">
        <f t="shared" ca="1" si="12"/>
        <v>52.199930151287958</v>
      </c>
      <c r="Z34">
        <v>1</v>
      </c>
      <c r="AA34">
        <v>2</v>
      </c>
      <c r="AB34" s="11">
        <f t="shared" si="21"/>
        <v>48.327098003380897</v>
      </c>
      <c r="AC34" s="11"/>
      <c r="AD34" s="7">
        <f t="shared" si="41"/>
        <v>3.0166799893714051</v>
      </c>
      <c r="AE34">
        <f t="shared" si="42"/>
        <v>90.836855084772949</v>
      </c>
      <c r="AF34" s="25">
        <f t="shared" si="43"/>
        <v>2.0518399267653387E-3</v>
      </c>
    </row>
    <row r="35" spans="1:43" ht="14.25" x14ac:dyDescent="0.2">
      <c r="A35" s="37" t="str">
        <f>Control!B37</f>
        <v>AME_10-Db</v>
      </c>
      <c r="B35" s="27">
        <f t="shared" si="25"/>
        <v>3.476441558306822</v>
      </c>
      <c r="C35" s="20">
        <v>90.679792953899721</v>
      </c>
      <c r="D35" s="9">
        <f t="shared" si="26"/>
        <v>5.4726950660111129E-7</v>
      </c>
      <c r="E35">
        <f>Control!C37/100</f>
        <v>0.38475399999999998</v>
      </c>
      <c r="F35">
        <f t="shared" si="27"/>
        <v>4.6166398352220139E-5</v>
      </c>
      <c r="G35">
        <f t="shared" si="28"/>
        <v>160.49902223735774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</f>
        <v>3.3344900802547851E-2</v>
      </c>
      <c r="L35" s="25">
        <f t="shared" si="32"/>
        <v>3.3276482403727152E-2</v>
      </c>
      <c r="M35" s="10">
        <f t="shared" si="33"/>
        <v>7.2613372122388613</v>
      </c>
      <c r="N35">
        <f t="shared" si="34"/>
        <v>5.2445028528122072E-4</v>
      </c>
      <c r="O35">
        <f t="shared" si="35"/>
        <v>2.0518399267653391E-4</v>
      </c>
      <c r="P35" s="25">
        <f t="shared" si="36"/>
        <v>1.4214568288548359E-3</v>
      </c>
      <c r="Q35" s="17">
        <f t="shared" si="37"/>
        <v>0.88621870822027815</v>
      </c>
      <c r="R35">
        <f t="shared" si="38"/>
        <v>2429.7100140101811</v>
      </c>
      <c r="S35" s="25">
        <f t="shared" si="39"/>
        <v>5.8421669955828286E-4</v>
      </c>
      <c r="T35" s="25">
        <f t="shared" si="40"/>
        <v>3.4744105630934205E-2</v>
      </c>
      <c r="U35" s="10">
        <f ca="1">RANK(C35,$C$3:OFFSET($C$3,Control!$I$5-1,0),1)</f>
        <v>34</v>
      </c>
      <c r="V35" s="10">
        <f t="shared" ca="1" si="24"/>
        <v>34</v>
      </c>
      <c r="W35" s="10">
        <f t="shared" ca="1" si="24"/>
        <v>34</v>
      </c>
      <c r="X35" s="7">
        <f t="shared" si="20"/>
        <v>3.3800932689008372</v>
      </c>
      <c r="Y35" s="7">
        <f t="shared" ca="1" si="12"/>
        <v>56.679792953899721</v>
      </c>
      <c r="Z35">
        <v>1</v>
      </c>
      <c r="AA35">
        <v>2</v>
      </c>
      <c r="AB35" s="11">
        <f t="shared" si="21"/>
        <v>38.817720618121243</v>
      </c>
      <c r="AC35" s="11"/>
      <c r="AD35" s="7">
        <f t="shared" si="41"/>
        <v>3.5348632282626502</v>
      </c>
      <c r="AE35">
        <f t="shared" si="42"/>
        <v>81.107048734803442</v>
      </c>
      <c r="AF35" s="25">
        <f t="shared" si="43"/>
        <v>2.0518399267653387E-3</v>
      </c>
    </row>
    <row r="36" spans="1:43" ht="14.25" x14ac:dyDescent="0.2">
      <c r="A36" s="37" t="str">
        <f>Control!B38</f>
        <v>AME_10-Bc</v>
      </c>
      <c r="B36" s="27">
        <f t="shared" si="25"/>
        <v>2.9773832501824327</v>
      </c>
      <c r="C36" s="20">
        <v>69.957209562552606</v>
      </c>
      <c r="D36" s="9">
        <f t="shared" si="26"/>
        <v>5.4074535871251328E-7</v>
      </c>
      <c r="E36">
        <f>Control!C38/100</f>
        <v>0.403194</v>
      </c>
      <c r="F36">
        <f t="shared" si="27"/>
        <v>4.7645927654167737E-5</v>
      </c>
      <c r="G36">
        <f t="shared" si="28"/>
        <v>123.82101201920267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</f>
        <v>2.8301153860659404E-2</v>
      </c>
      <c r="L36" s="25">
        <f t="shared" si="32"/>
        <v>2.824122342824276E-2</v>
      </c>
      <c r="M36" s="10">
        <f t="shared" si="33"/>
        <v>6.9373362825265357</v>
      </c>
      <c r="N36">
        <f t="shared" si="34"/>
        <v>5.4125773815134545E-4</v>
      </c>
      <c r="O36">
        <f t="shared" si="35"/>
        <v>2.117596784629677E-4</v>
      </c>
      <c r="P36" s="25">
        <f t="shared" si="36"/>
        <v>1.4670113253026427E-3</v>
      </c>
      <c r="Q36" s="17">
        <f t="shared" si="37"/>
        <v>1.1820307198195257</v>
      </c>
      <c r="R36">
        <f t="shared" si="38"/>
        <v>2422.5038497640803</v>
      </c>
      <c r="S36" s="25">
        <f t="shared" si="39"/>
        <v>6.0293953167286625E-4</v>
      </c>
      <c r="T36" s="25">
        <f t="shared" si="40"/>
        <v>2.9755880681199571E-2</v>
      </c>
      <c r="U36" s="10">
        <f ca="1">RANK(C36,$C$3:OFFSET($C$3,Control!$I$5-1,0),1)</f>
        <v>18</v>
      </c>
      <c r="V36" s="10">
        <f t="shared" ref="V36:W55" ca="1" si="44">IF(U36=U35,U35+1,U36)</f>
        <v>18</v>
      </c>
      <c r="W36" s="10">
        <f t="shared" ca="1" si="44"/>
        <v>18</v>
      </c>
      <c r="X36" s="7">
        <f t="shared" si="20"/>
        <v>2.8782481166394107</v>
      </c>
      <c r="Y36" s="7">
        <f t="shared" ca="1" si="12"/>
        <v>51.957209562552606</v>
      </c>
      <c r="Z36">
        <v>1</v>
      </c>
      <c r="AA36">
        <v>2</v>
      </c>
      <c r="AB36" s="11">
        <f t="shared" si="21"/>
        <v>47.952852862237762</v>
      </c>
      <c r="AC36" s="11"/>
      <c r="AD36" s="7">
        <f t="shared" si="41"/>
        <v>3.0376772033497192</v>
      </c>
      <c r="AE36">
        <f t="shared" si="42"/>
        <v>87.643465692752471</v>
      </c>
      <c r="AF36" s="25">
        <f t="shared" si="43"/>
        <v>2.1175967846296766E-3</v>
      </c>
    </row>
    <row r="37" spans="1:43" ht="14.25" x14ac:dyDescent="0.2">
      <c r="A37" s="37" t="str">
        <f>Control!B39</f>
        <v>AME_10-Bb</v>
      </c>
      <c r="B37" s="27">
        <f t="shared" si="25"/>
        <v>3.1002772835185874</v>
      </c>
      <c r="C37" s="20">
        <v>74.890426020131684</v>
      </c>
      <c r="D37" s="9">
        <f t="shared" si="26"/>
        <v>8.0637840049746501E-7</v>
      </c>
      <c r="E37">
        <f>Control!C39/100</f>
        <v>0.403194</v>
      </c>
      <c r="F37">
        <f t="shared" si="27"/>
        <v>4.7645927654167737E-5</v>
      </c>
      <c r="G37">
        <f t="shared" si="28"/>
        <v>132.55257604393759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2.9469422784895252E-2</v>
      </c>
      <c r="M37" s="10">
        <f t="shared" si="33"/>
        <v>6.9373362825265357</v>
      </c>
      <c r="N37">
        <f t="shared" si="34"/>
        <v>5.4125773815134545E-4</v>
      </c>
      <c r="O37">
        <f t="shared" si="35"/>
        <v>2.117596784629677E-4</v>
      </c>
      <c r="P37" s="25">
        <f t="shared" si="36"/>
        <v>1.4670113253026427E-3</v>
      </c>
      <c r="Q37" s="17">
        <f t="shared" si="37"/>
        <v>1.1050278614555951</v>
      </c>
      <c r="R37">
        <f t="shared" si="38"/>
        <v>2424.3915602907005</v>
      </c>
      <c r="S37" s="25">
        <f t="shared" si="39"/>
        <v>6.0293953167286625E-4</v>
      </c>
      <c r="T37" s="25">
        <f t="shared" si="40"/>
        <v>3.0984080037852062E-2</v>
      </c>
      <c r="U37" s="10">
        <f ca="1">RANK(C37,$C$3:OFFSET($C$3,Control!$I$5-1,0),1)</f>
        <v>26</v>
      </c>
      <c r="V37" s="10">
        <f t="shared" ca="1" si="44"/>
        <v>26</v>
      </c>
      <c r="W37" s="10">
        <f t="shared" ca="1" si="44"/>
        <v>26</v>
      </c>
      <c r="X37" s="7">
        <f t="shared" si="20"/>
        <v>3.0010680523046598</v>
      </c>
      <c r="Y37" s="7">
        <f t="shared" ca="1" si="12"/>
        <v>48.890426020131684</v>
      </c>
      <c r="Z37">
        <v>1</v>
      </c>
      <c r="AA37">
        <v>2</v>
      </c>
      <c r="AB37" s="11">
        <f t="shared" si="21"/>
        <v>45.58965957852466</v>
      </c>
      <c r="AC37" s="11"/>
      <c r="AD37" s="7">
        <f t="shared" si="41"/>
        <v>3.160571236685874</v>
      </c>
      <c r="AE37">
        <f t="shared" si="42"/>
        <v>85.415914219014468</v>
      </c>
      <c r="AF37" s="25">
        <f t="shared" si="43"/>
        <v>2.1175967846296766E-3</v>
      </c>
    </row>
    <row r="38" spans="1:43" ht="14.25" x14ac:dyDescent="0.2">
      <c r="A38" s="37" t="str">
        <f>Control!B40</f>
        <v>AME_10-Ca</v>
      </c>
      <c r="B38" s="27">
        <f t="shared" si="25"/>
        <v>3.206674498009888</v>
      </c>
      <c r="C38" s="20">
        <v>79.253033963196643</v>
      </c>
      <c r="D38" s="9">
        <f t="shared" si="26"/>
        <v>1.832615619257183E-7</v>
      </c>
      <c r="E38">
        <f>Control!C40/100</f>
        <v>0.403194</v>
      </c>
      <c r="F38">
        <f t="shared" si="27"/>
        <v>4.7645927654167737E-5</v>
      </c>
      <c r="G38">
        <f t="shared" si="28"/>
        <v>140.27418949780625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3.0532753418941495E-2</v>
      </c>
      <c r="M38" s="10">
        <f t="shared" si="33"/>
        <v>6.9373362825265357</v>
      </c>
      <c r="N38">
        <f t="shared" si="34"/>
        <v>5.4125773815134545E-4</v>
      </c>
      <c r="O38">
        <f t="shared" si="35"/>
        <v>2.117596784629677E-4</v>
      </c>
      <c r="P38" s="25">
        <f t="shared" si="36"/>
        <v>1.4670113253026427E-3</v>
      </c>
      <c r="Q38" s="17">
        <f t="shared" si="37"/>
        <v>1.0448354167424858</v>
      </c>
      <c r="R38">
        <f t="shared" si="38"/>
        <v>2425.8671667022304</v>
      </c>
      <c r="S38" s="25">
        <f t="shared" si="39"/>
        <v>6.0293953167286625E-4</v>
      </c>
      <c r="T38" s="25">
        <f t="shared" si="40"/>
        <v>3.2047410671898306E-2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20"/>
        <v>3.1074011157092842</v>
      </c>
      <c r="Y38" s="7">
        <f t="shared" ca="1" si="12"/>
        <v>51.253033963196643</v>
      </c>
      <c r="Z38">
        <v>1</v>
      </c>
      <c r="AA38">
        <v>2</v>
      </c>
      <c r="AB38" s="11">
        <f t="shared" si="21"/>
        <v>43.603015138725034</v>
      </c>
      <c r="AC38" s="11"/>
      <c r="AD38" s="7">
        <f t="shared" si="41"/>
        <v>3.2669684511771746</v>
      </c>
      <c r="AE38">
        <f t="shared" si="42"/>
        <v>83.482812169586438</v>
      </c>
      <c r="AF38" s="25">
        <f t="shared" si="43"/>
        <v>2.1175967846296766E-3</v>
      </c>
    </row>
    <row r="39" spans="1:43" ht="14.25" x14ac:dyDescent="0.2">
      <c r="A39" s="37" t="str">
        <f>Control!B41</f>
        <v>AME_10-Cb</v>
      </c>
      <c r="B39" s="27">
        <f t="shared" si="25"/>
        <v>2.4603128143128354</v>
      </c>
      <c r="C39" s="20">
        <v>50.530090433772529</v>
      </c>
      <c r="D39" s="9">
        <f t="shared" si="26"/>
        <v>3.5507192430728196E-7</v>
      </c>
      <c r="E39">
        <f>Control!C41/100</f>
        <v>0.46220800000000006</v>
      </c>
      <c r="F39">
        <f t="shared" si="27"/>
        <v>5.3061514437020176E-5</v>
      </c>
      <c r="G39">
        <f t="shared" si="28"/>
        <v>89.435913382695702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</f>
        <v>2.2953921850910421E-2</v>
      </c>
      <c r="L39" s="25">
        <f t="shared" si="32"/>
        <v>2.2899789857324715E-2</v>
      </c>
      <c r="M39" s="10">
        <f t="shared" si="33"/>
        <v>6.0741866913590288</v>
      </c>
      <c r="N39">
        <f t="shared" si="34"/>
        <v>6.0277880400454913E-4</v>
      </c>
      <c r="O39">
        <f t="shared" si="35"/>
        <v>2.3582895305342296E-4</v>
      </c>
      <c r="P39" s="25">
        <f t="shared" si="36"/>
        <v>1.6337564708955605E-3</v>
      </c>
      <c r="Q39" s="17">
        <f t="shared" si="37"/>
        <v>1.8110133652378584</v>
      </c>
      <c r="R39">
        <f t="shared" si="38"/>
        <v>2407.2498688963556</v>
      </c>
      <c r="S39" s="25">
        <f t="shared" si="39"/>
        <v>6.7147154520164867E-4</v>
      </c>
      <c r="T39" s="25">
        <f t="shared" si="40"/>
        <v>2.4586607842657295E-2</v>
      </c>
      <c r="U39" s="10">
        <f ca="1">RANK(C39,$C$3:OFFSET($C$3,Control!$I$5-1,0),1)</f>
        <v>7</v>
      </c>
      <c r="V39" s="10">
        <f t="shared" ca="1" si="44"/>
        <v>7</v>
      </c>
      <c r="W39" s="10">
        <f t="shared" ca="1" si="44"/>
        <v>7</v>
      </c>
      <c r="X39" s="7">
        <f t="shared" si="20"/>
        <v>2.3502568661329262</v>
      </c>
      <c r="Y39" s="7">
        <f t="shared" ca="1" si="12"/>
        <v>43.530090433772529</v>
      </c>
      <c r="Z39">
        <v>1</v>
      </c>
      <c r="AA39">
        <v>2</v>
      </c>
      <c r="AB39" s="11">
        <f t="shared" si="21"/>
        <v>58.634520011487389</v>
      </c>
      <c r="AC39" s="11"/>
      <c r="AD39" s="7">
        <f t="shared" si="41"/>
        <v>2.5274599688330004</v>
      </c>
      <c r="AE39">
        <f t="shared" si="42"/>
        <v>86.970354003256986</v>
      </c>
      <c r="AF39" s="25">
        <f t="shared" si="43"/>
        <v>2.3582895305342289E-3</v>
      </c>
    </row>
    <row r="40" spans="1:43" ht="14.25" x14ac:dyDescent="0.2">
      <c r="A40" s="37" t="str">
        <f>Control!B42</f>
        <v>AME_10-Da</v>
      </c>
      <c r="B40" s="27">
        <f t="shared" si="25"/>
        <v>3.0672854310985276</v>
      </c>
      <c r="C40" s="20">
        <v>73.554788484425515</v>
      </c>
      <c r="D40" s="9">
        <f t="shared" si="26"/>
        <v>7.0749961800231631E-7</v>
      </c>
      <c r="E40">
        <f>Control!C42/100</f>
        <v>0.46220800000000006</v>
      </c>
      <c r="F40">
        <f t="shared" si="27"/>
        <v>5.3061514437020176E-5</v>
      </c>
      <c r="G40">
        <f t="shared" si="28"/>
        <v>130.18855963453387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</f>
        <v>2.9033910744512004E-2</v>
      </c>
      <c r="L40" s="25">
        <f t="shared" si="32"/>
        <v>2.8965440376772754E-2</v>
      </c>
      <c r="M40" s="10">
        <f t="shared" si="33"/>
        <v>6.0741866913590288</v>
      </c>
      <c r="N40">
        <f t="shared" si="34"/>
        <v>6.0277880400454913E-4</v>
      </c>
      <c r="O40">
        <f t="shared" si="35"/>
        <v>2.3582895305342296E-4</v>
      </c>
      <c r="P40" s="25">
        <f t="shared" si="36"/>
        <v>1.6337564708955605E-3</v>
      </c>
      <c r="Q40" s="17">
        <f t="shared" si="37"/>
        <v>1.2512087997675556</v>
      </c>
      <c r="R40">
        <f t="shared" si="38"/>
        <v>2420.9743151201328</v>
      </c>
      <c r="S40" s="25">
        <f t="shared" si="39"/>
        <v>6.7147154520164867E-4</v>
      </c>
      <c r="T40" s="25">
        <f t="shared" si="40"/>
        <v>3.0652258362105334E-2</v>
      </c>
      <c r="U40" s="10">
        <f ca="1">RANK(C40,$C$3:OFFSET($C$3,Control!$I$5-1,0),1)</f>
        <v>25</v>
      </c>
      <c r="V40" s="10">
        <f t="shared" ca="1" si="44"/>
        <v>25</v>
      </c>
      <c r="W40" s="10">
        <f t="shared" ca="1" si="44"/>
        <v>25</v>
      </c>
      <c r="X40" s="7">
        <f t="shared" si="20"/>
        <v>2.9568219180777304</v>
      </c>
      <c r="Y40" s="7">
        <f t="shared" ca="1" si="12"/>
        <v>48.554788484425515</v>
      </c>
      <c r="Z40">
        <v>1</v>
      </c>
      <c r="AA40">
        <v>2</v>
      </c>
      <c r="AB40" s="11">
        <f t="shared" si="21"/>
        <v>46.216931652406402</v>
      </c>
      <c r="AC40" s="11"/>
      <c r="AD40" s="7">
        <f t="shared" si="41"/>
        <v>3.1344325856186925</v>
      </c>
      <c r="AE40">
        <f t="shared" si="42"/>
        <v>77.148782215673023</v>
      </c>
      <c r="AF40" s="25">
        <f t="shared" si="43"/>
        <v>2.3582895305342289E-3</v>
      </c>
    </row>
    <row r="41" spans="1:43" ht="14.25" x14ac:dyDescent="0.2">
      <c r="A41" s="37" t="str">
        <f>Control!B43</f>
        <v>AME_10-Ea</v>
      </c>
      <c r="B41" s="27">
        <f t="shared" si="25"/>
        <v>3.4692743378605742</v>
      </c>
      <c r="C41" s="20">
        <v>90.369637808941732</v>
      </c>
      <c r="D41" s="9">
        <f t="shared" si="26"/>
        <v>6.5455071718290014E-7</v>
      </c>
      <c r="E41">
        <f>Control!C43/100</f>
        <v>0.57247999999999999</v>
      </c>
      <c r="F41">
        <f t="shared" si="27"/>
        <v>6.7178119351492786E-5</v>
      </c>
      <c r="G41">
        <f t="shared" si="28"/>
        <v>159.9500620348025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</f>
        <v>3.2625076340076879E-2</v>
      </c>
      <c r="L41" s="25">
        <f t="shared" si="32"/>
        <v>3.2527667839089093E-2</v>
      </c>
      <c r="M41" s="10">
        <f t="shared" si="33"/>
        <v>4.9382608229946872</v>
      </c>
      <c r="N41">
        <f t="shared" si="34"/>
        <v>7.6314343583295792E-4</v>
      </c>
      <c r="O41">
        <f t="shared" si="35"/>
        <v>2.9856941933996785E-4</v>
      </c>
      <c r="P41" s="25">
        <f t="shared" si="36"/>
        <v>2.068404725299791E-3</v>
      </c>
      <c r="Q41" s="17">
        <f t="shared" si="37"/>
        <v>1.2890729166413823</v>
      </c>
      <c r="R41">
        <f t="shared" si="38"/>
        <v>2420.4795864721277</v>
      </c>
      <c r="S41" s="25">
        <f t="shared" si="39"/>
        <v>8.501113487483946E-4</v>
      </c>
      <c r="T41" s="25">
        <f t="shared" si="40"/>
        <v>3.4663250683740376E-2</v>
      </c>
      <c r="U41" s="10">
        <f ca="1">RANK(C41,$C$3:OFFSET($C$3,Control!$I$5-1,0),1)</f>
        <v>33</v>
      </c>
      <c r="V41" s="10">
        <f t="shared" ca="1" si="44"/>
        <v>33</v>
      </c>
      <c r="W41" s="10">
        <f t="shared" ca="1" si="44"/>
        <v>33</v>
      </c>
      <c r="X41" s="7">
        <f t="shared" si="20"/>
        <v>3.3290811274922052</v>
      </c>
      <c r="Y41" s="7">
        <f t="shared" ca="1" si="12"/>
        <v>57.369637808941732</v>
      </c>
      <c r="Z41">
        <v>1</v>
      </c>
      <c r="AA41">
        <v>2</v>
      </c>
      <c r="AB41" s="11">
        <f t="shared" si="21"/>
        <v>38.940158656134699</v>
      </c>
      <c r="AC41" s="11"/>
      <c r="AD41" s="7">
        <f t="shared" si="41"/>
        <v>3.5542854727354136</v>
      </c>
      <c r="AE41">
        <f t="shared" si="42"/>
        <v>55.569135756914164</v>
      </c>
      <c r="AF41" s="25">
        <f t="shared" si="43"/>
        <v>2.9856941933996783E-3</v>
      </c>
    </row>
    <row r="42" spans="1:43" ht="14.25" x14ac:dyDescent="0.2">
      <c r="A42" s="37" t="str">
        <f>Control!B44</f>
        <v>AME_10-Eb</v>
      </c>
      <c r="B42" s="27">
        <f t="shared" si="25"/>
        <v>2.792364862899277</v>
      </c>
      <c r="C42" s="20">
        <v>62.752133281075167</v>
      </c>
      <c r="D42" s="9">
        <f t="shared" si="26"/>
        <v>5.7244898732378147E-7</v>
      </c>
      <c r="E42">
        <f>Control!C44/100</f>
        <v>0.57247999999999999</v>
      </c>
      <c r="F42">
        <f t="shared" si="27"/>
        <v>6.7178119351492786E-5</v>
      </c>
      <c r="G42">
        <f t="shared" si="28"/>
        <v>111.06836161438088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</f>
        <v>2.5841482337507451E-2</v>
      </c>
      <c r="L42" s="25">
        <f t="shared" si="32"/>
        <v>2.5764327573743515E-2</v>
      </c>
      <c r="M42" s="10">
        <f t="shared" si="33"/>
        <v>4.9382608229946872</v>
      </c>
      <c r="N42">
        <f t="shared" si="34"/>
        <v>7.6314343583295792E-4</v>
      </c>
      <c r="O42">
        <f t="shared" si="35"/>
        <v>2.9856941933996785E-4</v>
      </c>
      <c r="P42" s="25">
        <f t="shared" si="36"/>
        <v>2.068404725299791E-3</v>
      </c>
      <c r="Q42" s="17">
        <f t="shared" si="37"/>
        <v>1.8459274342749663</v>
      </c>
      <c r="R42">
        <f t="shared" si="38"/>
        <v>2406.8250192181026</v>
      </c>
      <c r="S42" s="25">
        <f t="shared" si="39"/>
        <v>8.501113487483946E-4</v>
      </c>
      <c r="T42" s="25">
        <f t="shared" si="40"/>
        <v>2.7899910418394798E-2</v>
      </c>
      <c r="U42" s="10">
        <f ca="1">RANK(C42,$C$3:OFFSET($C$3,Control!$I$5-1,0),1)</f>
        <v>16</v>
      </c>
      <c r="V42" s="10">
        <f t="shared" ca="1" si="44"/>
        <v>16</v>
      </c>
      <c r="W42" s="10">
        <f t="shared" ca="1" si="44"/>
        <v>16</v>
      </c>
      <c r="X42" s="7">
        <f t="shared" si="20"/>
        <v>2.6527471009576473</v>
      </c>
      <c r="Y42" s="7">
        <f t="shared" ca="1" si="12"/>
        <v>46.752133281075167</v>
      </c>
      <c r="Z42">
        <v>1</v>
      </c>
      <c r="AA42">
        <v>2</v>
      </c>
      <c r="AB42" s="11">
        <f t="shared" si="21"/>
        <v>51.644364438518394</v>
      </c>
      <c r="AC42" s="11"/>
      <c r="AD42" s="7">
        <f t="shared" si="41"/>
        <v>2.8773759977741165</v>
      </c>
      <c r="AE42">
        <f t="shared" si="42"/>
        <v>64.282472674893299</v>
      </c>
      <c r="AF42" s="25">
        <f t="shared" si="43"/>
        <v>2.9856941933996783E-3</v>
      </c>
    </row>
    <row r="43" spans="1:43" ht="14.25" x14ac:dyDescent="0.2">
      <c r="A43" s="37" t="str">
        <f>Control!B45</f>
        <v>AME_10-Ec</v>
      </c>
      <c r="B43" s="27">
        <f t="shared" si="25"/>
        <v>3.3105157074689342</v>
      </c>
      <c r="C43" s="20">
        <v>83.590571235165598</v>
      </c>
      <c r="D43" s="9">
        <f t="shared" si="26"/>
        <v>3.1395713806503522E-7</v>
      </c>
      <c r="E43">
        <f>Control!C45/100</f>
        <v>0.57247999999999999</v>
      </c>
      <c r="F43">
        <f t="shared" si="27"/>
        <v>6.7178119351492786E-5</v>
      </c>
      <c r="G43">
        <f t="shared" si="28"/>
        <v>147.95142902815056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</f>
        <v>3.1034089461007944E-2</v>
      </c>
      <c r="L43" s="25">
        <f t="shared" si="32"/>
        <v>3.0941431160306766E-2</v>
      </c>
      <c r="M43" s="10">
        <f t="shared" si="33"/>
        <v>4.9382608229946872</v>
      </c>
      <c r="N43">
        <f t="shared" si="34"/>
        <v>7.6314343583295792E-4</v>
      </c>
      <c r="O43">
        <f t="shared" si="35"/>
        <v>2.9856941933996785E-4</v>
      </c>
      <c r="P43" s="25">
        <f t="shared" si="36"/>
        <v>2.068404725299791E-3</v>
      </c>
      <c r="Q43" s="17">
        <f t="shared" si="37"/>
        <v>1.3921593558006842</v>
      </c>
      <c r="R43">
        <f t="shared" si="38"/>
        <v>2417.9518154441394</v>
      </c>
      <c r="S43" s="25">
        <f t="shared" si="39"/>
        <v>8.501113487483946E-4</v>
      </c>
      <c r="T43" s="25">
        <f t="shared" si="40"/>
        <v>3.307701400495805E-2</v>
      </c>
      <c r="U43" s="10">
        <f ca="1">RANK(C43,$C$3:OFFSET($C$3,Control!$I$5-1,0),1)</f>
        <v>31</v>
      </c>
      <c r="V43" s="10">
        <f t="shared" ca="1" si="44"/>
        <v>31</v>
      </c>
      <c r="W43" s="10">
        <f t="shared" ca="1" si="44"/>
        <v>31</v>
      </c>
      <c r="X43" s="7">
        <f t="shared" si="20"/>
        <v>3.1704574596139725</v>
      </c>
      <c r="Y43" s="7">
        <f t="shared" ca="1" si="12"/>
        <v>52.590571235165598</v>
      </c>
      <c r="Z43">
        <v>1</v>
      </c>
      <c r="AA43">
        <v>2</v>
      </c>
      <c r="AB43" s="11">
        <f t="shared" si="21"/>
        <v>41.718054235938787</v>
      </c>
      <c r="AC43" s="11"/>
      <c r="AD43" s="7">
        <f t="shared" si="41"/>
        <v>3.3955268423437737</v>
      </c>
      <c r="AE43">
        <f t="shared" si="42"/>
        <v>57.623665304670965</v>
      </c>
      <c r="AF43" s="25">
        <f t="shared" si="43"/>
        <v>2.9856941933996783E-3</v>
      </c>
    </row>
    <row r="44" spans="1:43" ht="14.25" x14ac:dyDescent="0.2">
      <c r="A44" s="37" t="str">
        <f>Control!B46</f>
        <v>AME_10-Ed</v>
      </c>
      <c r="B44" s="27">
        <f t="shared" si="25"/>
        <v>3.3067586897545311</v>
      </c>
      <c r="C44" s="20">
        <v>83.432281193980515</v>
      </c>
      <c r="D44" s="9">
        <f t="shared" si="26"/>
        <v>1.3992783287619659E-7</v>
      </c>
      <c r="E44">
        <f>Control!C46/100</f>
        <v>0.57247999999999999</v>
      </c>
      <c r="F44">
        <f t="shared" si="27"/>
        <v>6.7178119351492786E-5</v>
      </c>
      <c r="G44">
        <f t="shared" si="28"/>
        <v>147.6712630064545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</f>
        <v>3.0996438809365895E-2</v>
      </c>
      <c r="L44" s="25">
        <f t="shared" si="32"/>
        <v>3.0903892921996703E-2</v>
      </c>
      <c r="M44" s="10">
        <f t="shared" si="33"/>
        <v>4.9382608229946872</v>
      </c>
      <c r="N44">
        <f t="shared" si="34"/>
        <v>7.6314343583295792E-4</v>
      </c>
      <c r="O44">
        <f t="shared" si="35"/>
        <v>2.9856941933996785E-4</v>
      </c>
      <c r="P44" s="25">
        <f t="shared" si="36"/>
        <v>2.068404725299791E-3</v>
      </c>
      <c r="Q44" s="17">
        <f t="shared" si="37"/>
        <v>1.394763760091561</v>
      </c>
      <c r="R44">
        <f t="shared" si="38"/>
        <v>2417.8879531382404</v>
      </c>
      <c r="S44" s="25">
        <f t="shared" si="39"/>
        <v>8.501113487483946E-4</v>
      </c>
      <c r="T44" s="25">
        <f t="shared" si="40"/>
        <v>3.3039475766647987E-2</v>
      </c>
      <c r="U44" s="10">
        <f ca="1">RANK(C44,$C$3:OFFSET($C$3,Control!$I$5-1,0),1)</f>
        <v>30</v>
      </c>
      <c r="V44" s="10">
        <f t="shared" ca="1" si="44"/>
        <v>30</v>
      </c>
      <c r="W44" s="10">
        <f t="shared" ca="1" si="44"/>
        <v>30</v>
      </c>
      <c r="X44" s="7">
        <f t="shared" si="20"/>
        <v>3.1667036357829663</v>
      </c>
      <c r="Y44" s="7">
        <f t="shared" ca="1" si="12"/>
        <v>53.432281193980515</v>
      </c>
      <c r="Z44">
        <v>1</v>
      </c>
      <c r="AA44">
        <v>2</v>
      </c>
      <c r="AB44" s="11">
        <f t="shared" si="21"/>
        <v>41.785319447844529</v>
      </c>
      <c r="AC44" s="11"/>
      <c r="AD44" s="7">
        <f t="shared" si="41"/>
        <v>3.3917698246293706</v>
      </c>
      <c r="AE44">
        <f t="shared" si="42"/>
        <v>57.672203960239202</v>
      </c>
      <c r="AF44" s="25">
        <f t="shared" si="43"/>
        <v>2.9856941933996783E-3</v>
      </c>
    </row>
    <row r="45" spans="1:43" ht="14.25" x14ac:dyDescent="0.2">
      <c r="A45" s="37" t="str">
        <f>Control!B47</f>
        <v>AME_10-Dc</v>
      </c>
      <c r="B45" s="27">
        <f t="shared" si="25"/>
        <v>4.372679539047744</v>
      </c>
      <c r="C45" s="20">
        <v>132.04528050854381</v>
      </c>
      <c r="D45" s="9">
        <f t="shared" si="26"/>
        <v>9.7637897056301881E-7</v>
      </c>
      <c r="E45">
        <f>Control!C47/100</f>
        <v>0.47694749999999997</v>
      </c>
      <c r="F45">
        <f t="shared" si="27"/>
        <v>5.4604470219625289E-5</v>
      </c>
      <c r="G45">
        <f t="shared" si="28"/>
        <v>233.71401414042927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4.1960711975597295E-2</v>
      </c>
      <c r="M45" s="10">
        <f t="shared" si="33"/>
        <v>5.8919410110261667</v>
      </c>
      <c r="N45">
        <f t="shared" si="34"/>
        <v>6.203067816949432E-4</v>
      </c>
      <c r="O45">
        <f t="shared" si="35"/>
        <v>2.4268653430944569E-4</v>
      </c>
      <c r="P45" s="25">
        <f t="shared" si="36"/>
        <v>1.6812638596477008E-3</v>
      </c>
      <c r="Q45" s="17">
        <f t="shared" si="37"/>
        <v>0.72110753810722961</v>
      </c>
      <c r="R45">
        <f t="shared" si="38"/>
        <v>2434.018194689952</v>
      </c>
      <c r="S45" s="25">
        <f t="shared" si="39"/>
        <v>6.9099701322713038E-4</v>
      </c>
      <c r="T45" s="25">
        <f t="shared" si="40"/>
        <v>4.3696580305464625E-2</v>
      </c>
      <c r="U45" s="10">
        <f ca="1">RANK(C45,$C$3:OFFSET($C$3,Control!$I$5-1,0),1)</f>
        <v>39</v>
      </c>
      <c r="V45" s="10">
        <f t="shared" ca="1" si="44"/>
        <v>39</v>
      </c>
      <c r="W45" s="10">
        <f t="shared" ca="1" si="44"/>
        <v>39</v>
      </c>
      <c r="X45" s="7">
        <f t="shared" si="20"/>
        <v>4.2581018757292242</v>
      </c>
      <c r="Y45" s="7">
        <f t="shared" ca="1" si="12"/>
        <v>93.045280508543811</v>
      </c>
      <c r="Z45">
        <v>1</v>
      </c>
      <c r="AA45">
        <v>2</v>
      </c>
      <c r="AB45" s="11">
        <f t="shared" si="21"/>
        <v>25.460610652303366</v>
      </c>
      <c r="AC45" s="11"/>
      <c r="AD45" s="7">
        <f t="shared" si="41"/>
        <v>4.4417792403704572</v>
      </c>
      <c r="AE45">
        <f t="shared" si="42"/>
        <v>54.009272527053426</v>
      </c>
      <c r="AF45" s="25">
        <f t="shared" si="43"/>
        <v>2.4268653430944563E-3</v>
      </c>
    </row>
    <row r="46" spans="1:43" ht="14.25" x14ac:dyDescent="0.2">
      <c r="A46" s="37" t="str">
        <f>Control!B48</f>
        <v>AME_10-Dd</v>
      </c>
      <c r="B46" s="27">
        <f t="shared" si="25"/>
        <v>3.9699718102129737</v>
      </c>
      <c r="C46" s="20">
        <v>112.848959183266</v>
      </c>
      <c r="D46" s="9">
        <f t="shared" si="26"/>
        <v>2.8862105372340352E-7</v>
      </c>
      <c r="E46">
        <f>Control!C48/100</f>
        <v>0.47694749999999997</v>
      </c>
      <c r="F46">
        <f t="shared" si="27"/>
        <v>5.4604470219625289E-5</v>
      </c>
      <c r="G46">
        <f t="shared" si="28"/>
        <v>199.73741689756213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3.7936417385627877E-2</v>
      </c>
      <c r="M46" s="10">
        <f t="shared" si="33"/>
        <v>5.8919410110261667</v>
      </c>
      <c r="N46">
        <f t="shared" si="34"/>
        <v>6.203067816949432E-4</v>
      </c>
      <c r="O46">
        <f t="shared" si="35"/>
        <v>2.4268653430944569E-4</v>
      </c>
      <c r="P46" s="25">
        <f t="shared" si="36"/>
        <v>1.6812638596477008E-3</v>
      </c>
      <c r="Q46" s="17">
        <f t="shared" si="37"/>
        <v>0.84273874371482249</v>
      </c>
      <c r="R46">
        <f t="shared" si="38"/>
        <v>2431.0361653768782</v>
      </c>
      <c r="S46" s="25">
        <f t="shared" si="39"/>
        <v>6.9099701322713038E-4</v>
      </c>
      <c r="T46" s="25">
        <f t="shared" si="40"/>
        <v>3.9672285715495206E-2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20"/>
        <v>3.8556724167322822</v>
      </c>
      <c r="Y46" s="7">
        <f t="shared" ca="1" si="12"/>
        <v>74.848959183266004</v>
      </c>
      <c r="Z46">
        <v>1</v>
      </c>
      <c r="AA46">
        <v>2</v>
      </c>
      <c r="AB46" s="11">
        <f t="shared" si="21"/>
        <v>30.994864806629593</v>
      </c>
      <c r="AC46" s="11"/>
      <c r="AD46" s="7">
        <f t="shared" si="41"/>
        <v>4.0390715115356866</v>
      </c>
      <c r="AE46">
        <f t="shared" si="42"/>
        <v>60.528477368438516</v>
      </c>
      <c r="AF46" s="25">
        <f t="shared" si="43"/>
        <v>2.4268653430944563E-3</v>
      </c>
    </row>
    <row r="47" spans="1:43" ht="14.25" x14ac:dyDescent="0.2">
      <c r="A47" s="37" t="str">
        <f>Control!B49</f>
        <v>AME_10-Fa</v>
      </c>
      <c r="B47" s="27">
        <f t="shared" si="25"/>
        <v>9.9522666647223118E-2</v>
      </c>
      <c r="C47" s="20">
        <v>0.11545715927024416</v>
      </c>
      <c r="D47" s="9">
        <f t="shared" si="26"/>
        <v>1.6222989558667411E-7</v>
      </c>
      <c r="E47">
        <f>Control!C49/100</f>
        <v>0.29489399999999999</v>
      </c>
      <c r="F47">
        <f t="shared" si="27"/>
        <v>8.7030071093061984E-7</v>
      </c>
      <c r="G47">
        <f t="shared" si="28"/>
        <v>0.2043538099232079</v>
      </c>
      <c r="H47" s="21">
        <f t="shared" si="29"/>
        <v>2.7852281309247673E-14</v>
      </c>
      <c r="I47" s="7">
        <f t="shared" si="30"/>
        <v>0.11545715927024416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9.6754897012037112E-4</v>
      </c>
      <c r="M47" s="10">
        <f t="shared" si="33"/>
        <v>0.2043538099232079</v>
      </c>
      <c r="N47">
        <f t="shared" si="34"/>
        <v>9.8866160761718399E-6</v>
      </c>
      <c r="O47">
        <f t="shared" si="35"/>
        <v>3.8680031596916433E-6</v>
      </c>
      <c r="P47" s="25">
        <f t="shared" si="36"/>
        <v>2.6796434915093528E-5</v>
      </c>
      <c r="Q47" s="17">
        <f t="shared" si="37"/>
        <v>11.684919391534752</v>
      </c>
      <c r="R47">
        <f t="shared" si="38"/>
        <v>2163.7433534853612</v>
      </c>
      <c r="S47" s="25">
        <f t="shared" si="39"/>
        <v>1.1013295970892276E-5</v>
      </c>
      <c r="T47" s="25">
        <f t="shared" si="40"/>
        <v>9.9521570574639517E-4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20"/>
        <v>9.7743558619654294E-2</v>
      </c>
      <c r="Y47" s="7">
        <f t="shared" ca="1" si="12"/>
        <v>0.88454284072975586</v>
      </c>
      <c r="Z47">
        <v>1</v>
      </c>
      <c r="AA47">
        <v>2</v>
      </c>
      <c r="AB47" s="11">
        <f t="shared" si="21"/>
        <v>99.889495346080309</v>
      </c>
      <c r="AC47" s="11"/>
      <c r="AD47" s="7">
        <f t="shared" si="41"/>
        <v>0.10062399624431234</v>
      </c>
      <c r="AE47">
        <f t="shared" si="42"/>
        <v>7618.2515714166921</v>
      </c>
      <c r="AF47" s="25">
        <f t="shared" si="43"/>
        <v>3.8680031596916424E-5</v>
      </c>
    </row>
    <row r="48" spans="1:43" ht="14.25" x14ac:dyDescent="0.2">
      <c r="A48" s="37" t="str">
        <f>Control!B50</f>
        <v>AME_10-Fb</v>
      </c>
      <c r="B48" s="27">
        <f t="shared" si="25"/>
        <v>0.21297570159641441</v>
      </c>
      <c r="C48" s="20">
        <v>0.51810877418877865</v>
      </c>
      <c r="D48" s="9">
        <f t="shared" si="26"/>
        <v>9.0572757555085204E-7</v>
      </c>
      <c r="E48">
        <f>Control!C50/100</f>
        <v>0.29489399999999999</v>
      </c>
      <c r="F48">
        <f t="shared" si="27"/>
        <v>3.9050136190494365E-6</v>
      </c>
      <c r="G48">
        <f t="shared" si="28"/>
        <v>0.91702846864869036</v>
      </c>
      <c r="H48" s="21">
        <f t="shared" si="29"/>
        <v>2.7852281309247673E-14</v>
      </c>
      <c r="I48" s="7">
        <f t="shared" si="30"/>
        <v>0.51810877418877865</v>
      </c>
      <c r="J48">
        <f t="shared" si="31"/>
        <v>5.3222159047546329</v>
      </c>
      <c r="K48">
        <f>Control!F50/100</f>
        <v>2.0058600738735314E-3</v>
      </c>
      <c r="L48" s="25">
        <f t="shared" si="32"/>
        <v>2.0055119444999142E-3</v>
      </c>
      <c r="M48" s="10">
        <f t="shared" si="33"/>
        <v>0.91702846864869036</v>
      </c>
      <c r="N48">
        <f t="shared" si="34"/>
        <v>4.4360954712401592E-5</v>
      </c>
      <c r="O48">
        <f t="shared" si="35"/>
        <v>1.7355616084664159E-5</v>
      </c>
      <c r="P48" s="25">
        <f t="shared" si="36"/>
        <v>1.2023481306078581E-4</v>
      </c>
      <c r="Q48" s="17">
        <f t="shared" si="37"/>
        <v>11.684202141657309</v>
      </c>
      <c r="R48">
        <f t="shared" si="38"/>
        <v>2163.8441949893695</v>
      </c>
      <c r="S48" s="25">
        <f t="shared" si="39"/>
        <v>4.941633416680633E-5</v>
      </c>
      <c r="T48" s="25">
        <f t="shared" si="40"/>
        <v>2.1296517711797492E-3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20"/>
        <v>0.20498728992123155</v>
      </c>
      <c r="Y48" s="7">
        <f t="shared" ca="1" si="12"/>
        <v>1.4818912258112213</v>
      </c>
      <c r="Z48">
        <v>1</v>
      </c>
      <c r="AA48">
        <v>2</v>
      </c>
      <c r="AB48" s="11">
        <f t="shared" si="21"/>
        <v>99.498495633393006</v>
      </c>
      <c r="AC48" s="11"/>
      <c r="AD48" s="7">
        <f t="shared" si="41"/>
        <v>0.21791733501309504</v>
      </c>
      <c r="AE48">
        <f t="shared" si="42"/>
        <v>1673.4395094710767</v>
      </c>
      <c r="AF48" s="25">
        <f t="shared" si="43"/>
        <v>1.7355616084664159E-4</v>
      </c>
      <c r="AQ48" s="10"/>
    </row>
    <row r="49" spans="1:32" ht="14.25" x14ac:dyDescent="0.2">
      <c r="A49" s="37" t="str">
        <f>Control!B51</f>
        <v>AME_10-Ga</v>
      </c>
      <c r="B49" s="27">
        <f t="shared" si="25"/>
        <v>3.1492455902601111</v>
      </c>
      <c r="C49" s="20">
        <v>76.887851416204086</v>
      </c>
      <c r="D49" s="9">
        <f t="shared" si="26"/>
        <v>1.3998438008755443E-7</v>
      </c>
      <c r="E49">
        <f>Control!C51/100</f>
        <v>0.45491500000000001</v>
      </c>
      <c r="F49">
        <f t="shared" si="27"/>
        <v>5.2328870100738588E-5</v>
      </c>
      <c r="G49">
        <f t="shared" si="28"/>
        <v>136.08792623187495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</f>
        <v>2.9877561332510044E-2</v>
      </c>
      <c r="L49" s="25">
        <f t="shared" si="32"/>
        <v>2.9808074264692452E-2</v>
      </c>
      <c r="M49" s="10">
        <f t="shared" si="33"/>
        <v>6.1687278733255946</v>
      </c>
      <c r="N49">
        <f t="shared" si="34"/>
        <v>5.9445596434439028E-4</v>
      </c>
      <c r="O49">
        <f t="shared" si="35"/>
        <v>2.3257275600328258E-4</v>
      </c>
      <c r="P49" s="25">
        <f t="shared" si="36"/>
        <v>1.6111984561467405E-3</v>
      </c>
      <c r="Q49" s="17">
        <f t="shared" si="37"/>
        <v>1.1812673356590215</v>
      </c>
      <c r="R49">
        <f t="shared" si="38"/>
        <v>2422.6665124967071</v>
      </c>
      <c r="S49" s="25">
        <f t="shared" si="39"/>
        <v>6.6220023378534638E-4</v>
      </c>
      <c r="T49" s="25">
        <f t="shared" si="40"/>
        <v>3.1471601590939931E-2</v>
      </c>
      <c r="U49" s="10">
        <f ca="1">RANK(C49,$C$3:OFFSET($C$3,Control!$I$5-1,0),1)</f>
        <v>27</v>
      </c>
      <c r="V49" s="10">
        <f t="shared" ca="1" si="44"/>
        <v>27</v>
      </c>
      <c r="W49" s="10">
        <f t="shared" ca="1" si="44"/>
        <v>27</v>
      </c>
      <c r="X49" s="7">
        <f t="shared" si="20"/>
        <v>3.0402530229036842</v>
      </c>
      <c r="Y49" s="7">
        <f t="shared" ca="1" si="12"/>
        <v>49.887851416204086</v>
      </c>
      <c r="Z49">
        <v>1</v>
      </c>
      <c r="AA49">
        <v>2</v>
      </c>
      <c r="AB49" s="11">
        <f t="shared" si="21"/>
        <v>44.668423070305849</v>
      </c>
      <c r="AC49" s="11"/>
      <c r="AD49" s="7">
        <f t="shared" si="41"/>
        <v>3.2154656136386457</v>
      </c>
      <c r="AE49">
        <f t="shared" si="42"/>
        <v>76.886452421923494</v>
      </c>
      <c r="AF49" s="25">
        <f t="shared" si="43"/>
        <v>2.3257275600328258E-3</v>
      </c>
    </row>
    <row r="50" spans="1:32" ht="14.25" x14ac:dyDescent="0.2">
      <c r="A50" s="37" t="str">
        <f>Control!B52</f>
        <v>AME_10-Ba</v>
      </c>
      <c r="B50" s="27">
        <f t="shared" si="25"/>
        <v>1.9036206090317456</v>
      </c>
      <c r="C50" s="20">
        <v>32.306271199055594</v>
      </c>
      <c r="D50" s="9">
        <f t="shared" si="26"/>
        <v>6.5019562645041162E-7</v>
      </c>
      <c r="E50">
        <f>Control!C52/100</f>
        <v>0.42140250000000001</v>
      </c>
      <c r="F50">
        <f t="shared" si="27"/>
        <v>4.9199252054748663E-5</v>
      </c>
      <c r="G50">
        <f t="shared" si="28"/>
        <v>57.180599675821661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</f>
        <v>1.7498579986049104E-2</v>
      </c>
      <c r="L50" s="25">
        <f t="shared" si="32"/>
        <v>1.7460317006167604E-2</v>
      </c>
      <c r="M50" s="10">
        <f t="shared" si="33"/>
        <v>6.6452268762688158</v>
      </c>
      <c r="N50">
        <f t="shared" si="34"/>
        <v>5.5890350334194476E-4</v>
      </c>
      <c r="O50">
        <f t="shared" si="35"/>
        <v>2.1866334246554959E-4</v>
      </c>
      <c r="P50" s="25">
        <f t="shared" si="36"/>
        <v>1.5148379623252473E-3</v>
      </c>
      <c r="Q50" s="17">
        <f t="shared" si="37"/>
        <v>2.6050506633498691</v>
      </c>
      <c r="R50">
        <f t="shared" si="38"/>
        <v>2387.6658423390904</v>
      </c>
      <c r="S50" s="25">
        <f t="shared" si="39"/>
        <v>6.225962102754997E-4</v>
      </c>
      <c r="T50" s="25">
        <f t="shared" si="40"/>
        <v>1.9024354220547601E-2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20"/>
        <v>1.8019220509509548</v>
      </c>
      <c r="Y50" s="7">
        <f t="shared" ca="1" si="12"/>
        <v>28.306271199055594</v>
      </c>
      <c r="Z50">
        <v>1</v>
      </c>
      <c r="AA50">
        <v>2</v>
      </c>
      <c r="AB50" s="11">
        <f t="shared" si="21"/>
        <v>71.065211090203306</v>
      </c>
      <c r="AC50" s="11"/>
      <c r="AD50" s="7">
        <f t="shared" si="41"/>
        <v>1.9658802300592955</v>
      </c>
      <c r="AE50">
        <f t="shared" si="42"/>
        <v>103.46689572980752</v>
      </c>
      <c r="AF50" s="25">
        <f t="shared" si="43"/>
        <v>2.1866334246554956E-3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20"/>
        <v>#DIV/0!</v>
      </c>
      <c r="Y51" s="7" t="e">
        <f t="shared" ca="1" si="12"/>
        <v>#N/A</v>
      </c>
      <c r="Z51">
        <v>1</v>
      </c>
      <c r="AA51">
        <v>2</v>
      </c>
      <c r="AB51" s="11" t="e">
        <f t="shared" si="21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20"/>
        <v>#DIV/0!</v>
      </c>
      <c r="Y52" s="7" t="e">
        <f t="shared" ca="1" si="12"/>
        <v>#N/A</v>
      </c>
      <c r="Z52">
        <v>1</v>
      </c>
      <c r="AA52">
        <v>2</v>
      </c>
      <c r="AB52" s="11" t="e">
        <f t="shared" si="21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20"/>
        <v>#DIV/0!</v>
      </c>
      <c r="Y53" s="7" t="e">
        <f t="shared" ca="1" si="12"/>
        <v>#N/A</v>
      </c>
      <c r="Z53">
        <v>1</v>
      </c>
      <c r="AA53">
        <v>2</v>
      </c>
      <c r="AB53" s="11" t="e">
        <f t="shared" si="21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20"/>
        <v>#DIV/0!</v>
      </c>
      <c r="Y54" s="7" t="e">
        <f t="shared" ca="1" si="12"/>
        <v>#N/A</v>
      </c>
      <c r="Z54">
        <v>1</v>
      </c>
      <c r="AA54">
        <v>2</v>
      </c>
      <c r="AB54" s="11" t="e">
        <f t="shared" si="21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20"/>
        <v>#DIV/0!</v>
      </c>
      <c r="Y55" s="7" t="e">
        <f t="shared" ca="1" si="12"/>
        <v>#N/A</v>
      </c>
      <c r="Z55">
        <v>1</v>
      </c>
      <c r="AA55">
        <v>2</v>
      </c>
      <c r="AB55" s="11" t="e">
        <f t="shared" si="21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20"/>
        <v>#DIV/0!</v>
      </c>
      <c r="Y56" s="7" t="e">
        <f t="shared" ca="1" si="12"/>
        <v>#N/A</v>
      </c>
      <c r="Z56">
        <v>1</v>
      </c>
      <c r="AA56">
        <v>2</v>
      </c>
      <c r="AB56" s="11" t="e">
        <f t="shared" si="21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20"/>
        <v>#DIV/0!</v>
      </c>
      <c r="Y57" s="7" t="e">
        <f t="shared" ca="1" si="12"/>
        <v>#N/A</v>
      </c>
      <c r="Z57">
        <v>1</v>
      </c>
      <c r="AA57">
        <v>2</v>
      </c>
      <c r="AB57" s="11" t="e">
        <f t="shared" si="21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20"/>
        <v>#DIV/0!</v>
      </c>
      <c r="Y58" s="7" t="e">
        <f t="shared" ca="1" si="12"/>
        <v>#N/A</v>
      </c>
      <c r="Z58">
        <v>1</v>
      </c>
      <c r="AA58">
        <v>2</v>
      </c>
      <c r="AB58" s="11" t="e">
        <f t="shared" si="21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20"/>
        <v>#DIV/0!</v>
      </c>
      <c r="Y59" s="7" t="e">
        <f t="shared" ca="1" si="12"/>
        <v>#N/A</v>
      </c>
      <c r="Z59">
        <v>1</v>
      </c>
      <c r="AA59">
        <v>2</v>
      </c>
      <c r="AB59" s="11" t="e">
        <f t="shared" si="21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20"/>
        <v>#DIV/0!</v>
      </c>
      <c r="Y60" s="7" t="e">
        <f t="shared" ca="1" si="12"/>
        <v>#N/A</v>
      </c>
      <c r="Z60">
        <v>1</v>
      </c>
      <c r="AA60">
        <v>2</v>
      </c>
      <c r="AB60" s="11" t="e">
        <f t="shared" si="21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20"/>
        <v>#DIV/0!</v>
      </c>
      <c r="Y61" s="7" t="e">
        <f t="shared" ca="1" si="12"/>
        <v>#N/A</v>
      </c>
      <c r="Z61">
        <v>1</v>
      </c>
      <c r="AA61">
        <v>2</v>
      </c>
      <c r="AB61" s="11" t="e">
        <f t="shared" si="21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20"/>
        <v>#DIV/0!</v>
      </c>
      <c r="Y62" s="7" t="e">
        <f t="shared" ca="1" si="12"/>
        <v>#N/A</v>
      </c>
      <c r="Z62">
        <v>1</v>
      </c>
      <c r="AA62">
        <v>2</v>
      </c>
      <c r="AB62" s="11" t="e">
        <f t="shared" si="21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20"/>
        <v>#DIV/0!</v>
      </c>
      <c r="Y63" s="7" t="e">
        <f t="shared" ca="1" si="12"/>
        <v>#N/A</v>
      </c>
      <c r="Z63">
        <v>1</v>
      </c>
      <c r="AA63">
        <v>2</v>
      </c>
      <c r="AB63" s="11" t="e">
        <f t="shared" si="21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20"/>
        <v>#DIV/0!</v>
      </c>
      <c r="Y64" s="7" t="e">
        <f t="shared" ca="1" si="12"/>
        <v>#N/A</v>
      </c>
      <c r="Z64">
        <v>1</v>
      </c>
      <c r="AA64">
        <v>2</v>
      </c>
      <c r="AB64" s="11" t="e">
        <f t="shared" si="21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20"/>
        <v>#DIV/0!</v>
      </c>
      <c r="Y65" s="7" t="e">
        <f t="shared" ca="1" si="12"/>
        <v>#N/A</v>
      </c>
      <c r="Z65">
        <v>1</v>
      </c>
      <c r="AA65">
        <v>2</v>
      </c>
      <c r="AB65" s="11" t="e">
        <f t="shared" si="21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20"/>
        <v>#DIV/0!</v>
      </c>
      <c r="Y66" s="7" t="e">
        <f t="shared" ca="1" si="12"/>
        <v>#N/A</v>
      </c>
      <c r="Z66">
        <v>1</v>
      </c>
      <c r="AA66">
        <v>2</v>
      </c>
      <c r="AB66" s="11" t="e">
        <f t="shared" si="21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20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21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H530"/>
  <sheetViews>
    <sheetView topLeftCell="A4" workbookViewId="0">
      <selection activeCell="C48" sqref="C48"/>
    </sheetView>
  </sheetViews>
  <sheetFormatPr defaultColWidth="11.42578125" defaultRowHeight="12.75" x14ac:dyDescent="0.2"/>
  <cols>
    <col min="1" max="1" width="11.42578125" customWidth="1"/>
    <col min="2" max="2" width="12.85546875" style="1" customWidth="1"/>
    <col min="3" max="3" width="13.5703125" style="1" customWidth="1"/>
    <col min="4" max="4" width="9.28515625" style="1" customWidth="1"/>
    <col min="5" max="5" width="10.140625" style="1" customWidth="1"/>
    <col min="6" max="6" width="7.7109375" style="1" customWidth="1"/>
    <col min="7" max="7" width="11.85546875" style="1" customWidth="1"/>
    <col min="8" max="9" width="12.140625" style="1" customWidth="1"/>
    <col min="10" max="12" width="12.7109375" style="1" customWidth="1"/>
    <col min="13" max="13" width="14.140625" style="1" customWidth="1"/>
    <col min="14" max="14" width="13.7109375" style="1" customWidth="1"/>
    <col min="15" max="17" width="10.5703125" style="1" customWidth="1"/>
    <col min="18" max="18" width="10.5703125" style="16" customWidth="1"/>
    <col min="19" max="19" width="12.5703125" style="1" customWidth="1"/>
    <col min="20" max="20" width="9.42578125" style="1" customWidth="1"/>
    <col min="21" max="21" width="9.85546875" style="1" customWidth="1"/>
    <col min="22" max="25" width="11.42578125" customWidth="1"/>
    <col min="26" max="26" width="8.140625" customWidth="1"/>
    <col min="27" max="27" width="7.28515625" customWidth="1"/>
    <col min="28" max="39" width="11.42578125" customWidth="1"/>
    <col min="40" max="40" width="9.140625" customWidth="1"/>
  </cols>
  <sheetData>
    <row r="1" spans="1:60" x14ac:dyDescent="0.2">
      <c r="A1" t="s">
        <v>0</v>
      </c>
      <c r="B1" s="1" t="s">
        <v>39</v>
      </c>
      <c r="C1" s="1" t="s">
        <v>22</v>
      </c>
      <c r="D1" s="1" t="s">
        <v>1</v>
      </c>
      <c r="E1" s="1" t="s">
        <v>14</v>
      </c>
      <c r="F1" s="1" t="s">
        <v>36</v>
      </c>
      <c r="G1" s="1" t="s">
        <v>15</v>
      </c>
      <c r="H1" s="1" t="s">
        <v>24</v>
      </c>
      <c r="I1" s="1" t="s">
        <v>16</v>
      </c>
      <c r="J1" s="1" t="s">
        <v>17</v>
      </c>
      <c r="K1" s="1" t="s">
        <v>41</v>
      </c>
      <c r="L1" s="29" t="s">
        <v>25</v>
      </c>
      <c r="M1" s="1" t="s">
        <v>18</v>
      </c>
      <c r="N1" s="1" t="s">
        <v>19</v>
      </c>
      <c r="O1" s="1" t="s">
        <v>32</v>
      </c>
      <c r="P1" s="1" t="s">
        <v>37</v>
      </c>
      <c r="Q1" s="16" t="s">
        <v>21</v>
      </c>
      <c r="R1" s="1" t="s">
        <v>3</v>
      </c>
      <c r="S1" s="1" t="s">
        <v>23</v>
      </c>
      <c r="T1" s="1" t="s">
        <v>40</v>
      </c>
      <c r="U1" s="2" t="s">
        <v>27</v>
      </c>
      <c r="V1" s="2" t="s">
        <v>27</v>
      </c>
      <c r="W1" s="2" t="s">
        <v>27</v>
      </c>
      <c r="X1" s="1" t="s">
        <v>31</v>
      </c>
      <c r="Y1" s="1" t="s">
        <v>4</v>
      </c>
      <c r="Z1" s="3" t="s">
        <v>5</v>
      </c>
      <c r="AA1" s="4">
        <f>Control!V5</f>
        <v>950</v>
      </c>
      <c r="AB1" s="4" t="s">
        <v>6</v>
      </c>
      <c r="AC1" s="5">
        <f>Control!X5</f>
        <v>315</v>
      </c>
      <c r="AD1" s="4" t="s">
        <v>7</v>
      </c>
      <c r="AE1" s="6">
        <f>Control!Y5</f>
        <v>7.6248215822424648</v>
      </c>
      <c r="AF1" t="s">
        <v>45</v>
      </c>
      <c r="AG1">
        <f ca="1">MAX(INDIRECT(CONCATENATE("AE3:AE",Control!$I$5+2)))</f>
        <v>5715.442879156175</v>
      </c>
      <c r="AH1" s="31" t="s">
        <v>96</v>
      </c>
      <c r="AI1" s="7">
        <f ca="1">MAX(INDIRECT(CONCATENATE("AD3:AD",Control!$I$5+2)))</f>
        <v>7.5818316732697593</v>
      </c>
      <c r="AS1" s="4"/>
      <c r="AX1" s="4"/>
      <c r="BC1" s="4"/>
    </row>
    <row r="2" spans="1:60" x14ac:dyDescent="0.2">
      <c r="C2" s="2" t="s">
        <v>9</v>
      </c>
      <c r="D2" s="96">
        <f ca="1">SUM(D3:OFFSET(D3,Control!$I$5-1,0))</f>
        <v>2.8543919791734762E-5</v>
      </c>
      <c r="E2" s="18" t="s">
        <v>29</v>
      </c>
      <c r="F2" s="3">
        <f>Control!Q31</f>
        <v>8.8028169014084515E-2</v>
      </c>
      <c r="H2" s="3" t="s">
        <v>33</v>
      </c>
      <c r="I2" s="4">
        <v>0.1</v>
      </c>
      <c r="J2" s="4">
        <f>Control!S31</f>
        <v>1</v>
      </c>
      <c r="K2" s="4" t="s">
        <v>49</v>
      </c>
      <c r="L2" s="20"/>
      <c r="N2" s="4" t="s">
        <v>34</v>
      </c>
      <c r="O2" s="4">
        <f>Control!R31</f>
        <v>16.040688575899839</v>
      </c>
      <c r="P2" s="18">
        <f>Control!P31</f>
        <v>2.52112676056338</v>
      </c>
      <c r="Q2" s="34" t="s">
        <v>35</v>
      </c>
      <c r="R2" s="14" t="s">
        <v>38</v>
      </c>
      <c r="S2" s="8">
        <f ca="1">100*MAX(S3:OFFSET(S3,Control!$I$5-1,0))</f>
        <v>0.43811509734532533</v>
      </c>
      <c r="T2" s="8">
        <f ca="1">S2*(1+AG3/100)</f>
        <v>1.5108913346385924</v>
      </c>
      <c r="U2" s="2"/>
      <c r="V2" t="s">
        <v>44</v>
      </c>
      <c r="W2">
        <f>O2/(1+P2-F2)</f>
        <v>4.6723646723646715</v>
      </c>
      <c r="Z2" s="3" t="s">
        <v>20</v>
      </c>
      <c r="AA2" s="4">
        <f>Control!W5</f>
        <v>2455</v>
      </c>
      <c r="AB2" t="s">
        <v>10</v>
      </c>
      <c r="AD2" s="1" t="s">
        <v>30</v>
      </c>
      <c r="AE2" t="s">
        <v>45</v>
      </c>
      <c r="AF2" t="s">
        <v>42</v>
      </c>
      <c r="AG2" t="s">
        <v>43</v>
      </c>
    </row>
    <row r="3" spans="1:60" ht="14.25" x14ac:dyDescent="0.2">
      <c r="A3" s="37" t="str">
        <f>Control!B5</f>
        <v>AME 10 A1</v>
      </c>
      <c r="B3" s="27">
        <f>100*T3/(1-S3)</f>
        <v>3.5777990178850341</v>
      </c>
      <c r="C3" s="20">
        <v>95.103252448700573</v>
      </c>
      <c r="D3" s="9">
        <f>ABS(B3-((354.94*SQRT(C3)+9.623*C3-1.5223*POWER(C3,1.5))/($AA$1+273)+0.0012439*POWER(C3,1.5)))</f>
        <v>7.3496055019717232E-8</v>
      </c>
      <c r="E3">
        <f>Control!C5/100</f>
        <v>0.38965236339525339</v>
      </c>
      <c r="F3">
        <f>$F$2*N3</f>
        <v>4.6939166243281313E-5</v>
      </c>
      <c r="G3">
        <f t="shared" ref="G3:G30" si="0">0.018*C3*1000000/8.3144/($AA$1+273.15)</f>
        <v>168.32834011177138</v>
      </c>
      <c r="H3" s="21">
        <f t="shared" ref="H3:H30" si="1">2*0.0000000000000000001*(E3*100)^3.5</f>
        <v>7.3858519390570924E-14</v>
      </c>
      <c r="I3" s="7">
        <f t="shared" ref="I3:I30" si="2">MIN(J3*$J$2,C3)</f>
        <v>4.0522414536477696</v>
      </c>
      <c r="J3">
        <f t="shared" ref="J3:J30" si="3">$I$2+(0.821*SQRT(H3)+1.54)/E3</f>
        <v>4.0522414536477696</v>
      </c>
      <c r="K3">
        <f>Control!F5/100</f>
        <v>2.8561438959384348E-2</v>
      </c>
      <c r="L3" s="25">
        <f>K3*(1-F3-P3-S3)</f>
        <v>2.8263516707948372E-2</v>
      </c>
      <c r="M3" s="10">
        <f t="shared" ref="M3:M30" si="4">0.018*I3*1000000/8.3144/($AA$1+273.15)</f>
        <v>7.1722791814357176</v>
      </c>
      <c r="N3">
        <f>1/((1+$P$2)*(1+(1-E3)/E3*$AA$2/M3)-$O$2)</f>
        <v>5.3322892852367566E-4</v>
      </c>
      <c r="O3">
        <f>$O$2*N3</f>
        <v>8.5533591821090361E-3</v>
      </c>
      <c r="P3" s="25">
        <f>S3*($P$2-$F$2)</f>
        <v>7.3593177291564425E-3</v>
      </c>
      <c r="Q3" s="17">
        <f>100/(1+G3/$AA$2*(1/S3-1))</f>
        <v>4.2372519631888652</v>
      </c>
      <c r="R3">
        <f>Q3/100*G3+(100-Q3)/100*$AA$2</f>
        <v>2358.1079601997026</v>
      </c>
      <c r="S3" s="25">
        <f>($O$2/(1+$P$2-$F$2)+1)*N3</f>
        <v>3.0246689364405643E-3</v>
      </c>
      <c r="T3" s="25">
        <f>L3+F3+P3</f>
        <v>3.5669773603348096E-2</v>
      </c>
      <c r="U3" s="10">
        <f ca="1">RANK(C3,$C$3:OFFSET($C$3,Control!$I$5-1,0),1)</f>
        <v>22</v>
      </c>
      <c r="V3" s="10">
        <f ca="1">IF(U3=U2,U2+1,U3)</f>
        <v>22</v>
      </c>
      <c r="W3" s="10">
        <f ca="1">IF(V3=V2,V2+1,V3)</f>
        <v>22</v>
      </c>
      <c r="X3" s="7">
        <f>(N3+L3)*100</f>
        <v>2.8796745636472045</v>
      </c>
      <c r="Y3" s="7">
        <f t="shared" ref="Y3:Y66" ca="1" si="5">ABS(C3-V3)</f>
        <v>73.103252448700573</v>
      </c>
      <c r="Z3">
        <v>1</v>
      </c>
      <c r="AA3">
        <v>2</v>
      </c>
      <c r="AB3" s="11">
        <f>100*8.3144*$AA$2*($AA$1+273)*($AE$1/100-B3/100)/(0.018*1000000*C3+8.3144*$AA$2*($AA$1+273)*($AE$1/100-B3/100))</f>
        <v>37.113614502637823</v>
      </c>
      <c r="AC3" s="11"/>
      <c r="AD3" s="7">
        <f>B3+S3*100</f>
        <v>3.8802659115290905</v>
      </c>
      <c r="AE3">
        <f>($AE$1/100-K3)/(1-K3)/N3-1-$P$2</f>
        <v>88.538440334615728</v>
      </c>
      <c r="AF3" s="25">
        <f>S3+P3+F3</f>
        <v>1.0430925831840287E-2</v>
      </c>
      <c r="AG3">
        <f>100*((O2+P2)*(1+P2-F2)-O2)/(1+O2+P2-F2)</f>
        <v>244.86173697130039</v>
      </c>
      <c r="AS3" s="8"/>
      <c r="AX3" s="7"/>
      <c r="BH3" s="1"/>
    </row>
    <row r="4" spans="1:60" ht="14.25" x14ac:dyDescent="0.2">
      <c r="A4" s="37" t="str">
        <f>Control!B6</f>
        <v>AME 10 A2</v>
      </c>
      <c r="B4" s="27">
        <f t="shared" ref="B4:B30" si="6">100*T4/(1-S4)</f>
        <v>4.1334381079909468</v>
      </c>
      <c r="C4" s="20">
        <v>120.52700738962358</v>
      </c>
      <c r="D4" s="9">
        <f t="shared" ref="D4:D30" si="7">ABS(B4-((354.94*SQRT(C4)+9.623*C4-1.5223*POWER(C4,1.5))/($AA$1+273)+0.0012439*POWER(C4,1.5)))</f>
        <v>9.7372006901963459E-7</v>
      </c>
      <c r="E4">
        <f>Control!C6/100</f>
        <v>0.34971299583991844</v>
      </c>
      <c r="F4">
        <f t="shared" ref="F4:F30" si="8">$F$2*N4</f>
        <v>4.3926107301759877E-5</v>
      </c>
      <c r="G4">
        <f t="shared" si="0"/>
        <v>213.32720564397209</v>
      </c>
      <c r="H4" s="21">
        <f t="shared" si="1"/>
        <v>5.0584935006422582E-14</v>
      </c>
      <c r="I4" s="7">
        <f t="shared" si="2"/>
        <v>4.5036115413818534</v>
      </c>
      <c r="J4">
        <f t="shared" si="3"/>
        <v>4.5036115413818534</v>
      </c>
      <c r="K4">
        <f>Control!F6/100</f>
        <v>3.4624521969769839E-2</v>
      </c>
      <c r="L4" s="25">
        <f t="shared" ref="L4:L30" si="9">K4*(1-F4-P4-S4)</f>
        <v>3.4286539643699564E-2</v>
      </c>
      <c r="M4" s="10">
        <f t="shared" si="4"/>
        <v>7.9711832744935887</v>
      </c>
      <c r="N4">
        <f t="shared" ref="N4:N30" si="10">1/((1+$P$2)*(1+(1-E4)/E4*$AA$2/M4)-$O$2)</f>
        <v>4.9900057894799218E-4</v>
      </c>
      <c r="O4">
        <f t="shared" ref="O4:O30" si="11">$O$2*N4</f>
        <v>8.0043128860984632E-3</v>
      </c>
      <c r="P4" s="25">
        <f t="shared" ref="P4:P30" si="12">S4*($P$2-$F$2)</f>
        <v>6.8869178153529902E-3</v>
      </c>
      <c r="Q4" s="17">
        <f t="shared" ref="Q4:Q30" si="13">100/(1+G4/$AA$2*(1/S4-1))</f>
        <v>3.1633075049511641</v>
      </c>
      <c r="R4">
        <f t="shared" ref="R4:R9" si="14">Q4/100*G4+(100-Q4)/100*$AA$2</f>
        <v>2384.0889962596875</v>
      </c>
      <c r="S4" s="25">
        <f t="shared" ref="S4:S30" si="15">($O$2/(1+$P$2-$F$2)+1)*N4</f>
        <v>2.8305132555141092E-3</v>
      </c>
      <c r="T4" s="25">
        <f t="shared" ref="T4:T30" si="16">L4+F4+P4</f>
        <v>4.1217383566354314E-2</v>
      </c>
      <c r="U4" s="10">
        <f ca="1">RANK(C4,$C$3:OFFSET($C$3,Control!$I$5-1,0),1)</f>
        <v>32</v>
      </c>
      <c r="V4" s="10">
        <f t="shared" ref="V4:W19" ca="1" si="17">IF(U4=U3,U3+1,U4)</f>
        <v>32</v>
      </c>
      <c r="W4" s="10">
        <f t="shared" ca="1" si="17"/>
        <v>32</v>
      </c>
      <c r="X4" s="7">
        <f t="shared" ref="X4:X67" si="18">(N4+L4)*100</f>
        <v>3.4785540222647557</v>
      </c>
      <c r="Y4" s="7">
        <f t="shared" ca="1" si="5"/>
        <v>88.527007389623577</v>
      </c>
      <c r="Z4">
        <v>1</v>
      </c>
      <c r="AA4">
        <v>2</v>
      </c>
      <c r="AB4" s="11">
        <f t="shared" ref="AB4:AB67" si="19">100*8.3144*$AA$2*($AA$1+273)*($AE$1/100-B4/100)/(0.018*1000000*C4+8.3144*$AA$2*($AA$1+273)*($AE$1/100-B4/100))</f>
        <v>28.660304135138357</v>
      </c>
      <c r="AC4" s="11"/>
      <c r="AD4" s="7">
        <f t="shared" ref="AD4:AD30" si="20">B4+S4*100</f>
        <v>4.4164894335423579</v>
      </c>
      <c r="AE4">
        <f t="shared" ref="AE4:AE30" si="21">($AE$1/100-K4)/(1-K4)/N4-1-$P$2</f>
        <v>82.88475494813072</v>
      </c>
      <c r="AF4" s="25">
        <f t="shared" ref="AF4:AF30" si="22">S4+P4+F4</f>
        <v>9.7613571781688582E-3</v>
      </c>
      <c r="AG4" s="7"/>
      <c r="AS4" s="8"/>
      <c r="AX4" s="7"/>
      <c r="BH4" s="1"/>
    </row>
    <row r="5" spans="1:60" ht="14.25" x14ac:dyDescent="0.2">
      <c r="A5" s="37" t="str">
        <f>Control!B7</f>
        <v>AME 10 A3</v>
      </c>
      <c r="B5" s="27">
        <f t="shared" si="6"/>
        <v>5.2662657657217862</v>
      </c>
      <c r="C5" s="20">
        <v>177.76681571614475</v>
      </c>
      <c r="D5" s="9">
        <f t="shared" si="7"/>
        <v>8.522263339472147E-8</v>
      </c>
      <c r="E5">
        <f>Control!C7/100</f>
        <v>0.47585625936456422</v>
      </c>
      <c r="F5">
        <f t="shared" si="8"/>
        <v>5.5020229085686725E-5</v>
      </c>
      <c r="G5">
        <f t="shared" si="0"/>
        <v>314.63900808854669</v>
      </c>
      <c r="H5" s="21">
        <f t="shared" si="1"/>
        <v>1.4866038318152935E-13</v>
      </c>
      <c r="I5" s="7">
        <f t="shared" si="2"/>
        <v>3.3362720595612694</v>
      </c>
      <c r="J5">
        <f t="shared" si="3"/>
        <v>3.3362720595612694</v>
      </c>
      <c r="K5">
        <f>Control!F7/100</f>
        <v>4.4336719574517083E-2</v>
      </c>
      <c r="L5" s="25">
        <f t="shared" si="9"/>
        <v>4.3794627026095358E-2</v>
      </c>
      <c r="M5" s="10">
        <f t="shared" si="4"/>
        <v>5.9050466044802707</v>
      </c>
      <c r="N5">
        <f t="shared" si="10"/>
        <v>6.2502980241340117E-4</v>
      </c>
      <c r="O5">
        <f t="shared" si="11"/>
        <v>1.0025908411169578E-2</v>
      </c>
      <c r="P5" s="25">
        <f t="shared" si="12"/>
        <v>8.6263003751265131E-3</v>
      </c>
      <c r="Q5" s="17">
        <f t="shared" si="13"/>
        <v>2.7011820069622816</v>
      </c>
      <c r="R5">
        <f t="shared" si="14"/>
        <v>2397.1849540024486</v>
      </c>
      <c r="S5" s="25">
        <f t="shared" si="15"/>
        <v>3.5453969703848477E-3</v>
      </c>
      <c r="T5" s="25">
        <f t="shared" si="16"/>
        <v>5.2475947630307551E-2</v>
      </c>
      <c r="U5" s="10">
        <f ca="1">RANK(C5,$C$3:OFFSET($C$3,Control!$I$5-1,0),1)</f>
        <v>41</v>
      </c>
      <c r="V5" s="10">
        <f t="shared" ca="1" si="17"/>
        <v>41</v>
      </c>
      <c r="W5" s="10">
        <f t="shared" ca="1" si="17"/>
        <v>41</v>
      </c>
      <c r="X5" s="7">
        <f t="shared" si="18"/>
        <v>4.441965682850876</v>
      </c>
      <c r="Y5" s="7">
        <f t="shared" ca="1" si="5"/>
        <v>136.76681571614475</v>
      </c>
      <c r="Z5">
        <v>1</v>
      </c>
      <c r="AA5">
        <v>2</v>
      </c>
      <c r="AB5" s="11">
        <f t="shared" si="19"/>
        <v>15.540963813562866</v>
      </c>
      <c r="AC5" s="11"/>
      <c r="AD5" s="7">
        <f t="shared" si="20"/>
        <v>5.6208054627602708</v>
      </c>
      <c r="AE5">
        <f t="shared" si="21"/>
        <v>49.903505635718062</v>
      </c>
      <c r="AF5" s="25">
        <f t="shared" si="22"/>
        <v>1.2226717574597049E-2</v>
      </c>
      <c r="AG5" s="7"/>
      <c r="AS5" s="8"/>
      <c r="AX5" s="7"/>
      <c r="BH5" s="1"/>
    </row>
    <row r="6" spans="1:60" ht="14.25" x14ac:dyDescent="0.2">
      <c r="A6" s="37" t="str">
        <f>Control!B8</f>
        <v>AME 10 A4</v>
      </c>
      <c r="B6" s="27">
        <f t="shared" si="6"/>
        <v>4.1718629319703746</v>
      </c>
      <c r="C6" s="20">
        <v>122.35477432727347</v>
      </c>
      <c r="D6" s="9">
        <f t="shared" si="7"/>
        <v>7.0810885599570383E-7</v>
      </c>
      <c r="E6">
        <f>Control!C8/100</f>
        <v>0.41488618091288926</v>
      </c>
      <c r="F6">
        <f t="shared" si="8"/>
        <v>4.9056400584829982E-5</v>
      </c>
      <c r="G6">
        <f t="shared" si="0"/>
        <v>216.56226823966762</v>
      </c>
      <c r="H6" s="21">
        <f t="shared" si="1"/>
        <v>9.1998636127769117E-14</v>
      </c>
      <c r="I6" s="7">
        <f t="shared" si="2"/>
        <v>3.811861999431422</v>
      </c>
      <c r="J6">
        <f t="shared" si="3"/>
        <v>3.811861999431422</v>
      </c>
      <c r="K6">
        <f>Control!F8/100</f>
        <v>3.421947054952925E-2</v>
      </c>
      <c r="L6" s="25">
        <f t="shared" si="9"/>
        <v>3.3846429648400692E-2</v>
      </c>
      <c r="M6" s="10">
        <f t="shared" si="4"/>
        <v>6.7468187110166093</v>
      </c>
      <c r="N6">
        <f t="shared" si="10"/>
        <v>5.5728071064366854E-4</v>
      </c>
      <c r="O6">
        <f t="shared" si="11"/>
        <v>8.9391663287912374E-3</v>
      </c>
      <c r="P6" s="25">
        <f t="shared" si="12"/>
        <v>7.6912665359541825E-3</v>
      </c>
      <c r="Q6" s="17">
        <f t="shared" si="13"/>
        <v>3.470113481310193</v>
      </c>
      <c r="R6">
        <f t="shared" si="14"/>
        <v>2377.3236704994506</v>
      </c>
      <c r="S6" s="25">
        <f t="shared" si="15"/>
        <v>3.161099415645424E-3</v>
      </c>
      <c r="T6" s="25">
        <f t="shared" si="16"/>
        <v>4.1586752584939699E-2</v>
      </c>
      <c r="U6" s="10">
        <f ca="1">RANK(C6,$C$3:OFFSET($C$3,Control!$I$5-1,0),1)</f>
        <v>35</v>
      </c>
      <c r="V6" s="10">
        <f t="shared" ca="1" si="17"/>
        <v>35</v>
      </c>
      <c r="W6" s="10">
        <f t="shared" ca="1" si="17"/>
        <v>35</v>
      </c>
      <c r="X6" s="7">
        <f t="shared" si="18"/>
        <v>3.4403710359044362</v>
      </c>
      <c r="Y6" s="7">
        <f t="shared" ca="1" si="5"/>
        <v>87.354774327273475</v>
      </c>
      <c r="Z6">
        <v>1</v>
      </c>
      <c r="AA6">
        <v>2</v>
      </c>
      <c r="AB6" s="11">
        <f t="shared" si="19"/>
        <v>28.129289288505593</v>
      </c>
      <c r="AC6" s="11"/>
      <c r="AD6" s="7">
        <f t="shared" si="20"/>
        <v>4.4879728735349174</v>
      </c>
      <c r="AE6">
        <f t="shared" si="21"/>
        <v>74.568611692936315</v>
      </c>
      <c r="AF6" s="25">
        <f t="shared" si="22"/>
        <v>1.0901422352184437E-2</v>
      </c>
      <c r="AG6" s="7"/>
      <c r="AS6" s="8"/>
      <c r="AX6" s="7"/>
      <c r="BH6" s="1"/>
    </row>
    <row r="7" spans="1:60" ht="14.25" x14ac:dyDescent="0.2">
      <c r="A7" s="37" t="str">
        <f>Control!B9</f>
        <v>AME 10 A5</v>
      </c>
      <c r="B7" s="27">
        <f t="shared" si="6"/>
        <v>3.5432496013133252</v>
      </c>
      <c r="C7" s="20">
        <v>93.587690566107995</v>
      </c>
      <c r="D7" s="9">
        <f t="shared" si="7"/>
        <v>7.3146578083438385E-7</v>
      </c>
      <c r="E7">
        <f>Control!C9/100</f>
        <v>0.37570882029801977</v>
      </c>
      <c r="F7">
        <f t="shared" si="8"/>
        <v>4.5843154707893131E-5</v>
      </c>
      <c r="G7">
        <f t="shared" si="0"/>
        <v>165.64586596430632</v>
      </c>
      <c r="H7" s="21">
        <f t="shared" si="1"/>
        <v>6.5014445623695072E-14</v>
      </c>
      <c r="I7" s="7">
        <f t="shared" si="2"/>
        <v>4.1989194986597598</v>
      </c>
      <c r="J7">
        <f t="shared" si="3"/>
        <v>4.1989194986597598</v>
      </c>
      <c r="K7">
        <f>Control!F9/100</f>
        <v>2.8383657982640181E-2</v>
      </c>
      <c r="L7" s="25">
        <f t="shared" si="9"/>
        <v>2.8094503221734825E-2</v>
      </c>
      <c r="M7" s="10">
        <f t="shared" si="4"/>
        <v>7.4318925091820631</v>
      </c>
      <c r="N7">
        <f t="shared" si="10"/>
        <v>5.207782374816659E-4</v>
      </c>
      <c r="O7">
        <f t="shared" si="11"/>
        <v>8.353641524549411E-3</v>
      </c>
      <c r="P7" s="25">
        <f t="shared" si="12"/>
        <v>7.1874804817299029E-3</v>
      </c>
      <c r="Q7" s="17">
        <f t="shared" si="13"/>
        <v>4.2063871539772109</v>
      </c>
      <c r="R7">
        <f t="shared" si="14"/>
        <v>2358.7009017968762</v>
      </c>
      <c r="S7" s="25">
        <f t="shared" si="15"/>
        <v>2.9540440764273409E-3</v>
      </c>
      <c r="T7" s="25">
        <f t="shared" si="16"/>
        <v>3.5327826858172623E-2</v>
      </c>
      <c r="U7" s="10">
        <f ca="1">RANK(C7,$C$3:OFFSET($C$3,Control!$I$5-1,0),1)</f>
        <v>19</v>
      </c>
      <c r="V7" s="10">
        <f t="shared" ca="1" si="17"/>
        <v>19</v>
      </c>
      <c r="W7" s="10">
        <f t="shared" ca="1" si="17"/>
        <v>19</v>
      </c>
      <c r="X7" s="7">
        <f t="shared" si="18"/>
        <v>2.8615281459216488</v>
      </c>
      <c r="Y7" s="7">
        <f t="shared" ca="1" si="5"/>
        <v>74.587690566107995</v>
      </c>
      <c r="Z7">
        <v>1</v>
      </c>
      <c r="AA7">
        <v>2</v>
      </c>
      <c r="AB7" s="11">
        <f t="shared" si="19"/>
        <v>37.688740374096412</v>
      </c>
      <c r="AC7" s="11"/>
      <c r="AD7" s="7">
        <f t="shared" si="20"/>
        <v>3.8386540089560595</v>
      </c>
      <c r="AE7">
        <f t="shared" si="21"/>
        <v>91.073488062099315</v>
      </c>
      <c r="AF7" s="25">
        <f t="shared" si="22"/>
        <v>1.0187367712865136E-2</v>
      </c>
      <c r="AG7" s="7"/>
      <c r="AS7" s="9"/>
      <c r="AX7" s="7"/>
      <c r="BH7" s="1"/>
    </row>
    <row r="8" spans="1:60" ht="14.25" x14ac:dyDescent="0.2">
      <c r="A8" s="37" t="str">
        <f>Control!B10</f>
        <v>AME 10 A6</v>
      </c>
      <c r="B8" s="27">
        <f t="shared" si="6"/>
        <v>3.1478071595931718</v>
      </c>
      <c r="C8" s="20">
        <v>76.828879081329831</v>
      </c>
      <c r="D8" s="9">
        <f t="shared" si="7"/>
        <v>9.1966648030350484E-7</v>
      </c>
      <c r="E8">
        <f>Control!C10/100</f>
        <v>0.37194525477625634</v>
      </c>
      <c r="F8">
        <f t="shared" si="8"/>
        <v>4.5555721902136221E-5</v>
      </c>
      <c r="G8">
        <f t="shared" si="0"/>
        <v>135.98354793790173</v>
      </c>
      <c r="H8" s="21">
        <f t="shared" si="1"/>
        <v>6.2763416198960356E-14</v>
      </c>
      <c r="I8" s="7">
        <f t="shared" si="2"/>
        <v>4.2403948186096949</v>
      </c>
      <c r="J8">
        <f t="shared" si="3"/>
        <v>4.2403948186096949</v>
      </c>
      <c r="K8">
        <f>Control!F10/100</f>
        <v>2.4445166204340042E-2</v>
      </c>
      <c r="L8" s="25">
        <f t="shared" si="9"/>
        <v>2.4197695716905283E-2</v>
      </c>
      <c r="M8" s="10">
        <f t="shared" si="4"/>
        <v>7.5053018993240377</v>
      </c>
      <c r="N8">
        <f t="shared" si="10"/>
        <v>5.1751300080826745E-4</v>
      </c>
      <c r="O8">
        <f t="shared" si="11"/>
        <v>8.3012648799448193E-3</v>
      </c>
      <c r="P8" s="25">
        <f t="shared" si="12"/>
        <v>7.1424155708538868E-3</v>
      </c>
      <c r="Q8" s="17">
        <f t="shared" si="13"/>
        <v>5.0470295549488942</v>
      </c>
      <c r="R8">
        <f t="shared" si="14"/>
        <v>2337.9585542802988</v>
      </c>
      <c r="S8" s="25">
        <f t="shared" si="15"/>
        <v>2.9355224632742461E-3</v>
      </c>
      <c r="T8" s="25">
        <f t="shared" si="16"/>
        <v>3.1385667009661306E-2</v>
      </c>
      <c r="U8" s="10">
        <f ca="1">RANK(C8,$C$3:OFFSET($C$3,Control!$I$5-1,0),1)</f>
        <v>10</v>
      </c>
      <c r="V8" s="10">
        <f t="shared" ca="1" si="17"/>
        <v>10</v>
      </c>
      <c r="W8" s="10">
        <f t="shared" ca="1" si="17"/>
        <v>10</v>
      </c>
      <c r="X8" s="7">
        <f t="shared" si="18"/>
        <v>2.471520871771355</v>
      </c>
      <c r="Y8" s="7">
        <f t="shared" ca="1" si="5"/>
        <v>66.828879081329831</v>
      </c>
      <c r="Z8">
        <v>1</v>
      </c>
      <c r="AA8">
        <v>2</v>
      </c>
      <c r="AB8" s="11">
        <f t="shared" si="19"/>
        <v>44.695330925800974</v>
      </c>
      <c r="AC8" s="11"/>
      <c r="AD8" s="7">
        <f t="shared" si="20"/>
        <v>3.4413594059205965</v>
      </c>
      <c r="AE8">
        <f t="shared" si="21"/>
        <v>99.087146117546681</v>
      </c>
      <c r="AF8" s="25">
        <f t="shared" si="22"/>
        <v>1.0123493756030269E-2</v>
      </c>
      <c r="AG8" s="7"/>
      <c r="AS8" s="8"/>
      <c r="AX8" s="7"/>
      <c r="BH8" s="1"/>
    </row>
    <row r="9" spans="1:60" ht="14.25" x14ac:dyDescent="0.2">
      <c r="A9" s="37" t="str">
        <f>Control!B11</f>
        <v>AME 10 B1</v>
      </c>
      <c r="B9" s="27">
        <f t="shared" si="6"/>
        <v>5.3080139942441935</v>
      </c>
      <c r="C9" s="20">
        <v>179.99920154563154</v>
      </c>
      <c r="D9" s="9">
        <f t="shared" si="7"/>
        <v>5.2009910866956943E-7</v>
      </c>
      <c r="E9">
        <f>Control!C11/100</f>
        <v>0.32658415960627202</v>
      </c>
      <c r="F9">
        <f t="shared" si="8"/>
        <v>4.2345688377233547E-5</v>
      </c>
      <c r="G9">
        <f t="shared" si="0"/>
        <v>318.59022733175021</v>
      </c>
      <c r="H9" s="21">
        <f t="shared" si="1"/>
        <v>3.9811899806603815E-14</v>
      </c>
      <c r="I9" s="7">
        <f t="shared" si="2"/>
        <v>4.8154772162559407</v>
      </c>
      <c r="J9">
        <f t="shared" si="3"/>
        <v>4.8154772162559407</v>
      </c>
      <c r="K9">
        <f>Control!F11/100</f>
        <v>4.6693212964058421E-2</v>
      </c>
      <c r="L9" s="25">
        <f t="shared" si="9"/>
        <v>4.62538226872789E-2</v>
      </c>
      <c r="M9" s="10">
        <f t="shared" si="4"/>
        <v>8.5231710355610577</v>
      </c>
      <c r="N9">
        <f t="shared" si="10"/>
        <v>4.8104701996537307E-4</v>
      </c>
      <c r="O9">
        <f t="shared" si="11"/>
        <v>7.7163254376292215E-3</v>
      </c>
      <c r="P9" s="25">
        <f t="shared" si="12"/>
        <v>6.639133162543445E-3</v>
      </c>
      <c r="Q9" s="17">
        <f t="shared" si="13"/>
        <v>2.064884789849966</v>
      </c>
      <c r="R9">
        <f t="shared" si="14"/>
        <v>2410.8855995553049</v>
      </c>
      <c r="S9" s="25">
        <f t="shared" si="15"/>
        <v>2.7286741217978851E-3</v>
      </c>
      <c r="T9" s="25">
        <f t="shared" si="16"/>
        <v>5.2935301538199579E-2</v>
      </c>
      <c r="U9" s="10">
        <f ca="1">RANK(C9,$C$3:OFFSET($C$3,Control!$I$5-1,0),1)</f>
        <v>42</v>
      </c>
      <c r="V9" s="10">
        <f t="shared" ca="1" si="17"/>
        <v>42</v>
      </c>
      <c r="W9" s="10">
        <f t="shared" ca="1" si="17"/>
        <v>42</v>
      </c>
      <c r="X9" s="7">
        <f t="shared" si="18"/>
        <v>4.6734869707244275</v>
      </c>
      <c r="Y9" s="7">
        <f t="shared" ca="1" si="5"/>
        <v>137.99920154563154</v>
      </c>
      <c r="Z9">
        <v>1</v>
      </c>
      <c r="AA9">
        <v>2</v>
      </c>
      <c r="AB9" s="11">
        <f t="shared" si="19"/>
        <v>15.146891301970324</v>
      </c>
      <c r="AC9" s="11"/>
      <c r="AD9" s="7">
        <f t="shared" si="20"/>
        <v>5.5808814064239822</v>
      </c>
      <c r="AE9">
        <f t="shared" si="21"/>
        <v>60.927073217541476</v>
      </c>
      <c r="AF9" s="25">
        <f t="shared" si="22"/>
        <v>9.4101529727185634E-3</v>
      </c>
      <c r="AG9" s="7"/>
      <c r="AS9" s="9"/>
      <c r="AX9" s="7"/>
      <c r="AY9" s="10"/>
      <c r="BF9" s="10"/>
      <c r="BH9" s="1"/>
    </row>
    <row r="10" spans="1:60" s="10" customFormat="1" ht="14.25" x14ac:dyDescent="0.2">
      <c r="A10" s="37" t="str">
        <f>Control!B12</f>
        <v>AME 10 B2</v>
      </c>
      <c r="B10" s="27">
        <f t="shared" si="6"/>
        <v>3.2445272361926447</v>
      </c>
      <c r="C10" s="20">
        <v>80.825142665614692</v>
      </c>
      <c r="D10" s="9">
        <f t="shared" si="7"/>
        <v>3.6163098560137996E-7</v>
      </c>
      <c r="E10">
        <f>Control!C12/100</f>
        <v>0.35834599538701023</v>
      </c>
      <c r="F10">
        <f t="shared" si="8"/>
        <v>4.4545402362996736E-5</v>
      </c>
      <c r="G10">
        <f t="shared" si="0"/>
        <v>143.05674889025235</v>
      </c>
      <c r="H10" s="21">
        <f t="shared" si="1"/>
        <v>5.5092050870068707E-14</v>
      </c>
      <c r="I10" s="7">
        <f t="shared" si="2"/>
        <v>4.397523099258966</v>
      </c>
      <c r="J10">
        <f t="shared" si="3"/>
        <v>4.397523099258966</v>
      </c>
      <c r="K10">
        <f>Control!F12/100</f>
        <v>2.557676579803474E-2</v>
      </c>
      <c r="L10" s="25">
        <f t="shared" si="9"/>
        <v>2.5323581948341944E-2</v>
      </c>
      <c r="M10" s="10">
        <f t="shared" si="4"/>
        <v>7.7834116588254298</v>
      </c>
      <c r="N10">
        <f t="shared" si="10"/>
        <v>5.0603577084364288E-4</v>
      </c>
      <c r="O10">
        <f t="shared" si="11"/>
        <v>8.1171622083682921E-3</v>
      </c>
      <c r="P10" s="25">
        <f t="shared" si="12"/>
        <v>6.9840134710388597E-3</v>
      </c>
      <c r="Q10" s="17">
        <f t="shared" si="13"/>
        <v>4.7075547293202158</v>
      </c>
      <c r="R10">
        <f t="shared" ref="R10:R30" si="23">Q10/100*G10+(100-Q10)/100*2450</f>
        <v>2341.3993838796491</v>
      </c>
      <c r="S10" s="25">
        <f t="shared" si="15"/>
        <v>2.8704194294863045E-3</v>
      </c>
      <c r="T10" s="25">
        <f t="shared" si="16"/>
        <v>3.2352140821743799E-2</v>
      </c>
      <c r="U10" s="10">
        <f ca="1">RANK(C10,$C$3:OFFSET($C$3,Control!$I$5-1,0),1)</f>
        <v>11</v>
      </c>
      <c r="V10" s="10">
        <f t="shared" ca="1" si="17"/>
        <v>11</v>
      </c>
      <c r="W10" s="10">
        <f t="shared" ca="1" si="17"/>
        <v>11</v>
      </c>
      <c r="X10" s="7">
        <f t="shared" si="18"/>
        <v>2.5829617719185589</v>
      </c>
      <c r="Y10" s="7">
        <f t="shared" ca="1" si="5"/>
        <v>69.825142665614692</v>
      </c>
      <c r="Z10">
        <v>1</v>
      </c>
      <c r="AA10">
        <v>2</v>
      </c>
      <c r="AB10" s="11">
        <f t="shared" si="19"/>
        <v>42.909701402723904</v>
      </c>
      <c r="AC10" s="11"/>
      <c r="AD10" s="7">
        <f t="shared" si="20"/>
        <v>3.5315691791412753</v>
      </c>
      <c r="AE10">
        <f t="shared" si="21"/>
        <v>99.241331325984049</v>
      </c>
      <c r="AF10" s="25">
        <f t="shared" si="22"/>
        <v>9.8989783028881617E-3</v>
      </c>
      <c r="AG10" s="7"/>
      <c r="AI10"/>
      <c r="AJ10"/>
      <c r="AP10"/>
      <c r="AQ10"/>
      <c r="AR10"/>
      <c r="AS10" s="9"/>
      <c r="AT10"/>
      <c r="AU10"/>
      <c r="AV10"/>
      <c r="AW10"/>
      <c r="AX10" s="7"/>
      <c r="AY10"/>
      <c r="AZ10"/>
      <c r="BB10"/>
      <c r="BE10"/>
      <c r="BF10"/>
      <c r="BG10"/>
      <c r="BH10" s="1"/>
    </row>
    <row r="11" spans="1:60" ht="14.25" x14ac:dyDescent="0.2">
      <c r="A11" s="37" t="str">
        <f>Control!B13</f>
        <v>AME 10 B4</v>
      </c>
      <c r="B11" s="27">
        <f t="shared" si="6"/>
        <v>7.2910135914687517</v>
      </c>
      <c r="C11" s="20">
        <v>294.34527147722548</v>
      </c>
      <c r="D11" s="9">
        <f t="shared" si="7"/>
        <v>9.7769363094357686E-7</v>
      </c>
      <c r="E11">
        <f>Control!C13/100</f>
        <v>0.36630521808811933</v>
      </c>
      <c r="F11">
        <f t="shared" si="8"/>
        <v>4.5131412974650698E-5</v>
      </c>
      <c r="G11">
        <f t="shared" si="0"/>
        <v>520.97746072602433</v>
      </c>
      <c r="H11" s="21">
        <f t="shared" si="1"/>
        <v>5.9495054168490207E-14</v>
      </c>
      <c r="I11" s="7">
        <f t="shared" si="2"/>
        <v>4.3041448611977877</v>
      </c>
      <c r="J11">
        <f t="shared" si="3"/>
        <v>4.3041448611977877</v>
      </c>
      <c r="K11">
        <f>Control!F13/100</f>
        <v>6.6241426698370548E-2</v>
      </c>
      <c r="L11" s="25">
        <f t="shared" si="9"/>
        <v>6.5577077990736282E-2</v>
      </c>
      <c r="M11" s="10">
        <f t="shared" si="4"/>
        <v>7.6181365140675945</v>
      </c>
      <c r="N11">
        <f t="shared" si="10"/>
        <v>5.1269285139203188E-4</v>
      </c>
      <c r="O11">
        <f t="shared" si="11"/>
        <v>8.2239463642696797E-3</v>
      </c>
      <c r="P11" s="25">
        <f t="shared" si="12"/>
        <v>7.0758906522709851E-3</v>
      </c>
      <c r="Q11" s="17">
        <f t="shared" si="13"/>
        <v>1.3557838013420158</v>
      </c>
      <c r="R11">
        <f t="shared" si="23"/>
        <v>2423.8466248882869</v>
      </c>
      <c r="S11" s="25">
        <f t="shared" si="15"/>
        <v>2.9081808180100722E-3</v>
      </c>
      <c r="T11" s="25">
        <f t="shared" si="16"/>
        <v>7.2698100055981915E-2</v>
      </c>
      <c r="U11" s="10">
        <f ca="1">RANK(C11,$C$3:OFFSET($C$3,Control!$I$5-1,0),1)</f>
        <v>48</v>
      </c>
      <c r="V11" s="10">
        <f t="shared" ca="1" si="17"/>
        <v>48</v>
      </c>
      <c r="W11" s="10">
        <f t="shared" ca="1" si="17"/>
        <v>48</v>
      </c>
      <c r="X11" s="7">
        <f t="shared" si="18"/>
        <v>6.6089770842128317</v>
      </c>
      <c r="Y11" s="7">
        <f t="shared" ca="1" si="5"/>
        <v>246.34527147722548</v>
      </c>
      <c r="Z11">
        <v>1</v>
      </c>
      <c r="AA11">
        <v>2</v>
      </c>
      <c r="AB11" s="11">
        <f t="shared" si="19"/>
        <v>1.5484549125379863</v>
      </c>
      <c r="AC11" s="11"/>
      <c r="AD11" s="7">
        <f t="shared" si="20"/>
        <v>7.5818316732697593</v>
      </c>
      <c r="AE11">
        <f t="shared" si="21"/>
        <v>17.381597113691196</v>
      </c>
      <c r="AF11" s="25">
        <f t="shared" si="22"/>
        <v>1.0029202883255709E-2</v>
      </c>
      <c r="AG11" s="7"/>
      <c r="AS11" s="8"/>
      <c r="AX11" s="7"/>
      <c r="BH11" s="1"/>
    </row>
    <row r="12" spans="1:60" ht="14.25" x14ac:dyDescent="0.2">
      <c r="A12" s="37" t="str">
        <f>Control!B14</f>
        <v>AME 10 B5</v>
      </c>
      <c r="B12" s="27">
        <f t="shared" si="6"/>
        <v>7.0801006937536748</v>
      </c>
      <c r="C12" s="20">
        <v>281.48467872983957</v>
      </c>
      <c r="D12" s="9">
        <f t="shared" si="7"/>
        <v>2.7464384899644756E-7</v>
      </c>
      <c r="E12">
        <f>Control!C14/100</f>
        <v>0.28570778195564522</v>
      </c>
      <c r="F12">
        <f t="shared" si="8"/>
        <v>3.980432417976482E-5</v>
      </c>
      <c r="G12">
        <f t="shared" si="0"/>
        <v>498.21480882630442</v>
      </c>
      <c r="H12" s="21">
        <f t="shared" si="1"/>
        <v>2.4932006953823673E-14</v>
      </c>
      <c r="I12" s="7">
        <f t="shared" si="2"/>
        <v>5.4901231499320167</v>
      </c>
      <c r="J12">
        <f t="shared" si="3"/>
        <v>5.4901231499320167</v>
      </c>
      <c r="K12">
        <f>Control!F14/100</f>
        <v>6.491309931702284E-2</v>
      </c>
      <c r="L12" s="25">
        <f t="shared" si="9"/>
        <v>6.4338916639527732E-2</v>
      </c>
      <c r="M12" s="10">
        <f t="shared" si="4"/>
        <v>9.7172630067069061</v>
      </c>
      <c r="N12">
        <f t="shared" si="10"/>
        <v>4.5217712268212835E-4</v>
      </c>
      <c r="O12">
        <f t="shared" si="11"/>
        <v>7.2532324060904764E-3</v>
      </c>
      <c r="P12" s="25">
        <f t="shared" si="12"/>
        <v>6.2406875127476932E-3</v>
      </c>
      <c r="Q12" s="17">
        <f t="shared" si="13"/>
        <v>1.2512797851005524</v>
      </c>
      <c r="R12">
        <f t="shared" si="23"/>
        <v>2425.5777064542576</v>
      </c>
      <c r="S12" s="25">
        <f t="shared" si="15"/>
        <v>2.5649135363536107E-3</v>
      </c>
      <c r="T12" s="25">
        <f t="shared" si="16"/>
        <v>7.0619408476455203E-2</v>
      </c>
      <c r="U12" s="10">
        <f ca="1">RANK(C12,$C$3:OFFSET($C$3,Control!$I$5-1,0),1)</f>
        <v>47</v>
      </c>
      <c r="V12" s="10">
        <f t="shared" ca="1" si="17"/>
        <v>47</v>
      </c>
      <c r="W12" s="10">
        <f t="shared" ca="1" si="17"/>
        <v>47</v>
      </c>
      <c r="X12" s="7">
        <f t="shared" si="18"/>
        <v>6.4791093762209861</v>
      </c>
      <c r="Y12" s="7">
        <f t="shared" ca="1" si="5"/>
        <v>234.48467872983957</v>
      </c>
      <c r="Z12">
        <v>1</v>
      </c>
      <c r="AA12">
        <v>2</v>
      </c>
      <c r="AB12" s="11">
        <f t="shared" si="19"/>
        <v>2.6136868670401432</v>
      </c>
      <c r="AC12" s="11"/>
      <c r="AD12" s="7">
        <f t="shared" si="20"/>
        <v>7.3365920473890363</v>
      </c>
      <c r="AE12">
        <f t="shared" si="21"/>
        <v>23.286935850172163</v>
      </c>
      <c r="AF12" s="25">
        <f t="shared" si="22"/>
        <v>8.8454053732810699E-3</v>
      </c>
      <c r="AG12" s="7"/>
      <c r="AQ12" s="10"/>
      <c r="AS12" s="9"/>
      <c r="AT12" s="10"/>
      <c r="AX12" s="7"/>
      <c r="BH12" s="1"/>
    </row>
    <row r="13" spans="1:60" ht="14.25" x14ac:dyDescent="0.2">
      <c r="A13" s="37" t="str">
        <f>Control!B15</f>
        <v>AME 10 C1</v>
      </c>
      <c r="B13" s="27">
        <f t="shared" si="6"/>
        <v>5.3738382420142372</v>
      </c>
      <c r="C13" s="20">
        <v>183.53524277881291</v>
      </c>
      <c r="D13" s="9">
        <f t="shared" si="7"/>
        <v>4.6008317511336827E-7</v>
      </c>
      <c r="E13">
        <f>Control!C15/100</f>
        <v>0.39239929120214517</v>
      </c>
      <c r="F13">
        <f t="shared" si="8"/>
        <v>4.7161056904540478E-5</v>
      </c>
      <c r="G13">
        <f t="shared" si="0"/>
        <v>324.84885609599007</v>
      </c>
      <c r="H13" s="21">
        <f t="shared" si="1"/>
        <v>7.5697013502661762E-14</v>
      </c>
      <c r="I13" s="7">
        <f t="shared" si="2"/>
        <v>4.0245744332630231</v>
      </c>
      <c r="J13">
        <f t="shared" si="3"/>
        <v>4.0245744332630231</v>
      </c>
      <c r="K13">
        <f>Control!F15/100</f>
        <v>4.6622419420497864E-2</v>
      </c>
      <c r="L13" s="25">
        <f t="shared" si="9"/>
        <v>4.613380551487177E-2</v>
      </c>
      <c r="M13" s="10">
        <f t="shared" si="4"/>
        <v>7.1233098402482016</v>
      </c>
      <c r="N13">
        <f t="shared" si="10"/>
        <v>5.3574960643557978E-4</v>
      </c>
      <c r="O13">
        <f t="shared" si="11"/>
        <v>8.5937925914940389E-3</v>
      </c>
      <c r="P13" s="25">
        <f t="shared" si="12"/>
        <v>7.3941066699926587E-3</v>
      </c>
      <c r="Q13" s="17">
        <f t="shared" si="13"/>
        <v>2.2517844356458028</v>
      </c>
      <c r="R13">
        <f t="shared" si="23"/>
        <v>2402.1461773076207</v>
      </c>
      <c r="S13" s="25">
        <f t="shared" si="15"/>
        <v>3.0389671407784593E-3</v>
      </c>
      <c r="T13" s="25">
        <f t="shared" si="16"/>
        <v>5.3575073241768967E-2</v>
      </c>
      <c r="U13" s="10">
        <f ca="1">RANK(C13,$C$3:OFFSET($C$3,Control!$I$5-1,0),1)</f>
        <v>43</v>
      </c>
      <c r="V13" s="10">
        <f t="shared" ca="1" si="17"/>
        <v>43</v>
      </c>
      <c r="W13" s="10">
        <f t="shared" ca="1" si="17"/>
        <v>43</v>
      </c>
      <c r="X13" s="7">
        <f t="shared" si="18"/>
        <v>4.6669555121307349</v>
      </c>
      <c r="Y13" s="7">
        <f t="shared" ca="1" si="5"/>
        <v>140.53524277881291</v>
      </c>
      <c r="Z13">
        <v>1</v>
      </c>
      <c r="AA13">
        <v>2</v>
      </c>
      <c r="AB13" s="11">
        <f t="shared" si="19"/>
        <v>14.536785911276324</v>
      </c>
      <c r="AC13" s="11"/>
      <c r="AD13" s="7">
        <f t="shared" si="20"/>
        <v>5.6777349560920829</v>
      </c>
      <c r="AE13">
        <f t="shared" si="21"/>
        <v>54.480909206508542</v>
      </c>
      <c r="AF13" s="25">
        <f t="shared" si="22"/>
        <v>1.0480234867675658E-2</v>
      </c>
      <c r="AG13" s="7"/>
      <c r="AP13" s="12"/>
      <c r="AS13" s="8"/>
      <c r="AV13" s="12"/>
      <c r="AX13" s="7"/>
      <c r="BH13" s="1"/>
    </row>
    <row r="14" spans="1:60" ht="14.25" x14ac:dyDescent="0.2">
      <c r="A14" s="37" t="str">
        <f>Control!B16</f>
        <v>AME 10 C2</v>
      </c>
      <c r="B14" s="27">
        <f t="shared" si="6"/>
        <v>4.9489752513810714</v>
      </c>
      <c r="C14" s="20">
        <v>161.07097808875716</v>
      </c>
      <c r="D14" s="9">
        <f t="shared" si="7"/>
        <v>3.0000052575474001E-7</v>
      </c>
      <c r="E14">
        <f>Control!C16/100</f>
        <v>0.32913687353920051</v>
      </c>
      <c r="F14">
        <f t="shared" si="8"/>
        <v>4.2514734453876473E-5</v>
      </c>
      <c r="G14" s="10">
        <f t="shared" si="0"/>
        <v>285.08815086513317</v>
      </c>
      <c r="H14" s="21">
        <f t="shared" si="1"/>
        <v>4.0911733700943603E-14</v>
      </c>
      <c r="I14" s="7">
        <f t="shared" si="2"/>
        <v>4.7789050084276692</v>
      </c>
      <c r="J14">
        <f t="shared" si="3"/>
        <v>4.7789050084276692</v>
      </c>
      <c r="K14">
        <f>Control!F16/100</f>
        <v>4.3052770841903835E-2</v>
      </c>
      <c r="L14" s="25">
        <f t="shared" si="9"/>
        <v>4.2646020370826696E-2</v>
      </c>
      <c r="M14" s="10">
        <f t="shared" si="4"/>
        <v>8.4584399261673369</v>
      </c>
      <c r="N14">
        <f t="shared" si="10"/>
        <v>4.8296738339603671E-4</v>
      </c>
      <c r="O14">
        <f t="shared" si="11"/>
        <v>7.7471293893730435E-3</v>
      </c>
      <c r="P14" s="25">
        <f t="shared" si="12"/>
        <v>6.6656369095941439E-3</v>
      </c>
      <c r="Q14" s="17">
        <f t="shared" si="13"/>
        <v>2.3109553221444692</v>
      </c>
      <c r="R14">
        <f t="shared" si="23"/>
        <v>2399.9698544026814</v>
      </c>
      <c r="S14" s="25">
        <f t="shared" si="15"/>
        <v>2.7395671234800825E-3</v>
      </c>
      <c r="T14" s="25">
        <f t="shared" si="16"/>
        <v>4.9354172014874714E-2</v>
      </c>
      <c r="U14" s="10">
        <f ca="1">RANK(C14,$C$3:OFFSET($C$3,Control!$I$5-1,0),1)</f>
        <v>39</v>
      </c>
      <c r="V14" s="10">
        <f t="shared" ca="1" si="17"/>
        <v>39</v>
      </c>
      <c r="W14" s="10">
        <f t="shared" ca="1" si="17"/>
        <v>39</v>
      </c>
      <c r="X14" s="7">
        <f t="shared" si="18"/>
        <v>4.3128987754222736</v>
      </c>
      <c r="Y14" s="13">
        <f t="shared" ca="1" si="5"/>
        <v>122.07097808875716</v>
      </c>
      <c r="Z14" s="10">
        <v>1</v>
      </c>
      <c r="AA14" s="10">
        <v>2</v>
      </c>
      <c r="AB14" s="11">
        <f t="shared" si="19"/>
        <v>18.725539225488006</v>
      </c>
      <c r="AC14" s="11"/>
      <c r="AD14" s="7">
        <f t="shared" si="20"/>
        <v>5.2229319637290796</v>
      </c>
      <c r="AE14">
        <f t="shared" si="21"/>
        <v>68.303388427215921</v>
      </c>
      <c r="AF14" s="25">
        <f t="shared" si="22"/>
        <v>9.4477187675281026E-3</v>
      </c>
      <c r="AG14" s="7"/>
      <c r="AR14" s="10"/>
      <c r="AS14" s="8"/>
      <c r="AX14" s="13"/>
      <c r="BH14" s="1"/>
    </row>
    <row r="15" spans="1:60" ht="14.25" x14ac:dyDescent="0.2">
      <c r="A15" s="37" t="str">
        <f>Control!B17</f>
        <v>AME 10 C3</v>
      </c>
      <c r="B15" s="27">
        <f t="shared" si="6"/>
        <v>3.0358778076883661</v>
      </c>
      <c r="C15" s="20">
        <v>72.29094243204645</v>
      </c>
      <c r="D15" s="9">
        <f t="shared" si="7"/>
        <v>7.4489815116152158E-7</v>
      </c>
      <c r="E15">
        <f>Control!C17/100</f>
        <v>0.35096976092195603</v>
      </c>
      <c r="F15">
        <f t="shared" si="8"/>
        <v>4.4015231049086498E-5</v>
      </c>
      <c r="G15">
        <f t="shared" si="0"/>
        <v>127.95161081652641</v>
      </c>
      <c r="H15" s="21">
        <f t="shared" si="1"/>
        <v>5.1224053824214064E-14</v>
      </c>
      <c r="I15" s="7">
        <f t="shared" si="2"/>
        <v>4.487842934870879</v>
      </c>
      <c r="J15">
        <f t="shared" si="3"/>
        <v>4.487842934870879</v>
      </c>
      <c r="K15">
        <f>Control!F17/100</f>
        <v>2.3558193079259309E-2</v>
      </c>
      <c r="L15" s="25">
        <f t="shared" si="9"/>
        <v>2.332776656559651E-2</v>
      </c>
      <c r="M15" s="10">
        <f t="shared" si="4"/>
        <v>7.9432735732843733</v>
      </c>
      <c r="N15">
        <f t="shared" si="10"/>
        <v>5.0001302471762259E-4</v>
      </c>
      <c r="O15">
        <f t="shared" si="11"/>
        <v>8.0205532133890926E-3</v>
      </c>
      <c r="P15" s="25">
        <f t="shared" si="12"/>
        <v>6.9008910071730201E-3</v>
      </c>
      <c r="Q15" s="17">
        <f t="shared" si="13"/>
        <v>5.174968559058299</v>
      </c>
      <c r="R15">
        <f t="shared" si="23"/>
        <v>2329.8347259336356</v>
      </c>
      <c r="S15" s="25">
        <f t="shared" si="15"/>
        <v>2.8362562171304457E-3</v>
      </c>
      <c r="T15" s="25">
        <f t="shared" si="16"/>
        <v>3.0272672803818616E-2</v>
      </c>
      <c r="U15" s="10">
        <f ca="1">RANK(C15,$C$3:OFFSET($C$3,Control!$I$5-1,0),1)</f>
        <v>7</v>
      </c>
      <c r="V15" s="10">
        <f t="shared" ca="1" si="17"/>
        <v>7</v>
      </c>
      <c r="W15" s="10">
        <f t="shared" ca="1" si="17"/>
        <v>7</v>
      </c>
      <c r="X15" s="7">
        <f t="shared" si="18"/>
        <v>2.3827779590314133</v>
      </c>
      <c r="Y15" s="7">
        <f t="shared" ca="1" si="5"/>
        <v>65.29094243204645</v>
      </c>
      <c r="Z15">
        <v>1</v>
      </c>
      <c r="AA15">
        <v>2</v>
      </c>
      <c r="AB15" s="11">
        <f t="shared" si="19"/>
        <v>46.818975847267836</v>
      </c>
      <c r="AC15" s="11"/>
      <c r="AD15" s="7">
        <f t="shared" si="20"/>
        <v>3.3195034294014105</v>
      </c>
      <c r="AE15">
        <f t="shared" si="21"/>
        <v>104.39856668177146</v>
      </c>
      <c r="AF15" s="25">
        <f t="shared" si="22"/>
        <v>9.781162455352552E-3</v>
      </c>
      <c r="AG15" s="7"/>
      <c r="AS15" s="9"/>
      <c r="AX15" s="7"/>
      <c r="BH15" s="1"/>
    </row>
    <row r="16" spans="1:60" ht="14.25" x14ac:dyDescent="0.2">
      <c r="A16" s="37" t="str">
        <f>Control!B18</f>
        <v>AME 10 C4</v>
      </c>
      <c r="B16" s="27">
        <f t="shared" si="6"/>
        <v>3.5568928502947634</v>
      </c>
      <c r="C16" s="20">
        <v>94.185153518580194</v>
      </c>
      <c r="D16" s="9">
        <f t="shared" si="7"/>
        <v>9.968540441995799E-7</v>
      </c>
      <c r="E16">
        <f>Control!C18/100</f>
        <v>0.34967461501867869</v>
      </c>
      <c r="F16">
        <f t="shared" si="8"/>
        <v>4.3923390973928877E-5</v>
      </c>
      <c r="G16">
        <f t="shared" si="0"/>
        <v>166.70334764320236</v>
      </c>
      <c r="H16" s="21">
        <f t="shared" si="1"/>
        <v>5.0565506824928548E-14</v>
      </c>
      <c r="I16" s="7">
        <f t="shared" si="2"/>
        <v>4.5040948884269545</v>
      </c>
      <c r="J16">
        <f t="shared" si="3"/>
        <v>4.5040948884269545</v>
      </c>
      <c r="K16">
        <f>Control!F18/100</f>
        <v>2.8819137575378625E-2</v>
      </c>
      <c r="L16" s="25">
        <f t="shared" si="9"/>
        <v>2.8537841075988672E-2</v>
      </c>
      <c r="M16" s="10">
        <f t="shared" si="4"/>
        <v>7.9720387763161353</v>
      </c>
      <c r="N16">
        <f t="shared" si="10"/>
        <v>4.9896972146383197E-4</v>
      </c>
      <c r="O16">
        <f t="shared" si="11"/>
        <v>8.0038179108048134E-3</v>
      </c>
      <c r="P16" s="25">
        <f t="shared" si="12"/>
        <v>6.8864919381769595E-3</v>
      </c>
      <c r="Q16" s="17">
        <f t="shared" si="13"/>
        <v>4.0122879586119637</v>
      </c>
      <c r="R16">
        <f t="shared" si="23"/>
        <v>2358.3875633580979</v>
      </c>
      <c r="S16" s="25">
        <f t="shared" si="15"/>
        <v>2.8303382206110806E-3</v>
      </c>
      <c r="T16" s="25">
        <f t="shared" si="16"/>
        <v>3.5468256405139557E-2</v>
      </c>
      <c r="U16" s="10">
        <f ca="1">RANK(C16,$C$3:OFFSET($C$3,Control!$I$5-1,0),1)</f>
        <v>20</v>
      </c>
      <c r="V16" s="10">
        <f t="shared" ca="1" si="17"/>
        <v>20</v>
      </c>
      <c r="W16" s="10">
        <f t="shared" ca="1" si="17"/>
        <v>20</v>
      </c>
      <c r="X16" s="7">
        <f t="shared" si="18"/>
        <v>2.9036810797452501</v>
      </c>
      <c r="Y16" s="7">
        <f t="shared" ca="1" si="5"/>
        <v>74.185153518580194</v>
      </c>
      <c r="Z16">
        <v>1</v>
      </c>
      <c r="AA16">
        <v>2</v>
      </c>
      <c r="AB16" s="11">
        <f t="shared" si="19"/>
        <v>37.460936049809732</v>
      </c>
      <c r="AC16" s="11"/>
      <c r="AD16" s="7">
        <f t="shared" si="20"/>
        <v>3.8399266723558716</v>
      </c>
      <c r="AE16">
        <f t="shared" si="21"/>
        <v>94.353557972669122</v>
      </c>
      <c r="AF16" s="25">
        <f t="shared" si="22"/>
        <v>9.7607535497619691E-3</v>
      </c>
      <c r="AG16" s="7"/>
      <c r="AP16" s="10"/>
      <c r="AS16" s="9"/>
      <c r="AT16" s="12"/>
      <c r="AV16" s="10"/>
      <c r="AX16" s="7"/>
      <c r="BH16" s="1"/>
    </row>
    <row r="17" spans="1:60" ht="14.25" x14ac:dyDescent="0.2">
      <c r="A17" s="37" t="str">
        <f>Control!B19</f>
        <v>AME 10 D1</v>
      </c>
      <c r="B17" s="27">
        <f t="shared" si="6"/>
        <v>4.3030802563397055</v>
      </c>
      <c r="C17" s="20">
        <v>128.66072754801141</v>
      </c>
      <c r="D17" s="9">
        <f t="shared" si="7"/>
        <v>5.5162825152166306E-7</v>
      </c>
      <c r="E17">
        <f>Control!C19/100</f>
        <v>0.42296595174014884</v>
      </c>
      <c r="F17">
        <f t="shared" si="8"/>
        <v>4.9773756581434661E-5</v>
      </c>
      <c r="G17">
        <f t="shared" si="0"/>
        <v>227.72351258345978</v>
      </c>
      <c r="H17" s="21">
        <f t="shared" si="1"/>
        <v>9.8423527416286924E-14</v>
      </c>
      <c r="I17" s="7">
        <f t="shared" si="2"/>
        <v>3.7409556164807571</v>
      </c>
      <c r="J17">
        <f t="shared" si="3"/>
        <v>3.7409556164807571</v>
      </c>
      <c r="K17">
        <f>Control!F19/100</f>
        <v>3.5431176862735711E-2</v>
      </c>
      <c r="L17" s="25">
        <f t="shared" si="9"/>
        <v>3.5039278468833583E-2</v>
      </c>
      <c r="M17" s="10">
        <f t="shared" si="4"/>
        <v>6.6213177061813324</v>
      </c>
      <c r="N17">
        <f t="shared" si="10"/>
        <v>5.654298747650977E-4</v>
      </c>
      <c r="O17">
        <f t="shared" si="11"/>
        <v>9.0698845326169803E-3</v>
      </c>
      <c r="P17" s="25">
        <f t="shared" si="12"/>
        <v>7.8037365929758103E-3</v>
      </c>
      <c r="Q17" s="17">
        <f t="shared" si="13"/>
        <v>3.3525262371525266</v>
      </c>
      <c r="R17">
        <f t="shared" si="23"/>
        <v>2375.4975976972887</v>
      </c>
      <c r="S17" s="25">
        <f t="shared" si="15"/>
        <v>3.2073244463171205E-3</v>
      </c>
      <c r="T17" s="25">
        <f t="shared" si="16"/>
        <v>4.2892788818390828E-2</v>
      </c>
      <c r="U17" s="10">
        <f ca="1">RANK(C17,$C$3:OFFSET($C$3,Control!$I$5-1,0),1)</f>
        <v>36</v>
      </c>
      <c r="V17" s="10">
        <f t="shared" ca="1" si="17"/>
        <v>36</v>
      </c>
      <c r="W17" s="10">
        <f t="shared" ca="1" si="17"/>
        <v>36</v>
      </c>
      <c r="X17" s="7">
        <f t="shared" si="18"/>
        <v>3.5604708343598683</v>
      </c>
      <c r="Y17" s="7">
        <f t="shared" ca="1" si="5"/>
        <v>92.660727548011408</v>
      </c>
      <c r="Z17">
        <v>1</v>
      </c>
      <c r="AA17">
        <v>2</v>
      </c>
      <c r="AB17" s="11">
        <f t="shared" si="19"/>
        <v>26.36556704302799</v>
      </c>
      <c r="AC17" s="11"/>
      <c r="AD17" s="7">
        <f t="shared" si="20"/>
        <v>4.6238127009714178</v>
      </c>
      <c r="AE17">
        <f t="shared" si="21"/>
        <v>71.318140119222207</v>
      </c>
      <c r="AF17" s="25">
        <f t="shared" si="22"/>
        <v>1.1060834795874365E-2</v>
      </c>
      <c r="AG17" s="7"/>
      <c r="AP17" s="10"/>
      <c r="AS17" s="9"/>
      <c r="AT17" s="12"/>
      <c r="AV17" s="10"/>
      <c r="AX17" s="7"/>
      <c r="BH17" s="1"/>
    </row>
    <row r="18" spans="1:60" ht="14.25" x14ac:dyDescent="0.2">
      <c r="A18" s="37" t="str">
        <f>Control!B20</f>
        <v>AME 10 D2</v>
      </c>
      <c r="B18" s="27">
        <f t="shared" si="6"/>
        <v>3.7371358154458556</v>
      </c>
      <c r="C18" s="20">
        <v>102.19484420022769</v>
      </c>
      <c r="D18" s="9">
        <f t="shared" si="7"/>
        <v>5.0723055444734655E-7</v>
      </c>
      <c r="E18">
        <f>Control!C20/100</f>
        <v>0.3184283787812322</v>
      </c>
      <c r="F18">
        <f t="shared" si="8"/>
        <v>4.1814133755961137E-5</v>
      </c>
      <c r="G18">
        <f t="shared" si="0"/>
        <v>180.88012816895468</v>
      </c>
      <c r="H18" s="21">
        <f t="shared" si="1"/>
        <v>3.6439396499948843E-14</v>
      </c>
      <c r="I18" s="7">
        <f t="shared" si="2"/>
        <v>4.9362528572856128</v>
      </c>
      <c r="J18">
        <f t="shared" si="3"/>
        <v>4.9362528572856128</v>
      </c>
      <c r="K18">
        <f>Control!F20/100</f>
        <v>3.0960744156620663E-2</v>
      </c>
      <c r="L18" s="25">
        <f t="shared" si="9"/>
        <v>3.0673056001654212E-2</v>
      </c>
      <c r="M18" s="10">
        <f t="shared" si="4"/>
        <v>8.7369383112010368</v>
      </c>
      <c r="N18">
        <f t="shared" si="10"/>
        <v>4.7500855946771848E-4</v>
      </c>
      <c r="O18">
        <f t="shared" si="11"/>
        <v>7.6194643733084712E-3</v>
      </c>
      <c r="P18" s="25">
        <f t="shared" si="12"/>
        <v>6.555793817995436E-3</v>
      </c>
      <c r="Q18" s="17">
        <f t="shared" si="13"/>
        <v>3.5371859983702345</v>
      </c>
      <c r="R18">
        <f t="shared" si="23"/>
        <v>2369.7370096073555</v>
      </c>
      <c r="S18" s="25">
        <f t="shared" si="15"/>
        <v>2.6944217717955197E-3</v>
      </c>
      <c r="T18" s="25">
        <f t="shared" si="16"/>
        <v>3.7270663953405614E-2</v>
      </c>
      <c r="U18" s="10">
        <f ca="1">RANK(C18,$C$3:OFFSET($C$3,Control!$I$5-1,0),1)</f>
        <v>27</v>
      </c>
      <c r="V18" s="10">
        <f t="shared" ca="1" si="17"/>
        <v>27</v>
      </c>
      <c r="W18" s="10">
        <f t="shared" ca="1" si="17"/>
        <v>27</v>
      </c>
      <c r="X18" s="7">
        <f t="shared" si="18"/>
        <v>3.1148064561121931</v>
      </c>
      <c r="Y18" s="7">
        <f t="shared" ca="1" si="5"/>
        <v>75.194844200227692</v>
      </c>
      <c r="Z18">
        <v>1</v>
      </c>
      <c r="AA18">
        <v>2</v>
      </c>
      <c r="AB18" s="11">
        <f t="shared" si="19"/>
        <v>34.537511471275316</v>
      </c>
      <c r="AC18" s="11"/>
      <c r="AD18" s="7">
        <f t="shared" si="20"/>
        <v>4.0065779926254077</v>
      </c>
      <c r="AE18">
        <f t="shared" si="21"/>
        <v>94.865318381969232</v>
      </c>
      <c r="AF18" s="25">
        <f t="shared" si="22"/>
        <v>9.2920297235469154E-3</v>
      </c>
      <c r="AG18" s="7"/>
      <c r="AP18" s="10"/>
      <c r="AS18" s="9"/>
      <c r="AT18" s="12"/>
      <c r="AV18" s="10"/>
      <c r="AX18" s="7"/>
      <c r="BH18" s="1"/>
    </row>
    <row r="19" spans="1:60" ht="14.25" x14ac:dyDescent="0.2">
      <c r="A19" s="37" t="str">
        <f>Control!B21</f>
        <v>AME 10 D3</v>
      </c>
      <c r="B19" s="27">
        <f t="shared" si="6"/>
        <v>3.2475963794831246</v>
      </c>
      <c r="C19" s="20">
        <v>80.953099364441812</v>
      </c>
      <c r="D19" s="9">
        <f t="shared" si="7"/>
        <v>3.8563362636523379E-7</v>
      </c>
      <c r="E19">
        <f>Control!C21/100</f>
        <v>0.318519651216216</v>
      </c>
      <c r="F19">
        <f t="shared" si="8"/>
        <v>4.1820011622248292E-5</v>
      </c>
      <c r="G19">
        <f t="shared" si="0"/>
        <v>143.28322630469586</v>
      </c>
      <c r="H19" s="21">
        <f t="shared" si="1"/>
        <v>3.6475966308785465E-14</v>
      </c>
      <c r="I19" s="7">
        <f t="shared" si="2"/>
        <v>4.9348670197268465</v>
      </c>
      <c r="J19">
        <f t="shared" si="3"/>
        <v>4.9348670197268465</v>
      </c>
      <c r="K19">
        <f>Control!F21/100</f>
        <v>2.6031834749273858E-2</v>
      </c>
      <c r="L19" s="25">
        <f t="shared" si="9"/>
        <v>2.5789912164437618E-2</v>
      </c>
      <c r="M19" s="10">
        <f t="shared" si="4"/>
        <v>8.734485443082173</v>
      </c>
      <c r="N19">
        <f t="shared" si="10"/>
        <v>4.7507533202874059E-4</v>
      </c>
      <c r="O19">
        <f t="shared" si="11"/>
        <v>7.6205354511652418E-3</v>
      </c>
      <c r="P19" s="25">
        <f t="shared" si="12"/>
        <v>6.5567153743211811E-3</v>
      </c>
      <c r="Q19" s="17">
        <f t="shared" si="13"/>
        <v>4.424860913423613</v>
      </c>
      <c r="R19">
        <f t="shared" si="23"/>
        <v>2347.9309910973702</v>
      </c>
      <c r="S19" s="25">
        <f t="shared" si="15"/>
        <v>2.6948005301117447E-3</v>
      </c>
      <c r="T19" s="25">
        <f t="shared" si="16"/>
        <v>3.2388447550381047E-2</v>
      </c>
      <c r="U19" s="10">
        <f ca="1">RANK(C19,$C$3:OFFSET($C$3,Control!$I$5-1,0),1)</f>
        <v>12</v>
      </c>
      <c r="V19" s="10">
        <f t="shared" ca="1" si="17"/>
        <v>12</v>
      </c>
      <c r="W19" s="10">
        <f t="shared" ca="1" si="17"/>
        <v>12</v>
      </c>
      <c r="X19" s="7">
        <f t="shared" si="18"/>
        <v>2.6264987496466357</v>
      </c>
      <c r="Y19" s="7">
        <f t="shared" ca="1" si="5"/>
        <v>68.953099364441812</v>
      </c>
      <c r="Z19">
        <v>1</v>
      </c>
      <c r="AA19">
        <v>2</v>
      </c>
      <c r="AB19" s="11">
        <f t="shared" si="19"/>
        <v>42.853788235867853</v>
      </c>
      <c r="AC19" s="11"/>
      <c r="AD19" s="7">
        <f t="shared" si="20"/>
        <v>3.5170764324942989</v>
      </c>
      <c r="AE19">
        <f t="shared" si="21"/>
        <v>105.00596591239439</v>
      </c>
      <c r="AF19" s="25">
        <f t="shared" si="22"/>
        <v>9.2933359160551742E-3</v>
      </c>
      <c r="AG19" s="7"/>
      <c r="AP19" s="14"/>
      <c r="AR19" s="12"/>
      <c r="AS19" s="9"/>
      <c r="AT19" s="14"/>
      <c r="AV19" s="14"/>
      <c r="AX19" s="7"/>
      <c r="BH19" s="1"/>
    </row>
    <row r="20" spans="1:60" ht="14.25" x14ac:dyDescent="0.2">
      <c r="A20" s="37" t="str">
        <f>Control!B22</f>
        <v>AME 10 D4</v>
      </c>
      <c r="B20" s="27">
        <f t="shared" si="6"/>
        <v>3.252939735045369</v>
      </c>
      <c r="C20" s="20">
        <v>81.176001321514221</v>
      </c>
      <c r="D20" s="9">
        <f t="shared" si="7"/>
        <v>9.1705584281953634E-7</v>
      </c>
      <c r="E20">
        <f>Control!C22/100</f>
        <v>0.30216134292297342</v>
      </c>
      <c r="F20">
        <f t="shared" si="8"/>
        <v>4.0791256249535259E-5</v>
      </c>
      <c r="G20">
        <f t="shared" si="0"/>
        <v>143.67775241684856</v>
      </c>
      <c r="H20" s="21">
        <f t="shared" si="1"/>
        <v>3.0329562984845122E-14</v>
      </c>
      <c r="I20" s="7">
        <f t="shared" si="2"/>
        <v>5.1966153647684994</v>
      </c>
      <c r="J20">
        <f t="shared" si="3"/>
        <v>5.1966153647684994</v>
      </c>
      <c r="K20">
        <f>Control!F22/100</f>
        <v>2.624558844075324E-2</v>
      </c>
      <c r="L20" s="25">
        <f t="shared" si="9"/>
        <v>2.6007679435529549E-2</v>
      </c>
      <c r="M20" s="10">
        <f t="shared" si="4"/>
        <v>9.1977678578621589</v>
      </c>
      <c r="N20">
        <f t="shared" si="10"/>
        <v>4.6338867099472052E-4</v>
      </c>
      <c r="O20">
        <f t="shared" si="11"/>
        <v>7.4330733610264224E-3</v>
      </c>
      <c r="P20" s="25">
        <f t="shared" si="12"/>
        <v>6.3954228278338288E-3</v>
      </c>
      <c r="Q20" s="17">
        <f t="shared" si="13"/>
        <v>4.3090871150554459</v>
      </c>
      <c r="R20">
        <f t="shared" si="23"/>
        <v>2350.6185651977371</v>
      </c>
      <c r="S20" s="25">
        <f t="shared" si="15"/>
        <v>2.6285095269244683E-3</v>
      </c>
      <c r="T20" s="25">
        <f t="shared" si="16"/>
        <v>3.244389351961291E-2</v>
      </c>
      <c r="U20" s="10">
        <f ca="1">RANK(C20,$C$3:OFFSET($C$3,Control!$I$5-1,0),1)</f>
        <v>13</v>
      </c>
      <c r="V20" s="10">
        <f t="shared" ref="V20:W35" ca="1" si="24">IF(U20=U19,U19+1,U20)</f>
        <v>13</v>
      </c>
      <c r="W20" s="10">
        <f t="shared" ca="1" si="24"/>
        <v>13</v>
      </c>
      <c r="X20" s="7">
        <f t="shared" si="18"/>
        <v>2.6471068106524269</v>
      </c>
      <c r="Y20" s="7">
        <f t="shared" ca="1" si="5"/>
        <v>68.176001321514221</v>
      </c>
      <c r="Z20">
        <v>1</v>
      </c>
      <c r="AA20">
        <v>2</v>
      </c>
      <c r="AB20" s="11">
        <f t="shared" si="19"/>
        <v>42.756565212293474</v>
      </c>
      <c r="AC20" s="11"/>
      <c r="AD20" s="7">
        <f t="shared" si="20"/>
        <v>3.515790687737816</v>
      </c>
      <c r="AE20">
        <f t="shared" si="21"/>
        <v>107.29372625983048</v>
      </c>
      <c r="AF20" s="25">
        <f t="shared" si="22"/>
        <v>9.0647236110078331E-3</v>
      </c>
      <c r="AG20" s="7"/>
      <c r="AR20" s="14"/>
      <c r="AS20" s="9"/>
      <c r="AX20" s="7"/>
      <c r="BH20" s="1"/>
    </row>
    <row r="21" spans="1:60" ht="14.25" x14ac:dyDescent="0.2">
      <c r="A21" s="37" t="str">
        <f>Control!B23</f>
        <v>AME 10 E1</v>
      </c>
      <c r="B21" s="27">
        <f t="shared" si="6"/>
        <v>3.4594009698836468</v>
      </c>
      <c r="C21" s="20">
        <v>89.942876079343677</v>
      </c>
      <c r="D21" s="9">
        <f t="shared" si="7"/>
        <v>9.5288605050924957E-7</v>
      </c>
      <c r="E21">
        <f>Control!C23/100</f>
        <v>0.26758526336205241</v>
      </c>
      <c r="F21">
        <f t="shared" si="8"/>
        <v>3.8768896805578575E-5</v>
      </c>
      <c r="G21">
        <f t="shared" si="0"/>
        <v>159.19471359280024</v>
      </c>
      <c r="H21" s="21">
        <f t="shared" si="1"/>
        <v>1.9822008938378379E-14</v>
      </c>
      <c r="I21" s="7">
        <f t="shared" si="2"/>
        <v>5.8551753644424496</v>
      </c>
      <c r="J21">
        <f t="shared" si="3"/>
        <v>5.8551753644424496</v>
      </c>
      <c r="K21">
        <f>Control!F23/100</f>
        <v>2.8637187661522442E-2</v>
      </c>
      <c r="L21" s="25">
        <f t="shared" si="9"/>
        <v>2.8390469400799877E-2</v>
      </c>
      <c r="M21" s="10">
        <f t="shared" si="4"/>
        <v>10.363388472876567</v>
      </c>
      <c r="N21">
        <f t="shared" si="10"/>
        <v>4.404146677113726E-4</v>
      </c>
      <c r="O21">
        <f t="shared" si="11"/>
        <v>7.0645545290165387E-3</v>
      </c>
      <c r="P21" s="25">
        <f t="shared" si="12"/>
        <v>6.0783489021168872E-3</v>
      </c>
      <c r="Q21" s="17">
        <f t="shared" si="13"/>
        <v>3.7185836181471048</v>
      </c>
      <c r="R21">
        <f t="shared" si="23"/>
        <v>2364.8144898960136</v>
      </c>
      <c r="S21" s="25">
        <f t="shared" si="15"/>
        <v>2.4981926023172158E-3</v>
      </c>
      <c r="T21" s="25">
        <f t="shared" si="16"/>
        <v>3.4507587199722342E-2</v>
      </c>
      <c r="U21" s="10">
        <f ca="1">RANK(C21,$C$3:OFFSET($C$3,Control!$I$5-1,0),1)</f>
        <v>16</v>
      </c>
      <c r="V21" s="10">
        <f t="shared" ca="1" si="24"/>
        <v>16</v>
      </c>
      <c r="W21" s="10">
        <f t="shared" ca="1" si="24"/>
        <v>16</v>
      </c>
      <c r="X21" s="7">
        <f t="shared" si="18"/>
        <v>2.8830884068511251</v>
      </c>
      <c r="Y21" s="7">
        <f t="shared" ca="1" si="5"/>
        <v>73.942876079343677</v>
      </c>
      <c r="Z21">
        <v>1</v>
      </c>
      <c r="AA21">
        <v>2</v>
      </c>
      <c r="AB21" s="11">
        <f t="shared" si="19"/>
        <v>39.109265873672321</v>
      </c>
      <c r="AC21" s="11"/>
      <c r="AD21" s="7">
        <f t="shared" si="20"/>
        <v>3.7092202301153683</v>
      </c>
      <c r="AE21">
        <f t="shared" si="21"/>
        <v>107.77096696610835</v>
      </c>
      <c r="AF21" s="25">
        <f t="shared" si="22"/>
        <v>8.6153104012396814E-3</v>
      </c>
      <c r="AG21" s="7"/>
      <c r="AP21" s="14"/>
      <c r="AR21" s="14"/>
      <c r="AS21" s="9"/>
      <c r="AT21" s="14"/>
      <c r="AV21" s="14"/>
      <c r="AX21" s="7"/>
      <c r="BH21" s="1"/>
    </row>
    <row r="22" spans="1:60" ht="14.25" x14ac:dyDescent="0.2">
      <c r="A22" s="37" t="str">
        <f>Control!B24</f>
        <v>AME 10 E2</v>
      </c>
      <c r="B22" s="27">
        <f t="shared" si="6"/>
        <v>6.2767085188264904</v>
      </c>
      <c r="C22" s="20">
        <v>233.93915500479577</v>
      </c>
      <c r="D22" s="9">
        <f t="shared" si="7"/>
        <v>8.0579410699499476E-7</v>
      </c>
      <c r="E22">
        <f>Control!C24/100</f>
        <v>0.5139155873577872</v>
      </c>
      <c r="F22">
        <f t="shared" si="8"/>
        <v>5.9508083891560995E-5</v>
      </c>
      <c r="G22">
        <f t="shared" si="0"/>
        <v>414.06143991078306</v>
      </c>
      <c r="H22" s="21">
        <f t="shared" si="1"/>
        <v>1.946037754684893E-13</v>
      </c>
      <c r="I22" s="7">
        <f t="shared" si="2"/>
        <v>3.0966017767488352</v>
      </c>
      <c r="J22">
        <f t="shared" si="3"/>
        <v>3.0966017767488352</v>
      </c>
      <c r="K22">
        <f>Control!F24/100</f>
        <v>5.3849067494274892E-2</v>
      </c>
      <c r="L22" s="25">
        <f t="shared" si="9"/>
        <v>5.3136966421845643E-2</v>
      </c>
      <c r="M22" s="10">
        <f t="shared" si="4"/>
        <v>5.4808413345112195</v>
      </c>
      <c r="N22">
        <f t="shared" si="10"/>
        <v>6.7601183300813287E-4</v>
      </c>
      <c r="O22">
        <f t="shared" si="11"/>
        <v>1.0843695286906667E-2</v>
      </c>
      <c r="P22" s="25">
        <f t="shared" si="12"/>
        <v>9.3299249190217266E-3</v>
      </c>
      <c r="Q22" s="17">
        <f t="shared" si="13"/>
        <v>2.2313781888962594</v>
      </c>
      <c r="R22">
        <f t="shared" si="23"/>
        <v>2404.5705110308409</v>
      </c>
      <c r="S22" s="25">
        <f t="shared" si="15"/>
        <v>3.8345856396558185E-3</v>
      </c>
      <c r="T22" s="25">
        <f t="shared" si="16"/>
        <v>6.2526399424758933E-2</v>
      </c>
      <c r="U22" s="10">
        <f ca="1">RANK(C22,$C$3:OFFSET($C$3,Control!$I$5-1,0),1)</f>
        <v>45</v>
      </c>
      <c r="V22" s="10">
        <f t="shared" ca="1" si="24"/>
        <v>45</v>
      </c>
      <c r="W22" s="10">
        <f t="shared" ca="1" si="24"/>
        <v>45</v>
      </c>
      <c r="X22" s="7">
        <f t="shared" si="18"/>
        <v>5.3812978254853778</v>
      </c>
      <c r="Y22" s="7">
        <f t="shared" ca="1" si="5"/>
        <v>188.93915500479577</v>
      </c>
      <c r="Z22">
        <v>1</v>
      </c>
      <c r="AA22">
        <v>2</v>
      </c>
      <c r="AB22" s="11">
        <f t="shared" si="19"/>
        <v>7.4006158453023225</v>
      </c>
      <c r="AC22" s="11"/>
      <c r="AD22" s="7">
        <f t="shared" si="20"/>
        <v>6.6601670827920723</v>
      </c>
      <c r="AE22">
        <f t="shared" si="21"/>
        <v>31.498925188549389</v>
      </c>
      <c r="AF22" s="25">
        <f t="shared" si="22"/>
        <v>1.3224018642569106E-2</v>
      </c>
      <c r="AG22" s="7"/>
      <c r="AS22" s="8"/>
      <c r="AT22" s="14"/>
      <c r="AX22" s="7"/>
      <c r="BH22" s="1"/>
    </row>
    <row r="23" spans="1:60" ht="14.25" x14ac:dyDescent="0.2">
      <c r="A23" s="37" t="str">
        <f>Control!B25</f>
        <v>AME 10 E3</v>
      </c>
      <c r="B23" s="27">
        <f t="shared" si="6"/>
        <v>3.0866083039500949</v>
      </c>
      <c r="C23" s="20">
        <v>74.33599235648893</v>
      </c>
      <c r="D23" s="9">
        <f t="shared" si="7"/>
        <v>8.630843635337726E-7</v>
      </c>
      <c r="E23">
        <f>Control!C25/100</f>
        <v>0.27401935319362325</v>
      </c>
      <c r="F23">
        <f t="shared" si="8"/>
        <v>3.9130554490146303E-5</v>
      </c>
      <c r="G23">
        <f t="shared" si="0"/>
        <v>131.5712542079319</v>
      </c>
      <c r="H23" s="21">
        <f t="shared" si="1"/>
        <v>2.1540923812935889E-14</v>
      </c>
      <c r="I23" s="7">
        <f t="shared" si="2"/>
        <v>5.7200414406809266</v>
      </c>
      <c r="J23">
        <f t="shared" si="3"/>
        <v>5.7200414406809266</v>
      </c>
      <c r="K23">
        <f>Control!F25/100</f>
        <v>2.4829986231469245E-2</v>
      </c>
      <c r="L23" s="25">
        <f t="shared" si="9"/>
        <v>2.4614072647198115E-2</v>
      </c>
      <c r="M23" s="10">
        <f t="shared" si="4"/>
        <v>10.124207703619094</v>
      </c>
      <c r="N23">
        <f t="shared" si="10"/>
        <v>4.4452309900806195E-4</v>
      </c>
      <c r="O23">
        <f t="shared" si="11"/>
        <v>7.1304565959822127E-3</v>
      </c>
      <c r="P23" s="25">
        <f t="shared" si="12"/>
        <v>6.1350510982345237E-3</v>
      </c>
      <c r="Q23" s="17">
        <f t="shared" si="13"/>
        <v>4.5043190400030406</v>
      </c>
      <c r="R23">
        <f t="shared" si="23"/>
        <v>2345.5705725743842</v>
      </c>
      <c r="S23" s="25">
        <f t="shared" si="15"/>
        <v>2.5214971228633937E-3</v>
      </c>
      <c r="T23" s="25">
        <f t="shared" si="16"/>
        <v>3.0788254299922786E-2</v>
      </c>
      <c r="U23" s="10">
        <f ca="1">RANK(C23,$C$3:OFFSET($C$3,Control!$I$5-1,0),1)</f>
        <v>8</v>
      </c>
      <c r="V23" s="10">
        <f t="shared" ca="1" si="24"/>
        <v>8</v>
      </c>
      <c r="W23" s="10">
        <f t="shared" ca="1" si="24"/>
        <v>8</v>
      </c>
      <c r="X23" s="7">
        <f t="shared" si="18"/>
        <v>2.5058595746206178</v>
      </c>
      <c r="Y23" s="7">
        <f t="shared" ca="1" si="5"/>
        <v>66.33599235648893</v>
      </c>
      <c r="Z23">
        <v>1</v>
      </c>
      <c r="AA23">
        <v>2</v>
      </c>
      <c r="AB23" s="11">
        <f t="shared" si="19"/>
        <v>45.848927662429041</v>
      </c>
      <c r="AC23" s="11"/>
      <c r="AD23" s="7">
        <f t="shared" si="20"/>
        <v>3.3387580162364343</v>
      </c>
      <c r="AE23">
        <f t="shared" si="21"/>
        <v>115.09464731960657</v>
      </c>
      <c r="AF23" s="25">
        <f t="shared" si="22"/>
        <v>8.6956787755880643E-3</v>
      </c>
      <c r="AG23" s="7"/>
      <c r="AP23" s="14"/>
      <c r="AS23" s="9"/>
      <c r="AV23" s="14"/>
      <c r="AX23" s="7"/>
      <c r="BH23" s="1"/>
    </row>
    <row r="24" spans="1:60" ht="14.25" x14ac:dyDescent="0.2">
      <c r="A24" s="37" t="str">
        <f>Control!B26</f>
        <v>AME 10 E4</v>
      </c>
      <c r="B24" s="27">
        <f t="shared" si="6"/>
        <v>3.6029150810105808</v>
      </c>
      <c r="C24" s="20">
        <v>96.210059280013297</v>
      </c>
      <c r="D24" s="9">
        <f t="shared" si="7"/>
        <v>9.1252304557087882E-7</v>
      </c>
      <c r="E24">
        <f>Control!C26/100</f>
        <v>0.3708055268976464</v>
      </c>
      <c r="F24">
        <f t="shared" si="8"/>
        <v>4.5469360957364619E-5</v>
      </c>
      <c r="G24">
        <f t="shared" si="0"/>
        <v>170.28733680160315</v>
      </c>
      <c r="H24" s="21">
        <f t="shared" si="1"/>
        <v>6.209286390067805E-14</v>
      </c>
      <c r="I24" s="7">
        <f t="shared" si="2"/>
        <v>4.2531209565964128</v>
      </c>
      <c r="J24">
        <f t="shared" si="3"/>
        <v>4.2531209565964128</v>
      </c>
      <c r="K24">
        <f>Control!F26/100</f>
        <v>2.9042698231130436E-2</v>
      </c>
      <c r="L24" s="25">
        <f t="shared" si="9"/>
        <v>2.8749242024675527E-2</v>
      </c>
      <c r="M24" s="10">
        <f t="shared" si="4"/>
        <v>7.5278265725416338</v>
      </c>
      <c r="N24">
        <f t="shared" si="10"/>
        <v>5.1653194047566206E-4</v>
      </c>
      <c r="O24">
        <f t="shared" si="11"/>
        <v>8.2855279966753282E-3</v>
      </c>
      <c r="P24" s="25">
        <f t="shared" si="12"/>
        <v>7.1288755427104311E-3</v>
      </c>
      <c r="Q24" s="17">
        <f t="shared" si="13"/>
        <v>4.0642936452787506</v>
      </c>
      <c r="R24">
        <f t="shared" si="23"/>
        <v>2357.3457830990128</v>
      </c>
      <c r="S24" s="25">
        <f t="shared" si="15"/>
        <v>2.9299575313021168E-3</v>
      </c>
      <c r="T24" s="25">
        <f t="shared" si="16"/>
        <v>3.5923586928343319E-2</v>
      </c>
      <c r="U24" s="10">
        <f ca="1">RANK(C24,$C$3:OFFSET($C$3,Control!$I$5-1,0),1)</f>
        <v>23</v>
      </c>
      <c r="V24" s="10">
        <f t="shared" ca="1" si="24"/>
        <v>23</v>
      </c>
      <c r="W24" s="10">
        <f t="shared" ca="1" si="24"/>
        <v>23</v>
      </c>
      <c r="X24" s="7">
        <f t="shared" si="18"/>
        <v>2.9265773965151189</v>
      </c>
      <c r="Y24" s="7">
        <f t="shared" ca="1" si="5"/>
        <v>73.210059280013297</v>
      </c>
      <c r="Z24">
        <v>1</v>
      </c>
      <c r="AA24">
        <v>2</v>
      </c>
      <c r="AB24" s="11">
        <f t="shared" si="19"/>
        <v>36.699224181152246</v>
      </c>
      <c r="AC24" s="11"/>
      <c r="AD24" s="7">
        <f t="shared" si="20"/>
        <v>3.8959108341407926</v>
      </c>
      <c r="AE24">
        <f t="shared" si="21"/>
        <v>90.601805805553852</v>
      </c>
      <c r="AF24" s="25">
        <f t="shared" si="22"/>
        <v>1.0104302434969912E-2</v>
      </c>
      <c r="AG24" s="7"/>
      <c r="AR24" s="14"/>
      <c r="AS24" s="9"/>
      <c r="AX24" s="7"/>
      <c r="BH24" s="1"/>
    </row>
    <row r="25" spans="1:60" ht="14.25" x14ac:dyDescent="0.2">
      <c r="A25" s="37" t="str">
        <f>Control!B27</f>
        <v>AME 10 E5</v>
      </c>
      <c r="B25" s="27">
        <f t="shared" si="6"/>
        <v>6.5180448247983183</v>
      </c>
      <c r="C25" s="20">
        <v>247.97162718969588</v>
      </c>
      <c r="D25" s="9">
        <f t="shared" si="7"/>
        <v>1.5966161779346066E-6</v>
      </c>
      <c r="E25">
        <f>Control!C27/100</f>
        <v>0.27612743020729918</v>
      </c>
      <c r="F25">
        <f t="shared" si="8"/>
        <v>3.9250455153514079E-5</v>
      </c>
      <c r="G25">
        <f t="shared" si="0"/>
        <v>438.89826399125235</v>
      </c>
      <c r="H25" s="21">
        <f t="shared" si="1"/>
        <v>2.212653579515448E-14</v>
      </c>
      <c r="I25" s="7">
        <f t="shared" si="2"/>
        <v>5.6771356035419611</v>
      </c>
      <c r="J25">
        <f t="shared" si="3"/>
        <v>5.6771356035419611</v>
      </c>
      <c r="K25">
        <f>Control!F27/100</f>
        <v>5.9340075590088359E-2</v>
      </c>
      <c r="L25" s="25">
        <f t="shared" si="9"/>
        <v>5.8822492262142832E-2</v>
      </c>
      <c r="M25" s="10">
        <f t="shared" si="4"/>
        <v>10.048266364487672</v>
      </c>
      <c r="N25">
        <f t="shared" si="10"/>
        <v>4.4588517054391989E-4</v>
      </c>
      <c r="O25">
        <f t="shared" si="11"/>
        <v>7.1523051613070071E-3</v>
      </c>
      <c r="P25" s="25">
        <f t="shared" si="12"/>
        <v>6.1538496229694281E-3</v>
      </c>
      <c r="Q25" s="17">
        <f t="shared" si="13"/>
        <v>1.3984862702912393</v>
      </c>
      <c r="R25">
        <f t="shared" si="23"/>
        <v>2421.875018340329</v>
      </c>
      <c r="S25" s="25">
        <f t="shared" si="15"/>
        <v>2.5292232893246278E-3</v>
      </c>
      <c r="T25" s="25">
        <f t="shared" si="16"/>
        <v>6.5015592340265771E-2</v>
      </c>
      <c r="U25" s="10">
        <f ca="1">RANK(C25,$C$3:OFFSET($C$3,Control!$I$5-1,0),1)</f>
        <v>46</v>
      </c>
      <c r="V25" s="10">
        <f t="shared" ca="1" si="24"/>
        <v>46</v>
      </c>
      <c r="W25" s="10">
        <f t="shared" ca="1" si="24"/>
        <v>46</v>
      </c>
      <c r="X25" s="7">
        <f t="shared" si="18"/>
        <v>5.926837743268675</v>
      </c>
      <c r="Y25" s="7">
        <f t="shared" ca="1" si="5"/>
        <v>201.97162718969588</v>
      </c>
      <c r="Z25">
        <v>1</v>
      </c>
      <c r="AA25">
        <v>2</v>
      </c>
      <c r="AB25" s="11">
        <f t="shared" si="19"/>
        <v>5.829221547202291</v>
      </c>
      <c r="AC25" s="11"/>
      <c r="AD25" s="7">
        <f t="shared" si="20"/>
        <v>6.7709671537307807</v>
      </c>
      <c r="AE25">
        <f t="shared" si="21"/>
        <v>36.791413955603048</v>
      </c>
      <c r="AF25" s="25">
        <f t="shared" si="22"/>
        <v>8.7223233674475712E-3</v>
      </c>
      <c r="AG25" s="7"/>
      <c r="AR25" s="14"/>
      <c r="AS25" s="9"/>
      <c r="AX25" s="7"/>
      <c r="BH25" s="1"/>
    </row>
    <row r="26" spans="1:60" ht="14.25" x14ac:dyDescent="0.2">
      <c r="A26" s="37" t="str">
        <f>Control!B28</f>
        <v>AME 10 F1</v>
      </c>
      <c r="B26" s="27">
        <f t="shared" si="6"/>
        <v>1.3991900206876386</v>
      </c>
      <c r="C26" s="20">
        <v>18.630107291153205</v>
      </c>
      <c r="D26" s="9">
        <f t="shared" si="7"/>
        <v>4.0454862082484055E-7</v>
      </c>
      <c r="E26">
        <f>Control!C28/100</f>
        <v>0.10799519152525779</v>
      </c>
      <c r="F26">
        <f t="shared" si="8"/>
        <v>3.1475936938058279E-5</v>
      </c>
      <c r="G26">
        <f t="shared" si="0"/>
        <v>32.9744246982047</v>
      </c>
      <c r="H26" s="21">
        <f t="shared" si="1"/>
        <v>8.2783819891579893E-16</v>
      </c>
      <c r="I26" s="7">
        <f t="shared" si="2"/>
        <v>14.359894370035766</v>
      </c>
      <c r="J26">
        <f t="shared" si="3"/>
        <v>14.359894370035766</v>
      </c>
      <c r="K26">
        <f>Control!F28/100</f>
        <v>9.0604918957457765E-3</v>
      </c>
      <c r="L26" s="25">
        <f t="shared" si="9"/>
        <v>8.9971169020706017E-3</v>
      </c>
      <c r="M26" s="10">
        <f t="shared" si="4"/>
        <v>25.41634614223457</v>
      </c>
      <c r="N26">
        <f t="shared" si="10"/>
        <v>3.57566643616342E-4</v>
      </c>
      <c r="O26">
        <f t="shared" si="11"/>
        <v>5.7356151753795064E-3</v>
      </c>
      <c r="P26" s="25">
        <f t="shared" si="12"/>
        <v>4.9349283186984321E-3</v>
      </c>
      <c r="Q26" s="17">
        <f t="shared" si="13"/>
        <v>13.142670894025072</v>
      </c>
      <c r="R26">
        <f t="shared" si="23"/>
        <v>2132.3382832136685</v>
      </c>
      <c r="S26" s="25">
        <f t="shared" si="15"/>
        <v>2.0282483972653472E-3</v>
      </c>
      <c r="T26" s="25">
        <f t="shared" si="16"/>
        <v>1.3963521157707092E-2</v>
      </c>
      <c r="U26" s="10">
        <f ca="1">RANK(C26,$C$3:OFFSET($C$3,Control!$I$5-1,0),1)</f>
        <v>3</v>
      </c>
      <c r="V26" s="10">
        <f t="shared" ca="1" si="24"/>
        <v>3</v>
      </c>
      <c r="W26" s="10">
        <f t="shared" ca="1" si="24"/>
        <v>3</v>
      </c>
      <c r="X26" s="7">
        <f t="shared" si="18"/>
        <v>0.93546835456869448</v>
      </c>
      <c r="Y26" s="7">
        <f t="shared" ca="1" si="5"/>
        <v>15.630107291153205</v>
      </c>
      <c r="Z26">
        <v>1</v>
      </c>
      <c r="AA26">
        <v>2</v>
      </c>
      <c r="AB26" s="11">
        <f t="shared" si="19"/>
        <v>82.252247897848648</v>
      </c>
      <c r="AC26" s="11"/>
      <c r="AD26" s="7">
        <f t="shared" si="20"/>
        <v>1.6020148604141733</v>
      </c>
      <c r="AE26">
        <f t="shared" si="21"/>
        <v>186.09959151803523</v>
      </c>
      <c r="AF26" s="25">
        <f t="shared" si="22"/>
        <v>6.9946526529018373E-3</v>
      </c>
      <c r="AG26" s="7"/>
      <c r="AS26" s="8"/>
      <c r="AX26" s="7"/>
      <c r="BH26" s="1"/>
    </row>
    <row r="27" spans="1:60" ht="14.25" x14ac:dyDescent="0.2">
      <c r="A27" s="37" t="str">
        <f>Control!B29</f>
        <v>AME 10 GA</v>
      </c>
      <c r="B27" s="27">
        <f t="shared" si="6"/>
        <v>3.9183480552085888</v>
      </c>
      <c r="C27" s="20">
        <v>110.45764333061189</v>
      </c>
      <c r="D27" s="9">
        <f t="shared" si="7"/>
        <v>5.7810704312544203E-7</v>
      </c>
      <c r="E27">
        <f>Control!C29/100</f>
        <v>0.24807467961174773</v>
      </c>
      <c r="F27">
        <f t="shared" si="8"/>
        <v>3.7710267480349091E-5</v>
      </c>
      <c r="G27">
        <f t="shared" si="0"/>
        <v>195.50489889427558</v>
      </c>
      <c r="H27" s="21">
        <f t="shared" si="1"/>
        <v>1.5207874944753499E-14</v>
      </c>
      <c r="I27" s="7">
        <f t="shared" si="2"/>
        <v>6.3078084859611252</v>
      </c>
      <c r="J27">
        <f t="shared" si="3"/>
        <v>6.3078084859611252</v>
      </c>
      <c r="K27">
        <f>Control!F29/100</f>
        <v>3.341822950106961E-2</v>
      </c>
      <c r="L27" s="25">
        <f t="shared" si="9"/>
        <v>3.3138182751468494E-2</v>
      </c>
      <c r="M27" s="10">
        <f t="shared" si="4"/>
        <v>11.164528077076184</v>
      </c>
      <c r="N27">
        <f t="shared" si="10"/>
        <v>4.2838863857676561E-4</v>
      </c>
      <c r="O27">
        <f t="shared" si="11"/>
        <v>6.8716487408636093E-3</v>
      </c>
      <c r="P27" s="25">
        <f t="shared" si="12"/>
        <v>5.9123725930919808E-3</v>
      </c>
      <c r="Q27" s="17">
        <f t="shared" si="13"/>
        <v>2.9680241123128006</v>
      </c>
      <c r="R27">
        <f t="shared" si="23"/>
        <v>2383.0860417882714</v>
      </c>
      <c r="S27" s="25">
        <f t="shared" si="15"/>
        <v>2.4299765795052428E-3</v>
      </c>
      <c r="T27" s="25">
        <f t="shared" si="16"/>
        <v>3.9088265612040818E-2</v>
      </c>
      <c r="U27" s="10">
        <f ca="1">RANK(C27,$C$3:OFFSET($C$3,Control!$I$5-1,0),1)</f>
        <v>30</v>
      </c>
      <c r="V27" s="10">
        <f t="shared" ca="1" si="24"/>
        <v>30</v>
      </c>
      <c r="W27" s="10">
        <f t="shared" ca="1" si="24"/>
        <v>30</v>
      </c>
      <c r="X27" s="7">
        <f t="shared" si="18"/>
        <v>3.3566571390045254</v>
      </c>
      <c r="Y27" s="7">
        <f t="shared" ca="1" si="5"/>
        <v>80.457643330611887</v>
      </c>
      <c r="Z27">
        <v>1</v>
      </c>
      <c r="AA27">
        <v>2</v>
      </c>
      <c r="AB27" s="11">
        <f t="shared" si="19"/>
        <v>31.758004700682349</v>
      </c>
      <c r="AC27" s="11"/>
      <c r="AD27" s="7">
        <f t="shared" si="20"/>
        <v>4.1613457131591129</v>
      </c>
      <c r="AE27">
        <f t="shared" si="21"/>
        <v>99.914795539492971</v>
      </c>
      <c r="AF27" s="25">
        <f t="shared" si="22"/>
        <v>8.3800594400775721E-3</v>
      </c>
      <c r="AG27" s="7"/>
      <c r="AS27" s="8"/>
      <c r="AX27" s="7"/>
      <c r="BH27" s="1"/>
    </row>
    <row r="28" spans="1:60" ht="14.25" x14ac:dyDescent="0.2">
      <c r="A28" s="37" t="str">
        <f>Control!B30</f>
        <v>AME 10 GB</v>
      </c>
      <c r="B28" s="27">
        <f t="shared" si="6"/>
        <v>5.923072071323161</v>
      </c>
      <c r="C28" s="20">
        <v>213.78995180601945</v>
      </c>
      <c r="D28" s="9">
        <f t="shared" si="7"/>
        <v>9.3277912061040524E-7</v>
      </c>
      <c r="E28">
        <f>Control!C30/100</f>
        <v>0.24187466281342476</v>
      </c>
      <c r="F28">
        <f t="shared" si="8"/>
        <v>3.7385331665424442E-5</v>
      </c>
      <c r="G28">
        <f t="shared" si="0"/>
        <v>378.39828600493416</v>
      </c>
      <c r="H28" s="21">
        <f t="shared" si="1"/>
        <v>1.3918624385744325E-14</v>
      </c>
      <c r="I28" s="7">
        <f t="shared" si="2"/>
        <v>6.4669343408954321</v>
      </c>
      <c r="J28">
        <f t="shared" si="3"/>
        <v>6.4669343408954321</v>
      </c>
      <c r="K28">
        <f>Control!F30/100</f>
        <v>5.36348085231503E-2</v>
      </c>
      <c r="L28" s="25">
        <f t="shared" si="9"/>
        <v>5.3189218499717077E-2</v>
      </c>
      <c r="M28" s="10">
        <f t="shared" si="4"/>
        <v>11.446173450292065</v>
      </c>
      <c r="N28">
        <f t="shared" si="10"/>
        <v>4.2469736771922164E-4</v>
      </c>
      <c r="O28">
        <f t="shared" si="11"/>
        <v>6.8124382145884517E-3</v>
      </c>
      <c r="P28" s="25">
        <f t="shared" si="12"/>
        <v>5.8614278044432236E-3</v>
      </c>
      <c r="Q28" s="17">
        <f t="shared" si="13"/>
        <v>1.5425600592350874</v>
      </c>
      <c r="R28">
        <f t="shared" si="23"/>
        <v>2418.0442993734828</v>
      </c>
      <c r="S28" s="25">
        <f t="shared" si="15"/>
        <v>2.4090383450967811E-3</v>
      </c>
      <c r="T28" s="25">
        <f t="shared" si="16"/>
        <v>5.9088031635825725E-2</v>
      </c>
      <c r="U28" s="10">
        <f ca="1">RANK(C28,$C$3:OFFSET($C$3,Control!$I$5-1,0),1)</f>
        <v>44</v>
      </c>
      <c r="V28" s="10">
        <f t="shared" ca="1" si="24"/>
        <v>44</v>
      </c>
      <c r="W28" s="10">
        <f t="shared" ca="1" si="24"/>
        <v>44</v>
      </c>
      <c r="X28" s="7">
        <f t="shared" si="18"/>
        <v>5.3613915867436299</v>
      </c>
      <c r="Y28" s="7">
        <f t="shared" ca="1" si="5"/>
        <v>169.78995180601945</v>
      </c>
      <c r="Z28">
        <v>1</v>
      </c>
      <c r="AA28">
        <v>2</v>
      </c>
      <c r="AB28" s="11">
        <f t="shared" si="19"/>
        <v>9.9418607768516587</v>
      </c>
      <c r="AC28" s="11"/>
      <c r="AD28" s="7">
        <f t="shared" si="20"/>
        <v>6.1639759058328387</v>
      </c>
      <c r="AE28">
        <f t="shared" si="21"/>
        <v>52.742494093630157</v>
      </c>
      <c r="AF28" s="25">
        <f t="shared" si="22"/>
        <v>8.3078514812054294E-3</v>
      </c>
      <c r="AG28" s="7"/>
      <c r="AS28" s="8"/>
      <c r="AX28" s="7"/>
      <c r="BH28" s="1"/>
    </row>
    <row r="29" spans="1:60" ht="14.25" x14ac:dyDescent="0.2">
      <c r="A29" s="37" t="str">
        <f>Control!B31</f>
        <v>AME 10 G1</v>
      </c>
      <c r="B29" s="27">
        <f t="shared" si="6"/>
        <v>2.5959571203242717</v>
      </c>
      <c r="C29" s="20">
        <v>55.408868246285238</v>
      </c>
      <c r="D29" s="9">
        <f t="shared" si="7"/>
        <v>9.0193210677824709E-7</v>
      </c>
      <c r="E29">
        <f>Control!C31/100</f>
        <v>0.26776829980812428</v>
      </c>
      <c r="F29">
        <f t="shared" si="8"/>
        <v>3.877909687385688E-5</v>
      </c>
      <c r="G29">
        <f t="shared" si="0"/>
        <v>98.071123533866768</v>
      </c>
      <c r="H29" s="21">
        <f t="shared" si="1"/>
        <v>1.9869505525150585E-14</v>
      </c>
      <c r="I29" s="7">
        <f t="shared" si="2"/>
        <v>5.8512413412306614</v>
      </c>
      <c r="J29">
        <f t="shared" si="3"/>
        <v>5.8512413412306614</v>
      </c>
      <c r="K29">
        <f>Control!F31/100</f>
        <v>1.9947877294090165E-2</v>
      </c>
      <c r="L29" s="25">
        <f t="shared" si="9"/>
        <v>1.9775974923864532E-2</v>
      </c>
      <c r="M29" s="10">
        <f t="shared" si="4"/>
        <v>10.356425434493008</v>
      </c>
      <c r="N29">
        <f t="shared" si="10"/>
        <v>4.405305404870141E-4</v>
      </c>
      <c r="O29">
        <f t="shared" si="11"/>
        <v>7.0664132081250291E-3</v>
      </c>
      <c r="P29" s="25">
        <f t="shared" si="12"/>
        <v>6.079948111249193E-3</v>
      </c>
      <c r="Q29" s="17">
        <f t="shared" si="13"/>
        <v>5.9009552455105014</v>
      </c>
      <c r="R29">
        <f t="shared" si="23"/>
        <v>2311.2137295934958</v>
      </c>
      <c r="S29" s="25">
        <f t="shared" si="15"/>
        <v>2.4988498749562533E-3</v>
      </c>
      <c r="T29" s="25">
        <f t="shared" si="16"/>
        <v>2.5894702131987579E-2</v>
      </c>
      <c r="U29" s="10">
        <f ca="1">RANK(C29,$C$3:OFFSET($C$3,Control!$I$5-1,0),1)</f>
        <v>5</v>
      </c>
      <c r="V29" s="10">
        <f t="shared" ca="1" si="24"/>
        <v>5</v>
      </c>
      <c r="W29" s="10">
        <f t="shared" ca="1" si="24"/>
        <v>5</v>
      </c>
      <c r="X29" s="7">
        <f t="shared" si="18"/>
        <v>2.0216505464351546</v>
      </c>
      <c r="Y29" s="7">
        <f t="shared" ca="1" si="5"/>
        <v>50.408868246285238</v>
      </c>
      <c r="Z29">
        <v>1</v>
      </c>
      <c r="AA29">
        <v>2</v>
      </c>
      <c r="AB29" s="11">
        <f t="shared" si="19"/>
        <v>55.727017111200055</v>
      </c>
      <c r="AC29" s="11"/>
      <c r="AD29" s="7">
        <f t="shared" si="20"/>
        <v>2.8458421078198972</v>
      </c>
      <c r="AE29">
        <f t="shared" si="21"/>
        <v>126.88134114356912</v>
      </c>
      <c r="AF29" s="25">
        <f t="shared" si="22"/>
        <v>8.6175770830793034E-3</v>
      </c>
      <c r="AG29" s="7"/>
      <c r="AS29" s="8"/>
      <c r="AX29" s="7"/>
      <c r="BH29" s="1"/>
    </row>
    <row r="30" spans="1:60" ht="14.25" x14ac:dyDescent="0.2">
      <c r="A30" s="37" t="str">
        <f>Control!B32</f>
        <v>AME 10 G2</v>
      </c>
      <c r="B30" s="27">
        <f t="shared" si="6"/>
        <v>3.467585567589444</v>
      </c>
      <c r="C30" s="20">
        <v>90.296613759183643</v>
      </c>
      <c r="D30" s="9">
        <f t="shared" si="7"/>
        <v>7.9279073927907007E-7</v>
      </c>
      <c r="E30">
        <f>Control!C32/100</f>
        <v>0.24080955998466425</v>
      </c>
      <c r="F30">
        <f t="shared" si="8"/>
        <v>3.7330047994687722E-5</v>
      </c>
      <c r="G30">
        <f t="shared" si="0"/>
        <v>159.82081285806535</v>
      </c>
      <c r="H30" s="21">
        <f t="shared" si="1"/>
        <v>1.3705283708475521E-14</v>
      </c>
      <c r="I30" s="7">
        <f t="shared" si="2"/>
        <v>6.4950953451025315</v>
      </c>
      <c r="J30">
        <f t="shared" si="3"/>
        <v>6.4950953451025315</v>
      </c>
      <c r="K30">
        <f>Control!F32/100</f>
        <v>2.8942447479320482E-2</v>
      </c>
      <c r="L30" s="25">
        <f t="shared" si="9"/>
        <v>2.8702353489656759E-2</v>
      </c>
      <c r="M30" s="10">
        <f t="shared" si="4"/>
        <v>11.496017119903877</v>
      </c>
      <c r="N30">
        <f t="shared" si="10"/>
        <v>4.2406934521965246E-4</v>
      </c>
      <c r="O30">
        <f t="shared" si="11"/>
        <v>6.8023643012542047E-3</v>
      </c>
      <c r="P30" s="25">
        <f t="shared" si="12"/>
        <v>5.8527602005902504E-3</v>
      </c>
      <c r="Q30" s="17">
        <f t="shared" si="13"/>
        <v>3.5716576877357591</v>
      </c>
      <c r="R30">
        <f t="shared" si="23"/>
        <v>2368.2026389995203</v>
      </c>
      <c r="S30" s="25">
        <f t="shared" si="15"/>
        <v>2.4054759724567746E-3</v>
      </c>
      <c r="T30" s="25">
        <f t="shared" si="16"/>
        <v>3.4592443738241697E-2</v>
      </c>
      <c r="U30" s="10">
        <f ca="1">RANK(C30,$C$3:OFFSET($C$3,Control!$I$5-1,0),1)</f>
        <v>17</v>
      </c>
      <c r="V30" s="10">
        <f t="shared" ca="1" si="24"/>
        <v>17</v>
      </c>
      <c r="W30" s="10">
        <f t="shared" ca="1" si="24"/>
        <v>17</v>
      </c>
      <c r="X30" s="7">
        <f t="shared" si="18"/>
        <v>2.9126422834876413</v>
      </c>
      <c r="Y30" s="7">
        <f t="shared" ca="1" si="5"/>
        <v>73.296613759183643</v>
      </c>
      <c r="Z30">
        <v>1</v>
      </c>
      <c r="AA30">
        <v>2</v>
      </c>
      <c r="AB30" s="11">
        <f t="shared" si="19"/>
        <v>38.969044045579821</v>
      </c>
      <c r="AC30" s="11"/>
      <c r="AD30" s="7">
        <f t="shared" si="20"/>
        <v>3.7081331648351217</v>
      </c>
      <c r="AE30">
        <f t="shared" si="21"/>
        <v>111.3556524148038</v>
      </c>
      <c r="AF30" s="25">
        <f t="shared" si="22"/>
        <v>8.2955662210417135E-3</v>
      </c>
      <c r="AG30" s="7"/>
      <c r="AS30" s="9"/>
      <c r="AX30" s="7"/>
      <c r="BH30" s="1"/>
    </row>
    <row r="31" spans="1:60" ht="14.25" x14ac:dyDescent="0.2">
      <c r="A31" s="37" t="str">
        <f>Control!B33</f>
        <v>AME 10 G3</v>
      </c>
      <c r="B31" s="27">
        <f t="shared" ref="B31:B94" si="25">100*T31/(1-S31)</f>
        <v>2.6322960521710885</v>
      </c>
      <c r="C31" s="20">
        <v>56.743044023594848</v>
      </c>
      <c r="D31" s="9">
        <f t="shared" ref="D31:D94" si="26">ABS(B31-((354.94*SQRT(C31)+9.623*C31-1.5223*POWER(C31,1.5))/($AA$1+273)+0.0012439*POWER(C31,1.5)))</f>
        <v>2.5609180820396205E-7</v>
      </c>
      <c r="E31">
        <f>Control!C33/100</f>
        <v>0.22324628263464061</v>
      </c>
      <c r="F31">
        <f t="shared" ref="F31:F94" si="27">$F$2*N31</f>
        <v>3.6440415780041347E-5</v>
      </c>
      <c r="G31">
        <f t="shared" ref="G31:G94" si="28">0.018*C31*1000000/8.3144/($AA$1+273.15)</f>
        <v>100.43255269879464</v>
      </c>
      <c r="H31" s="21">
        <f t="shared" ref="H31:H94" si="29">2*0.0000000000000000001*(E31*100)^3.5</f>
        <v>1.0514165811356827E-14</v>
      </c>
      <c r="I31" s="7">
        <f t="shared" ref="I31:I94" si="30">MIN(J31*$J$2,C31)</f>
        <v>6.9982115447114621</v>
      </c>
      <c r="J31">
        <f t="shared" ref="J31:J94" si="31">$I$2+(0.821*SQRT(H31)+1.54)/E31</f>
        <v>6.9982115447114621</v>
      </c>
      <c r="K31">
        <f>Control!F33/100</f>
        <v>2.0678884814594962E-2</v>
      </c>
      <c r="L31" s="25">
        <f t="shared" ref="L31:L94" si="32">K31*(1-F31-P31-S31)</f>
        <v>2.0511429890036872E-2</v>
      </c>
      <c r="M31" s="10">
        <f t="shared" ref="M31:M94" si="33">0.018*I31*1000000/8.3144/($AA$1+273.15)</f>
        <v>12.386509427821482</v>
      </c>
      <c r="N31">
        <f t="shared" ref="N31:N94" si="34">1/((1+$P$2)*(1+(1-E31)/E31*$AA$2/M31)-$O$2)</f>
        <v>4.1396312326126967E-4</v>
      </c>
      <c r="O31">
        <f t="shared" ref="O31:O94" si="35">$O$2*N31</f>
        <v>6.6402535421408657E-3</v>
      </c>
      <c r="P31" s="25">
        <f t="shared" ref="P31:P94" si="36">S31*($P$2-$F$2)</f>
        <v>5.7132799615135094E-3</v>
      </c>
      <c r="Q31" s="17">
        <f t="shared" ref="Q31:Q94" si="37">100/(1+G31/$AA$2*(1/S31-1))</f>
        <v>5.4403831298004901</v>
      </c>
      <c r="R31">
        <f t="shared" ref="R31:R94" si="38">Q31/100*G31+(100-Q31)/100*2450</f>
        <v>2322.174528973741</v>
      </c>
      <c r="S31" s="25">
        <f t="shared" ref="S31:S94" si="39">($O$2/(1+$P$2-$F$2)+1)*N31</f>
        <v>2.348149796048968E-3</v>
      </c>
      <c r="T31" s="25">
        <f t="shared" ref="T31:T94" si="40">L31+F31+P31</f>
        <v>2.6261150267330422E-2</v>
      </c>
      <c r="U31" s="10">
        <f ca="1">RANK(C31,$C$3:OFFSET($C$3,Control!$I$5-1,0),1)</f>
        <v>6</v>
      </c>
      <c r="V31" s="10">
        <f t="shared" ca="1" si="24"/>
        <v>6</v>
      </c>
      <c r="W31" s="10">
        <f t="shared" ca="1" si="24"/>
        <v>6</v>
      </c>
      <c r="X31" s="7">
        <f t="shared" si="18"/>
        <v>2.0925393013298139</v>
      </c>
      <c r="Y31" s="7">
        <f t="shared" ca="1" si="5"/>
        <v>50.743044023594848</v>
      </c>
      <c r="Z31">
        <v>1</v>
      </c>
      <c r="AA31">
        <v>2</v>
      </c>
      <c r="AB31" s="11">
        <f t="shared" si="19"/>
        <v>54.959754035900083</v>
      </c>
      <c r="AC31" s="11"/>
      <c r="AD31" s="7">
        <f t="shared" ref="AD31:AD94" si="41">B31+S31*100</f>
        <v>2.8671110317759854</v>
      </c>
      <c r="AE31">
        <f t="shared" ref="AE31:AE94" si="42">($AE$1/100-K31)/(1-K31)/N31-1-$P$2</f>
        <v>133.55076133666898</v>
      </c>
      <c r="AF31" s="25">
        <f t="shared" ref="AF31:AF94" si="43">S31+P31+F31</f>
        <v>8.0978701733425175E-3</v>
      </c>
    </row>
    <row r="32" spans="1:60" ht="14.25" x14ac:dyDescent="0.2">
      <c r="A32" s="37" t="str">
        <f>Control!B34</f>
        <v>AME_10-Aa</v>
      </c>
      <c r="B32" s="27">
        <f t="shared" si="25"/>
        <v>3.4430313808985646</v>
      </c>
      <c r="C32" s="20">
        <v>89.236976609800777</v>
      </c>
      <c r="D32" s="9">
        <f t="shared" si="26"/>
        <v>5.2023611996077079E-7</v>
      </c>
      <c r="E32">
        <f>Control!C34/100</f>
        <v>0.45721600000000001</v>
      </c>
      <c r="F32">
        <f t="shared" si="27"/>
        <v>5.305361665312904E-5</v>
      </c>
      <c r="G32">
        <f t="shared" si="28"/>
        <v>157.94530431462621</v>
      </c>
      <c r="H32" s="21">
        <f t="shared" si="29"/>
        <v>1.292572658617302E-13</v>
      </c>
      <c r="I32" s="7">
        <f t="shared" si="30"/>
        <v>3.4682117318049435</v>
      </c>
      <c r="J32">
        <f t="shared" si="31"/>
        <v>3.4682117318049435</v>
      </c>
      <c r="K32">
        <f>Control!F34/100</f>
        <v>2.6251079695098604E-2</v>
      </c>
      <c r="L32" s="25">
        <f t="shared" si="32"/>
        <v>2.5941587535348715E-2</v>
      </c>
      <c r="M32" s="10">
        <f t="shared" si="33"/>
        <v>6.1385736968964695</v>
      </c>
      <c r="N32">
        <f t="shared" si="34"/>
        <v>6.0268908517954582E-4</v>
      </c>
      <c r="O32">
        <f t="shared" si="35"/>
        <v>9.6675479234590665E-3</v>
      </c>
      <c r="P32" s="25">
        <f t="shared" si="36"/>
        <v>8.317966697738861E-3</v>
      </c>
      <c r="Q32" s="17">
        <f t="shared" si="37"/>
        <v>5.0620823212815917</v>
      </c>
      <c r="R32">
        <f t="shared" si="38"/>
        <v>2333.9743044556062</v>
      </c>
      <c r="S32" s="25">
        <f t="shared" si="39"/>
        <v>3.4186722751922381E-3</v>
      </c>
      <c r="T32" s="25">
        <f t="shared" si="40"/>
        <v>3.4312607849740703E-2</v>
      </c>
      <c r="U32" s="10">
        <f ca="1">RANK(C32,$C$3:OFFSET($C$3,Control!$I$5-1,0),1)</f>
        <v>15</v>
      </c>
      <c r="V32" s="10">
        <f t="shared" ca="1" si="24"/>
        <v>15</v>
      </c>
      <c r="W32" s="10">
        <f t="shared" ca="1" si="24"/>
        <v>15</v>
      </c>
      <c r="X32" s="7">
        <f t="shared" si="18"/>
        <v>2.6544276620528264</v>
      </c>
      <c r="Y32" s="7">
        <f t="shared" ca="1" si="5"/>
        <v>74.236976609800777</v>
      </c>
      <c r="Z32">
        <v>1</v>
      </c>
      <c r="AA32">
        <v>2</v>
      </c>
      <c r="AB32" s="11">
        <f t="shared" si="19"/>
        <v>39.390662903139457</v>
      </c>
      <c r="AC32" s="11"/>
      <c r="AD32" s="7">
        <f t="shared" si="41"/>
        <v>3.7848986084177882</v>
      </c>
      <c r="AE32">
        <f t="shared" si="42"/>
        <v>81.672049983379537</v>
      </c>
      <c r="AF32" s="25">
        <f t="shared" si="43"/>
        <v>1.1789692589584228E-2</v>
      </c>
    </row>
    <row r="33" spans="1:43" ht="14.25" x14ac:dyDescent="0.2">
      <c r="A33" s="37" t="str">
        <f>Control!B35</f>
        <v>AME_10-Ac</v>
      </c>
      <c r="B33" s="27">
        <f t="shared" si="25"/>
        <v>3.3917909941762612</v>
      </c>
      <c r="C33" s="20">
        <v>87.039102868037787</v>
      </c>
      <c r="D33" s="9">
        <f t="shared" si="26"/>
        <v>2.8391409756522989E-7</v>
      </c>
      <c r="E33">
        <f>Control!C35/100</f>
        <v>0.45721600000000001</v>
      </c>
      <c r="F33">
        <f t="shared" si="27"/>
        <v>5.305361665312904E-5</v>
      </c>
      <c r="G33">
        <f t="shared" si="28"/>
        <v>154.0551698639062</v>
      </c>
      <c r="H33" s="21">
        <f t="shared" si="29"/>
        <v>1.292572658617302E-13</v>
      </c>
      <c r="I33" s="7">
        <f t="shared" si="30"/>
        <v>3.4682117318049435</v>
      </c>
      <c r="J33">
        <f t="shared" si="31"/>
        <v>3.4682117318049435</v>
      </c>
      <c r="K33">
        <f>Control!F35/100</f>
        <v>2.5734335311338209E-2</v>
      </c>
      <c r="L33" s="25">
        <f t="shared" si="32"/>
        <v>2.543093540902025E-2</v>
      </c>
      <c r="M33" s="10">
        <f t="shared" si="33"/>
        <v>6.1385736968964695</v>
      </c>
      <c r="N33">
        <f t="shared" si="34"/>
        <v>6.0268908517954582E-4</v>
      </c>
      <c r="O33">
        <f t="shared" si="35"/>
        <v>9.6675479234590665E-3</v>
      </c>
      <c r="P33" s="25">
        <f t="shared" si="36"/>
        <v>8.317966697738861E-3</v>
      </c>
      <c r="Q33" s="17">
        <f t="shared" si="37"/>
        <v>5.1832822753518162</v>
      </c>
      <c r="R33">
        <f t="shared" si="38"/>
        <v>2330.9946985676993</v>
      </c>
      <c r="S33" s="25">
        <f t="shared" si="39"/>
        <v>3.4186722751922381E-3</v>
      </c>
      <c r="T33" s="25">
        <f t="shared" si="40"/>
        <v>3.3801955723412241E-2</v>
      </c>
      <c r="U33" s="10">
        <f ca="1">RANK(C33,$C$3:OFFSET($C$3,Control!$I$5-1,0),1)</f>
        <v>14</v>
      </c>
      <c r="V33" s="10">
        <f t="shared" ca="1" si="24"/>
        <v>14</v>
      </c>
      <c r="W33" s="10">
        <f t="shared" ca="1" si="24"/>
        <v>14</v>
      </c>
      <c r="X33" s="7">
        <f t="shared" si="18"/>
        <v>2.6033624494199796</v>
      </c>
      <c r="Y33" s="7">
        <f t="shared" ca="1" si="5"/>
        <v>73.039102868037787</v>
      </c>
      <c r="Z33">
        <v>1</v>
      </c>
      <c r="AA33">
        <v>2</v>
      </c>
      <c r="AB33" s="11">
        <f t="shared" si="19"/>
        <v>40.280204970802735</v>
      </c>
      <c r="AC33" s="11"/>
      <c r="AD33" s="7">
        <f t="shared" si="41"/>
        <v>3.7336582216954852</v>
      </c>
      <c r="AE33">
        <f t="shared" si="42"/>
        <v>82.506909385642373</v>
      </c>
      <c r="AF33" s="25">
        <f t="shared" si="43"/>
        <v>1.1789692589584228E-2</v>
      </c>
    </row>
    <row r="34" spans="1:43" ht="14.25" x14ac:dyDescent="0.2">
      <c r="A34" s="37" t="str">
        <f>Control!B36</f>
        <v>AME_10-Ab</v>
      </c>
      <c r="B34" s="27">
        <f t="shared" si="25"/>
        <v>3.5314737538101588</v>
      </c>
      <c r="C34" s="20">
        <v>93.072952122154305</v>
      </c>
      <c r="D34" s="9">
        <f t="shared" si="26"/>
        <v>9.1065704177495377E-7</v>
      </c>
      <c r="E34">
        <f>Control!C36/100</f>
        <v>0.38475399999999998</v>
      </c>
      <c r="F34">
        <f t="shared" si="27"/>
        <v>4.6548438127736357E-5</v>
      </c>
      <c r="G34">
        <f t="shared" si="28"/>
        <v>164.73480282365111</v>
      </c>
      <c r="H34" s="21">
        <f t="shared" si="29"/>
        <v>7.0659571290501986E-14</v>
      </c>
      <c r="I34" s="7">
        <f t="shared" si="30"/>
        <v>4.1025580454969592</v>
      </c>
      <c r="J34">
        <f t="shared" si="31"/>
        <v>4.1025580454969592</v>
      </c>
      <c r="K34">
        <f>Control!F36/100</f>
        <v>2.8155447799782164E-2</v>
      </c>
      <c r="L34" s="25">
        <f t="shared" si="32"/>
        <v>2.7864205106478416E-2</v>
      </c>
      <c r="M34" s="10">
        <f t="shared" si="33"/>
        <v>7.2613372122388613</v>
      </c>
      <c r="N34">
        <f t="shared" si="34"/>
        <v>5.2879025713108499E-4</v>
      </c>
      <c r="O34">
        <f t="shared" si="35"/>
        <v>8.4821598366097341E-3</v>
      </c>
      <c r="P34" s="25">
        <f t="shared" si="36"/>
        <v>7.2980577499504543E-3</v>
      </c>
      <c r="Q34" s="17">
        <f t="shared" si="37"/>
        <v>4.2911192325526297</v>
      </c>
      <c r="R34">
        <f t="shared" si="38"/>
        <v>2351.9365456091341</v>
      </c>
      <c r="S34" s="25">
        <f t="shared" si="39"/>
        <v>2.9994911736409974E-3</v>
      </c>
      <c r="T34" s="25">
        <f t="shared" si="40"/>
        <v>3.5208811294556608E-2</v>
      </c>
      <c r="U34" s="10">
        <f ca="1">RANK(C34,$C$3:OFFSET($C$3,Control!$I$5-1,0),1)</f>
        <v>18</v>
      </c>
      <c r="V34" s="10">
        <f t="shared" ca="1" si="24"/>
        <v>18</v>
      </c>
      <c r="W34" s="10">
        <f t="shared" ca="1" si="24"/>
        <v>18</v>
      </c>
      <c r="X34" s="7">
        <f t="shared" si="18"/>
        <v>2.8392995363609499</v>
      </c>
      <c r="Y34" s="7">
        <f t="shared" ca="1" si="5"/>
        <v>75.072952122154305</v>
      </c>
      <c r="Z34">
        <v>1</v>
      </c>
      <c r="AA34">
        <v>2</v>
      </c>
      <c r="AB34" s="11">
        <f t="shared" si="19"/>
        <v>37.886122795641825</v>
      </c>
      <c r="AC34" s="11"/>
      <c r="AD34" s="7">
        <f t="shared" si="41"/>
        <v>3.8314228711742584</v>
      </c>
      <c r="AE34">
        <f t="shared" si="42"/>
        <v>90.062425186535904</v>
      </c>
      <c r="AF34" s="25">
        <f t="shared" si="43"/>
        <v>1.0344097361719188E-2</v>
      </c>
    </row>
    <row r="35" spans="1:43" ht="14.25" x14ac:dyDescent="0.2">
      <c r="A35" s="37" t="str">
        <f>Control!B37</f>
        <v>AME_10-Db</v>
      </c>
      <c r="B35" s="27">
        <f t="shared" si="25"/>
        <v>4.0465961384212452</v>
      </c>
      <c r="C35" s="20">
        <v>116.42812055707105</v>
      </c>
      <c r="D35" s="9">
        <f t="shared" si="26"/>
        <v>1.9142674467786946E-7</v>
      </c>
      <c r="E35">
        <f>Control!C37/100</f>
        <v>0.38475399999999998</v>
      </c>
      <c r="F35">
        <f t="shared" si="27"/>
        <v>4.6548438127736357E-5</v>
      </c>
      <c r="G35">
        <f t="shared" si="28"/>
        <v>206.07236630814882</v>
      </c>
      <c r="H35" s="21">
        <f t="shared" si="29"/>
        <v>7.0659571290501986E-14</v>
      </c>
      <c r="I35" s="7">
        <f t="shared" si="30"/>
        <v>4.1025580454969592</v>
      </c>
      <c r="J35">
        <f t="shared" si="31"/>
        <v>4.1025580454969592</v>
      </c>
      <c r="K35">
        <f>Control!F37/100</f>
        <v>3.3344900802547851E-2</v>
      </c>
      <c r="L35" s="25">
        <f t="shared" si="32"/>
        <v>3.2999977902129426E-2</v>
      </c>
      <c r="M35" s="10">
        <f t="shared" si="33"/>
        <v>7.2613372122388613</v>
      </c>
      <c r="N35">
        <f t="shared" si="34"/>
        <v>5.2879025713108499E-4</v>
      </c>
      <c r="O35">
        <f t="shared" si="35"/>
        <v>8.4821598366097341E-3</v>
      </c>
      <c r="P35" s="25">
        <f t="shared" si="36"/>
        <v>7.2980577499504543E-3</v>
      </c>
      <c r="Q35" s="17">
        <f t="shared" si="37"/>
        <v>3.4601164666035777</v>
      </c>
      <c r="R35">
        <f t="shared" si="38"/>
        <v>2372.3574904479606</v>
      </c>
      <c r="S35" s="25">
        <f t="shared" si="39"/>
        <v>2.9994911736409974E-3</v>
      </c>
      <c r="T35" s="25">
        <f t="shared" si="40"/>
        <v>4.0344584090207615E-2</v>
      </c>
      <c r="U35" s="10">
        <f ca="1">RANK(C35,$C$3:OFFSET($C$3,Control!$I$5-1,0),1)</f>
        <v>31</v>
      </c>
      <c r="V35" s="10">
        <f t="shared" ca="1" si="24"/>
        <v>31</v>
      </c>
      <c r="W35" s="10">
        <f t="shared" ca="1" si="24"/>
        <v>31</v>
      </c>
      <c r="X35" s="7">
        <f t="shared" si="18"/>
        <v>3.3528768159260509</v>
      </c>
      <c r="Y35" s="7">
        <f t="shared" ca="1" si="5"/>
        <v>85.428120557071054</v>
      </c>
      <c r="Z35">
        <v>1</v>
      </c>
      <c r="AA35">
        <v>2</v>
      </c>
      <c r="AB35" s="11">
        <f t="shared" si="19"/>
        <v>29.885185924376845</v>
      </c>
      <c r="AC35" s="11"/>
      <c r="AD35" s="7">
        <f t="shared" si="41"/>
        <v>4.3465452557853448</v>
      </c>
      <c r="AE35">
        <f t="shared" si="42"/>
        <v>80.41247485716066</v>
      </c>
      <c r="AF35" s="25">
        <f t="shared" si="43"/>
        <v>1.0344097361719188E-2</v>
      </c>
    </row>
    <row r="36" spans="1:43" ht="14.25" x14ac:dyDescent="0.2">
      <c r="A36" s="37" t="str">
        <f>Control!B38</f>
        <v>AME_10-Bc</v>
      </c>
      <c r="B36" s="27">
        <f t="shared" si="25"/>
        <v>3.5691453349335807</v>
      </c>
      <c r="C36" s="20">
        <v>94.72288825486855</v>
      </c>
      <c r="D36" s="9">
        <f t="shared" si="26"/>
        <v>4.5178074614682373E-8</v>
      </c>
      <c r="E36">
        <f>Control!C38/100</f>
        <v>0.403194</v>
      </c>
      <c r="F36">
        <f t="shared" si="27"/>
        <v>4.8052954784340837E-5</v>
      </c>
      <c r="G36">
        <f t="shared" si="28"/>
        <v>167.65511315331131</v>
      </c>
      <c r="H36" s="21">
        <f t="shared" si="29"/>
        <v>8.3239451159565456E-14</v>
      </c>
      <c r="I36" s="7">
        <f t="shared" si="30"/>
        <v>3.9195018697419761</v>
      </c>
      <c r="J36">
        <f t="shared" si="31"/>
        <v>3.9195018697419761</v>
      </c>
      <c r="K36">
        <f>Control!F38/100</f>
        <v>2.8301153860659404E-2</v>
      </c>
      <c r="L36" s="25">
        <f t="shared" si="32"/>
        <v>2.7998941845812531E-2</v>
      </c>
      <c r="M36" s="10">
        <f t="shared" si="33"/>
        <v>6.9373362825265357</v>
      </c>
      <c r="N36">
        <f t="shared" si="34"/>
        <v>5.458815663501119E-4</v>
      </c>
      <c r="O36">
        <f t="shared" si="35"/>
        <v>8.7563162051465492E-3</v>
      </c>
      <c r="P36" s="25">
        <f t="shared" si="36"/>
        <v>7.5339421294763759E-3</v>
      </c>
      <c r="Q36" s="17">
        <f t="shared" si="37"/>
        <v>4.3503816680381444</v>
      </c>
      <c r="R36">
        <f t="shared" si="38"/>
        <v>2350.7092864412157</v>
      </c>
      <c r="S36" s="25">
        <f t="shared" si="39"/>
        <v>3.096439312259466E-3</v>
      </c>
      <c r="T36" s="25">
        <f t="shared" si="40"/>
        <v>3.5580936930073248E-2</v>
      </c>
      <c r="U36" s="10">
        <f ca="1">RANK(C36,$C$3:OFFSET($C$3,Control!$I$5-1,0),1)</f>
        <v>21</v>
      </c>
      <c r="V36" s="10">
        <f t="shared" ref="V36:W55" ca="1" si="44">IF(U36=U35,U35+1,U36)</f>
        <v>21</v>
      </c>
      <c r="W36" s="10">
        <f t="shared" ca="1" si="44"/>
        <v>21</v>
      </c>
      <c r="X36" s="7">
        <f t="shared" si="18"/>
        <v>2.8544823412162641</v>
      </c>
      <c r="Y36" s="7">
        <f t="shared" ca="1" si="5"/>
        <v>73.72288825486855</v>
      </c>
      <c r="Z36">
        <v>1</v>
      </c>
      <c r="AA36">
        <v>2</v>
      </c>
      <c r="AB36" s="11">
        <f t="shared" si="19"/>
        <v>37.257113489111255</v>
      </c>
      <c r="AC36" s="11"/>
      <c r="AD36" s="7">
        <f t="shared" si="41"/>
        <v>3.8787892661595271</v>
      </c>
      <c r="AE36">
        <f t="shared" si="42"/>
        <v>86.871266301347603</v>
      </c>
      <c r="AF36" s="25">
        <f t="shared" si="43"/>
        <v>1.0678434396520184E-2</v>
      </c>
    </row>
    <row r="37" spans="1:43" ht="14.25" x14ac:dyDescent="0.2">
      <c r="A37" s="37" t="str">
        <f>Control!B39</f>
        <v>AME_10-Bb</v>
      </c>
      <c r="B37" s="27">
        <f t="shared" si="25"/>
        <v>3.6912898107767842</v>
      </c>
      <c r="C37" s="20">
        <v>100.13736236741815</v>
      </c>
      <c r="D37" s="9">
        <f t="shared" si="26"/>
        <v>8.5815749395479202E-7</v>
      </c>
      <c r="E37">
        <f>Control!C39/100</f>
        <v>0.403194</v>
      </c>
      <c r="F37">
        <f t="shared" si="27"/>
        <v>4.8052954784340837E-5</v>
      </c>
      <c r="G37">
        <f t="shared" si="28"/>
        <v>177.23848087709396</v>
      </c>
      <c r="H37" s="21">
        <f t="shared" si="29"/>
        <v>8.3239451159565456E-14</v>
      </c>
      <c r="I37" s="7">
        <f t="shared" si="30"/>
        <v>3.9195018697419761</v>
      </c>
      <c r="J37">
        <f t="shared" si="31"/>
        <v>3.9195018697419761</v>
      </c>
      <c r="K37">
        <f>Control!F39/100</f>
        <v>2.9531959567519247E-2</v>
      </c>
      <c r="L37" s="25">
        <f t="shared" si="32"/>
        <v>2.9216604474676805E-2</v>
      </c>
      <c r="M37" s="10">
        <f t="shared" si="33"/>
        <v>6.9373362825265357</v>
      </c>
      <c r="N37">
        <f t="shared" si="34"/>
        <v>5.458815663501119E-4</v>
      </c>
      <c r="O37">
        <f t="shared" si="35"/>
        <v>8.7563162051465492E-3</v>
      </c>
      <c r="P37" s="25">
        <f t="shared" si="36"/>
        <v>7.5339421294763759E-3</v>
      </c>
      <c r="Q37" s="17">
        <f t="shared" si="37"/>
        <v>4.1248572777140504</v>
      </c>
      <c r="R37">
        <f t="shared" si="38"/>
        <v>2356.2518310733744</v>
      </c>
      <c r="S37" s="25">
        <f t="shared" si="39"/>
        <v>3.096439312259466E-3</v>
      </c>
      <c r="T37" s="25">
        <f t="shared" si="40"/>
        <v>3.6798599558937523E-2</v>
      </c>
      <c r="U37" s="10">
        <f ca="1">RANK(C37,$C$3:OFFSET($C$3,Control!$I$5-1,0),1)</f>
        <v>25</v>
      </c>
      <c r="V37" s="10">
        <f t="shared" ca="1" si="44"/>
        <v>25</v>
      </c>
      <c r="W37" s="10">
        <f t="shared" ca="1" si="44"/>
        <v>25</v>
      </c>
      <c r="X37" s="7">
        <f t="shared" si="18"/>
        <v>2.9762486041026914</v>
      </c>
      <c r="Y37" s="7">
        <f t="shared" ca="1" si="5"/>
        <v>75.137362367418149</v>
      </c>
      <c r="Z37">
        <v>1</v>
      </c>
      <c r="AA37">
        <v>2</v>
      </c>
      <c r="AB37" s="11">
        <f t="shared" si="19"/>
        <v>35.265953610207795</v>
      </c>
      <c r="AC37" s="11"/>
      <c r="AD37" s="7">
        <f t="shared" si="41"/>
        <v>4.0009337420027311</v>
      </c>
      <c r="AE37">
        <f t="shared" si="42"/>
        <v>84.662583050963136</v>
      </c>
      <c r="AF37" s="25">
        <f t="shared" si="43"/>
        <v>1.0678434396520184E-2</v>
      </c>
    </row>
    <row r="38" spans="1:43" ht="14.25" x14ac:dyDescent="0.2">
      <c r="A38" s="37" t="str">
        <f>Control!B40</f>
        <v>AME_10-Ca</v>
      </c>
      <c r="B38" s="27">
        <f t="shared" si="25"/>
        <v>3.7970380854686008</v>
      </c>
      <c r="C38" s="20">
        <v>104.90330594488077</v>
      </c>
      <c r="D38" s="9">
        <f t="shared" si="26"/>
        <v>7.6059498965719285E-7</v>
      </c>
      <c r="E38">
        <f>Control!C40/100</f>
        <v>0.403194</v>
      </c>
      <c r="F38">
        <f t="shared" si="27"/>
        <v>4.8052954784340837E-5</v>
      </c>
      <c r="G38">
        <f t="shared" si="28"/>
        <v>185.67397967239938</v>
      </c>
      <c r="H38" s="21">
        <f t="shared" si="29"/>
        <v>8.3239451159565456E-14</v>
      </c>
      <c r="I38" s="7">
        <f t="shared" si="30"/>
        <v>3.9195018697419761</v>
      </c>
      <c r="J38">
        <f t="shared" si="31"/>
        <v>3.9195018697419761</v>
      </c>
      <c r="K38">
        <f>Control!F40/100</f>
        <v>3.0597546685420099E-2</v>
      </c>
      <c r="L38" s="25">
        <f t="shared" si="32"/>
        <v>3.0270812790445377E-2</v>
      </c>
      <c r="M38" s="10">
        <f t="shared" si="33"/>
        <v>6.9373362825265357</v>
      </c>
      <c r="N38">
        <f t="shared" si="34"/>
        <v>5.458815663501119E-4</v>
      </c>
      <c r="O38">
        <f t="shared" si="35"/>
        <v>8.7563162051465492E-3</v>
      </c>
      <c r="P38" s="25">
        <f t="shared" si="36"/>
        <v>7.5339421294763759E-3</v>
      </c>
      <c r="Q38" s="17">
        <f t="shared" si="37"/>
        <v>3.944850316207642</v>
      </c>
      <c r="R38">
        <f t="shared" si="38"/>
        <v>2360.6757278271348</v>
      </c>
      <c r="S38" s="25">
        <f t="shared" si="39"/>
        <v>3.096439312259466E-3</v>
      </c>
      <c r="T38" s="25">
        <f t="shared" si="40"/>
        <v>3.7852807874706094E-2</v>
      </c>
      <c r="U38" s="10">
        <f ca="1">RANK(C38,$C$3:OFFSET($C$3,Control!$I$5-1,0),1)</f>
        <v>28</v>
      </c>
      <c r="V38" s="10">
        <f t="shared" ca="1" si="44"/>
        <v>28</v>
      </c>
      <c r="W38" s="10">
        <f t="shared" ca="1" si="44"/>
        <v>28</v>
      </c>
      <c r="X38" s="7">
        <f t="shared" si="18"/>
        <v>3.0816694356795487</v>
      </c>
      <c r="Y38" s="7">
        <f t="shared" ca="1" si="5"/>
        <v>76.903305944880771</v>
      </c>
      <c r="Z38">
        <v>1</v>
      </c>
      <c r="AA38">
        <v>2</v>
      </c>
      <c r="AB38" s="11">
        <f t="shared" si="19"/>
        <v>33.601199818043732</v>
      </c>
      <c r="AC38" s="11"/>
      <c r="AD38" s="7">
        <f t="shared" si="41"/>
        <v>4.1066820166945472</v>
      </c>
      <c r="AE38">
        <f t="shared" si="42"/>
        <v>82.745855124272026</v>
      </c>
      <c r="AF38" s="25">
        <f t="shared" si="43"/>
        <v>1.0678434396520184E-2</v>
      </c>
    </row>
    <row r="39" spans="1:43" ht="14.25" x14ac:dyDescent="0.2">
      <c r="A39" s="37" t="str">
        <f>Control!B41</f>
        <v>AME_10-Cb</v>
      </c>
      <c r="B39" s="27">
        <f t="shared" si="25"/>
        <v>3.124051405524459</v>
      </c>
      <c r="C39" s="20">
        <v>75.857947343494445</v>
      </c>
      <c r="D39" s="9">
        <f t="shared" si="26"/>
        <v>5.6554919591889075E-7</v>
      </c>
      <c r="E39">
        <f>Control!C41/100</f>
        <v>0.46220800000000006</v>
      </c>
      <c r="F39">
        <f t="shared" si="27"/>
        <v>5.3566818707992509E-5</v>
      </c>
      <c r="G39">
        <f t="shared" si="28"/>
        <v>134.26504385330352</v>
      </c>
      <c r="H39" s="21">
        <f t="shared" si="29"/>
        <v>1.3426446909923115E-13</v>
      </c>
      <c r="I39" s="7">
        <f t="shared" si="30"/>
        <v>3.4318339380360685</v>
      </c>
      <c r="J39">
        <f t="shared" si="31"/>
        <v>3.4318339380360685</v>
      </c>
      <c r="K39">
        <f>Control!F41/100</f>
        <v>2.2953921850910421E-2</v>
      </c>
      <c r="L39" s="25">
        <f t="shared" si="32"/>
        <v>2.2680684390815945E-2</v>
      </c>
      <c r="M39" s="10">
        <f t="shared" si="33"/>
        <v>6.0741866913590288</v>
      </c>
      <c r="N39">
        <f t="shared" si="34"/>
        <v>6.0851906052279486E-4</v>
      </c>
      <c r="O39">
        <f t="shared" si="35"/>
        <v>9.7610647423452979E-3</v>
      </c>
      <c r="P39" s="25">
        <f t="shared" si="36"/>
        <v>8.3984286505869657E-3</v>
      </c>
      <c r="Q39" s="17">
        <f t="shared" si="37"/>
        <v>5.9560636812728873</v>
      </c>
      <c r="R39">
        <f t="shared" si="38"/>
        <v>2312.0733513224059</v>
      </c>
      <c r="S39" s="25">
        <f t="shared" si="39"/>
        <v>3.451742021370041E-3</v>
      </c>
      <c r="T39" s="25">
        <f t="shared" si="40"/>
        <v>3.1132679860110903E-2</v>
      </c>
      <c r="U39" s="10">
        <f ca="1">RANK(C39,$C$3:OFFSET($C$3,Control!$I$5-1,0),1)</f>
        <v>9</v>
      </c>
      <c r="V39" s="10">
        <f t="shared" ca="1" si="44"/>
        <v>9</v>
      </c>
      <c r="W39" s="10">
        <f t="shared" ca="1" si="44"/>
        <v>9</v>
      </c>
      <c r="X39" s="7">
        <f t="shared" si="18"/>
        <v>2.328920345133874</v>
      </c>
      <c r="Y39" s="7">
        <f t="shared" ca="1" si="5"/>
        <v>66.857947343494445</v>
      </c>
      <c r="Z39">
        <v>1</v>
      </c>
      <c r="AA39">
        <v>2</v>
      </c>
      <c r="AB39" s="11">
        <f t="shared" si="19"/>
        <v>45.140932942442596</v>
      </c>
      <c r="AC39" s="11"/>
      <c r="AD39" s="7">
        <f t="shared" si="41"/>
        <v>3.4692256076614632</v>
      </c>
      <c r="AE39">
        <f t="shared" si="42"/>
        <v>86.116733556505551</v>
      </c>
      <c r="AF39" s="25">
        <f t="shared" si="43"/>
        <v>1.1903737490664999E-2</v>
      </c>
    </row>
    <row r="40" spans="1:43" ht="14.25" x14ac:dyDescent="0.2">
      <c r="A40" s="37" t="str">
        <f>Control!B42</f>
        <v>AME_10-Da</v>
      </c>
      <c r="B40" s="27">
        <f t="shared" si="25"/>
        <v>3.7268936917627258</v>
      </c>
      <c r="C40" s="20">
        <v>101.73400177437392</v>
      </c>
      <c r="D40" s="9">
        <f t="shared" si="26"/>
        <v>2.5043519080725218E-7</v>
      </c>
      <c r="E40">
        <f>Control!C42/100</f>
        <v>0.46220800000000006</v>
      </c>
      <c r="F40">
        <f t="shared" si="27"/>
        <v>5.3566818707992509E-5</v>
      </c>
      <c r="G40">
        <f t="shared" si="28"/>
        <v>180.06445847733301</v>
      </c>
      <c r="H40" s="21">
        <f t="shared" si="29"/>
        <v>1.3426446909923115E-13</v>
      </c>
      <c r="I40" s="7">
        <f t="shared" si="30"/>
        <v>3.4318339380360685</v>
      </c>
      <c r="J40">
        <f t="shared" si="31"/>
        <v>3.4318339380360685</v>
      </c>
      <c r="K40">
        <f>Control!F42/100</f>
        <v>2.9033910744512004E-2</v>
      </c>
      <c r="L40" s="25">
        <f t="shared" si="32"/>
        <v>2.8688298692681937E-2</v>
      </c>
      <c r="M40" s="10">
        <f t="shared" si="33"/>
        <v>6.0741866913590288</v>
      </c>
      <c r="N40">
        <f t="shared" si="34"/>
        <v>6.0851906052279486E-4</v>
      </c>
      <c r="O40">
        <f t="shared" si="35"/>
        <v>9.7610647423452979E-3</v>
      </c>
      <c r="P40" s="25">
        <f t="shared" si="36"/>
        <v>8.3984286505869657E-3</v>
      </c>
      <c r="Q40" s="17">
        <f t="shared" si="37"/>
        <v>4.5094530875815426</v>
      </c>
      <c r="R40">
        <f t="shared" si="38"/>
        <v>2347.6383216366949</v>
      </c>
      <c r="S40" s="25">
        <f t="shared" si="39"/>
        <v>3.451742021370041E-3</v>
      </c>
      <c r="T40" s="25">
        <f t="shared" si="40"/>
        <v>3.7140294161976894E-2</v>
      </c>
      <c r="U40" s="10">
        <f ca="1">RANK(C40,$C$3:OFFSET($C$3,Control!$I$5-1,0),1)</f>
        <v>26</v>
      </c>
      <c r="V40" s="10">
        <f t="shared" ca="1" si="44"/>
        <v>26</v>
      </c>
      <c r="W40" s="10">
        <f t="shared" ca="1" si="44"/>
        <v>26</v>
      </c>
      <c r="X40" s="7">
        <f t="shared" si="18"/>
        <v>2.9296817753204731</v>
      </c>
      <c r="Y40" s="7">
        <f t="shared" ca="1" si="5"/>
        <v>75.734001774373922</v>
      </c>
      <c r="Z40">
        <v>1</v>
      </c>
      <c r="AA40">
        <v>2</v>
      </c>
      <c r="AB40" s="11">
        <f t="shared" si="19"/>
        <v>34.699360432353643</v>
      </c>
      <c r="AC40" s="11"/>
      <c r="AD40" s="7">
        <f t="shared" si="41"/>
        <v>4.0720678938997299</v>
      </c>
      <c r="AE40">
        <f t="shared" si="42"/>
        <v>76.387810208601792</v>
      </c>
      <c r="AF40" s="25">
        <f t="shared" si="43"/>
        <v>1.1903737490664999E-2</v>
      </c>
    </row>
    <row r="41" spans="1:43" ht="14.25" x14ac:dyDescent="0.2">
      <c r="A41" s="37" t="str">
        <f>Control!B43</f>
        <v>AME_10-Ea</v>
      </c>
      <c r="B41" s="27">
        <f t="shared" si="25"/>
        <v>4.3048511288806779</v>
      </c>
      <c r="C41" s="20">
        <v>128.74655452001505</v>
      </c>
      <c r="D41" s="9">
        <f t="shared" si="26"/>
        <v>4.9574059879375909E-7</v>
      </c>
      <c r="E41">
        <f>Control!C43/100</f>
        <v>0.57247999999999999</v>
      </c>
      <c r="F41">
        <f t="shared" si="27"/>
        <v>6.7990110058736679E-5</v>
      </c>
      <c r="G41">
        <f t="shared" si="28"/>
        <v>227.87542233798666</v>
      </c>
      <c r="H41" s="21">
        <f t="shared" si="29"/>
        <v>2.8391681326789224E-13</v>
      </c>
      <c r="I41" s="7">
        <f t="shared" si="30"/>
        <v>2.7900510715839282</v>
      </c>
      <c r="J41">
        <f t="shared" si="31"/>
        <v>2.7900510715839282</v>
      </c>
      <c r="K41">
        <f>Control!F43/100</f>
        <v>3.2625076340076879E-2</v>
      </c>
      <c r="L41" s="25">
        <f t="shared" si="32"/>
        <v>3.2132146888735433E-2</v>
      </c>
      <c r="M41" s="10">
        <f t="shared" si="33"/>
        <v>4.9382608229946872</v>
      </c>
      <c r="N41">
        <f t="shared" si="34"/>
        <v>7.7236765026724862E-4</v>
      </c>
      <c r="O41">
        <f t="shared" si="35"/>
        <v>1.2389308944036457E-2</v>
      </c>
      <c r="P41" s="25">
        <f t="shared" si="36"/>
        <v>1.0659772262873936E-2</v>
      </c>
      <c r="Q41" s="17">
        <f t="shared" si="37"/>
        <v>4.5261958918845728</v>
      </c>
      <c r="R41">
        <f t="shared" si="38"/>
        <v>2349.4222886533048</v>
      </c>
      <c r="S41" s="25">
        <f t="shared" si="39"/>
        <v>4.3811509734532532E-3</v>
      </c>
      <c r="T41" s="25">
        <f t="shared" si="40"/>
        <v>4.2859909261668105E-2</v>
      </c>
      <c r="U41" s="10">
        <f ca="1">RANK(C41,$C$3:OFFSET($C$3,Control!$I$5-1,0),1)</f>
        <v>37</v>
      </c>
      <c r="V41" s="10">
        <f t="shared" ca="1" si="44"/>
        <v>37</v>
      </c>
      <c r="W41" s="10">
        <f t="shared" ca="1" si="44"/>
        <v>37</v>
      </c>
      <c r="X41" s="7">
        <f t="shared" si="18"/>
        <v>3.2904514539002681</v>
      </c>
      <c r="Y41" s="7">
        <f t="shared" ca="1" si="5"/>
        <v>91.746554520015053</v>
      </c>
      <c r="Z41">
        <v>1</v>
      </c>
      <c r="AA41">
        <v>2</v>
      </c>
      <c r="AB41" s="11">
        <f t="shared" si="19"/>
        <v>26.342274451507606</v>
      </c>
      <c r="AC41" s="11"/>
      <c r="AD41" s="7">
        <f t="shared" si="41"/>
        <v>4.7429662262260033</v>
      </c>
      <c r="AE41">
        <f t="shared" si="42"/>
        <v>54.863433942174595</v>
      </c>
      <c r="AF41" s="25">
        <f t="shared" si="43"/>
        <v>1.5108913346385925E-2</v>
      </c>
    </row>
    <row r="42" spans="1:43" ht="14.25" x14ac:dyDescent="0.2">
      <c r="A42" s="37" t="str">
        <f>Control!B44</f>
        <v>AME_10-Eb</v>
      </c>
      <c r="B42" s="27">
        <f t="shared" si="25"/>
        <v>3.6338010302269699</v>
      </c>
      <c r="C42" s="20">
        <v>97.576803538745438</v>
      </c>
      <c r="D42" s="9">
        <f t="shared" si="26"/>
        <v>7.5721148196095101E-7</v>
      </c>
      <c r="E42">
        <f>Control!C44/100</f>
        <v>0.57247999999999999</v>
      </c>
      <c r="F42">
        <f t="shared" si="27"/>
        <v>6.7990110058736679E-5</v>
      </c>
      <c r="G42">
        <f t="shared" si="28"/>
        <v>172.70641066612498</v>
      </c>
      <c r="H42" s="21">
        <f t="shared" si="29"/>
        <v>2.8391681326789224E-13</v>
      </c>
      <c r="I42" s="7">
        <f t="shared" si="30"/>
        <v>2.7900510715839282</v>
      </c>
      <c r="J42">
        <f t="shared" si="31"/>
        <v>2.7900510715839282</v>
      </c>
      <c r="K42">
        <f>Control!F44/100</f>
        <v>2.5841482337507451E-2</v>
      </c>
      <c r="L42" s="25">
        <f t="shared" si="32"/>
        <v>2.5451045620127889E-2</v>
      </c>
      <c r="M42" s="10">
        <f t="shared" si="33"/>
        <v>4.9382608229946872</v>
      </c>
      <c r="N42">
        <f t="shared" si="34"/>
        <v>7.7236765026724862E-4</v>
      </c>
      <c r="O42">
        <f t="shared" si="35"/>
        <v>1.2389308944036457E-2</v>
      </c>
      <c r="P42" s="25">
        <f t="shared" si="36"/>
        <v>1.0659772262873936E-2</v>
      </c>
      <c r="Q42" s="17">
        <f t="shared" si="37"/>
        <v>5.8869199965544778</v>
      </c>
      <c r="R42">
        <f t="shared" si="38"/>
        <v>2315.9375483092504</v>
      </c>
      <c r="S42" s="25">
        <f t="shared" si="39"/>
        <v>4.3811509734532532E-3</v>
      </c>
      <c r="T42" s="25">
        <f t="shared" si="40"/>
        <v>3.6178807993060558E-2</v>
      </c>
      <c r="U42" s="10">
        <f ca="1">RANK(C42,$C$3:OFFSET($C$3,Control!$I$5-1,0),1)</f>
        <v>24</v>
      </c>
      <c r="V42" s="10">
        <f t="shared" ca="1" si="44"/>
        <v>24</v>
      </c>
      <c r="W42" s="10">
        <f t="shared" ca="1" si="44"/>
        <v>24</v>
      </c>
      <c r="X42" s="7">
        <f t="shared" si="18"/>
        <v>2.6223413270395137</v>
      </c>
      <c r="Y42" s="7">
        <f t="shared" ca="1" si="5"/>
        <v>73.576803538745438</v>
      </c>
      <c r="Z42">
        <v>1</v>
      </c>
      <c r="AA42">
        <v>2</v>
      </c>
      <c r="AB42" s="11">
        <f t="shared" si="19"/>
        <v>36.193929657085491</v>
      </c>
      <c r="AC42" s="11"/>
      <c r="AD42" s="7">
        <f t="shared" si="41"/>
        <v>4.0719161275722948</v>
      </c>
      <c r="AE42">
        <f t="shared" si="42"/>
        <v>63.472709422389144</v>
      </c>
      <c r="AF42" s="25">
        <f t="shared" si="43"/>
        <v>1.5108913346385925E-2</v>
      </c>
    </row>
    <row r="43" spans="1:43" ht="14.25" x14ac:dyDescent="0.2">
      <c r="A43" s="37" t="str">
        <f>Control!B45</f>
        <v>AME_10-Ec</v>
      </c>
      <c r="B43" s="27">
        <f t="shared" si="25"/>
        <v>4.1474667244261108</v>
      </c>
      <c r="C43" s="20">
        <v>121.19323689838794</v>
      </c>
      <c r="D43" s="9">
        <f t="shared" si="26"/>
        <v>6.9255785906108258E-7</v>
      </c>
      <c r="E43">
        <f>Control!C45/100</f>
        <v>0.57247999999999999</v>
      </c>
      <c r="F43">
        <f t="shared" si="27"/>
        <v>6.7990110058736679E-5</v>
      </c>
      <c r="G43">
        <f t="shared" si="28"/>
        <v>214.50640093389424</v>
      </c>
      <c r="H43" s="21">
        <f t="shared" si="29"/>
        <v>2.8391681326789224E-13</v>
      </c>
      <c r="I43" s="7">
        <f t="shared" si="30"/>
        <v>2.7900510715839282</v>
      </c>
      <c r="J43">
        <f t="shared" si="31"/>
        <v>2.7900510715839282</v>
      </c>
      <c r="K43">
        <f>Control!F45/100</f>
        <v>3.1034089461007944E-2</v>
      </c>
      <c r="L43" s="25">
        <f t="shared" si="32"/>
        <v>3.0565198092557585E-2</v>
      </c>
      <c r="M43" s="10">
        <f t="shared" si="33"/>
        <v>4.9382608229946872</v>
      </c>
      <c r="N43">
        <f t="shared" si="34"/>
        <v>7.7236765026724862E-4</v>
      </c>
      <c r="O43">
        <f t="shared" si="35"/>
        <v>1.2389308944036457E-2</v>
      </c>
      <c r="P43" s="25">
        <f t="shared" si="36"/>
        <v>1.0659772262873936E-2</v>
      </c>
      <c r="Q43" s="17">
        <f t="shared" si="37"/>
        <v>4.7947634466027536</v>
      </c>
      <c r="R43">
        <f t="shared" si="38"/>
        <v>2342.8133700608341</v>
      </c>
      <c r="S43" s="25">
        <f t="shared" si="39"/>
        <v>4.3811509734532532E-3</v>
      </c>
      <c r="T43" s="25">
        <f t="shared" si="40"/>
        <v>4.1292960465490261E-2</v>
      </c>
      <c r="U43" s="10">
        <f ca="1">RANK(C43,$C$3:OFFSET($C$3,Control!$I$5-1,0),1)</f>
        <v>34</v>
      </c>
      <c r="V43" s="10">
        <f t="shared" ca="1" si="44"/>
        <v>34</v>
      </c>
      <c r="W43" s="10">
        <f t="shared" ca="1" si="44"/>
        <v>34</v>
      </c>
      <c r="X43" s="7">
        <f t="shared" si="18"/>
        <v>3.1337565742824833</v>
      </c>
      <c r="Y43" s="7">
        <f t="shared" ca="1" si="5"/>
        <v>87.193236898387937</v>
      </c>
      <c r="Z43">
        <v>1</v>
      </c>
      <c r="AA43">
        <v>2</v>
      </c>
      <c r="AB43" s="11">
        <f t="shared" si="19"/>
        <v>28.465674365649054</v>
      </c>
      <c r="AC43" s="11"/>
      <c r="AD43" s="7">
        <f t="shared" si="41"/>
        <v>4.5855818217714361</v>
      </c>
      <c r="AE43">
        <f t="shared" si="42"/>
        <v>56.893426702167773</v>
      </c>
      <c r="AF43" s="25">
        <f t="shared" si="43"/>
        <v>1.5108913346385925E-2</v>
      </c>
    </row>
    <row r="44" spans="1:43" ht="14.25" x14ac:dyDescent="0.2">
      <c r="A44" s="37" t="str">
        <f>Control!B46</f>
        <v>AME_10-Ed</v>
      </c>
      <c r="B44" s="27">
        <f t="shared" si="25"/>
        <v>4.1437422277228579</v>
      </c>
      <c r="C44" s="20">
        <v>121.01623540974778</v>
      </c>
      <c r="D44" s="9">
        <f t="shared" si="26"/>
        <v>4.6091445149443189E-7</v>
      </c>
      <c r="E44">
        <f>Control!C46/100</f>
        <v>0.57247999999999999</v>
      </c>
      <c r="F44">
        <f t="shared" si="27"/>
        <v>6.7990110058736679E-5</v>
      </c>
      <c r="G44">
        <f t="shared" si="28"/>
        <v>214.19311651918741</v>
      </c>
      <c r="H44" s="21">
        <f t="shared" si="29"/>
        <v>2.8391681326789224E-13</v>
      </c>
      <c r="I44" s="7">
        <f t="shared" si="30"/>
        <v>2.7900510715839282</v>
      </c>
      <c r="J44">
        <f t="shared" si="31"/>
        <v>2.7900510715839282</v>
      </c>
      <c r="K44">
        <f>Control!F46/100</f>
        <v>3.0996438809365895E-2</v>
      </c>
      <c r="L44" s="25">
        <f t="shared" si="32"/>
        <v>3.0528116301348631E-2</v>
      </c>
      <c r="M44" s="10">
        <f t="shared" si="33"/>
        <v>4.9382608229946872</v>
      </c>
      <c r="N44">
        <f t="shared" si="34"/>
        <v>7.7236765026724862E-4</v>
      </c>
      <c r="O44">
        <f t="shared" si="35"/>
        <v>1.2389308944036457E-2</v>
      </c>
      <c r="P44" s="25">
        <f t="shared" si="36"/>
        <v>1.0659772262873936E-2</v>
      </c>
      <c r="Q44" s="17">
        <f t="shared" si="37"/>
        <v>4.8014396697883956</v>
      </c>
      <c r="R44">
        <f t="shared" si="38"/>
        <v>2342.6490813566925</v>
      </c>
      <c r="S44" s="25">
        <f t="shared" si="39"/>
        <v>4.3811509734532532E-3</v>
      </c>
      <c r="T44" s="25">
        <f t="shared" si="40"/>
        <v>4.1255878674281307E-2</v>
      </c>
      <c r="U44" s="10">
        <f ca="1">RANK(C44,$C$3:OFFSET($C$3,Control!$I$5-1,0),1)</f>
        <v>33</v>
      </c>
      <c r="V44" s="10">
        <f t="shared" ca="1" si="44"/>
        <v>33</v>
      </c>
      <c r="W44" s="10">
        <f t="shared" ca="1" si="44"/>
        <v>33</v>
      </c>
      <c r="X44" s="7">
        <f t="shared" si="18"/>
        <v>3.1300483951615878</v>
      </c>
      <c r="Y44" s="7">
        <f t="shared" ca="1" si="5"/>
        <v>88.016235409747779</v>
      </c>
      <c r="Z44">
        <v>1</v>
      </c>
      <c r="AA44">
        <v>2</v>
      </c>
      <c r="AB44" s="11">
        <f t="shared" si="19"/>
        <v>28.517262034515507</v>
      </c>
      <c r="AC44" s="11"/>
      <c r="AD44" s="7">
        <f t="shared" si="41"/>
        <v>4.5818573250681833</v>
      </c>
      <c r="AE44">
        <f t="shared" si="42"/>
        <v>56.941385671407659</v>
      </c>
      <c r="AF44" s="25">
        <f t="shared" si="43"/>
        <v>1.5108913346385925E-2</v>
      </c>
    </row>
    <row r="45" spans="1:43" ht="14.25" x14ac:dyDescent="0.2">
      <c r="A45" s="37" t="str">
        <f>Control!B47</f>
        <v>AME_10-Dc</v>
      </c>
      <c r="B45" s="27">
        <f t="shared" si="25"/>
        <v>5.0426733939974113</v>
      </c>
      <c r="C45" s="20">
        <v>165.95081198842522</v>
      </c>
      <c r="D45" s="9">
        <f t="shared" si="26"/>
        <v>2.5108387280425859E-7</v>
      </c>
      <c r="E45">
        <f>Control!C47/100</f>
        <v>0.47694749999999997</v>
      </c>
      <c r="F45">
        <f t="shared" si="27"/>
        <v>5.5139737087485111E-5</v>
      </c>
      <c r="G45">
        <f t="shared" si="28"/>
        <v>293.72523024152304</v>
      </c>
      <c r="H45" s="21">
        <f t="shared" si="29"/>
        <v>1.4985699308193454E-13</v>
      </c>
      <c r="I45" s="7">
        <f t="shared" si="30"/>
        <v>3.3288675751950119</v>
      </c>
      <c r="J45">
        <f t="shared" si="31"/>
        <v>3.3288675751950119</v>
      </c>
      <c r="K45">
        <f>Control!F47/100</f>
        <v>4.2062792709457647E-2</v>
      </c>
      <c r="L45" s="25">
        <f t="shared" si="32"/>
        <v>4.1547385746976563E-2</v>
      </c>
      <c r="M45" s="10">
        <f t="shared" si="33"/>
        <v>5.8919410110261667</v>
      </c>
      <c r="N45">
        <f t="shared" si="34"/>
        <v>6.2638741331383081E-4</v>
      </c>
      <c r="O45">
        <f t="shared" si="35"/>
        <v>1.0047685424830618E-2</v>
      </c>
      <c r="P45" s="25">
        <f t="shared" si="36"/>
        <v>8.6450373367472737E-3</v>
      </c>
      <c r="Q45" s="17">
        <f t="shared" si="37"/>
        <v>2.8940697976810288</v>
      </c>
      <c r="R45">
        <f t="shared" si="38"/>
        <v>2387.5959031334037</v>
      </c>
      <c r="S45" s="25">
        <f t="shared" si="39"/>
        <v>3.5530978344952618E-3</v>
      </c>
      <c r="T45" s="25">
        <f t="shared" si="40"/>
        <v>5.0247562820811317E-2</v>
      </c>
      <c r="U45" s="10">
        <f ca="1">RANK(C45,$C$3:OFFSET($C$3,Control!$I$5-1,0),1)</f>
        <v>40</v>
      </c>
      <c r="V45" s="10">
        <f t="shared" ca="1" si="44"/>
        <v>40</v>
      </c>
      <c r="W45" s="10">
        <f t="shared" ca="1" si="44"/>
        <v>40</v>
      </c>
      <c r="X45" s="7">
        <f t="shared" si="18"/>
        <v>4.2173773160290393</v>
      </c>
      <c r="Y45" s="7">
        <f t="shared" ca="1" si="5"/>
        <v>125.95081198842522</v>
      </c>
      <c r="Z45">
        <v>1</v>
      </c>
      <c r="AA45">
        <v>2</v>
      </c>
      <c r="AB45" s="11">
        <f t="shared" si="19"/>
        <v>17.749182895504084</v>
      </c>
      <c r="AC45" s="11"/>
      <c r="AD45" s="7">
        <f t="shared" si="41"/>
        <v>5.3979831774469371</v>
      </c>
      <c r="AE45">
        <f t="shared" si="42"/>
        <v>53.450798398231427</v>
      </c>
      <c r="AF45" s="25">
        <f t="shared" si="43"/>
        <v>1.2253274908330022E-2</v>
      </c>
    </row>
    <row r="46" spans="1:43" ht="14.25" x14ac:dyDescent="0.2">
      <c r="A46" s="37" t="str">
        <f>Control!B48</f>
        <v>AME_10-Dd</v>
      </c>
      <c r="B46" s="27">
        <f t="shared" si="25"/>
        <v>4.6427871569953041</v>
      </c>
      <c r="C46" s="20">
        <v>145.43215321231187</v>
      </c>
      <c r="D46" s="9">
        <f t="shared" si="26"/>
        <v>7.8535944147972714E-7</v>
      </c>
      <c r="E46">
        <f>Control!C48/100</f>
        <v>0.47694749999999997</v>
      </c>
      <c r="F46">
        <f t="shared" si="27"/>
        <v>5.5139737087485111E-5</v>
      </c>
      <c r="G46">
        <f t="shared" si="28"/>
        <v>257.40815712179943</v>
      </c>
      <c r="H46" s="21">
        <f t="shared" si="29"/>
        <v>1.4985699308193454E-13</v>
      </c>
      <c r="I46" s="7">
        <f t="shared" si="30"/>
        <v>3.3288675751950119</v>
      </c>
      <c r="J46">
        <f t="shared" si="31"/>
        <v>3.3288675751950119</v>
      </c>
      <c r="K46">
        <f>Control!F48/100</f>
        <v>3.8028707938967621E-2</v>
      </c>
      <c r="L46" s="25">
        <f t="shared" si="32"/>
        <v>3.7562731726182859E-2</v>
      </c>
      <c r="M46" s="10">
        <f t="shared" si="33"/>
        <v>5.8919410110261667</v>
      </c>
      <c r="N46">
        <f t="shared" si="34"/>
        <v>6.2638741331383081E-4</v>
      </c>
      <c r="O46">
        <f t="shared" si="35"/>
        <v>1.0047685424830618E-2</v>
      </c>
      <c r="P46" s="25">
        <f t="shared" si="36"/>
        <v>8.6450373367472737E-3</v>
      </c>
      <c r="Q46" s="17">
        <f t="shared" si="37"/>
        <v>3.2889574926103702</v>
      </c>
      <c r="R46">
        <f t="shared" si="38"/>
        <v>2377.8865863012934</v>
      </c>
      <c r="S46" s="25">
        <f t="shared" si="39"/>
        <v>3.5530978344952618E-3</v>
      </c>
      <c r="T46" s="25">
        <f t="shared" si="40"/>
        <v>4.6262908800017613E-2</v>
      </c>
      <c r="U46" s="10">
        <f ca="1">RANK(C46,$C$3:OFFSET($C$3,Control!$I$5-1,0),1)</f>
        <v>38</v>
      </c>
      <c r="V46" s="10">
        <f t="shared" ca="1" si="44"/>
        <v>38</v>
      </c>
      <c r="W46" s="10">
        <f t="shared" ca="1" si="44"/>
        <v>38</v>
      </c>
      <c r="X46" s="7">
        <f t="shared" si="18"/>
        <v>3.8189119139496692</v>
      </c>
      <c r="Y46" s="7">
        <f t="shared" ca="1" si="5"/>
        <v>107.43215321231187</v>
      </c>
      <c r="Z46">
        <v>1</v>
      </c>
      <c r="AA46">
        <v>2</v>
      </c>
      <c r="AB46" s="11">
        <f t="shared" si="19"/>
        <v>22.141006778425648</v>
      </c>
      <c r="AC46" s="11"/>
      <c r="AD46" s="7">
        <f t="shared" si="41"/>
        <v>4.9980969404448299</v>
      </c>
      <c r="AE46">
        <f t="shared" si="42"/>
        <v>59.906718310440141</v>
      </c>
      <c r="AF46" s="25">
        <f t="shared" si="43"/>
        <v>1.2253274908330022E-2</v>
      </c>
    </row>
    <row r="47" spans="1:43" ht="14.25" x14ac:dyDescent="0.2">
      <c r="A47" s="37" t="str">
        <f>Control!B49</f>
        <v>AME_10-Fa</v>
      </c>
      <c r="B47" s="27">
        <f t="shared" si="25"/>
        <v>0.11504315308076515</v>
      </c>
      <c r="C47" s="20">
        <v>0.15384182514500849</v>
      </c>
      <c r="D47" s="9">
        <f t="shared" si="26"/>
        <v>3.7111142853207824E-7</v>
      </c>
      <c r="E47">
        <f>Control!C49/100</f>
        <v>0.29489399999999999</v>
      </c>
      <c r="F47">
        <f t="shared" si="27"/>
        <v>1.1598664007873851E-6</v>
      </c>
      <c r="G47">
        <f t="shared" si="28"/>
        <v>0.27229288588624367</v>
      </c>
      <c r="H47" s="21">
        <f t="shared" si="29"/>
        <v>2.7852281309247673E-14</v>
      </c>
      <c r="I47" s="7">
        <f t="shared" si="30"/>
        <v>0.15384182514500849</v>
      </c>
      <c r="J47">
        <f t="shared" si="31"/>
        <v>5.3222159047546329</v>
      </c>
      <c r="K47">
        <f>Control!F49/100</f>
        <v>9.6758639639275628E-4</v>
      </c>
      <c r="L47" s="25">
        <f t="shared" si="32"/>
        <v>9.6733700284808188E-4</v>
      </c>
      <c r="M47" s="10">
        <f t="shared" si="33"/>
        <v>0.27229288588624367</v>
      </c>
      <c r="N47">
        <f t="shared" si="34"/>
        <v>1.3176082312944694E-5</v>
      </c>
      <c r="O47">
        <f t="shared" si="35"/>
        <v>2.1135343303236789E-4</v>
      </c>
      <c r="P47" s="25">
        <f t="shared" si="36"/>
        <v>1.8184867883095943E-4</v>
      </c>
      <c r="Q47" s="17">
        <f t="shared" si="37"/>
        <v>40.259421410143602</v>
      </c>
      <c r="R47">
        <f t="shared" si="38"/>
        <v>1463.7537989918806</v>
      </c>
      <c r="S47" s="25">
        <f t="shared" si="39"/>
        <v>7.4739543832116469E-5</v>
      </c>
      <c r="T47" s="25">
        <f t="shared" si="40"/>
        <v>1.1503455480798288E-3</v>
      </c>
      <c r="U47" s="10">
        <f ca="1">RANK(C47,$C$3:OFFSET($C$3,Control!$I$5-1,0),1)</f>
        <v>1</v>
      </c>
      <c r="V47" s="10">
        <f t="shared" ca="1" si="44"/>
        <v>1</v>
      </c>
      <c r="W47" s="10">
        <f t="shared" ca="1" si="44"/>
        <v>1</v>
      </c>
      <c r="X47" s="7">
        <f t="shared" si="18"/>
        <v>9.8051308516102664E-2</v>
      </c>
      <c r="Y47" s="7">
        <f t="shared" ca="1" si="5"/>
        <v>0.84615817485499156</v>
      </c>
      <c r="Z47">
        <v>1</v>
      </c>
      <c r="AA47">
        <v>2</v>
      </c>
      <c r="AB47" s="11">
        <f t="shared" si="19"/>
        <v>99.85250750823684</v>
      </c>
      <c r="AC47" s="11"/>
      <c r="AD47" s="7">
        <f t="shared" si="41"/>
        <v>0.1225171074639768</v>
      </c>
      <c r="AE47">
        <f t="shared" si="42"/>
        <v>5715.442879156175</v>
      </c>
      <c r="AF47" s="25">
        <f t="shared" si="43"/>
        <v>2.577480890638633E-4</v>
      </c>
    </row>
    <row r="48" spans="1:43" ht="14.25" x14ac:dyDescent="0.2">
      <c r="A48" s="37" t="str">
        <f>Control!B50</f>
        <v>AME_10-Fb</v>
      </c>
      <c r="B48" s="27">
        <f t="shared" si="25"/>
        <v>0.83761848308580467</v>
      </c>
      <c r="C48" s="20">
        <v>7.2361761624412608</v>
      </c>
      <c r="D48" s="9">
        <f t="shared" si="26"/>
        <v>2.2666648258340416E-7</v>
      </c>
      <c r="E48">
        <f>Control!C50/100</f>
        <v>0.29489399999999999</v>
      </c>
      <c r="F48">
        <f t="shared" si="27"/>
        <v>4.0349626815519481E-5</v>
      </c>
      <c r="G48">
        <f t="shared" si="28"/>
        <v>12.807695749807637</v>
      </c>
      <c r="H48" s="21">
        <f t="shared" si="29"/>
        <v>2.7852281309247673E-14</v>
      </c>
      <c r="I48" s="7">
        <f t="shared" si="30"/>
        <v>5.3222159047546329</v>
      </c>
      <c r="J48">
        <f t="shared" si="31"/>
        <v>5.3222159047546329</v>
      </c>
      <c r="K48">
        <f>Control!F50/100</f>
        <v>2.0058600738735314E-3</v>
      </c>
      <c r="L48" s="25">
        <f t="shared" si="32"/>
        <v>1.9878743615568762E-3</v>
      </c>
      <c r="M48" s="10">
        <f t="shared" si="33"/>
        <v>9.4200749805803046</v>
      </c>
      <c r="N48">
        <f t="shared" si="34"/>
        <v>4.5837176062430123E-4</v>
      </c>
      <c r="O48">
        <f t="shared" si="35"/>
        <v>7.3525986641613241E-3</v>
      </c>
      <c r="P48" s="25">
        <f t="shared" si="36"/>
        <v>6.3261823281917018E-3</v>
      </c>
      <c r="Q48" s="17">
        <f t="shared" si="37"/>
        <v>33.319168611590356</v>
      </c>
      <c r="R48">
        <f t="shared" si="38"/>
        <v>1637.9477867581743</v>
      </c>
      <c r="S48" s="25">
        <f t="shared" si="39"/>
        <v>2.6000517817748822E-3</v>
      </c>
      <c r="T48" s="25">
        <f t="shared" si="40"/>
        <v>8.3544063165640978E-3</v>
      </c>
      <c r="U48" s="10">
        <f ca="1">RANK(C48,$C$3:OFFSET($C$3,Control!$I$5-1,0),1)</f>
        <v>2</v>
      </c>
      <c r="V48" s="10">
        <f t="shared" ca="1" si="44"/>
        <v>2</v>
      </c>
      <c r="W48" s="10">
        <f t="shared" ca="1" si="44"/>
        <v>2</v>
      </c>
      <c r="X48" s="7">
        <f t="shared" si="18"/>
        <v>0.24462461221811777</v>
      </c>
      <c r="Y48" s="7">
        <f t="shared" ca="1" si="5"/>
        <v>5.2361761624412608</v>
      </c>
      <c r="Z48">
        <v>1</v>
      </c>
      <c r="AA48">
        <v>2</v>
      </c>
      <c r="AB48" s="11">
        <f t="shared" si="19"/>
        <v>92.86133737944661</v>
      </c>
      <c r="AC48" s="11"/>
      <c r="AD48" s="7">
        <f t="shared" si="41"/>
        <v>1.0976236612632928</v>
      </c>
      <c r="AE48">
        <f t="shared" si="42"/>
        <v>158.77415673820801</v>
      </c>
      <c r="AF48" s="25">
        <f t="shared" si="43"/>
        <v>8.9665837367821043E-3</v>
      </c>
      <c r="AQ48" s="10"/>
    </row>
    <row r="49" spans="1:32" ht="14.25" x14ac:dyDescent="0.2">
      <c r="A49" s="37" t="str">
        <f>Control!B51</f>
        <v>AME_10-Ga</v>
      </c>
      <c r="B49" s="27">
        <f t="shared" si="25"/>
        <v>3.7990367912891045</v>
      </c>
      <c r="C49" s="20">
        <v>104.99409219624438</v>
      </c>
      <c r="D49" s="9">
        <f t="shared" si="26"/>
        <v>3.1258968880010229E-7</v>
      </c>
      <c r="E49">
        <f>Control!C51/100</f>
        <v>0.45491500000000001</v>
      </c>
      <c r="F49">
        <f t="shared" si="27"/>
        <v>5.2820252165495285E-5</v>
      </c>
      <c r="G49">
        <f t="shared" si="28"/>
        <v>185.83466712107787</v>
      </c>
      <c r="H49" s="21">
        <f t="shared" si="29"/>
        <v>1.2699478748586907E-13</v>
      </c>
      <c r="I49" s="7">
        <f t="shared" si="30"/>
        <v>3.4852484366843326</v>
      </c>
      <c r="J49">
        <f t="shared" si="31"/>
        <v>3.4852484366843326</v>
      </c>
      <c r="K49">
        <f>Control!F51/100</f>
        <v>2.9877561332510044E-2</v>
      </c>
      <c r="L49" s="25">
        <f t="shared" si="32"/>
        <v>2.952686348280488E-2</v>
      </c>
      <c r="M49" s="10">
        <f t="shared" si="33"/>
        <v>6.1687278733255946</v>
      </c>
      <c r="N49">
        <f t="shared" si="34"/>
        <v>6.000380646000264E-4</v>
      </c>
      <c r="O49">
        <f t="shared" si="35"/>
        <v>9.6250237279346933E-3</v>
      </c>
      <c r="P49" s="25">
        <f t="shared" si="36"/>
        <v>8.2813788426777477E-3</v>
      </c>
      <c r="Q49" s="17">
        <f t="shared" si="37"/>
        <v>4.3170108760038364</v>
      </c>
      <c r="R49">
        <f t="shared" si="38"/>
        <v>2352.2557363289084</v>
      </c>
      <c r="S49" s="25">
        <f t="shared" si="39"/>
        <v>3.4036347197112602E-3</v>
      </c>
      <c r="T49" s="25">
        <f t="shared" si="40"/>
        <v>3.7861062577648125E-2</v>
      </c>
      <c r="U49" s="10">
        <f ca="1">RANK(C49,$C$3:OFFSET($C$3,Control!$I$5-1,0),1)</f>
        <v>29</v>
      </c>
      <c r="V49" s="10">
        <f t="shared" ca="1" si="44"/>
        <v>29</v>
      </c>
      <c r="W49" s="10">
        <f t="shared" ca="1" si="44"/>
        <v>29</v>
      </c>
      <c r="X49" s="7">
        <f t="shared" si="18"/>
        <v>3.0126901547404907</v>
      </c>
      <c r="Y49" s="7">
        <f t="shared" ca="1" si="5"/>
        <v>75.994092196244381</v>
      </c>
      <c r="Z49">
        <v>1</v>
      </c>
      <c r="AA49">
        <v>2</v>
      </c>
      <c r="AB49" s="11">
        <f t="shared" si="19"/>
        <v>33.570254039173065</v>
      </c>
      <c r="AC49" s="11"/>
      <c r="AD49" s="7">
        <f t="shared" si="41"/>
        <v>4.1394002632602307</v>
      </c>
      <c r="AE49">
        <f t="shared" si="42"/>
        <v>76.138427930162578</v>
      </c>
      <c r="AF49" s="25">
        <f t="shared" si="43"/>
        <v>1.1737833814554503E-2</v>
      </c>
    </row>
    <row r="50" spans="1:32" ht="14.25" x14ac:dyDescent="0.2">
      <c r="A50" s="37" t="str">
        <f>Control!B52</f>
        <v>AME_10-Ba</v>
      </c>
      <c r="B50" s="27">
        <f t="shared" si="25"/>
        <v>2.5217589739143711</v>
      </c>
      <c r="C50" s="20">
        <v>52.720184715991131</v>
      </c>
      <c r="D50" s="9">
        <f t="shared" si="26"/>
        <v>3.1825073376623436E-7</v>
      </c>
      <c r="E50">
        <f>Control!C52/100</f>
        <v>0.42140250000000001</v>
      </c>
      <c r="F50">
        <f t="shared" si="27"/>
        <v>4.9633372015659865E-5</v>
      </c>
      <c r="G50">
        <f t="shared" si="28"/>
        <v>93.312278551310669</v>
      </c>
      <c r="H50" s="21">
        <f t="shared" si="29"/>
        <v>9.7156055172659826E-14</v>
      </c>
      <c r="I50" s="7">
        <f t="shared" si="30"/>
        <v>3.7544639766128598</v>
      </c>
      <c r="J50">
        <f t="shared" si="31"/>
        <v>3.7544639766128598</v>
      </c>
      <c r="K50">
        <f>Control!F52/100</f>
        <v>1.7498579986049104E-2</v>
      </c>
      <c r="L50" s="25">
        <f t="shared" si="32"/>
        <v>1.7305576979339467E-2</v>
      </c>
      <c r="M50" s="10">
        <f t="shared" si="33"/>
        <v>6.6452268762688158</v>
      </c>
      <c r="N50">
        <f t="shared" si="34"/>
        <v>5.6383510609789604E-4</v>
      </c>
      <c r="O50">
        <f t="shared" si="35"/>
        <v>9.0443033450757944E-3</v>
      </c>
      <c r="P50" s="25">
        <f t="shared" si="36"/>
        <v>7.7817265168178378E-3</v>
      </c>
      <c r="Q50" s="17">
        <f t="shared" si="37"/>
        <v>7.7843906021425369</v>
      </c>
      <c r="R50">
        <f t="shared" si="38"/>
        <v>2266.546222489701</v>
      </c>
      <c r="S50" s="25">
        <f t="shared" si="39"/>
        <v>3.1982783368686919E-3</v>
      </c>
      <c r="T50" s="25">
        <f t="shared" si="40"/>
        <v>2.5136936868172963E-2</v>
      </c>
      <c r="U50" s="10">
        <f ca="1">RANK(C50,$C$3:OFFSET($C$3,Control!$I$5-1,0),1)</f>
        <v>4</v>
      </c>
      <c r="V50" s="10">
        <f t="shared" ca="1" si="44"/>
        <v>4</v>
      </c>
      <c r="W50" s="10">
        <f t="shared" ca="1" si="44"/>
        <v>4</v>
      </c>
      <c r="X50" s="7">
        <f t="shared" si="18"/>
        <v>1.7869412085437364</v>
      </c>
      <c r="Y50" s="7">
        <f t="shared" ca="1" si="5"/>
        <v>48.720184715991131</v>
      </c>
      <c r="Z50">
        <v>1</v>
      </c>
      <c r="AA50">
        <v>2</v>
      </c>
      <c r="AB50" s="11">
        <f t="shared" si="19"/>
        <v>57.309215961881456</v>
      </c>
      <c r="AC50" s="11"/>
      <c r="AD50" s="7">
        <f t="shared" si="41"/>
        <v>2.8415868076012405</v>
      </c>
      <c r="AE50">
        <f t="shared" si="42"/>
        <v>102.53112138574657</v>
      </c>
      <c r="AF50" s="25">
        <f t="shared" si="43"/>
        <v>1.1029638225702189E-2</v>
      </c>
    </row>
    <row r="51" spans="1:32" ht="14.25" x14ac:dyDescent="0.2">
      <c r="A51" s="37">
        <f>Control!B53</f>
        <v>0</v>
      </c>
      <c r="B51" s="27" t="e">
        <f t="shared" si="25"/>
        <v>#DIV/0!</v>
      </c>
      <c r="C51" s="20">
        <v>0</v>
      </c>
      <c r="D51" s="9" t="e">
        <f t="shared" si="26"/>
        <v>#DIV/0!</v>
      </c>
      <c r="E51">
        <f>Control!C53/100</f>
        <v>0</v>
      </c>
      <c r="F51" t="e">
        <f t="shared" si="27"/>
        <v>#DIV/0!</v>
      </c>
      <c r="G51">
        <f t="shared" si="28"/>
        <v>0</v>
      </c>
      <c r="H51" s="21">
        <f t="shared" si="29"/>
        <v>0</v>
      </c>
      <c r="I51" s="7" t="e">
        <f t="shared" si="30"/>
        <v>#DIV/0!</v>
      </c>
      <c r="J51" t="e">
        <f t="shared" si="31"/>
        <v>#DIV/0!</v>
      </c>
      <c r="K51">
        <f>Control!F53/100</f>
        <v>0</v>
      </c>
      <c r="L51" s="25" t="e">
        <f t="shared" si="32"/>
        <v>#DIV/0!</v>
      </c>
      <c r="M51" s="10" t="e">
        <f t="shared" si="33"/>
        <v>#DIV/0!</v>
      </c>
      <c r="N51" t="e">
        <f t="shared" si="34"/>
        <v>#DIV/0!</v>
      </c>
      <c r="O51" t="e">
        <f t="shared" si="35"/>
        <v>#DIV/0!</v>
      </c>
      <c r="P51" s="25" t="e">
        <f t="shared" si="36"/>
        <v>#DIV/0!</v>
      </c>
      <c r="Q51" s="17" t="e">
        <f t="shared" si="37"/>
        <v>#DIV/0!</v>
      </c>
      <c r="R51" t="e">
        <f t="shared" si="38"/>
        <v>#DIV/0!</v>
      </c>
      <c r="S51" s="25" t="e">
        <f t="shared" si="39"/>
        <v>#DIV/0!</v>
      </c>
      <c r="T51" s="25" t="e">
        <f t="shared" si="40"/>
        <v>#DIV/0!</v>
      </c>
      <c r="U51" s="10" t="e">
        <f ca="1">RANK(C51,$C$3:OFFSET($C$3,Control!$I$5-1,0),1)</f>
        <v>#N/A</v>
      </c>
      <c r="V51" s="10" t="e">
        <f t="shared" ca="1" si="44"/>
        <v>#N/A</v>
      </c>
      <c r="W51" s="10" t="e">
        <f t="shared" ca="1" si="44"/>
        <v>#N/A</v>
      </c>
      <c r="X51" s="7" t="e">
        <f t="shared" si="18"/>
        <v>#DIV/0!</v>
      </c>
      <c r="Y51" s="7" t="e">
        <f t="shared" ca="1" si="5"/>
        <v>#N/A</v>
      </c>
      <c r="Z51">
        <v>1</v>
      </c>
      <c r="AA51">
        <v>2</v>
      </c>
      <c r="AB51" s="11" t="e">
        <f t="shared" si="19"/>
        <v>#DIV/0!</v>
      </c>
      <c r="AC51" s="11"/>
      <c r="AD51" s="7" t="e">
        <f t="shared" si="41"/>
        <v>#DIV/0!</v>
      </c>
      <c r="AE51" t="e">
        <f t="shared" si="42"/>
        <v>#DIV/0!</v>
      </c>
      <c r="AF51" s="25" t="e">
        <f t="shared" si="43"/>
        <v>#DIV/0!</v>
      </c>
    </row>
    <row r="52" spans="1:32" ht="14.25" x14ac:dyDescent="0.2">
      <c r="A52" s="37">
        <f>Control!B54</f>
        <v>0</v>
      </c>
      <c r="B52" s="27" t="e">
        <f t="shared" si="25"/>
        <v>#DIV/0!</v>
      </c>
      <c r="C52" s="20">
        <v>0</v>
      </c>
      <c r="D52" s="9" t="e">
        <f t="shared" si="26"/>
        <v>#DIV/0!</v>
      </c>
      <c r="E52">
        <f>Control!C54/100</f>
        <v>0</v>
      </c>
      <c r="F52" t="e">
        <f t="shared" si="27"/>
        <v>#DIV/0!</v>
      </c>
      <c r="G52">
        <f t="shared" si="28"/>
        <v>0</v>
      </c>
      <c r="H52" s="21">
        <f t="shared" si="29"/>
        <v>0</v>
      </c>
      <c r="I52" s="7" t="e">
        <f t="shared" si="30"/>
        <v>#DIV/0!</v>
      </c>
      <c r="J52" t="e">
        <f t="shared" si="31"/>
        <v>#DIV/0!</v>
      </c>
      <c r="K52">
        <f>Control!F54/100</f>
        <v>0</v>
      </c>
      <c r="L52" s="25" t="e">
        <f t="shared" si="32"/>
        <v>#DIV/0!</v>
      </c>
      <c r="M52" s="10" t="e">
        <f t="shared" si="33"/>
        <v>#DIV/0!</v>
      </c>
      <c r="N52" t="e">
        <f t="shared" si="34"/>
        <v>#DIV/0!</v>
      </c>
      <c r="O52" t="e">
        <f t="shared" si="35"/>
        <v>#DIV/0!</v>
      </c>
      <c r="P52" s="25" t="e">
        <f t="shared" si="36"/>
        <v>#DIV/0!</v>
      </c>
      <c r="Q52" s="17" t="e">
        <f t="shared" si="37"/>
        <v>#DIV/0!</v>
      </c>
      <c r="R52" t="e">
        <f t="shared" si="38"/>
        <v>#DIV/0!</v>
      </c>
      <c r="S52" s="25" t="e">
        <f t="shared" si="39"/>
        <v>#DIV/0!</v>
      </c>
      <c r="T52" s="25" t="e">
        <f t="shared" si="40"/>
        <v>#DIV/0!</v>
      </c>
      <c r="U52" s="10" t="e">
        <f ca="1">RANK(C52,$C$3:OFFSET($C$3,Control!$I$5-1,0),1)</f>
        <v>#N/A</v>
      </c>
      <c r="V52" s="10" t="e">
        <f t="shared" ca="1" si="44"/>
        <v>#N/A</v>
      </c>
      <c r="W52" s="10" t="e">
        <f t="shared" ca="1" si="44"/>
        <v>#N/A</v>
      </c>
      <c r="X52" s="7" t="e">
        <f t="shared" si="18"/>
        <v>#DIV/0!</v>
      </c>
      <c r="Y52" s="7" t="e">
        <f t="shared" ca="1" si="5"/>
        <v>#N/A</v>
      </c>
      <c r="Z52">
        <v>1</v>
      </c>
      <c r="AA52">
        <v>2</v>
      </c>
      <c r="AB52" s="11" t="e">
        <f t="shared" si="19"/>
        <v>#DIV/0!</v>
      </c>
      <c r="AC52" s="11"/>
      <c r="AD52" s="7" t="e">
        <f t="shared" si="41"/>
        <v>#DIV/0!</v>
      </c>
      <c r="AE52" t="e">
        <f t="shared" si="42"/>
        <v>#DIV/0!</v>
      </c>
      <c r="AF52" s="25" t="e">
        <f t="shared" si="43"/>
        <v>#DIV/0!</v>
      </c>
    </row>
    <row r="53" spans="1:32" ht="14.25" x14ac:dyDescent="0.2">
      <c r="A53" s="37">
        <f>Control!B55</f>
        <v>0</v>
      </c>
      <c r="B53" s="27" t="e">
        <f t="shared" si="25"/>
        <v>#DIV/0!</v>
      </c>
      <c r="C53" s="20">
        <v>0</v>
      </c>
      <c r="D53" s="9" t="e">
        <f t="shared" si="26"/>
        <v>#DIV/0!</v>
      </c>
      <c r="E53">
        <f>Control!C55/100</f>
        <v>0</v>
      </c>
      <c r="F53" t="e">
        <f t="shared" si="27"/>
        <v>#DIV/0!</v>
      </c>
      <c r="G53">
        <f t="shared" si="28"/>
        <v>0</v>
      </c>
      <c r="H53" s="21">
        <f t="shared" si="29"/>
        <v>0</v>
      </c>
      <c r="I53" s="7" t="e">
        <f t="shared" si="30"/>
        <v>#DIV/0!</v>
      </c>
      <c r="J53" t="e">
        <f t="shared" si="31"/>
        <v>#DIV/0!</v>
      </c>
      <c r="K53">
        <f>Control!F55/100</f>
        <v>0</v>
      </c>
      <c r="L53" s="25" t="e">
        <f t="shared" si="32"/>
        <v>#DIV/0!</v>
      </c>
      <c r="M53" s="10" t="e">
        <f t="shared" si="33"/>
        <v>#DIV/0!</v>
      </c>
      <c r="N53" t="e">
        <f t="shared" si="34"/>
        <v>#DIV/0!</v>
      </c>
      <c r="O53" t="e">
        <f t="shared" si="35"/>
        <v>#DIV/0!</v>
      </c>
      <c r="P53" s="25" t="e">
        <f t="shared" si="36"/>
        <v>#DIV/0!</v>
      </c>
      <c r="Q53" s="17" t="e">
        <f t="shared" si="37"/>
        <v>#DIV/0!</v>
      </c>
      <c r="R53" t="e">
        <f t="shared" si="38"/>
        <v>#DIV/0!</v>
      </c>
      <c r="S53" s="25" t="e">
        <f t="shared" si="39"/>
        <v>#DIV/0!</v>
      </c>
      <c r="T53" s="25" t="e">
        <f t="shared" si="40"/>
        <v>#DIV/0!</v>
      </c>
      <c r="U53" s="10" t="e">
        <f ca="1">RANK(C53,$C$3:OFFSET($C$3,Control!$I$5-1,0),1)</f>
        <v>#N/A</v>
      </c>
      <c r="V53" s="10" t="e">
        <f t="shared" ca="1" si="44"/>
        <v>#N/A</v>
      </c>
      <c r="W53" s="10" t="e">
        <f t="shared" ca="1" si="44"/>
        <v>#N/A</v>
      </c>
      <c r="X53" s="7" t="e">
        <f t="shared" si="18"/>
        <v>#DIV/0!</v>
      </c>
      <c r="Y53" s="7" t="e">
        <f t="shared" ca="1" si="5"/>
        <v>#N/A</v>
      </c>
      <c r="Z53">
        <v>1</v>
      </c>
      <c r="AA53">
        <v>2</v>
      </c>
      <c r="AB53" s="11" t="e">
        <f t="shared" si="19"/>
        <v>#DIV/0!</v>
      </c>
      <c r="AC53" s="11"/>
      <c r="AD53" s="7" t="e">
        <f t="shared" si="41"/>
        <v>#DIV/0!</v>
      </c>
      <c r="AE53" t="e">
        <f t="shared" si="42"/>
        <v>#DIV/0!</v>
      </c>
      <c r="AF53" s="25" t="e">
        <f t="shared" si="43"/>
        <v>#DIV/0!</v>
      </c>
    </row>
    <row r="54" spans="1:32" ht="14.25" x14ac:dyDescent="0.2">
      <c r="A54" s="37">
        <f>Control!B56</f>
        <v>0</v>
      </c>
      <c r="B54" s="27" t="e">
        <f t="shared" si="25"/>
        <v>#DIV/0!</v>
      </c>
      <c r="C54" s="20">
        <v>0</v>
      </c>
      <c r="D54" s="9" t="e">
        <f t="shared" si="26"/>
        <v>#DIV/0!</v>
      </c>
      <c r="E54">
        <f>Control!C56/100</f>
        <v>0</v>
      </c>
      <c r="F54" t="e">
        <f t="shared" si="27"/>
        <v>#DIV/0!</v>
      </c>
      <c r="G54">
        <f t="shared" si="28"/>
        <v>0</v>
      </c>
      <c r="H54" s="21">
        <f t="shared" si="29"/>
        <v>0</v>
      </c>
      <c r="I54" s="7" t="e">
        <f t="shared" si="30"/>
        <v>#DIV/0!</v>
      </c>
      <c r="J54" t="e">
        <f t="shared" si="31"/>
        <v>#DIV/0!</v>
      </c>
      <c r="K54">
        <f>Control!F56/100</f>
        <v>0</v>
      </c>
      <c r="L54" s="25" t="e">
        <f t="shared" si="32"/>
        <v>#DIV/0!</v>
      </c>
      <c r="M54" s="10" t="e">
        <f t="shared" si="33"/>
        <v>#DIV/0!</v>
      </c>
      <c r="N54" t="e">
        <f t="shared" si="34"/>
        <v>#DIV/0!</v>
      </c>
      <c r="O54" t="e">
        <f t="shared" si="35"/>
        <v>#DIV/0!</v>
      </c>
      <c r="P54" s="25" t="e">
        <f t="shared" si="36"/>
        <v>#DIV/0!</v>
      </c>
      <c r="Q54" s="17" t="e">
        <f t="shared" si="37"/>
        <v>#DIV/0!</v>
      </c>
      <c r="R54" t="e">
        <f t="shared" si="38"/>
        <v>#DIV/0!</v>
      </c>
      <c r="S54" s="25" t="e">
        <f t="shared" si="39"/>
        <v>#DIV/0!</v>
      </c>
      <c r="T54" s="25" t="e">
        <f t="shared" si="40"/>
        <v>#DIV/0!</v>
      </c>
      <c r="U54" s="10" t="e">
        <f ca="1">RANK(C54,$C$3:OFFSET($C$3,Control!$I$5-1,0),1)</f>
        <v>#N/A</v>
      </c>
      <c r="V54" s="10" t="e">
        <f t="shared" ca="1" si="44"/>
        <v>#N/A</v>
      </c>
      <c r="W54" s="10" t="e">
        <f t="shared" ca="1" si="44"/>
        <v>#N/A</v>
      </c>
      <c r="X54" s="7" t="e">
        <f t="shared" si="18"/>
        <v>#DIV/0!</v>
      </c>
      <c r="Y54" s="7" t="e">
        <f t="shared" ca="1" si="5"/>
        <v>#N/A</v>
      </c>
      <c r="Z54">
        <v>1</v>
      </c>
      <c r="AA54">
        <v>2</v>
      </c>
      <c r="AB54" s="11" t="e">
        <f t="shared" si="19"/>
        <v>#DIV/0!</v>
      </c>
      <c r="AC54" s="11"/>
      <c r="AD54" s="7" t="e">
        <f t="shared" si="41"/>
        <v>#DIV/0!</v>
      </c>
      <c r="AE54" t="e">
        <f t="shared" si="42"/>
        <v>#DIV/0!</v>
      </c>
      <c r="AF54" s="25" t="e">
        <f t="shared" si="43"/>
        <v>#DIV/0!</v>
      </c>
    </row>
    <row r="55" spans="1:32" ht="14.25" x14ac:dyDescent="0.2">
      <c r="A55" s="37">
        <f>Control!B57</f>
        <v>0</v>
      </c>
      <c r="B55" s="27" t="e">
        <f t="shared" si="25"/>
        <v>#DIV/0!</v>
      </c>
      <c r="C55" s="20">
        <v>0</v>
      </c>
      <c r="D55" s="9" t="e">
        <f t="shared" si="26"/>
        <v>#DIV/0!</v>
      </c>
      <c r="E55">
        <f>Control!C57/100</f>
        <v>0</v>
      </c>
      <c r="F55" t="e">
        <f t="shared" si="27"/>
        <v>#DIV/0!</v>
      </c>
      <c r="G55">
        <f t="shared" si="28"/>
        <v>0</v>
      </c>
      <c r="H55" s="21">
        <f t="shared" si="29"/>
        <v>0</v>
      </c>
      <c r="I55" s="7" t="e">
        <f t="shared" si="30"/>
        <v>#DIV/0!</v>
      </c>
      <c r="J55" t="e">
        <f t="shared" si="31"/>
        <v>#DIV/0!</v>
      </c>
      <c r="K55">
        <f>Control!F57/100</f>
        <v>0</v>
      </c>
      <c r="L55" s="25" t="e">
        <f t="shared" si="32"/>
        <v>#DIV/0!</v>
      </c>
      <c r="M55" s="10" t="e">
        <f t="shared" si="33"/>
        <v>#DIV/0!</v>
      </c>
      <c r="N55" t="e">
        <f t="shared" si="34"/>
        <v>#DIV/0!</v>
      </c>
      <c r="O55" t="e">
        <f t="shared" si="35"/>
        <v>#DIV/0!</v>
      </c>
      <c r="P55" s="25" t="e">
        <f t="shared" si="36"/>
        <v>#DIV/0!</v>
      </c>
      <c r="Q55" s="17" t="e">
        <f t="shared" si="37"/>
        <v>#DIV/0!</v>
      </c>
      <c r="R55" t="e">
        <f t="shared" si="38"/>
        <v>#DIV/0!</v>
      </c>
      <c r="S55" s="25" t="e">
        <f t="shared" si="39"/>
        <v>#DIV/0!</v>
      </c>
      <c r="T55" s="25" t="e">
        <f t="shared" si="40"/>
        <v>#DIV/0!</v>
      </c>
      <c r="U55" s="10" t="e">
        <f ca="1">RANK(C55,$C$3:OFFSET($C$3,Control!$I$5-1,0),1)</f>
        <v>#N/A</v>
      </c>
      <c r="V55" s="10" t="e">
        <f t="shared" ca="1" si="44"/>
        <v>#N/A</v>
      </c>
      <c r="W55" s="10" t="e">
        <f t="shared" ca="1" si="44"/>
        <v>#N/A</v>
      </c>
      <c r="X55" s="7" t="e">
        <f t="shared" si="18"/>
        <v>#DIV/0!</v>
      </c>
      <c r="Y55" s="7" t="e">
        <f t="shared" ca="1" si="5"/>
        <v>#N/A</v>
      </c>
      <c r="Z55">
        <v>1</v>
      </c>
      <c r="AA55">
        <v>2</v>
      </c>
      <c r="AB55" s="11" t="e">
        <f t="shared" si="19"/>
        <v>#DIV/0!</v>
      </c>
      <c r="AC55" s="11"/>
      <c r="AD55" s="7" t="e">
        <f t="shared" si="41"/>
        <v>#DIV/0!</v>
      </c>
      <c r="AE55" t="e">
        <f t="shared" si="42"/>
        <v>#DIV/0!</v>
      </c>
      <c r="AF55" s="25" t="e">
        <f t="shared" si="43"/>
        <v>#DIV/0!</v>
      </c>
    </row>
    <row r="56" spans="1:32" ht="14.25" x14ac:dyDescent="0.2">
      <c r="A56" s="37">
        <f>Control!B58</f>
        <v>0</v>
      </c>
      <c r="B56" s="27" t="e">
        <f t="shared" si="25"/>
        <v>#DIV/0!</v>
      </c>
      <c r="C56" s="20">
        <v>0</v>
      </c>
      <c r="D56" s="9" t="e">
        <f t="shared" si="26"/>
        <v>#DIV/0!</v>
      </c>
      <c r="E56">
        <f>Control!C58/100</f>
        <v>0</v>
      </c>
      <c r="F56" t="e">
        <f t="shared" si="27"/>
        <v>#DIV/0!</v>
      </c>
      <c r="G56">
        <f t="shared" si="28"/>
        <v>0</v>
      </c>
      <c r="H56" s="21">
        <f t="shared" si="29"/>
        <v>0</v>
      </c>
      <c r="I56" s="7" t="e">
        <f t="shared" si="30"/>
        <v>#DIV/0!</v>
      </c>
      <c r="J56" t="e">
        <f t="shared" si="31"/>
        <v>#DIV/0!</v>
      </c>
      <c r="K56">
        <f>Control!F58/100</f>
        <v>0</v>
      </c>
      <c r="L56" s="25" t="e">
        <f t="shared" si="32"/>
        <v>#DIV/0!</v>
      </c>
      <c r="M56" s="10" t="e">
        <f t="shared" si="33"/>
        <v>#DIV/0!</v>
      </c>
      <c r="N56" t="e">
        <f t="shared" si="34"/>
        <v>#DIV/0!</v>
      </c>
      <c r="O56" t="e">
        <f t="shared" si="35"/>
        <v>#DIV/0!</v>
      </c>
      <c r="P56" s="25" t="e">
        <f t="shared" si="36"/>
        <v>#DIV/0!</v>
      </c>
      <c r="Q56" s="17" t="e">
        <f t="shared" si="37"/>
        <v>#DIV/0!</v>
      </c>
      <c r="R56" t="e">
        <f t="shared" si="38"/>
        <v>#DIV/0!</v>
      </c>
      <c r="S56" s="25" t="e">
        <f t="shared" si="39"/>
        <v>#DIV/0!</v>
      </c>
      <c r="T56" s="25" t="e">
        <f t="shared" si="40"/>
        <v>#DIV/0!</v>
      </c>
      <c r="U56" s="10" t="e">
        <f ca="1">RANK(C56,$C$3:OFFSET($C$3,Control!$I$5-1,0),1)</f>
        <v>#N/A</v>
      </c>
      <c r="V56" s="10" t="e">
        <f t="shared" ref="V56:W75" ca="1" si="45">IF(U56=U55,U55+1,U56)</f>
        <v>#N/A</v>
      </c>
      <c r="W56" s="10" t="e">
        <f t="shared" ca="1" si="45"/>
        <v>#N/A</v>
      </c>
      <c r="X56" s="7" t="e">
        <f t="shared" si="18"/>
        <v>#DIV/0!</v>
      </c>
      <c r="Y56" s="7" t="e">
        <f t="shared" ca="1" si="5"/>
        <v>#N/A</v>
      </c>
      <c r="Z56">
        <v>1</v>
      </c>
      <c r="AA56">
        <v>2</v>
      </c>
      <c r="AB56" s="11" t="e">
        <f t="shared" si="19"/>
        <v>#DIV/0!</v>
      </c>
      <c r="AC56" s="11"/>
      <c r="AD56" s="7" t="e">
        <f t="shared" si="41"/>
        <v>#DIV/0!</v>
      </c>
      <c r="AE56" t="e">
        <f t="shared" si="42"/>
        <v>#DIV/0!</v>
      </c>
      <c r="AF56" s="25" t="e">
        <f t="shared" si="43"/>
        <v>#DIV/0!</v>
      </c>
    </row>
    <row r="57" spans="1:32" ht="14.25" x14ac:dyDescent="0.2">
      <c r="A57" s="37">
        <f>Control!B59</f>
        <v>0</v>
      </c>
      <c r="B57" s="27" t="e">
        <f t="shared" si="25"/>
        <v>#DIV/0!</v>
      </c>
      <c r="C57" s="20">
        <v>0</v>
      </c>
      <c r="D57" s="9" t="e">
        <f t="shared" si="26"/>
        <v>#DIV/0!</v>
      </c>
      <c r="E57">
        <f>Control!C59/100</f>
        <v>0</v>
      </c>
      <c r="F57" t="e">
        <f t="shared" si="27"/>
        <v>#DIV/0!</v>
      </c>
      <c r="G57">
        <f t="shared" si="28"/>
        <v>0</v>
      </c>
      <c r="H57" s="21">
        <f t="shared" si="29"/>
        <v>0</v>
      </c>
      <c r="I57" s="7" t="e">
        <f t="shared" si="30"/>
        <v>#DIV/0!</v>
      </c>
      <c r="J57" t="e">
        <f t="shared" si="31"/>
        <v>#DIV/0!</v>
      </c>
      <c r="K57">
        <f>Control!F59/100</f>
        <v>0</v>
      </c>
      <c r="L57" s="25" t="e">
        <f t="shared" si="32"/>
        <v>#DIV/0!</v>
      </c>
      <c r="M57" s="10" t="e">
        <f t="shared" si="33"/>
        <v>#DIV/0!</v>
      </c>
      <c r="N57" t="e">
        <f t="shared" si="34"/>
        <v>#DIV/0!</v>
      </c>
      <c r="O57" t="e">
        <f t="shared" si="35"/>
        <v>#DIV/0!</v>
      </c>
      <c r="P57" s="25" t="e">
        <f t="shared" si="36"/>
        <v>#DIV/0!</v>
      </c>
      <c r="Q57" s="17" t="e">
        <f t="shared" si="37"/>
        <v>#DIV/0!</v>
      </c>
      <c r="R57" t="e">
        <f t="shared" si="38"/>
        <v>#DIV/0!</v>
      </c>
      <c r="S57" s="25" t="e">
        <f t="shared" si="39"/>
        <v>#DIV/0!</v>
      </c>
      <c r="T57" s="25" t="e">
        <f t="shared" si="40"/>
        <v>#DIV/0!</v>
      </c>
      <c r="U57" s="10" t="e">
        <f ca="1">RANK(C57,$C$3:OFFSET($C$3,Control!$I$5-1,0),1)</f>
        <v>#N/A</v>
      </c>
      <c r="V57" s="10" t="e">
        <f t="shared" ca="1" si="45"/>
        <v>#N/A</v>
      </c>
      <c r="W57" s="10" t="e">
        <f t="shared" ca="1" si="45"/>
        <v>#N/A</v>
      </c>
      <c r="X57" s="7" t="e">
        <f t="shared" si="18"/>
        <v>#DIV/0!</v>
      </c>
      <c r="Y57" s="7" t="e">
        <f t="shared" ca="1" si="5"/>
        <v>#N/A</v>
      </c>
      <c r="Z57">
        <v>1</v>
      </c>
      <c r="AA57">
        <v>2</v>
      </c>
      <c r="AB57" s="11" t="e">
        <f t="shared" si="19"/>
        <v>#DIV/0!</v>
      </c>
      <c r="AC57" s="11"/>
      <c r="AD57" s="7" t="e">
        <f t="shared" si="41"/>
        <v>#DIV/0!</v>
      </c>
      <c r="AE57" t="e">
        <f t="shared" si="42"/>
        <v>#DIV/0!</v>
      </c>
      <c r="AF57" s="25" t="e">
        <f t="shared" si="43"/>
        <v>#DIV/0!</v>
      </c>
    </row>
    <row r="58" spans="1:32" ht="14.25" x14ac:dyDescent="0.2">
      <c r="A58" s="37">
        <f>Control!B60</f>
        <v>0</v>
      </c>
      <c r="B58" s="27" t="e">
        <f t="shared" si="25"/>
        <v>#DIV/0!</v>
      </c>
      <c r="C58" s="20">
        <v>0</v>
      </c>
      <c r="D58" s="9" t="e">
        <f t="shared" si="26"/>
        <v>#DIV/0!</v>
      </c>
      <c r="E58">
        <f>Control!C60/100</f>
        <v>0</v>
      </c>
      <c r="F58" t="e">
        <f t="shared" si="27"/>
        <v>#DIV/0!</v>
      </c>
      <c r="G58">
        <f t="shared" si="28"/>
        <v>0</v>
      </c>
      <c r="H58" s="21">
        <f t="shared" si="29"/>
        <v>0</v>
      </c>
      <c r="I58" s="7" t="e">
        <f t="shared" si="30"/>
        <v>#DIV/0!</v>
      </c>
      <c r="J58" t="e">
        <f t="shared" si="31"/>
        <v>#DIV/0!</v>
      </c>
      <c r="K58">
        <f>Control!F60/100</f>
        <v>0</v>
      </c>
      <c r="L58" s="25" t="e">
        <f t="shared" si="32"/>
        <v>#DIV/0!</v>
      </c>
      <c r="M58" s="10" t="e">
        <f t="shared" si="33"/>
        <v>#DIV/0!</v>
      </c>
      <c r="N58" t="e">
        <f t="shared" si="34"/>
        <v>#DIV/0!</v>
      </c>
      <c r="O58" t="e">
        <f t="shared" si="35"/>
        <v>#DIV/0!</v>
      </c>
      <c r="P58" s="25" t="e">
        <f t="shared" si="36"/>
        <v>#DIV/0!</v>
      </c>
      <c r="Q58" s="17" t="e">
        <f t="shared" si="37"/>
        <v>#DIV/0!</v>
      </c>
      <c r="R58" t="e">
        <f t="shared" si="38"/>
        <v>#DIV/0!</v>
      </c>
      <c r="S58" s="25" t="e">
        <f t="shared" si="39"/>
        <v>#DIV/0!</v>
      </c>
      <c r="T58" s="25" t="e">
        <f t="shared" si="40"/>
        <v>#DIV/0!</v>
      </c>
      <c r="U58" s="10" t="e">
        <f ca="1">RANK(C58,$C$3:OFFSET($C$3,Control!$I$5-1,0),1)</f>
        <v>#N/A</v>
      </c>
      <c r="V58" s="10" t="e">
        <f t="shared" ca="1" si="45"/>
        <v>#N/A</v>
      </c>
      <c r="W58" s="10" t="e">
        <f t="shared" ca="1" si="45"/>
        <v>#N/A</v>
      </c>
      <c r="X58" s="7" t="e">
        <f t="shared" si="18"/>
        <v>#DIV/0!</v>
      </c>
      <c r="Y58" s="7" t="e">
        <f t="shared" ca="1" si="5"/>
        <v>#N/A</v>
      </c>
      <c r="Z58">
        <v>1</v>
      </c>
      <c r="AA58">
        <v>2</v>
      </c>
      <c r="AB58" s="11" t="e">
        <f t="shared" si="19"/>
        <v>#DIV/0!</v>
      </c>
      <c r="AC58" s="11"/>
      <c r="AD58" s="7" t="e">
        <f t="shared" si="41"/>
        <v>#DIV/0!</v>
      </c>
      <c r="AE58" t="e">
        <f t="shared" si="42"/>
        <v>#DIV/0!</v>
      </c>
      <c r="AF58" s="25" t="e">
        <f t="shared" si="43"/>
        <v>#DIV/0!</v>
      </c>
    </row>
    <row r="59" spans="1:32" ht="14.25" x14ac:dyDescent="0.2">
      <c r="A59" s="37">
        <f>Control!B61</f>
        <v>0</v>
      </c>
      <c r="B59" s="27" t="e">
        <f t="shared" si="25"/>
        <v>#DIV/0!</v>
      </c>
      <c r="C59" s="20">
        <v>0</v>
      </c>
      <c r="D59" s="9" t="e">
        <f t="shared" si="26"/>
        <v>#DIV/0!</v>
      </c>
      <c r="E59">
        <f>Control!C61/100</f>
        <v>0</v>
      </c>
      <c r="F59" t="e">
        <f t="shared" si="27"/>
        <v>#DIV/0!</v>
      </c>
      <c r="G59">
        <f t="shared" si="28"/>
        <v>0</v>
      </c>
      <c r="H59" s="21">
        <f t="shared" si="29"/>
        <v>0</v>
      </c>
      <c r="I59" s="7" t="e">
        <f t="shared" si="30"/>
        <v>#DIV/0!</v>
      </c>
      <c r="J59" t="e">
        <f t="shared" si="31"/>
        <v>#DIV/0!</v>
      </c>
      <c r="K59">
        <f>Control!F61/100</f>
        <v>0</v>
      </c>
      <c r="L59" s="25" t="e">
        <f t="shared" si="32"/>
        <v>#DIV/0!</v>
      </c>
      <c r="M59" s="10" t="e">
        <f t="shared" si="33"/>
        <v>#DIV/0!</v>
      </c>
      <c r="N59" t="e">
        <f t="shared" si="34"/>
        <v>#DIV/0!</v>
      </c>
      <c r="O59" t="e">
        <f t="shared" si="35"/>
        <v>#DIV/0!</v>
      </c>
      <c r="P59" s="25" t="e">
        <f t="shared" si="36"/>
        <v>#DIV/0!</v>
      </c>
      <c r="Q59" s="17" t="e">
        <f t="shared" si="37"/>
        <v>#DIV/0!</v>
      </c>
      <c r="R59" t="e">
        <f t="shared" si="38"/>
        <v>#DIV/0!</v>
      </c>
      <c r="S59" s="25" t="e">
        <f t="shared" si="39"/>
        <v>#DIV/0!</v>
      </c>
      <c r="T59" s="25" t="e">
        <f t="shared" si="40"/>
        <v>#DIV/0!</v>
      </c>
      <c r="U59" s="10" t="e">
        <f ca="1">RANK(C59,$C$3:OFFSET($C$3,Control!$I$5-1,0),1)</f>
        <v>#N/A</v>
      </c>
      <c r="V59" s="10" t="e">
        <f t="shared" ca="1" si="45"/>
        <v>#N/A</v>
      </c>
      <c r="W59" s="10" t="e">
        <f t="shared" ca="1" si="45"/>
        <v>#N/A</v>
      </c>
      <c r="X59" s="7" t="e">
        <f t="shared" si="18"/>
        <v>#DIV/0!</v>
      </c>
      <c r="Y59" s="7" t="e">
        <f t="shared" ca="1" si="5"/>
        <v>#N/A</v>
      </c>
      <c r="Z59">
        <v>1</v>
      </c>
      <c r="AA59">
        <v>2</v>
      </c>
      <c r="AB59" s="11" t="e">
        <f t="shared" si="19"/>
        <v>#DIV/0!</v>
      </c>
      <c r="AC59" s="11"/>
      <c r="AD59" s="7" t="e">
        <f t="shared" si="41"/>
        <v>#DIV/0!</v>
      </c>
      <c r="AE59" t="e">
        <f t="shared" si="42"/>
        <v>#DIV/0!</v>
      </c>
      <c r="AF59" s="25" t="e">
        <f t="shared" si="43"/>
        <v>#DIV/0!</v>
      </c>
    </row>
    <row r="60" spans="1:32" ht="14.25" x14ac:dyDescent="0.2">
      <c r="A60" s="37">
        <f>Control!B62</f>
        <v>0</v>
      </c>
      <c r="B60" s="27" t="e">
        <f t="shared" si="25"/>
        <v>#DIV/0!</v>
      </c>
      <c r="C60" s="20">
        <v>0</v>
      </c>
      <c r="D60" s="9" t="e">
        <f t="shared" si="26"/>
        <v>#DIV/0!</v>
      </c>
      <c r="E60">
        <f>Control!C62/100</f>
        <v>0</v>
      </c>
      <c r="F60" t="e">
        <f t="shared" si="27"/>
        <v>#DIV/0!</v>
      </c>
      <c r="G60">
        <f t="shared" si="28"/>
        <v>0</v>
      </c>
      <c r="H60" s="21">
        <f t="shared" si="29"/>
        <v>0</v>
      </c>
      <c r="I60" s="7" t="e">
        <f t="shared" si="30"/>
        <v>#DIV/0!</v>
      </c>
      <c r="J60" t="e">
        <f t="shared" si="31"/>
        <v>#DIV/0!</v>
      </c>
      <c r="K60">
        <f>Control!F62/100</f>
        <v>0</v>
      </c>
      <c r="L60" s="25" t="e">
        <f t="shared" si="32"/>
        <v>#DIV/0!</v>
      </c>
      <c r="M60" s="10" t="e">
        <f t="shared" si="33"/>
        <v>#DIV/0!</v>
      </c>
      <c r="N60" t="e">
        <f t="shared" si="34"/>
        <v>#DIV/0!</v>
      </c>
      <c r="O60" t="e">
        <f t="shared" si="35"/>
        <v>#DIV/0!</v>
      </c>
      <c r="P60" s="25" t="e">
        <f t="shared" si="36"/>
        <v>#DIV/0!</v>
      </c>
      <c r="Q60" s="17" t="e">
        <f t="shared" si="37"/>
        <v>#DIV/0!</v>
      </c>
      <c r="R60" t="e">
        <f t="shared" si="38"/>
        <v>#DIV/0!</v>
      </c>
      <c r="S60" s="25" t="e">
        <f t="shared" si="39"/>
        <v>#DIV/0!</v>
      </c>
      <c r="T60" s="25" t="e">
        <f t="shared" si="40"/>
        <v>#DIV/0!</v>
      </c>
      <c r="U60" s="10" t="e">
        <f ca="1">RANK(C60,$C$3:OFFSET($C$3,Control!$I$5-1,0),1)</f>
        <v>#N/A</v>
      </c>
      <c r="V60" s="10" t="e">
        <f t="shared" ca="1" si="45"/>
        <v>#N/A</v>
      </c>
      <c r="W60" s="10" t="e">
        <f t="shared" ca="1" si="45"/>
        <v>#N/A</v>
      </c>
      <c r="X60" s="7" t="e">
        <f t="shared" si="18"/>
        <v>#DIV/0!</v>
      </c>
      <c r="Y60" s="7" t="e">
        <f t="shared" ca="1" si="5"/>
        <v>#N/A</v>
      </c>
      <c r="Z60">
        <v>1</v>
      </c>
      <c r="AA60">
        <v>2</v>
      </c>
      <c r="AB60" s="11" t="e">
        <f t="shared" si="19"/>
        <v>#DIV/0!</v>
      </c>
      <c r="AC60" s="11"/>
      <c r="AD60" s="7" t="e">
        <f t="shared" si="41"/>
        <v>#DIV/0!</v>
      </c>
      <c r="AE60" t="e">
        <f t="shared" si="42"/>
        <v>#DIV/0!</v>
      </c>
      <c r="AF60" s="25" t="e">
        <f t="shared" si="43"/>
        <v>#DIV/0!</v>
      </c>
    </row>
    <row r="61" spans="1:32" ht="14.25" x14ac:dyDescent="0.2">
      <c r="A61" s="37">
        <f>Control!B63</f>
        <v>0</v>
      </c>
      <c r="B61" s="27" t="e">
        <f t="shared" si="25"/>
        <v>#DIV/0!</v>
      </c>
      <c r="C61" s="20">
        <v>0</v>
      </c>
      <c r="D61" s="9" t="e">
        <f t="shared" si="26"/>
        <v>#DIV/0!</v>
      </c>
      <c r="E61">
        <f>Control!C63/100</f>
        <v>0</v>
      </c>
      <c r="F61" t="e">
        <f t="shared" si="27"/>
        <v>#DIV/0!</v>
      </c>
      <c r="G61">
        <f t="shared" si="28"/>
        <v>0</v>
      </c>
      <c r="H61" s="21">
        <f t="shared" si="29"/>
        <v>0</v>
      </c>
      <c r="I61" s="7" t="e">
        <f t="shared" si="30"/>
        <v>#DIV/0!</v>
      </c>
      <c r="J61" t="e">
        <f t="shared" si="31"/>
        <v>#DIV/0!</v>
      </c>
      <c r="K61">
        <f>Control!F63/100</f>
        <v>0</v>
      </c>
      <c r="L61" s="25" t="e">
        <f t="shared" si="32"/>
        <v>#DIV/0!</v>
      </c>
      <c r="M61" s="10" t="e">
        <f t="shared" si="33"/>
        <v>#DIV/0!</v>
      </c>
      <c r="N61" t="e">
        <f t="shared" si="34"/>
        <v>#DIV/0!</v>
      </c>
      <c r="O61" t="e">
        <f t="shared" si="35"/>
        <v>#DIV/0!</v>
      </c>
      <c r="P61" s="25" t="e">
        <f t="shared" si="36"/>
        <v>#DIV/0!</v>
      </c>
      <c r="Q61" s="17" t="e">
        <f t="shared" si="37"/>
        <v>#DIV/0!</v>
      </c>
      <c r="R61" t="e">
        <f t="shared" si="38"/>
        <v>#DIV/0!</v>
      </c>
      <c r="S61" s="25" t="e">
        <f t="shared" si="39"/>
        <v>#DIV/0!</v>
      </c>
      <c r="T61" s="25" t="e">
        <f t="shared" si="40"/>
        <v>#DIV/0!</v>
      </c>
      <c r="U61" s="10" t="e">
        <f ca="1">RANK(C61,$C$3:OFFSET($C$3,Control!$I$5-1,0),1)</f>
        <v>#N/A</v>
      </c>
      <c r="V61" s="10" t="e">
        <f t="shared" ca="1" si="45"/>
        <v>#N/A</v>
      </c>
      <c r="W61" s="10" t="e">
        <f t="shared" ca="1" si="45"/>
        <v>#N/A</v>
      </c>
      <c r="X61" s="7" t="e">
        <f t="shared" si="18"/>
        <v>#DIV/0!</v>
      </c>
      <c r="Y61" s="7" t="e">
        <f t="shared" ca="1" si="5"/>
        <v>#N/A</v>
      </c>
      <c r="Z61">
        <v>1</v>
      </c>
      <c r="AA61">
        <v>2</v>
      </c>
      <c r="AB61" s="11" t="e">
        <f t="shared" si="19"/>
        <v>#DIV/0!</v>
      </c>
      <c r="AC61" s="11"/>
      <c r="AD61" s="7" t="e">
        <f t="shared" si="41"/>
        <v>#DIV/0!</v>
      </c>
      <c r="AE61" t="e">
        <f t="shared" si="42"/>
        <v>#DIV/0!</v>
      </c>
      <c r="AF61" s="25" t="e">
        <f t="shared" si="43"/>
        <v>#DIV/0!</v>
      </c>
    </row>
    <row r="62" spans="1:32" ht="14.25" x14ac:dyDescent="0.2">
      <c r="A62" s="37">
        <f>Control!B64</f>
        <v>0</v>
      </c>
      <c r="B62" s="27" t="e">
        <f t="shared" si="25"/>
        <v>#DIV/0!</v>
      </c>
      <c r="C62" s="20">
        <v>0</v>
      </c>
      <c r="D62" s="9" t="e">
        <f t="shared" si="26"/>
        <v>#DIV/0!</v>
      </c>
      <c r="E62">
        <f>Control!C64/100</f>
        <v>0</v>
      </c>
      <c r="F62" t="e">
        <f t="shared" si="27"/>
        <v>#DIV/0!</v>
      </c>
      <c r="G62">
        <f t="shared" si="28"/>
        <v>0</v>
      </c>
      <c r="H62" s="21">
        <f t="shared" si="29"/>
        <v>0</v>
      </c>
      <c r="I62" s="7" t="e">
        <f t="shared" si="30"/>
        <v>#DIV/0!</v>
      </c>
      <c r="J62" t="e">
        <f t="shared" si="31"/>
        <v>#DIV/0!</v>
      </c>
      <c r="K62">
        <f>Control!F64/100</f>
        <v>0</v>
      </c>
      <c r="L62" s="25" t="e">
        <f t="shared" si="32"/>
        <v>#DIV/0!</v>
      </c>
      <c r="M62" s="10" t="e">
        <f t="shared" si="33"/>
        <v>#DIV/0!</v>
      </c>
      <c r="N62" t="e">
        <f t="shared" si="34"/>
        <v>#DIV/0!</v>
      </c>
      <c r="O62" t="e">
        <f t="shared" si="35"/>
        <v>#DIV/0!</v>
      </c>
      <c r="P62" s="25" t="e">
        <f t="shared" si="36"/>
        <v>#DIV/0!</v>
      </c>
      <c r="Q62" s="17" t="e">
        <f t="shared" si="37"/>
        <v>#DIV/0!</v>
      </c>
      <c r="R62" t="e">
        <f t="shared" si="38"/>
        <v>#DIV/0!</v>
      </c>
      <c r="S62" s="25" t="e">
        <f t="shared" si="39"/>
        <v>#DIV/0!</v>
      </c>
      <c r="T62" s="25" t="e">
        <f t="shared" si="40"/>
        <v>#DIV/0!</v>
      </c>
      <c r="U62" s="10" t="e">
        <f ca="1">RANK(C62,$C$3:OFFSET($C$3,Control!$I$5-1,0),1)</f>
        <v>#N/A</v>
      </c>
      <c r="V62" s="10" t="e">
        <f t="shared" ca="1" si="45"/>
        <v>#N/A</v>
      </c>
      <c r="W62" s="10" t="e">
        <f t="shared" ca="1" si="45"/>
        <v>#N/A</v>
      </c>
      <c r="X62" s="7" t="e">
        <f t="shared" si="18"/>
        <v>#DIV/0!</v>
      </c>
      <c r="Y62" s="7" t="e">
        <f t="shared" ca="1" si="5"/>
        <v>#N/A</v>
      </c>
      <c r="Z62">
        <v>1</v>
      </c>
      <c r="AA62">
        <v>2</v>
      </c>
      <c r="AB62" s="11" t="e">
        <f t="shared" si="19"/>
        <v>#DIV/0!</v>
      </c>
      <c r="AC62" s="11"/>
      <c r="AD62" s="7" t="e">
        <f t="shared" si="41"/>
        <v>#DIV/0!</v>
      </c>
      <c r="AE62" t="e">
        <f t="shared" si="42"/>
        <v>#DIV/0!</v>
      </c>
      <c r="AF62" s="25" t="e">
        <f t="shared" si="43"/>
        <v>#DIV/0!</v>
      </c>
    </row>
    <row r="63" spans="1:32" ht="14.25" x14ac:dyDescent="0.2">
      <c r="A63" s="37">
        <f>Control!B65</f>
        <v>0</v>
      </c>
      <c r="B63" s="27" t="e">
        <f t="shared" si="25"/>
        <v>#DIV/0!</v>
      </c>
      <c r="C63" s="20">
        <v>0</v>
      </c>
      <c r="D63" s="9" t="e">
        <f t="shared" si="26"/>
        <v>#DIV/0!</v>
      </c>
      <c r="E63">
        <f>Control!C65/100</f>
        <v>0</v>
      </c>
      <c r="F63" t="e">
        <f t="shared" si="27"/>
        <v>#DIV/0!</v>
      </c>
      <c r="G63">
        <f t="shared" si="28"/>
        <v>0</v>
      </c>
      <c r="H63" s="21">
        <f t="shared" si="29"/>
        <v>0</v>
      </c>
      <c r="I63" s="7" t="e">
        <f t="shared" si="30"/>
        <v>#DIV/0!</v>
      </c>
      <c r="J63" t="e">
        <f t="shared" si="31"/>
        <v>#DIV/0!</v>
      </c>
      <c r="K63">
        <f>Control!F65/100</f>
        <v>0</v>
      </c>
      <c r="L63" s="25" t="e">
        <f t="shared" si="32"/>
        <v>#DIV/0!</v>
      </c>
      <c r="M63" s="10" t="e">
        <f t="shared" si="33"/>
        <v>#DIV/0!</v>
      </c>
      <c r="N63" t="e">
        <f t="shared" si="34"/>
        <v>#DIV/0!</v>
      </c>
      <c r="O63" t="e">
        <f t="shared" si="35"/>
        <v>#DIV/0!</v>
      </c>
      <c r="P63" s="25" t="e">
        <f t="shared" si="36"/>
        <v>#DIV/0!</v>
      </c>
      <c r="Q63" s="17" t="e">
        <f t="shared" si="37"/>
        <v>#DIV/0!</v>
      </c>
      <c r="R63" t="e">
        <f t="shared" si="38"/>
        <v>#DIV/0!</v>
      </c>
      <c r="S63" s="25" t="e">
        <f t="shared" si="39"/>
        <v>#DIV/0!</v>
      </c>
      <c r="T63" s="25" t="e">
        <f t="shared" si="40"/>
        <v>#DIV/0!</v>
      </c>
      <c r="U63" s="10" t="e">
        <f ca="1">RANK(C63,$C$3:OFFSET($C$3,Control!$I$5-1,0),1)</f>
        <v>#N/A</v>
      </c>
      <c r="V63" s="10" t="e">
        <f t="shared" ca="1" si="45"/>
        <v>#N/A</v>
      </c>
      <c r="W63" s="10" t="e">
        <f t="shared" ca="1" si="45"/>
        <v>#N/A</v>
      </c>
      <c r="X63" s="7" t="e">
        <f t="shared" si="18"/>
        <v>#DIV/0!</v>
      </c>
      <c r="Y63" s="7" t="e">
        <f t="shared" ca="1" si="5"/>
        <v>#N/A</v>
      </c>
      <c r="Z63">
        <v>1</v>
      </c>
      <c r="AA63">
        <v>2</v>
      </c>
      <c r="AB63" s="11" t="e">
        <f t="shared" si="19"/>
        <v>#DIV/0!</v>
      </c>
      <c r="AC63" s="11"/>
      <c r="AD63" s="7" t="e">
        <f t="shared" si="41"/>
        <v>#DIV/0!</v>
      </c>
      <c r="AE63" t="e">
        <f t="shared" si="42"/>
        <v>#DIV/0!</v>
      </c>
      <c r="AF63" s="25" t="e">
        <f t="shared" si="43"/>
        <v>#DIV/0!</v>
      </c>
    </row>
    <row r="64" spans="1:32" ht="14.25" x14ac:dyDescent="0.2">
      <c r="A64" s="37">
        <f>Control!B66</f>
        <v>0</v>
      </c>
      <c r="B64" s="27" t="e">
        <f t="shared" si="25"/>
        <v>#DIV/0!</v>
      </c>
      <c r="C64" s="20">
        <v>0</v>
      </c>
      <c r="D64" s="9" t="e">
        <f t="shared" si="26"/>
        <v>#DIV/0!</v>
      </c>
      <c r="E64">
        <f>Control!C66/100</f>
        <v>0</v>
      </c>
      <c r="F64" t="e">
        <f t="shared" si="27"/>
        <v>#DIV/0!</v>
      </c>
      <c r="G64">
        <f t="shared" si="28"/>
        <v>0</v>
      </c>
      <c r="H64" s="21">
        <f t="shared" si="29"/>
        <v>0</v>
      </c>
      <c r="I64" s="7" t="e">
        <f t="shared" si="30"/>
        <v>#DIV/0!</v>
      </c>
      <c r="J64" t="e">
        <f t="shared" si="31"/>
        <v>#DIV/0!</v>
      </c>
      <c r="K64">
        <f>Control!F66/100</f>
        <v>0</v>
      </c>
      <c r="L64" s="25" t="e">
        <f t="shared" si="32"/>
        <v>#DIV/0!</v>
      </c>
      <c r="M64" s="10" t="e">
        <f t="shared" si="33"/>
        <v>#DIV/0!</v>
      </c>
      <c r="N64" t="e">
        <f t="shared" si="34"/>
        <v>#DIV/0!</v>
      </c>
      <c r="O64" t="e">
        <f t="shared" si="35"/>
        <v>#DIV/0!</v>
      </c>
      <c r="P64" s="25" t="e">
        <f t="shared" si="36"/>
        <v>#DIV/0!</v>
      </c>
      <c r="Q64" s="17" t="e">
        <f t="shared" si="37"/>
        <v>#DIV/0!</v>
      </c>
      <c r="R64" t="e">
        <f t="shared" si="38"/>
        <v>#DIV/0!</v>
      </c>
      <c r="S64" s="25" t="e">
        <f t="shared" si="39"/>
        <v>#DIV/0!</v>
      </c>
      <c r="T64" s="25" t="e">
        <f t="shared" si="40"/>
        <v>#DIV/0!</v>
      </c>
      <c r="U64" s="10" t="e">
        <f ca="1">RANK(C64,$C$3:OFFSET($C$3,Control!$I$5-1,0),1)</f>
        <v>#N/A</v>
      </c>
      <c r="V64" s="10" t="e">
        <f t="shared" ca="1" si="45"/>
        <v>#N/A</v>
      </c>
      <c r="W64" s="10" t="e">
        <f t="shared" ca="1" si="45"/>
        <v>#N/A</v>
      </c>
      <c r="X64" s="7" t="e">
        <f t="shared" si="18"/>
        <v>#DIV/0!</v>
      </c>
      <c r="Y64" s="7" t="e">
        <f t="shared" ca="1" si="5"/>
        <v>#N/A</v>
      </c>
      <c r="Z64">
        <v>1</v>
      </c>
      <c r="AA64">
        <v>2</v>
      </c>
      <c r="AB64" s="11" t="e">
        <f t="shared" si="19"/>
        <v>#DIV/0!</v>
      </c>
      <c r="AC64" s="11"/>
      <c r="AD64" s="7" t="e">
        <f t="shared" si="41"/>
        <v>#DIV/0!</v>
      </c>
      <c r="AE64" t="e">
        <f t="shared" si="42"/>
        <v>#DIV/0!</v>
      </c>
      <c r="AF64" s="25" t="e">
        <f t="shared" si="43"/>
        <v>#DIV/0!</v>
      </c>
    </row>
    <row r="65" spans="1:32" ht="14.25" x14ac:dyDescent="0.2">
      <c r="A65" s="37">
        <f>Control!B67</f>
        <v>0</v>
      </c>
      <c r="B65" s="27" t="e">
        <f t="shared" si="25"/>
        <v>#DIV/0!</v>
      </c>
      <c r="C65" s="20">
        <v>0</v>
      </c>
      <c r="D65" s="9" t="e">
        <f t="shared" si="26"/>
        <v>#DIV/0!</v>
      </c>
      <c r="E65">
        <f>Control!C67/100</f>
        <v>0</v>
      </c>
      <c r="F65" t="e">
        <f t="shared" si="27"/>
        <v>#DIV/0!</v>
      </c>
      <c r="G65">
        <f t="shared" si="28"/>
        <v>0</v>
      </c>
      <c r="H65" s="21">
        <f t="shared" si="29"/>
        <v>0</v>
      </c>
      <c r="I65" s="7" t="e">
        <f t="shared" si="30"/>
        <v>#DIV/0!</v>
      </c>
      <c r="J65" t="e">
        <f t="shared" si="31"/>
        <v>#DIV/0!</v>
      </c>
      <c r="K65">
        <f>Control!F67/100</f>
        <v>0</v>
      </c>
      <c r="L65" s="25" t="e">
        <f t="shared" si="32"/>
        <v>#DIV/0!</v>
      </c>
      <c r="M65" s="10" t="e">
        <f t="shared" si="33"/>
        <v>#DIV/0!</v>
      </c>
      <c r="N65" t="e">
        <f t="shared" si="34"/>
        <v>#DIV/0!</v>
      </c>
      <c r="O65" t="e">
        <f t="shared" si="35"/>
        <v>#DIV/0!</v>
      </c>
      <c r="P65" s="25" t="e">
        <f t="shared" si="36"/>
        <v>#DIV/0!</v>
      </c>
      <c r="Q65" s="17" t="e">
        <f t="shared" si="37"/>
        <v>#DIV/0!</v>
      </c>
      <c r="R65" t="e">
        <f t="shared" si="38"/>
        <v>#DIV/0!</v>
      </c>
      <c r="S65" s="25" t="e">
        <f t="shared" si="39"/>
        <v>#DIV/0!</v>
      </c>
      <c r="T65" s="25" t="e">
        <f t="shared" si="40"/>
        <v>#DIV/0!</v>
      </c>
      <c r="U65" s="10" t="e">
        <f ca="1">RANK(C65,$C$3:OFFSET($C$3,Control!$I$5-1,0),1)</f>
        <v>#N/A</v>
      </c>
      <c r="V65" s="10" t="e">
        <f t="shared" ca="1" si="45"/>
        <v>#N/A</v>
      </c>
      <c r="W65" s="10" t="e">
        <f t="shared" ca="1" si="45"/>
        <v>#N/A</v>
      </c>
      <c r="X65" s="7" t="e">
        <f t="shared" si="18"/>
        <v>#DIV/0!</v>
      </c>
      <c r="Y65" s="7" t="e">
        <f t="shared" ca="1" si="5"/>
        <v>#N/A</v>
      </c>
      <c r="Z65">
        <v>1</v>
      </c>
      <c r="AA65">
        <v>2</v>
      </c>
      <c r="AB65" s="11" t="e">
        <f t="shared" si="19"/>
        <v>#DIV/0!</v>
      </c>
      <c r="AC65" s="11"/>
      <c r="AD65" s="7" t="e">
        <f t="shared" si="41"/>
        <v>#DIV/0!</v>
      </c>
      <c r="AE65" t="e">
        <f t="shared" si="42"/>
        <v>#DIV/0!</v>
      </c>
      <c r="AF65" s="25" t="e">
        <f t="shared" si="43"/>
        <v>#DIV/0!</v>
      </c>
    </row>
    <row r="66" spans="1:32" ht="14.25" x14ac:dyDescent="0.2">
      <c r="A66" s="37">
        <f>Control!B68</f>
        <v>0</v>
      </c>
      <c r="B66" s="27" t="e">
        <f t="shared" si="25"/>
        <v>#DIV/0!</v>
      </c>
      <c r="C66" s="20">
        <v>0</v>
      </c>
      <c r="D66" s="9" t="e">
        <f t="shared" si="26"/>
        <v>#DIV/0!</v>
      </c>
      <c r="E66">
        <f>Control!C68/100</f>
        <v>0</v>
      </c>
      <c r="F66" t="e">
        <f t="shared" si="27"/>
        <v>#DIV/0!</v>
      </c>
      <c r="G66">
        <f t="shared" si="28"/>
        <v>0</v>
      </c>
      <c r="H66" s="21">
        <f t="shared" si="29"/>
        <v>0</v>
      </c>
      <c r="I66" s="7" t="e">
        <f t="shared" si="30"/>
        <v>#DIV/0!</v>
      </c>
      <c r="J66" t="e">
        <f t="shared" si="31"/>
        <v>#DIV/0!</v>
      </c>
      <c r="K66">
        <f>Control!F68/100</f>
        <v>0</v>
      </c>
      <c r="L66" s="25" t="e">
        <f t="shared" si="32"/>
        <v>#DIV/0!</v>
      </c>
      <c r="M66" s="10" t="e">
        <f t="shared" si="33"/>
        <v>#DIV/0!</v>
      </c>
      <c r="N66" t="e">
        <f t="shared" si="34"/>
        <v>#DIV/0!</v>
      </c>
      <c r="O66" t="e">
        <f t="shared" si="35"/>
        <v>#DIV/0!</v>
      </c>
      <c r="P66" s="25" t="e">
        <f t="shared" si="36"/>
        <v>#DIV/0!</v>
      </c>
      <c r="Q66" s="17" t="e">
        <f t="shared" si="37"/>
        <v>#DIV/0!</v>
      </c>
      <c r="R66" t="e">
        <f t="shared" si="38"/>
        <v>#DIV/0!</v>
      </c>
      <c r="S66" s="25" t="e">
        <f t="shared" si="39"/>
        <v>#DIV/0!</v>
      </c>
      <c r="T66" s="25" t="e">
        <f t="shared" si="40"/>
        <v>#DIV/0!</v>
      </c>
      <c r="U66" s="10" t="e">
        <f ca="1">RANK(C66,$C$3:OFFSET($C$3,Control!$I$5-1,0),1)</f>
        <v>#N/A</v>
      </c>
      <c r="V66" s="10" t="e">
        <f t="shared" ca="1" si="45"/>
        <v>#N/A</v>
      </c>
      <c r="W66" s="10" t="e">
        <f t="shared" ca="1" si="45"/>
        <v>#N/A</v>
      </c>
      <c r="X66" s="7" t="e">
        <f t="shared" si="18"/>
        <v>#DIV/0!</v>
      </c>
      <c r="Y66" s="7" t="e">
        <f t="shared" ca="1" si="5"/>
        <v>#N/A</v>
      </c>
      <c r="Z66">
        <v>1</v>
      </c>
      <c r="AA66">
        <v>2</v>
      </c>
      <c r="AB66" s="11" t="e">
        <f t="shared" si="19"/>
        <v>#DIV/0!</v>
      </c>
      <c r="AC66" s="11"/>
      <c r="AD66" s="7" t="e">
        <f t="shared" si="41"/>
        <v>#DIV/0!</v>
      </c>
      <c r="AE66" t="e">
        <f t="shared" si="42"/>
        <v>#DIV/0!</v>
      </c>
      <c r="AF66" s="25" t="e">
        <f t="shared" si="43"/>
        <v>#DIV/0!</v>
      </c>
    </row>
    <row r="67" spans="1:32" ht="14.25" x14ac:dyDescent="0.2">
      <c r="A67" s="37">
        <f>Control!B69</f>
        <v>0</v>
      </c>
      <c r="B67" s="27" t="e">
        <f t="shared" si="25"/>
        <v>#DIV/0!</v>
      </c>
      <c r="C67" s="20">
        <v>0</v>
      </c>
      <c r="D67" s="9" t="e">
        <f t="shared" si="26"/>
        <v>#DIV/0!</v>
      </c>
      <c r="E67">
        <f>Control!C69/100</f>
        <v>0</v>
      </c>
      <c r="F67" t="e">
        <f t="shared" si="27"/>
        <v>#DIV/0!</v>
      </c>
      <c r="G67">
        <f t="shared" si="28"/>
        <v>0</v>
      </c>
      <c r="H67" s="21">
        <f t="shared" si="29"/>
        <v>0</v>
      </c>
      <c r="I67" s="7" t="e">
        <f t="shared" si="30"/>
        <v>#DIV/0!</v>
      </c>
      <c r="J67" t="e">
        <f t="shared" si="31"/>
        <v>#DIV/0!</v>
      </c>
      <c r="K67">
        <f>Control!F69/100</f>
        <v>0</v>
      </c>
      <c r="L67" s="25" t="e">
        <f t="shared" si="32"/>
        <v>#DIV/0!</v>
      </c>
      <c r="M67" s="10" t="e">
        <f t="shared" si="33"/>
        <v>#DIV/0!</v>
      </c>
      <c r="N67" t="e">
        <f t="shared" si="34"/>
        <v>#DIV/0!</v>
      </c>
      <c r="O67" t="e">
        <f t="shared" si="35"/>
        <v>#DIV/0!</v>
      </c>
      <c r="P67" s="25" t="e">
        <f t="shared" si="36"/>
        <v>#DIV/0!</v>
      </c>
      <c r="Q67" s="17" t="e">
        <f t="shared" si="37"/>
        <v>#DIV/0!</v>
      </c>
      <c r="R67" t="e">
        <f t="shared" si="38"/>
        <v>#DIV/0!</v>
      </c>
      <c r="S67" s="25" t="e">
        <f t="shared" si="39"/>
        <v>#DIV/0!</v>
      </c>
      <c r="T67" s="25" t="e">
        <f t="shared" si="40"/>
        <v>#DIV/0!</v>
      </c>
      <c r="U67" s="10" t="e">
        <f ca="1">RANK(C67,$C$3:OFFSET($C$3,Control!$I$5-1,0),1)</f>
        <v>#N/A</v>
      </c>
      <c r="V67" s="10" t="e">
        <f t="shared" ca="1" si="45"/>
        <v>#N/A</v>
      </c>
      <c r="W67" s="10" t="e">
        <f t="shared" ca="1" si="45"/>
        <v>#N/A</v>
      </c>
      <c r="X67" s="7" t="e">
        <f t="shared" si="18"/>
        <v>#DIV/0!</v>
      </c>
      <c r="Y67" s="7" t="e">
        <f t="shared" ref="Y67:Y100" ca="1" si="46">ABS(C67-V67)</f>
        <v>#N/A</v>
      </c>
      <c r="Z67">
        <v>1</v>
      </c>
      <c r="AA67">
        <v>2</v>
      </c>
      <c r="AB67" s="11" t="e">
        <f t="shared" si="19"/>
        <v>#DIV/0!</v>
      </c>
      <c r="AC67" s="11"/>
      <c r="AD67" s="7" t="e">
        <f t="shared" si="41"/>
        <v>#DIV/0!</v>
      </c>
      <c r="AE67" t="e">
        <f t="shared" si="42"/>
        <v>#DIV/0!</v>
      </c>
      <c r="AF67" s="25" t="e">
        <f t="shared" si="43"/>
        <v>#DIV/0!</v>
      </c>
    </row>
    <row r="68" spans="1:32" ht="14.25" x14ac:dyDescent="0.2">
      <c r="A68" s="37">
        <f>Control!B70</f>
        <v>0</v>
      </c>
      <c r="B68" s="27" t="e">
        <f t="shared" si="25"/>
        <v>#DIV/0!</v>
      </c>
      <c r="C68" s="20">
        <v>0</v>
      </c>
      <c r="D68" s="9" t="e">
        <f t="shared" si="26"/>
        <v>#DIV/0!</v>
      </c>
      <c r="E68">
        <f>Control!C70/100</f>
        <v>0</v>
      </c>
      <c r="F68" t="e">
        <f t="shared" si="27"/>
        <v>#DIV/0!</v>
      </c>
      <c r="G68">
        <f t="shared" si="28"/>
        <v>0</v>
      </c>
      <c r="H68" s="21">
        <f t="shared" si="29"/>
        <v>0</v>
      </c>
      <c r="I68" s="7" t="e">
        <f t="shared" si="30"/>
        <v>#DIV/0!</v>
      </c>
      <c r="J68" t="e">
        <f t="shared" si="31"/>
        <v>#DIV/0!</v>
      </c>
      <c r="K68">
        <f>Control!F70/100</f>
        <v>0</v>
      </c>
      <c r="L68" s="25" t="e">
        <f t="shared" si="32"/>
        <v>#DIV/0!</v>
      </c>
      <c r="M68" s="10" t="e">
        <f t="shared" si="33"/>
        <v>#DIV/0!</v>
      </c>
      <c r="N68" t="e">
        <f t="shared" si="34"/>
        <v>#DIV/0!</v>
      </c>
      <c r="O68" t="e">
        <f t="shared" si="35"/>
        <v>#DIV/0!</v>
      </c>
      <c r="P68" s="25" t="e">
        <f t="shared" si="36"/>
        <v>#DIV/0!</v>
      </c>
      <c r="Q68" s="17" t="e">
        <f t="shared" si="37"/>
        <v>#DIV/0!</v>
      </c>
      <c r="R68" t="e">
        <f t="shared" si="38"/>
        <v>#DIV/0!</v>
      </c>
      <c r="S68" s="25" t="e">
        <f t="shared" si="39"/>
        <v>#DIV/0!</v>
      </c>
      <c r="T68" s="25" t="e">
        <f t="shared" si="40"/>
        <v>#DIV/0!</v>
      </c>
      <c r="U68" s="10" t="e">
        <f ca="1">RANK(C68,$C$3:OFFSET($C$3,Control!$I$5-1,0),1)</f>
        <v>#N/A</v>
      </c>
      <c r="V68" s="10" t="e">
        <f t="shared" ca="1" si="45"/>
        <v>#N/A</v>
      </c>
      <c r="W68" s="10" t="e">
        <f t="shared" ca="1" si="45"/>
        <v>#N/A</v>
      </c>
      <c r="X68" s="7" t="e">
        <f t="shared" ref="X68:X100" si="47">(N68+L68)*100</f>
        <v>#DIV/0!</v>
      </c>
      <c r="Y68" s="7" t="e">
        <f t="shared" ca="1" si="46"/>
        <v>#N/A</v>
      </c>
      <c r="Z68">
        <v>1</v>
      </c>
      <c r="AA68">
        <v>2</v>
      </c>
      <c r="AB68" s="11" t="e">
        <f t="shared" ref="AB68:AB100" si="48">100*8.3144*$AA$2*($AA$1+273)*($AE$1/100-B68/100)/(0.018*1000000*C68+8.3144*$AA$2*($AA$1+273)*($AE$1/100-B68/100))</f>
        <v>#DIV/0!</v>
      </c>
      <c r="AC68" s="11"/>
      <c r="AD68" s="7" t="e">
        <f t="shared" si="41"/>
        <v>#DIV/0!</v>
      </c>
      <c r="AE68" t="e">
        <f t="shared" si="42"/>
        <v>#DIV/0!</v>
      </c>
      <c r="AF68" s="25" t="e">
        <f t="shared" si="43"/>
        <v>#DIV/0!</v>
      </c>
    </row>
    <row r="69" spans="1:32" ht="14.25" x14ac:dyDescent="0.2">
      <c r="A69" s="37">
        <f>Control!B71</f>
        <v>0</v>
      </c>
      <c r="B69" s="27" t="e">
        <f t="shared" si="25"/>
        <v>#DIV/0!</v>
      </c>
      <c r="C69" s="20">
        <v>0</v>
      </c>
      <c r="D69" s="9" t="e">
        <f t="shared" si="26"/>
        <v>#DIV/0!</v>
      </c>
      <c r="E69">
        <f>Control!C71/100</f>
        <v>0</v>
      </c>
      <c r="F69" t="e">
        <f t="shared" si="27"/>
        <v>#DIV/0!</v>
      </c>
      <c r="G69">
        <f t="shared" si="28"/>
        <v>0</v>
      </c>
      <c r="H69" s="21">
        <f t="shared" si="29"/>
        <v>0</v>
      </c>
      <c r="I69" s="7" t="e">
        <f t="shared" si="30"/>
        <v>#DIV/0!</v>
      </c>
      <c r="J69" t="e">
        <f t="shared" si="31"/>
        <v>#DIV/0!</v>
      </c>
      <c r="K69">
        <f>Control!F71/100</f>
        <v>0</v>
      </c>
      <c r="L69" s="25" t="e">
        <f t="shared" si="32"/>
        <v>#DIV/0!</v>
      </c>
      <c r="M69" s="10" t="e">
        <f t="shared" si="33"/>
        <v>#DIV/0!</v>
      </c>
      <c r="N69" t="e">
        <f t="shared" si="34"/>
        <v>#DIV/0!</v>
      </c>
      <c r="O69" t="e">
        <f t="shared" si="35"/>
        <v>#DIV/0!</v>
      </c>
      <c r="P69" s="25" t="e">
        <f t="shared" si="36"/>
        <v>#DIV/0!</v>
      </c>
      <c r="Q69" s="17" t="e">
        <f t="shared" si="37"/>
        <v>#DIV/0!</v>
      </c>
      <c r="R69" t="e">
        <f t="shared" si="38"/>
        <v>#DIV/0!</v>
      </c>
      <c r="S69" s="25" t="e">
        <f t="shared" si="39"/>
        <v>#DIV/0!</v>
      </c>
      <c r="T69" s="25" t="e">
        <f t="shared" si="40"/>
        <v>#DIV/0!</v>
      </c>
      <c r="U69" s="10" t="e">
        <f ca="1">RANK(C69,$C$3:OFFSET($C$3,Control!$I$5-1,0),1)</f>
        <v>#N/A</v>
      </c>
      <c r="V69" s="10" t="e">
        <f t="shared" ca="1" si="45"/>
        <v>#N/A</v>
      </c>
      <c r="W69" s="10" t="e">
        <f t="shared" ca="1" si="45"/>
        <v>#N/A</v>
      </c>
      <c r="X69" s="7" t="e">
        <f t="shared" si="47"/>
        <v>#DIV/0!</v>
      </c>
      <c r="Y69" s="7" t="e">
        <f t="shared" ca="1" si="46"/>
        <v>#N/A</v>
      </c>
      <c r="Z69">
        <v>1</v>
      </c>
      <c r="AA69">
        <v>2</v>
      </c>
      <c r="AB69" s="11" t="e">
        <f t="shared" si="48"/>
        <v>#DIV/0!</v>
      </c>
      <c r="AC69" s="11"/>
      <c r="AD69" s="7" t="e">
        <f t="shared" si="41"/>
        <v>#DIV/0!</v>
      </c>
      <c r="AE69" t="e">
        <f t="shared" si="42"/>
        <v>#DIV/0!</v>
      </c>
      <c r="AF69" s="25" t="e">
        <f t="shared" si="43"/>
        <v>#DIV/0!</v>
      </c>
    </row>
    <row r="70" spans="1:32" ht="14.25" x14ac:dyDescent="0.2">
      <c r="A70" s="37">
        <f>Control!B72</f>
        <v>0</v>
      </c>
      <c r="B70" s="27" t="e">
        <f t="shared" si="25"/>
        <v>#DIV/0!</v>
      </c>
      <c r="C70" s="20">
        <v>0</v>
      </c>
      <c r="D70" s="9" t="e">
        <f t="shared" si="26"/>
        <v>#DIV/0!</v>
      </c>
      <c r="E70">
        <f>Control!C72/100</f>
        <v>0</v>
      </c>
      <c r="F70" t="e">
        <f t="shared" si="27"/>
        <v>#DIV/0!</v>
      </c>
      <c r="G70">
        <f t="shared" si="28"/>
        <v>0</v>
      </c>
      <c r="H70" s="21">
        <f t="shared" si="29"/>
        <v>0</v>
      </c>
      <c r="I70" s="7" t="e">
        <f t="shared" si="30"/>
        <v>#DIV/0!</v>
      </c>
      <c r="J70" t="e">
        <f t="shared" si="31"/>
        <v>#DIV/0!</v>
      </c>
      <c r="K70">
        <f>Control!F72/100</f>
        <v>0</v>
      </c>
      <c r="L70" s="25" t="e">
        <f t="shared" si="32"/>
        <v>#DIV/0!</v>
      </c>
      <c r="M70" s="10" t="e">
        <f t="shared" si="33"/>
        <v>#DIV/0!</v>
      </c>
      <c r="N70" t="e">
        <f t="shared" si="34"/>
        <v>#DIV/0!</v>
      </c>
      <c r="O70" t="e">
        <f t="shared" si="35"/>
        <v>#DIV/0!</v>
      </c>
      <c r="P70" s="25" t="e">
        <f t="shared" si="36"/>
        <v>#DIV/0!</v>
      </c>
      <c r="Q70" s="17" t="e">
        <f t="shared" si="37"/>
        <v>#DIV/0!</v>
      </c>
      <c r="R70" t="e">
        <f t="shared" si="38"/>
        <v>#DIV/0!</v>
      </c>
      <c r="S70" s="25" t="e">
        <f t="shared" si="39"/>
        <v>#DIV/0!</v>
      </c>
      <c r="T70" s="25" t="e">
        <f t="shared" si="40"/>
        <v>#DIV/0!</v>
      </c>
      <c r="U70" s="10" t="e">
        <f ca="1">RANK(C70,$C$3:OFFSET($C$3,Control!$I$5-1,0),1)</f>
        <v>#N/A</v>
      </c>
      <c r="V70" s="10" t="e">
        <f t="shared" ca="1" si="45"/>
        <v>#N/A</v>
      </c>
      <c r="W70" s="10" t="e">
        <f t="shared" ca="1" si="45"/>
        <v>#N/A</v>
      </c>
      <c r="X70" s="7" t="e">
        <f t="shared" si="47"/>
        <v>#DIV/0!</v>
      </c>
      <c r="Y70" s="7" t="e">
        <f t="shared" ca="1" si="46"/>
        <v>#N/A</v>
      </c>
      <c r="Z70">
        <v>1</v>
      </c>
      <c r="AA70">
        <v>2</v>
      </c>
      <c r="AB70" s="11" t="e">
        <f t="shared" si="48"/>
        <v>#DIV/0!</v>
      </c>
      <c r="AC70" s="11"/>
      <c r="AD70" s="7" t="e">
        <f t="shared" si="41"/>
        <v>#DIV/0!</v>
      </c>
      <c r="AE70" t="e">
        <f t="shared" si="42"/>
        <v>#DIV/0!</v>
      </c>
      <c r="AF70" s="25" t="e">
        <f t="shared" si="43"/>
        <v>#DIV/0!</v>
      </c>
    </row>
    <row r="71" spans="1:32" ht="14.25" x14ac:dyDescent="0.2">
      <c r="A71" s="37">
        <f>Control!B73</f>
        <v>0</v>
      </c>
      <c r="B71" s="27" t="e">
        <f t="shared" si="25"/>
        <v>#DIV/0!</v>
      </c>
      <c r="C71" s="20">
        <v>0</v>
      </c>
      <c r="D71" s="9" t="e">
        <f t="shared" si="26"/>
        <v>#DIV/0!</v>
      </c>
      <c r="E71">
        <f>Control!C73/100</f>
        <v>0</v>
      </c>
      <c r="F71" t="e">
        <f t="shared" si="27"/>
        <v>#DIV/0!</v>
      </c>
      <c r="G71">
        <f t="shared" si="28"/>
        <v>0</v>
      </c>
      <c r="H71" s="21">
        <f t="shared" si="29"/>
        <v>0</v>
      </c>
      <c r="I71" s="7" t="e">
        <f t="shared" si="30"/>
        <v>#DIV/0!</v>
      </c>
      <c r="J71" t="e">
        <f t="shared" si="31"/>
        <v>#DIV/0!</v>
      </c>
      <c r="K71">
        <f>Control!F73/100</f>
        <v>0</v>
      </c>
      <c r="L71" s="25" t="e">
        <f t="shared" si="32"/>
        <v>#DIV/0!</v>
      </c>
      <c r="M71" s="10" t="e">
        <f t="shared" si="33"/>
        <v>#DIV/0!</v>
      </c>
      <c r="N71" t="e">
        <f t="shared" si="34"/>
        <v>#DIV/0!</v>
      </c>
      <c r="O71" t="e">
        <f t="shared" si="35"/>
        <v>#DIV/0!</v>
      </c>
      <c r="P71" s="25" t="e">
        <f t="shared" si="36"/>
        <v>#DIV/0!</v>
      </c>
      <c r="Q71" s="17" t="e">
        <f t="shared" si="37"/>
        <v>#DIV/0!</v>
      </c>
      <c r="R71" t="e">
        <f t="shared" si="38"/>
        <v>#DIV/0!</v>
      </c>
      <c r="S71" s="25" t="e">
        <f t="shared" si="39"/>
        <v>#DIV/0!</v>
      </c>
      <c r="T71" s="25" t="e">
        <f t="shared" si="40"/>
        <v>#DIV/0!</v>
      </c>
      <c r="U71" s="10" t="e">
        <f ca="1">RANK(C71,$C$3:OFFSET($C$3,Control!$I$5-1,0),1)</f>
        <v>#N/A</v>
      </c>
      <c r="V71" s="10" t="e">
        <f t="shared" ca="1" si="45"/>
        <v>#N/A</v>
      </c>
      <c r="W71" s="10" t="e">
        <f t="shared" ca="1" si="45"/>
        <v>#N/A</v>
      </c>
      <c r="X71" s="7" t="e">
        <f t="shared" si="47"/>
        <v>#DIV/0!</v>
      </c>
      <c r="Y71" s="7" t="e">
        <f t="shared" ca="1" si="46"/>
        <v>#N/A</v>
      </c>
      <c r="Z71">
        <v>1</v>
      </c>
      <c r="AA71">
        <v>2</v>
      </c>
      <c r="AB71" s="11" t="e">
        <f t="shared" si="48"/>
        <v>#DIV/0!</v>
      </c>
      <c r="AC71" s="11"/>
      <c r="AD71" s="7" t="e">
        <f t="shared" si="41"/>
        <v>#DIV/0!</v>
      </c>
      <c r="AE71" t="e">
        <f t="shared" si="42"/>
        <v>#DIV/0!</v>
      </c>
      <c r="AF71" s="25" t="e">
        <f t="shared" si="43"/>
        <v>#DIV/0!</v>
      </c>
    </row>
    <row r="72" spans="1:32" ht="14.25" x14ac:dyDescent="0.2">
      <c r="A72" s="37">
        <f>Control!B74</f>
        <v>0</v>
      </c>
      <c r="B72" s="27" t="e">
        <f t="shared" si="25"/>
        <v>#DIV/0!</v>
      </c>
      <c r="C72" s="20">
        <v>0</v>
      </c>
      <c r="D72" s="9" t="e">
        <f t="shared" si="26"/>
        <v>#DIV/0!</v>
      </c>
      <c r="E72">
        <f>Control!C74/100</f>
        <v>0</v>
      </c>
      <c r="F72" t="e">
        <f t="shared" si="27"/>
        <v>#DIV/0!</v>
      </c>
      <c r="G72">
        <f t="shared" si="28"/>
        <v>0</v>
      </c>
      <c r="H72" s="21">
        <f t="shared" si="29"/>
        <v>0</v>
      </c>
      <c r="I72" s="7" t="e">
        <f t="shared" si="30"/>
        <v>#DIV/0!</v>
      </c>
      <c r="J72" t="e">
        <f t="shared" si="31"/>
        <v>#DIV/0!</v>
      </c>
      <c r="K72">
        <f>Control!F74/100</f>
        <v>0</v>
      </c>
      <c r="L72" s="25" t="e">
        <f t="shared" si="32"/>
        <v>#DIV/0!</v>
      </c>
      <c r="M72" s="10" t="e">
        <f t="shared" si="33"/>
        <v>#DIV/0!</v>
      </c>
      <c r="N72" t="e">
        <f t="shared" si="34"/>
        <v>#DIV/0!</v>
      </c>
      <c r="O72" t="e">
        <f t="shared" si="35"/>
        <v>#DIV/0!</v>
      </c>
      <c r="P72" s="25" t="e">
        <f t="shared" si="36"/>
        <v>#DIV/0!</v>
      </c>
      <c r="Q72" s="17" t="e">
        <f t="shared" si="37"/>
        <v>#DIV/0!</v>
      </c>
      <c r="R72" t="e">
        <f t="shared" si="38"/>
        <v>#DIV/0!</v>
      </c>
      <c r="S72" s="25" t="e">
        <f t="shared" si="39"/>
        <v>#DIV/0!</v>
      </c>
      <c r="T72" s="25" t="e">
        <f t="shared" si="40"/>
        <v>#DIV/0!</v>
      </c>
      <c r="U72" s="10" t="e">
        <f ca="1">RANK(C72,$C$3:OFFSET($C$3,Control!$I$5-1,0),1)</f>
        <v>#N/A</v>
      </c>
      <c r="V72" s="10" t="e">
        <f t="shared" ca="1" si="45"/>
        <v>#N/A</v>
      </c>
      <c r="W72" s="10" t="e">
        <f t="shared" ca="1" si="45"/>
        <v>#N/A</v>
      </c>
      <c r="X72" s="7" t="e">
        <f t="shared" si="47"/>
        <v>#DIV/0!</v>
      </c>
      <c r="Y72" s="7" t="e">
        <f t="shared" ca="1" si="46"/>
        <v>#N/A</v>
      </c>
      <c r="Z72">
        <v>1</v>
      </c>
      <c r="AA72">
        <v>2</v>
      </c>
      <c r="AB72" s="11" t="e">
        <f t="shared" si="48"/>
        <v>#DIV/0!</v>
      </c>
      <c r="AC72" s="11"/>
      <c r="AD72" s="7" t="e">
        <f t="shared" si="41"/>
        <v>#DIV/0!</v>
      </c>
      <c r="AE72" t="e">
        <f t="shared" si="42"/>
        <v>#DIV/0!</v>
      </c>
      <c r="AF72" s="25" t="e">
        <f t="shared" si="43"/>
        <v>#DIV/0!</v>
      </c>
    </row>
    <row r="73" spans="1:32" ht="14.25" x14ac:dyDescent="0.2">
      <c r="A73" s="37">
        <f>Control!B75</f>
        <v>0</v>
      </c>
      <c r="B73" s="27" t="e">
        <f t="shared" si="25"/>
        <v>#DIV/0!</v>
      </c>
      <c r="C73" s="20">
        <v>0</v>
      </c>
      <c r="D73" s="9" t="e">
        <f t="shared" si="26"/>
        <v>#DIV/0!</v>
      </c>
      <c r="E73">
        <f>Control!C75/100</f>
        <v>0</v>
      </c>
      <c r="F73" t="e">
        <f t="shared" si="27"/>
        <v>#DIV/0!</v>
      </c>
      <c r="G73">
        <f t="shared" si="28"/>
        <v>0</v>
      </c>
      <c r="H73" s="21">
        <f t="shared" si="29"/>
        <v>0</v>
      </c>
      <c r="I73" s="7" t="e">
        <f t="shared" si="30"/>
        <v>#DIV/0!</v>
      </c>
      <c r="J73" t="e">
        <f t="shared" si="31"/>
        <v>#DIV/0!</v>
      </c>
      <c r="K73">
        <f>Control!F75/100</f>
        <v>0</v>
      </c>
      <c r="L73" s="25" t="e">
        <f t="shared" si="32"/>
        <v>#DIV/0!</v>
      </c>
      <c r="M73" s="10" t="e">
        <f t="shared" si="33"/>
        <v>#DIV/0!</v>
      </c>
      <c r="N73" t="e">
        <f t="shared" si="34"/>
        <v>#DIV/0!</v>
      </c>
      <c r="O73" t="e">
        <f t="shared" si="35"/>
        <v>#DIV/0!</v>
      </c>
      <c r="P73" s="25" t="e">
        <f t="shared" si="36"/>
        <v>#DIV/0!</v>
      </c>
      <c r="Q73" s="17" t="e">
        <f t="shared" si="37"/>
        <v>#DIV/0!</v>
      </c>
      <c r="R73" t="e">
        <f t="shared" si="38"/>
        <v>#DIV/0!</v>
      </c>
      <c r="S73" s="25" t="e">
        <f t="shared" si="39"/>
        <v>#DIV/0!</v>
      </c>
      <c r="T73" s="25" t="e">
        <f t="shared" si="40"/>
        <v>#DIV/0!</v>
      </c>
      <c r="U73" s="10" t="e">
        <f ca="1">RANK(C73,$C$3:OFFSET($C$3,Control!$I$5-1,0),1)</f>
        <v>#N/A</v>
      </c>
      <c r="V73" s="10" t="e">
        <f t="shared" ca="1" si="45"/>
        <v>#N/A</v>
      </c>
      <c r="W73" s="10" t="e">
        <f t="shared" ca="1" si="45"/>
        <v>#N/A</v>
      </c>
      <c r="X73" s="7" t="e">
        <f t="shared" si="47"/>
        <v>#DIV/0!</v>
      </c>
      <c r="Y73" s="7" t="e">
        <f t="shared" ca="1" si="46"/>
        <v>#N/A</v>
      </c>
      <c r="Z73">
        <v>1</v>
      </c>
      <c r="AA73">
        <v>2</v>
      </c>
      <c r="AB73" s="11" t="e">
        <f t="shared" si="48"/>
        <v>#DIV/0!</v>
      </c>
      <c r="AC73" s="11"/>
      <c r="AD73" s="7" t="e">
        <f t="shared" si="41"/>
        <v>#DIV/0!</v>
      </c>
      <c r="AE73" t="e">
        <f t="shared" si="42"/>
        <v>#DIV/0!</v>
      </c>
      <c r="AF73" s="25" t="e">
        <f t="shared" si="43"/>
        <v>#DIV/0!</v>
      </c>
    </row>
    <row r="74" spans="1:32" ht="14.25" x14ac:dyDescent="0.2">
      <c r="A74" s="37">
        <f>Control!B76</f>
        <v>0</v>
      </c>
      <c r="B74" s="27" t="e">
        <f t="shared" si="25"/>
        <v>#DIV/0!</v>
      </c>
      <c r="C74" s="20">
        <v>0</v>
      </c>
      <c r="D74" s="9" t="e">
        <f t="shared" si="26"/>
        <v>#DIV/0!</v>
      </c>
      <c r="E74">
        <f>Control!C76/100</f>
        <v>0</v>
      </c>
      <c r="F74" t="e">
        <f t="shared" si="27"/>
        <v>#DIV/0!</v>
      </c>
      <c r="G74">
        <f t="shared" si="28"/>
        <v>0</v>
      </c>
      <c r="H74" s="21">
        <f t="shared" si="29"/>
        <v>0</v>
      </c>
      <c r="I74" s="7" t="e">
        <f t="shared" si="30"/>
        <v>#DIV/0!</v>
      </c>
      <c r="J74" t="e">
        <f t="shared" si="31"/>
        <v>#DIV/0!</v>
      </c>
      <c r="K74">
        <f>Control!F76/100</f>
        <v>0</v>
      </c>
      <c r="L74" s="25" t="e">
        <f t="shared" si="32"/>
        <v>#DIV/0!</v>
      </c>
      <c r="M74" s="10" t="e">
        <f t="shared" si="33"/>
        <v>#DIV/0!</v>
      </c>
      <c r="N74" t="e">
        <f t="shared" si="34"/>
        <v>#DIV/0!</v>
      </c>
      <c r="O74" t="e">
        <f t="shared" si="35"/>
        <v>#DIV/0!</v>
      </c>
      <c r="P74" s="25" t="e">
        <f t="shared" si="36"/>
        <v>#DIV/0!</v>
      </c>
      <c r="Q74" s="17" t="e">
        <f t="shared" si="37"/>
        <v>#DIV/0!</v>
      </c>
      <c r="R74" t="e">
        <f t="shared" si="38"/>
        <v>#DIV/0!</v>
      </c>
      <c r="S74" s="25" t="e">
        <f t="shared" si="39"/>
        <v>#DIV/0!</v>
      </c>
      <c r="T74" s="25" t="e">
        <f t="shared" si="40"/>
        <v>#DIV/0!</v>
      </c>
      <c r="U74" s="10" t="e">
        <f ca="1">RANK(C74,$C$3:OFFSET($C$3,Control!$I$5-1,0),1)</f>
        <v>#N/A</v>
      </c>
      <c r="V74" s="10" t="e">
        <f t="shared" ca="1" si="45"/>
        <v>#N/A</v>
      </c>
      <c r="W74" s="10" t="e">
        <f t="shared" ca="1" si="45"/>
        <v>#N/A</v>
      </c>
      <c r="X74" s="7" t="e">
        <f t="shared" si="47"/>
        <v>#DIV/0!</v>
      </c>
      <c r="Y74" s="7" t="e">
        <f t="shared" ca="1" si="46"/>
        <v>#N/A</v>
      </c>
      <c r="Z74">
        <v>1</v>
      </c>
      <c r="AA74">
        <v>2</v>
      </c>
      <c r="AB74" s="11" t="e">
        <f t="shared" si="48"/>
        <v>#DIV/0!</v>
      </c>
      <c r="AC74" s="11"/>
      <c r="AD74" s="7" t="e">
        <f t="shared" si="41"/>
        <v>#DIV/0!</v>
      </c>
      <c r="AE74" t="e">
        <f t="shared" si="42"/>
        <v>#DIV/0!</v>
      </c>
      <c r="AF74" s="25" t="e">
        <f t="shared" si="43"/>
        <v>#DIV/0!</v>
      </c>
    </row>
    <row r="75" spans="1:32" ht="14.25" x14ac:dyDescent="0.2">
      <c r="A75" s="37">
        <f>Control!B77</f>
        <v>0</v>
      </c>
      <c r="B75" s="27" t="e">
        <f t="shared" si="25"/>
        <v>#DIV/0!</v>
      </c>
      <c r="C75" s="20">
        <v>0</v>
      </c>
      <c r="D75" s="9" t="e">
        <f t="shared" si="26"/>
        <v>#DIV/0!</v>
      </c>
      <c r="E75">
        <f>Control!C77/100</f>
        <v>0</v>
      </c>
      <c r="F75" t="e">
        <f t="shared" si="27"/>
        <v>#DIV/0!</v>
      </c>
      <c r="G75">
        <f t="shared" si="28"/>
        <v>0</v>
      </c>
      <c r="H75" s="21">
        <f t="shared" si="29"/>
        <v>0</v>
      </c>
      <c r="I75" s="7" t="e">
        <f t="shared" si="30"/>
        <v>#DIV/0!</v>
      </c>
      <c r="J75" t="e">
        <f t="shared" si="31"/>
        <v>#DIV/0!</v>
      </c>
      <c r="K75">
        <f>Control!F77/100</f>
        <v>0</v>
      </c>
      <c r="L75" s="25" t="e">
        <f t="shared" si="32"/>
        <v>#DIV/0!</v>
      </c>
      <c r="M75" s="10" t="e">
        <f t="shared" si="33"/>
        <v>#DIV/0!</v>
      </c>
      <c r="N75" t="e">
        <f t="shared" si="34"/>
        <v>#DIV/0!</v>
      </c>
      <c r="O75" t="e">
        <f t="shared" si="35"/>
        <v>#DIV/0!</v>
      </c>
      <c r="P75" s="25" t="e">
        <f t="shared" si="36"/>
        <v>#DIV/0!</v>
      </c>
      <c r="Q75" s="17" t="e">
        <f t="shared" si="37"/>
        <v>#DIV/0!</v>
      </c>
      <c r="R75" t="e">
        <f t="shared" si="38"/>
        <v>#DIV/0!</v>
      </c>
      <c r="S75" s="25" t="e">
        <f t="shared" si="39"/>
        <v>#DIV/0!</v>
      </c>
      <c r="T75" s="25" t="e">
        <f t="shared" si="40"/>
        <v>#DIV/0!</v>
      </c>
      <c r="U75" s="10" t="e">
        <f ca="1">RANK(C75,$C$3:OFFSET($C$3,Control!$I$5-1,0),1)</f>
        <v>#N/A</v>
      </c>
      <c r="V75" s="10" t="e">
        <f t="shared" ca="1" si="45"/>
        <v>#N/A</v>
      </c>
      <c r="W75" s="10" t="e">
        <f t="shared" ca="1" si="45"/>
        <v>#N/A</v>
      </c>
      <c r="X75" s="7" t="e">
        <f t="shared" si="47"/>
        <v>#DIV/0!</v>
      </c>
      <c r="Y75" s="7" t="e">
        <f t="shared" ca="1" si="46"/>
        <v>#N/A</v>
      </c>
      <c r="Z75">
        <v>1</v>
      </c>
      <c r="AA75">
        <v>2</v>
      </c>
      <c r="AB75" s="11" t="e">
        <f t="shared" si="48"/>
        <v>#DIV/0!</v>
      </c>
      <c r="AC75" s="11"/>
      <c r="AD75" s="7" t="e">
        <f t="shared" si="41"/>
        <v>#DIV/0!</v>
      </c>
      <c r="AE75" t="e">
        <f t="shared" si="42"/>
        <v>#DIV/0!</v>
      </c>
      <c r="AF75" s="25" t="e">
        <f t="shared" si="43"/>
        <v>#DIV/0!</v>
      </c>
    </row>
    <row r="76" spans="1:32" ht="14.25" x14ac:dyDescent="0.2">
      <c r="A76" s="37">
        <f>Control!B78</f>
        <v>0</v>
      </c>
      <c r="B76" s="27" t="e">
        <f t="shared" si="25"/>
        <v>#DIV/0!</v>
      </c>
      <c r="C76" s="20">
        <v>0</v>
      </c>
      <c r="D76" s="9" t="e">
        <f t="shared" si="26"/>
        <v>#DIV/0!</v>
      </c>
      <c r="E76">
        <f>Control!C78/100</f>
        <v>0</v>
      </c>
      <c r="F76" t="e">
        <f t="shared" si="27"/>
        <v>#DIV/0!</v>
      </c>
      <c r="G76">
        <f t="shared" si="28"/>
        <v>0</v>
      </c>
      <c r="H76" s="21">
        <f t="shared" si="29"/>
        <v>0</v>
      </c>
      <c r="I76" s="7" t="e">
        <f t="shared" si="30"/>
        <v>#DIV/0!</v>
      </c>
      <c r="J76" t="e">
        <f t="shared" si="31"/>
        <v>#DIV/0!</v>
      </c>
      <c r="K76">
        <f>Control!F78/100</f>
        <v>0</v>
      </c>
      <c r="L76" s="25" t="e">
        <f t="shared" si="32"/>
        <v>#DIV/0!</v>
      </c>
      <c r="M76" s="10" t="e">
        <f t="shared" si="33"/>
        <v>#DIV/0!</v>
      </c>
      <c r="N76" t="e">
        <f t="shared" si="34"/>
        <v>#DIV/0!</v>
      </c>
      <c r="O76" t="e">
        <f t="shared" si="35"/>
        <v>#DIV/0!</v>
      </c>
      <c r="P76" s="25" t="e">
        <f t="shared" si="36"/>
        <v>#DIV/0!</v>
      </c>
      <c r="Q76" s="17" t="e">
        <f t="shared" si="37"/>
        <v>#DIV/0!</v>
      </c>
      <c r="R76" t="e">
        <f t="shared" si="38"/>
        <v>#DIV/0!</v>
      </c>
      <c r="S76" s="25" t="e">
        <f t="shared" si="39"/>
        <v>#DIV/0!</v>
      </c>
      <c r="T76" s="25" t="e">
        <f t="shared" si="40"/>
        <v>#DIV/0!</v>
      </c>
      <c r="U76" s="10" t="e">
        <f ca="1">RANK(C76,$C$3:OFFSET($C$3,Control!$I$5-1,0),1)</f>
        <v>#N/A</v>
      </c>
      <c r="V76" s="10" t="e">
        <f t="shared" ref="V76:W95" ca="1" si="49">IF(U76=U75,U75+1,U76)</f>
        <v>#N/A</v>
      </c>
      <c r="W76" s="10" t="e">
        <f t="shared" ca="1" si="49"/>
        <v>#N/A</v>
      </c>
      <c r="X76" s="7" t="e">
        <f t="shared" si="47"/>
        <v>#DIV/0!</v>
      </c>
      <c r="Y76" s="7" t="e">
        <f t="shared" ca="1" si="46"/>
        <v>#N/A</v>
      </c>
      <c r="Z76">
        <v>1</v>
      </c>
      <c r="AA76">
        <v>2</v>
      </c>
      <c r="AB76" s="11" t="e">
        <f t="shared" si="48"/>
        <v>#DIV/0!</v>
      </c>
      <c r="AC76" s="11"/>
      <c r="AD76" s="7" t="e">
        <f t="shared" si="41"/>
        <v>#DIV/0!</v>
      </c>
      <c r="AE76" t="e">
        <f t="shared" si="42"/>
        <v>#DIV/0!</v>
      </c>
      <c r="AF76" s="25" t="e">
        <f t="shared" si="43"/>
        <v>#DIV/0!</v>
      </c>
    </row>
    <row r="77" spans="1:32" ht="14.25" x14ac:dyDescent="0.2">
      <c r="A77" s="37">
        <f>Control!B79</f>
        <v>0</v>
      </c>
      <c r="B77" s="27" t="e">
        <f t="shared" si="25"/>
        <v>#DIV/0!</v>
      </c>
      <c r="C77" s="20">
        <v>0</v>
      </c>
      <c r="D77" s="9" t="e">
        <f t="shared" si="26"/>
        <v>#DIV/0!</v>
      </c>
      <c r="E77">
        <f>Control!C79/100</f>
        <v>0</v>
      </c>
      <c r="F77" t="e">
        <f t="shared" si="27"/>
        <v>#DIV/0!</v>
      </c>
      <c r="G77">
        <f t="shared" si="28"/>
        <v>0</v>
      </c>
      <c r="H77" s="21">
        <f t="shared" si="29"/>
        <v>0</v>
      </c>
      <c r="I77" s="7" t="e">
        <f t="shared" si="30"/>
        <v>#DIV/0!</v>
      </c>
      <c r="J77" t="e">
        <f t="shared" si="31"/>
        <v>#DIV/0!</v>
      </c>
      <c r="K77">
        <f>Control!F79/100</f>
        <v>0</v>
      </c>
      <c r="L77" s="25" t="e">
        <f t="shared" si="32"/>
        <v>#DIV/0!</v>
      </c>
      <c r="M77" s="10" t="e">
        <f t="shared" si="33"/>
        <v>#DIV/0!</v>
      </c>
      <c r="N77" t="e">
        <f t="shared" si="34"/>
        <v>#DIV/0!</v>
      </c>
      <c r="O77" t="e">
        <f t="shared" si="35"/>
        <v>#DIV/0!</v>
      </c>
      <c r="P77" s="25" t="e">
        <f t="shared" si="36"/>
        <v>#DIV/0!</v>
      </c>
      <c r="Q77" s="17" t="e">
        <f t="shared" si="37"/>
        <v>#DIV/0!</v>
      </c>
      <c r="R77" t="e">
        <f t="shared" si="38"/>
        <v>#DIV/0!</v>
      </c>
      <c r="S77" s="25" t="e">
        <f t="shared" si="39"/>
        <v>#DIV/0!</v>
      </c>
      <c r="T77" s="25" t="e">
        <f t="shared" si="40"/>
        <v>#DIV/0!</v>
      </c>
      <c r="U77" s="10" t="e">
        <f ca="1">RANK(C77,$C$3:OFFSET($C$3,Control!$I$5-1,0),1)</f>
        <v>#N/A</v>
      </c>
      <c r="V77" s="10" t="e">
        <f t="shared" ca="1" si="49"/>
        <v>#N/A</v>
      </c>
      <c r="W77" s="10" t="e">
        <f t="shared" ca="1" si="49"/>
        <v>#N/A</v>
      </c>
      <c r="X77" s="7" t="e">
        <f t="shared" si="47"/>
        <v>#DIV/0!</v>
      </c>
      <c r="Y77" s="7" t="e">
        <f t="shared" ca="1" si="46"/>
        <v>#N/A</v>
      </c>
      <c r="Z77">
        <v>1</v>
      </c>
      <c r="AA77">
        <v>2</v>
      </c>
      <c r="AB77" s="11" t="e">
        <f t="shared" si="48"/>
        <v>#DIV/0!</v>
      </c>
      <c r="AC77" s="11"/>
      <c r="AD77" s="7" t="e">
        <f t="shared" si="41"/>
        <v>#DIV/0!</v>
      </c>
      <c r="AE77" t="e">
        <f t="shared" si="42"/>
        <v>#DIV/0!</v>
      </c>
      <c r="AF77" s="25" t="e">
        <f t="shared" si="43"/>
        <v>#DIV/0!</v>
      </c>
    </row>
    <row r="78" spans="1:32" ht="14.25" x14ac:dyDescent="0.2">
      <c r="A78" s="37">
        <f>Control!B80</f>
        <v>0</v>
      </c>
      <c r="B78" s="27" t="e">
        <f t="shared" si="25"/>
        <v>#DIV/0!</v>
      </c>
      <c r="C78" s="20">
        <v>0</v>
      </c>
      <c r="D78" s="9" t="e">
        <f t="shared" si="26"/>
        <v>#DIV/0!</v>
      </c>
      <c r="E78">
        <f>Control!C80/100</f>
        <v>0</v>
      </c>
      <c r="F78" t="e">
        <f t="shared" si="27"/>
        <v>#DIV/0!</v>
      </c>
      <c r="G78">
        <f t="shared" si="28"/>
        <v>0</v>
      </c>
      <c r="H78" s="21">
        <f t="shared" si="29"/>
        <v>0</v>
      </c>
      <c r="I78" s="7" t="e">
        <f t="shared" si="30"/>
        <v>#DIV/0!</v>
      </c>
      <c r="J78" t="e">
        <f t="shared" si="31"/>
        <v>#DIV/0!</v>
      </c>
      <c r="K78">
        <f>Control!F80/100</f>
        <v>0</v>
      </c>
      <c r="L78" s="25" t="e">
        <f t="shared" si="32"/>
        <v>#DIV/0!</v>
      </c>
      <c r="M78" s="10" t="e">
        <f t="shared" si="33"/>
        <v>#DIV/0!</v>
      </c>
      <c r="N78" t="e">
        <f t="shared" si="34"/>
        <v>#DIV/0!</v>
      </c>
      <c r="O78" t="e">
        <f t="shared" si="35"/>
        <v>#DIV/0!</v>
      </c>
      <c r="P78" s="25" t="e">
        <f t="shared" si="36"/>
        <v>#DIV/0!</v>
      </c>
      <c r="Q78" s="17" t="e">
        <f t="shared" si="37"/>
        <v>#DIV/0!</v>
      </c>
      <c r="R78" t="e">
        <f t="shared" si="38"/>
        <v>#DIV/0!</v>
      </c>
      <c r="S78" s="25" t="e">
        <f t="shared" si="39"/>
        <v>#DIV/0!</v>
      </c>
      <c r="T78" s="25" t="e">
        <f t="shared" si="40"/>
        <v>#DIV/0!</v>
      </c>
      <c r="U78" s="10" t="e">
        <f ca="1">RANK(C78,$C$3:OFFSET($C$3,Control!$I$5-1,0),1)</f>
        <v>#N/A</v>
      </c>
      <c r="V78" s="10" t="e">
        <f t="shared" ca="1" si="49"/>
        <v>#N/A</v>
      </c>
      <c r="W78" s="10" t="e">
        <f t="shared" ca="1" si="49"/>
        <v>#N/A</v>
      </c>
      <c r="X78" s="7" t="e">
        <f t="shared" si="47"/>
        <v>#DIV/0!</v>
      </c>
      <c r="Y78" s="7" t="e">
        <f t="shared" ca="1" si="46"/>
        <v>#N/A</v>
      </c>
      <c r="Z78">
        <v>1</v>
      </c>
      <c r="AA78">
        <v>2</v>
      </c>
      <c r="AB78" s="11" t="e">
        <f t="shared" si="48"/>
        <v>#DIV/0!</v>
      </c>
      <c r="AC78" s="11"/>
      <c r="AD78" s="7" t="e">
        <f t="shared" si="41"/>
        <v>#DIV/0!</v>
      </c>
      <c r="AE78" t="e">
        <f t="shared" si="42"/>
        <v>#DIV/0!</v>
      </c>
      <c r="AF78" s="25" t="e">
        <f t="shared" si="43"/>
        <v>#DIV/0!</v>
      </c>
    </row>
    <row r="79" spans="1:32" ht="14.25" x14ac:dyDescent="0.2">
      <c r="A79" s="37">
        <f>Control!B81</f>
        <v>0</v>
      </c>
      <c r="B79" s="27" t="e">
        <f t="shared" si="25"/>
        <v>#DIV/0!</v>
      </c>
      <c r="C79" s="20">
        <v>0</v>
      </c>
      <c r="D79" s="9" t="e">
        <f t="shared" si="26"/>
        <v>#DIV/0!</v>
      </c>
      <c r="E79">
        <f>Control!C81/100</f>
        <v>0</v>
      </c>
      <c r="F79" t="e">
        <f t="shared" si="27"/>
        <v>#DIV/0!</v>
      </c>
      <c r="G79">
        <f t="shared" si="28"/>
        <v>0</v>
      </c>
      <c r="H79" s="21">
        <f t="shared" si="29"/>
        <v>0</v>
      </c>
      <c r="I79" s="7" t="e">
        <f t="shared" si="30"/>
        <v>#DIV/0!</v>
      </c>
      <c r="J79" t="e">
        <f t="shared" si="31"/>
        <v>#DIV/0!</v>
      </c>
      <c r="K79">
        <f>Control!F81/100</f>
        <v>0</v>
      </c>
      <c r="L79" s="25" t="e">
        <f t="shared" si="32"/>
        <v>#DIV/0!</v>
      </c>
      <c r="M79" s="10" t="e">
        <f t="shared" si="33"/>
        <v>#DIV/0!</v>
      </c>
      <c r="N79" t="e">
        <f t="shared" si="34"/>
        <v>#DIV/0!</v>
      </c>
      <c r="O79" t="e">
        <f t="shared" si="35"/>
        <v>#DIV/0!</v>
      </c>
      <c r="P79" s="25" t="e">
        <f t="shared" si="36"/>
        <v>#DIV/0!</v>
      </c>
      <c r="Q79" s="17" t="e">
        <f t="shared" si="37"/>
        <v>#DIV/0!</v>
      </c>
      <c r="R79" t="e">
        <f t="shared" si="38"/>
        <v>#DIV/0!</v>
      </c>
      <c r="S79" s="25" t="e">
        <f t="shared" si="39"/>
        <v>#DIV/0!</v>
      </c>
      <c r="T79" s="25" t="e">
        <f t="shared" si="40"/>
        <v>#DIV/0!</v>
      </c>
      <c r="U79" s="10" t="e">
        <f ca="1">RANK(C79,$C$3:OFFSET($C$3,Control!$I$5-1,0),1)</f>
        <v>#N/A</v>
      </c>
      <c r="V79" s="10" t="e">
        <f t="shared" ca="1" si="49"/>
        <v>#N/A</v>
      </c>
      <c r="W79" s="10" t="e">
        <f t="shared" ca="1" si="49"/>
        <v>#N/A</v>
      </c>
      <c r="X79" s="7" t="e">
        <f t="shared" si="47"/>
        <v>#DIV/0!</v>
      </c>
      <c r="Y79" s="7" t="e">
        <f t="shared" ca="1" si="46"/>
        <v>#N/A</v>
      </c>
      <c r="Z79">
        <v>1</v>
      </c>
      <c r="AA79">
        <v>2</v>
      </c>
      <c r="AB79" s="11" t="e">
        <f t="shared" si="48"/>
        <v>#DIV/0!</v>
      </c>
      <c r="AC79" s="11"/>
      <c r="AD79" s="7" t="e">
        <f t="shared" si="41"/>
        <v>#DIV/0!</v>
      </c>
      <c r="AE79" t="e">
        <f t="shared" si="42"/>
        <v>#DIV/0!</v>
      </c>
      <c r="AF79" s="25" t="e">
        <f t="shared" si="43"/>
        <v>#DIV/0!</v>
      </c>
    </row>
    <row r="80" spans="1:32" ht="14.25" x14ac:dyDescent="0.2">
      <c r="A80" s="37">
        <f>Control!B82</f>
        <v>0</v>
      </c>
      <c r="B80" s="27" t="e">
        <f t="shared" si="25"/>
        <v>#DIV/0!</v>
      </c>
      <c r="C80" s="20">
        <v>0</v>
      </c>
      <c r="D80" s="9" t="e">
        <f t="shared" si="26"/>
        <v>#DIV/0!</v>
      </c>
      <c r="E80">
        <f>Control!C82/100</f>
        <v>0</v>
      </c>
      <c r="F80" t="e">
        <f t="shared" si="27"/>
        <v>#DIV/0!</v>
      </c>
      <c r="G80">
        <f t="shared" si="28"/>
        <v>0</v>
      </c>
      <c r="H80" s="21">
        <f t="shared" si="29"/>
        <v>0</v>
      </c>
      <c r="I80" s="7" t="e">
        <f t="shared" si="30"/>
        <v>#DIV/0!</v>
      </c>
      <c r="J80" t="e">
        <f t="shared" si="31"/>
        <v>#DIV/0!</v>
      </c>
      <c r="K80">
        <f>Control!F82/100</f>
        <v>0</v>
      </c>
      <c r="L80" s="25" t="e">
        <f t="shared" si="32"/>
        <v>#DIV/0!</v>
      </c>
      <c r="M80" s="10" t="e">
        <f t="shared" si="33"/>
        <v>#DIV/0!</v>
      </c>
      <c r="N80" t="e">
        <f t="shared" si="34"/>
        <v>#DIV/0!</v>
      </c>
      <c r="O80" t="e">
        <f t="shared" si="35"/>
        <v>#DIV/0!</v>
      </c>
      <c r="P80" s="25" t="e">
        <f t="shared" si="36"/>
        <v>#DIV/0!</v>
      </c>
      <c r="Q80" s="17" t="e">
        <f t="shared" si="37"/>
        <v>#DIV/0!</v>
      </c>
      <c r="R80" t="e">
        <f t="shared" si="38"/>
        <v>#DIV/0!</v>
      </c>
      <c r="S80" s="25" t="e">
        <f t="shared" si="39"/>
        <v>#DIV/0!</v>
      </c>
      <c r="T80" s="25" t="e">
        <f t="shared" si="40"/>
        <v>#DIV/0!</v>
      </c>
      <c r="U80" s="10" t="e">
        <f ca="1">RANK(C80,$C$3:OFFSET($C$3,Control!$I$5-1,0),1)</f>
        <v>#N/A</v>
      </c>
      <c r="V80" s="10" t="e">
        <f t="shared" ca="1" si="49"/>
        <v>#N/A</v>
      </c>
      <c r="W80" s="10" t="e">
        <f t="shared" ca="1" si="49"/>
        <v>#N/A</v>
      </c>
      <c r="X80" s="7" t="e">
        <f t="shared" si="47"/>
        <v>#DIV/0!</v>
      </c>
      <c r="Y80" s="7" t="e">
        <f t="shared" ca="1" si="46"/>
        <v>#N/A</v>
      </c>
      <c r="Z80">
        <v>1</v>
      </c>
      <c r="AA80">
        <v>2</v>
      </c>
      <c r="AB80" s="11" t="e">
        <f t="shared" si="48"/>
        <v>#DIV/0!</v>
      </c>
      <c r="AC80" s="11"/>
      <c r="AD80" s="7" t="e">
        <f t="shared" si="41"/>
        <v>#DIV/0!</v>
      </c>
      <c r="AE80" t="e">
        <f t="shared" si="42"/>
        <v>#DIV/0!</v>
      </c>
      <c r="AF80" s="25" t="e">
        <f t="shared" si="43"/>
        <v>#DIV/0!</v>
      </c>
    </row>
    <row r="81" spans="1:32" ht="14.25" x14ac:dyDescent="0.2">
      <c r="A81" s="37">
        <f>Control!B83</f>
        <v>0</v>
      </c>
      <c r="B81" s="27" t="e">
        <f t="shared" si="25"/>
        <v>#DIV/0!</v>
      </c>
      <c r="C81" s="20">
        <v>0</v>
      </c>
      <c r="D81" s="9" t="e">
        <f t="shared" si="26"/>
        <v>#DIV/0!</v>
      </c>
      <c r="E81">
        <f>Control!C83/100</f>
        <v>0</v>
      </c>
      <c r="F81" t="e">
        <f t="shared" si="27"/>
        <v>#DIV/0!</v>
      </c>
      <c r="G81">
        <f t="shared" si="28"/>
        <v>0</v>
      </c>
      <c r="H81" s="21">
        <f t="shared" si="29"/>
        <v>0</v>
      </c>
      <c r="I81" s="7" t="e">
        <f t="shared" si="30"/>
        <v>#DIV/0!</v>
      </c>
      <c r="J81" t="e">
        <f t="shared" si="31"/>
        <v>#DIV/0!</v>
      </c>
      <c r="K81">
        <f>Control!F83/100</f>
        <v>0</v>
      </c>
      <c r="L81" s="25" t="e">
        <f t="shared" si="32"/>
        <v>#DIV/0!</v>
      </c>
      <c r="M81" s="10" t="e">
        <f t="shared" si="33"/>
        <v>#DIV/0!</v>
      </c>
      <c r="N81" t="e">
        <f t="shared" si="34"/>
        <v>#DIV/0!</v>
      </c>
      <c r="O81" t="e">
        <f t="shared" si="35"/>
        <v>#DIV/0!</v>
      </c>
      <c r="P81" s="25" t="e">
        <f t="shared" si="36"/>
        <v>#DIV/0!</v>
      </c>
      <c r="Q81" s="17" t="e">
        <f t="shared" si="37"/>
        <v>#DIV/0!</v>
      </c>
      <c r="R81" t="e">
        <f t="shared" si="38"/>
        <v>#DIV/0!</v>
      </c>
      <c r="S81" s="25" t="e">
        <f t="shared" si="39"/>
        <v>#DIV/0!</v>
      </c>
      <c r="T81" s="25" t="e">
        <f t="shared" si="40"/>
        <v>#DIV/0!</v>
      </c>
      <c r="U81" s="10" t="e">
        <f ca="1">RANK(C81,$C$3:OFFSET($C$3,Control!$I$5-1,0),1)</f>
        <v>#N/A</v>
      </c>
      <c r="V81" s="10" t="e">
        <f t="shared" ca="1" si="49"/>
        <v>#N/A</v>
      </c>
      <c r="W81" s="10" t="e">
        <f t="shared" ca="1" si="49"/>
        <v>#N/A</v>
      </c>
      <c r="X81" s="7" t="e">
        <f t="shared" si="47"/>
        <v>#DIV/0!</v>
      </c>
      <c r="Y81" s="7" t="e">
        <f t="shared" ca="1" si="46"/>
        <v>#N/A</v>
      </c>
      <c r="Z81">
        <v>1</v>
      </c>
      <c r="AA81">
        <v>2</v>
      </c>
      <c r="AB81" s="11" t="e">
        <f t="shared" si="48"/>
        <v>#DIV/0!</v>
      </c>
      <c r="AC81" s="11"/>
      <c r="AD81" s="7" t="e">
        <f t="shared" si="41"/>
        <v>#DIV/0!</v>
      </c>
      <c r="AE81" t="e">
        <f t="shared" si="42"/>
        <v>#DIV/0!</v>
      </c>
      <c r="AF81" s="25" t="e">
        <f t="shared" si="43"/>
        <v>#DIV/0!</v>
      </c>
    </row>
    <row r="82" spans="1:32" ht="14.25" x14ac:dyDescent="0.2">
      <c r="A82" s="37">
        <f>Control!B84</f>
        <v>0</v>
      </c>
      <c r="B82" s="27" t="e">
        <f t="shared" si="25"/>
        <v>#DIV/0!</v>
      </c>
      <c r="C82" s="20">
        <v>0</v>
      </c>
      <c r="D82" s="9" t="e">
        <f t="shared" si="26"/>
        <v>#DIV/0!</v>
      </c>
      <c r="E82">
        <f>Control!C84/100</f>
        <v>0</v>
      </c>
      <c r="F82" t="e">
        <f t="shared" si="27"/>
        <v>#DIV/0!</v>
      </c>
      <c r="G82">
        <f t="shared" si="28"/>
        <v>0</v>
      </c>
      <c r="H82" s="21">
        <f t="shared" si="29"/>
        <v>0</v>
      </c>
      <c r="I82" s="7" t="e">
        <f t="shared" si="30"/>
        <v>#DIV/0!</v>
      </c>
      <c r="J82" t="e">
        <f t="shared" si="31"/>
        <v>#DIV/0!</v>
      </c>
      <c r="K82">
        <f>Control!F84/100</f>
        <v>0</v>
      </c>
      <c r="L82" s="25" t="e">
        <f t="shared" si="32"/>
        <v>#DIV/0!</v>
      </c>
      <c r="M82" s="10" t="e">
        <f t="shared" si="33"/>
        <v>#DIV/0!</v>
      </c>
      <c r="N82" t="e">
        <f t="shared" si="34"/>
        <v>#DIV/0!</v>
      </c>
      <c r="O82" t="e">
        <f t="shared" si="35"/>
        <v>#DIV/0!</v>
      </c>
      <c r="P82" s="25" t="e">
        <f t="shared" si="36"/>
        <v>#DIV/0!</v>
      </c>
      <c r="Q82" s="17" t="e">
        <f t="shared" si="37"/>
        <v>#DIV/0!</v>
      </c>
      <c r="R82" t="e">
        <f t="shared" si="38"/>
        <v>#DIV/0!</v>
      </c>
      <c r="S82" s="25" t="e">
        <f t="shared" si="39"/>
        <v>#DIV/0!</v>
      </c>
      <c r="T82" s="25" t="e">
        <f t="shared" si="40"/>
        <v>#DIV/0!</v>
      </c>
      <c r="U82" s="10" t="e">
        <f ca="1">RANK(C82,$C$3:OFFSET($C$3,Control!$I$5-1,0),1)</f>
        <v>#N/A</v>
      </c>
      <c r="V82" s="10" t="e">
        <f t="shared" ca="1" si="49"/>
        <v>#N/A</v>
      </c>
      <c r="W82" s="10" t="e">
        <f t="shared" ca="1" si="49"/>
        <v>#N/A</v>
      </c>
      <c r="X82" s="7" t="e">
        <f t="shared" si="47"/>
        <v>#DIV/0!</v>
      </c>
      <c r="Y82" s="7" t="e">
        <f t="shared" ca="1" si="46"/>
        <v>#N/A</v>
      </c>
      <c r="Z82">
        <v>1</v>
      </c>
      <c r="AA82">
        <v>2</v>
      </c>
      <c r="AB82" s="11" t="e">
        <f t="shared" si="48"/>
        <v>#DIV/0!</v>
      </c>
      <c r="AC82" s="11"/>
      <c r="AD82" s="7" t="e">
        <f t="shared" si="41"/>
        <v>#DIV/0!</v>
      </c>
      <c r="AE82" t="e">
        <f t="shared" si="42"/>
        <v>#DIV/0!</v>
      </c>
      <c r="AF82" s="25" t="e">
        <f t="shared" si="43"/>
        <v>#DIV/0!</v>
      </c>
    </row>
    <row r="83" spans="1:32" ht="14.25" x14ac:dyDescent="0.2">
      <c r="A83" s="37">
        <f>Control!B85</f>
        <v>0</v>
      </c>
      <c r="B83" s="27" t="e">
        <f t="shared" si="25"/>
        <v>#DIV/0!</v>
      </c>
      <c r="C83" s="20">
        <v>0</v>
      </c>
      <c r="D83" s="9" t="e">
        <f t="shared" si="26"/>
        <v>#DIV/0!</v>
      </c>
      <c r="E83">
        <f>Control!C85/100</f>
        <v>0</v>
      </c>
      <c r="F83" t="e">
        <f t="shared" si="27"/>
        <v>#DIV/0!</v>
      </c>
      <c r="G83">
        <f t="shared" si="28"/>
        <v>0</v>
      </c>
      <c r="H83" s="21">
        <f t="shared" si="29"/>
        <v>0</v>
      </c>
      <c r="I83" s="7" t="e">
        <f t="shared" si="30"/>
        <v>#DIV/0!</v>
      </c>
      <c r="J83" t="e">
        <f t="shared" si="31"/>
        <v>#DIV/0!</v>
      </c>
      <c r="K83">
        <f>Control!F85/100</f>
        <v>0</v>
      </c>
      <c r="L83" s="25" t="e">
        <f t="shared" si="32"/>
        <v>#DIV/0!</v>
      </c>
      <c r="M83" s="10" t="e">
        <f t="shared" si="33"/>
        <v>#DIV/0!</v>
      </c>
      <c r="N83" t="e">
        <f t="shared" si="34"/>
        <v>#DIV/0!</v>
      </c>
      <c r="O83" t="e">
        <f t="shared" si="35"/>
        <v>#DIV/0!</v>
      </c>
      <c r="P83" s="25" t="e">
        <f t="shared" si="36"/>
        <v>#DIV/0!</v>
      </c>
      <c r="Q83" s="17" t="e">
        <f t="shared" si="37"/>
        <v>#DIV/0!</v>
      </c>
      <c r="R83" t="e">
        <f t="shared" si="38"/>
        <v>#DIV/0!</v>
      </c>
      <c r="S83" s="25" t="e">
        <f t="shared" si="39"/>
        <v>#DIV/0!</v>
      </c>
      <c r="T83" s="25" t="e">
        <f t="shared" si="40"/>
        <v>#DIV/0!</v>
      </c>
      <c r="U83" s="10" t="e">
        <f ca="1">RANK(C83,$C$3:OFFSET($C$3,Control!$I$5-1,0),1)</f>
        <v>#N/A</v>
      </c>
      <c r="V83" s="10" t="e">
        <f t="shared" ca="1" si="49"/>
        <v>#N/A</v>
      </c>
      <c r="W83" s="10" t="e">
        <f t="shared" ca="1" si="49"/>
        <v>#N/A</v>
      </c>
      <c r="X83" s="7" t="e">
        <f t="shared" si="47"/>
        <v>#DIV/0!</v>
      </c>
      <c r="Y83" s="7" t="e">
        <f t="shared" ca="1" si="46"/>
        <v>#N/A</v>
      </c>
      <c r="Z83">
        <v>1</v>
      </c>
      <c r="AA83">
        <v>2</v>
      </c>
      <c r="AB83" s="11" t="e">
        <f t="shared" si="48"/>
        <v>#DIV/0!</v>
      </c>
      <c r="AC83" s="11"/>
      <c r="AD83" s="7" t="e">
        <f t="shared" si="41"/>
        <v>#DIV/0!</v>
      </c>
      <c r="AE83" t="e">
        <f t="shared" si="42"/>
        <v>#DIV/0!</v>
      </c>
      <c r="AF83" s="25" t="e">
        <f t="shared" si="43"/>
        <v>#DIV/0!</v>
      </c>
    </row>
    <row r="84" spans="1:32" ht="14.25" x14ac:dyDescent="0.2">
      <c r="A84" s="37">
        <f>Control!B86</f>
        <v>0</v>
      </c>
      <c r="B84" s="27" t="e">
        <f t="shared" si="25"/>
        <v>#DIV/0!</v>
      </c>
      <c r="C84" s="20">
        <v>0</v>
      </c>
      <c r="D84" s="9" t="e">
        <f t="shared" si="26"/>
        <v>#DIV/0!</v>
      </c>
      <c r="E84">
        <f>Control!C86/100</f>
        <v>0</v>
      </c>
      <c r="F84" t="e">
        <f t="shared" si="27"/>
        <v>#DIV/0!</v>
      </c>
      <c r="G84">
        <f t="shared" si="28"/>
        <v>0</v>
      </c>
      <c r="H84" s="21">
        <f t="shared" si="29"/>
        <v>0</v>
      </c>
      <c r="I84" s="7" t="e">
        <f t="shared" si="30"/>
        <v>#DIV/0!</v>
      </c>
      <c r="J84" t="e">
        <f t="shared" si="31"/>
        <v>#DIV/0!</v>
      </c>
      <c r="K84">
        <f>Control!F86/100</f>
        <v>0</v>
      </c>
      <c r="L84" s="25" t="e">
        <f t="shared" si="32"/>
        <v>#DIV/0!</v>
      </c>
      <c r="M84" s="10" t="e">
        <f t="shared" si="33"/>
        <v>#DIV/0!</v>
      </c>
      <c r="N84" t="e">
        <f t="shared" si="34"/>
        <v>#DIV/0!</v>
      </c>
      <c r="O84" t="e">
        <f t="shared" si="35"/>
        <v>#DIV/0!</v>
      </c>
      <c r="P84" s="25" t="e">
        <f t="shared" si="36"/>
        <v>#DIV/0!</v>
      </c>
      <c r="Q84" s="17" t="e">
        <f t="shared" si="37"/>
        <v>#DIV/0!</v>
      </c>
      <c r="R84" t="e">
        <f t="shared" si="38"/>
        <v>#DIV/0!</v>
      </c>
      <c r="S84" s="25" t="e">
        <f t="shared" si="39"/>
        <v>#DIV/0!</v>
      </c>
      <c r="T84" s="25" t="e">
        <f t="shared" si="40"/>
        <v>#DIV/0!</v>
      </c>
      <c r="U84" s="10" t="e">
        <f ca="1">RANK(C84,$C$3:OFFSET($C$3,Control!$I$5-1,0),1)</f>
        <v>#N/A</v>
      </c>
      <c r="V84" s="10" t="e">
        <f t="shared" ca="1" si="49"/>
        <v>#N/A</v>
      </c>
      <c r="W84" s="10" t="e">
        <f t="shared" ca="1" si="49"/>
        <v>#N/A</v>
      </c>
      <c r="X84" s="7" t="e">
        <f t="shared" si="47"/>
        <v>#DIV/0!</v>
      </c>
      <c r="Y84" s="7" t="e">
        <f t="shared" ca="1" si="46"/>
        <v>#N/A</v>
      </c>
      <c r="Z84">
        <v>1</v>
      </c>
      <c r="AA84">
        <v>2</v>
      </c>
      <c r="AB84" s="11" t="e">
        <f t="shared" si="48"/>
        <v>#DIV/0!</v>
      </c>
      <c r="AC84" s="11"/>
      <c r="AD84" s="7" t="e">
        <f t="shared" si="41"/>
        <v>#DIV/0!</v>
      </c>
      <c r="AE84" t="e">
        <f t="shared" si="42"/>
        <v>#DIV/0!</v>
      </c>
      <c r="AF84" s="25" t="e">
        <f t="shared" si="43"/>
        <v>#DIV/0!</v>
      </c>
    </row>
    <row r="85" spans="1:32" ht="14.25" x14ac:dyDescent="0.2">
      <c r="A85" s="37">
        <f>Control!B87</f>
        <v>0</v>
      </c>
      <c r="B85" s="27" t="e">
        <f t="shared" si="25"/>
        <v>#DIV/0!</v>
      </c>
      <c r="C85" s="20">
        <v>0</v>
      </c>
      <c r="D85" s="9" t="e">
        <f t="shared" si="26"/>
        <v>#DIV/0!</v>
      </c>
      <c r="E85">
        <f>Control!C87/100</f>
        <v>0</v>
      </c>
      <c r="F85" t="e">
        <f t="shared" si="27"/>
        <v>#DIV/0!</v>
      </c>
      <c r="G85">
        <f t="shared" si="28"/>
        <v>0</v>
      </c>
      <c r="H85" s="21">
        <f t="shared" si="29"/>
        <v>0</v>
      </c>
      <c r="I85" s="7" t="e">
        <f t="shared" si="30"/>
        <v>#DIV/0!</v>
      </c>
      <c r="J85" t="e">
        <f t="shared" si="31"/>
        <v>#DIV/0!</v>
      </c>
      <c r="K85">
        <f>Control!F87/100</f>
        <v>0</v>
      </c>
      <c r="L85" s="25" t="e">
        <f t="shared" si="32"/>
        <v>#DIV/0!</v>
      </c>
      <c r="M85" s="10" t="e">
        <f t="shared" si="33"/>
        <v>#DIV/0!</v>
      </c>
      <c r="N85" t="e">
        <f t="shared" si="34"/>
        <v>#DIV/0!</v>
      </c>
      <c r="O85" t="e">
        <f t="shared" si="35"/>
        <v>#DIV/0!</v>
      </c>
      <c r="P85" s="25" t="e">
        <f t="shared" si="36"/>
        <v>#DIV/0!</v>
      </c>
      <c r="Q85" s="17" t="e">
        <f t="shared" si="37"/>
        <v>#DIV/0!</v>
      </c>
      <c r="R85" t="e">
        <f t="shared" si="38"/>
        <v>#DIV/0!</v>
      </c>
      <c r="S85" s="25" t="e">
        <f t="shared" si="39"/>
        <v>#DIV/0!</v>
      </c>
      <c r="T85" s="25" t="e">
        <f t="shared" si="40"/>
        <v>#DIV/0!</v>
      </c>
      <c r="U85" s="10" t="e">
        <f ca="1">RANK(C85,$C$3:OFFSET($C$3,Control!$I$5-1,0),1)</f>
        <v>#N/A</v>
      </c>
      <c r="V85" s="10" t="e">
        <f t="shared" ca="1" si="49"/>
        <v>#N/A</v>
      </c>
      <c r="W85" s="10" t="e">
        <f t="shared" ca="1" si="49"/>
        <v>#N/A</v>
      </c>
      <c r="X85" s="7" t="e">
        <f t="shared" si="47"/>
        <v>#DIV/0!</v>
      </c>
      <c r="Y85" s="7" t="e">
        <f t="shared" ca="1" si="46"/>
        <v>#N/A</v>
      </c>
      <c r="Z85">
        <v>1</v>
      </c>
      <c r="AA85">
        <v>2</v>
      </c>
      <c r="AB85" s="11" t="e">
        <f t="shared" si="48"/>
        <v>#DIV/0!</v>
      </c>
      <c r="AC85" s="11"/>
      <c r="AD85" s="7" t="e">
        <f t="shared" si="41"/>
        <v>#DIV/0!</v>
      </c>
      <c r="AE85" t="e">
        <f t="shared" si="42"/>
        <v>#DIV/0!</v>
      </c>
      <c r="AF85" s="25" t="e">
        <f t="shared" si="43"/>
        <v>#DIV/0!</v>
      </c>
    </row>
    <row r="86" spans="1:32" ht="14.25" x14ac:dyDescent="0.2">
      <c r="A86" s="37">
        <f>Control!B88</f>
        <v>0</v>
      </c>
      <c r="B86" s="27" t="e">
        <f t="shared" si="25"/>
        <v>#DIV/0!</v>
      </c>
      <c r="C86" s="20">
        <v>0</v>
      </c>
      <c r="D86" s="9" t="e">
        <f t="shared" si="26"/>
        <v>#DIV/0!</v>
      </c>
      <c r="E86">
        <f>Control!C88/100</f>
        <v>0</v>
      </c>
      <c r="F86" t="e">
        <f t="shared" si="27"/>
        <v>#DIV/0!</v>
      </c>
      <c r="G86">
        <f t="shared" si="28"/>
        <v>0</v>
      </c>
      <c r="H86" s="21">
        <f t="shared" si="29"/>
        <v>0</v>
      </c>
      <c r="I86" s="7" t="e">
        <f t="shared" si="30"/>
        <v>#DIV/0!</v>
      </c>
      <c r="J86" t="e">
        <f t="shared" si="31"/>
        <v>#DIV/0!</v>
      </c>
      <c r="K86">
        <f>Control!F88/100</f>
        <v>0</v>
      </c>
      <c r="L86" s="25" t="e">
        <f t="shared" si="32"/>
        <v>#DIV/0!</v>
      </c>
      <c r="M86" s="10" t="e">
        <f t="shared" si="33"/>
        <v>#DIV/0!</v>
      </c>
      <c r="N86" t="e">
        <f t="shared" si="34"/>
        <v>#DIV/0!</v>
      </c>
      <c r="O86" t="e">
        <f t="shared" si="35"/>
        <v>#DIV/0!</v>
      </c>
      <c r="P86" s="25" t="e">
        <f t="shared" si="36"/>
        <v>#DIV/0!</v>
      </c>
      <c r="Q86" s="17" t="e">
        <f t="shared" si="37"/>
        <v>#DIV/0!</v>
      </c>
      <c r="R86" t="e">
        <f t="shared" si="38"/>
        <v>#DIV/0!</v>
      </c>
      <c r="S86" s="25" t="e">
        <f t="shared" si="39"/>
        <v>#DIV/0!</v>
      </c>
      <c r="T86" s="25" t="e">
        <f t="shared" si="40"/>
        <v>#DIV/0!</v>
      </c>
      <c r="U86" s="10" t="e">
        <f ca="1">RANK(C86,$C$3:OFFSET($C$3,Control!$I$5-1,0),1)</f>
        <v>#N/A</v>
      </c>
      <c r="V86" s="10" t="e">
        <f t="shared" ca="1" si="49"/>
        <v>#N/A</v>
      </c>
      <c r="W86" s="10" t="e">
        <f t="shared" ca="1" si="49"/>
        <v>#N/A</v>
      </c>
      <c r="X86" s="7" t="e">
        <f t="shared" si="47"/>
        <v>#DIV/0!</v>
      </c>
      <c r="Y86" s="7" t="e">
        <f t="shared" ca="1" si="46"/>
        <v>#N/A</v>
      </c>
      <c r="Z86">
        <v>1</v>
      </c>
      <c r="AA86">
        <v>2</v>
      </c>
      <c r="AB86" s="11" t="e">
        <f t="shared" si="48"/>
        <v>#DIV/0!</v>
      </c>
      <c r="AC86" s="11"/>
      <c r="AD86" s="7" t="e">
        <f t="shared" si="41"/>
        <v>#DIV/0!</v>
      </c>
      <c r="AE86" t="e">
        <f t="shared" si="42"/>
        <v>#DIV/0!</v>
      </c>
      <c r="AF86" s="25" t="e">
        <f t="shared" si="43"/>
        <v>#DIV/0!</v>
      </c>
    </row>
    <row r="87" spans="1:32" ht="14.25" x14ac:dyDescent="0.2">
      <c r="A87" s="37">
        <f>Control!B89</f>
        <v>0</v>
      </c>
      <c r="B87" s="27" t="e">
        <f t="shared" si="25"/>
        <v>#DIV/0!</v>
      </c>
      <c r="C87" s="20">
        <v>0</v>
      </c>
      <c r="D87" s="9" t="e">
        <f t="shared" si="26"/>
        <v>#DIV/0!</v>
      </c>
      <c r="E87">
        <f>Control!C89/100</f>
        <v>0</v>
      </c>
      <c r="F87" t="e">
        <f t="shared" si="27"/>
        <v>#DIV/0!</v>
      </c>
      <c r="G87">
        <f t="shared" si="28"/>
        <v>0</v>
      </c>
      <c r="H87" s="21">
        <f t="shared" si="29"/>
        <v>0</v>
      </c>
      <c r="I87" s="7" t="e">
        <f t="shared" si="30"/>
        <v>#DIV/0!</v>
      </c>
      <c r="J87" t="e">
        <f t="shared" si="31"/>
        <v>#DIV/0!</v>
      </c>
      <c r="K87">
        <f>Control!F89/100</f>
        <v>0</v>
      </c>
      <c r="L87" s="25" t="e">
        <f t="shared" si="32"/>
        <v>#DIV/0!</v>
      </c>
      <c r="M87" s="10" t="e">
        <f t="shared" si="33"/>
        <v>#DIV/0!</v>
      </c>
      <c r="N87" t="e">
        <f t="shared" si="34"/>
        <v>#DIV/0!</v>
      </c>
      <c r="O87" t="e">
        <f t="shared" si="35"/>
        <v>#DIV/0!</v>
      </c>
      <c r="P87" s="25" t="e">
        <f t="shared" si="36"/>
        <v>#DIV/0!</v>
      </c>
      <c r="Q87" s="17" t="e">
        <f t="shared" si="37"/>
        <v>#DIV/0!</v>
      </c>
      <c r="R87" t="e">
        <f t="shared" si="38"/>
        <v>#DIV/0!</v>
      </c>
      <c r="S87" s="25" t="e">
        <f t="shared" si="39"/>
        <v>#DIV/0!</v>
      </c>
      <c r="T87" s="25" t="e">
        <f t="shared" si="40"/>
        <v>#DIV/0!</v>
      </c>
      <c r="U87" s="10" t="e">
        <f ca="1">RANK(C87,$C$3:OFFSET($C$3,Control!$I$5-1,0),1)</f>
        <v>#N/A</v>
      </c>
      <c r="V87" s="10" t="e">
        <f t="shared" ca="1" si="49"/>
        <v>#N/A</v>
      </c>
      <c r="W87" s="10" t="e">
        <f t="shared" ca="1" si="49"/>
        <v>#N/A</v>
      </c>
      <c r="X87" s="7" t="e">
        <f t="shared" si="47"/>
        <v>#DIV/0!</v>
      </c>
      <c r="Y87" s="7" t="e">
        <f t="shared" ca="1" si="46"/>
        <v>#N/A</v>
      </c>
      <c r="Z87">
        <v>1</v>
      </c>
      <c r="AA87">
        <v>2</v>
      </c>
      <c r="AB87" s="11" t="e">
        <f t="shared" si="48"/>
        <v>#DIV/0!</v>
      </c>
      <c r="AC87" s="11"/>
      <c r="AD87" s="7" t="e">
        <f t="shared" si="41"/>
        <v>#DIV/0!</v>
      </c>
      <c r="AE87" t="e">
        <f t="shared" si="42"/>
        <v>#DIV/0!</v>
      </c>
      <c r="AF87" s="25" t="e">
        <f t="shared" si="43"/>
        <v>#DIV/0!</v>
      </c>
    </row>
    <row r="88" spans="1:32" ht="14.25" x14ac:dyDescent="0.2">
      <c r="A88" s="37">
        <f>Control!B90</f>
        <v>0</v>
      </c>
      <c r="B88" s="27" t="e">
        <f t="shared" si="25"/>
        <v>#DIV/0!</v>
      </c>
      <c r="C88" s="20">
        <v>0</v>
      </c>
      <c r="D88" s="9" t="e">
        <f t="shared" si="26"/>
        <v>#DIV/0!</v>
      </c>
      <c r="E88">
        <f>Control!C90/100</f>
        <v>0</v>
      </c>
      <c r="F88" t="e">
        <f t="shared" si="27"/>
        <v>#DIV/0!</v>
      </c>
      <c r="G88">
        <f t="shared" si="28"/>
        <v>0</v>
      </c>
      <c r="H88" s="21">
        <f t="shared" si="29"/>
        <v>0</v>
      </c>
      <c r="I88" s="7" t="e">
        <f t="shared" si="30"/>
        <v>#DIV/0!</v>
      </c>
      <c r="J88" t="e">
        <f t="shared" si="31"/>
        <v>#DIV/0!</v>
      </c>
      <c r="K88">
        <f>Control!F90/100</f>
        <v>0</v>
      </c>
      <c r="L88" s="25" t="e">
        <f t="shared" si="32"/>
        <v>#DIV/0!</v>
      </c>
      <c r="M88" s="10" t="e">
        <f t="shared" si="33"/>
        <v>#DIV/0!</v>
      </c>
      <c r="N88" t="e">
        <f t="shared" si="34"/>
        <v>#DIV/0!</v>
      </c>
      <c r="O88" t="e">
        <f t="shared" si="35"/>
        <v>#DIV/0!</v>
      </c>
      <c r="P88" s="25" t="e">
        <f t="shared" si="36"/>
        <v>#DIV/0!</v>
      </c>
      <c r="Q88" s="17" t="e">
        <f t="shared" si="37"/>
        <v>#DIV/0!</v>
      </c>
      <c r="R88" t="e">
        <f t="shared" si="38"/>
        <v>#DIV/0!</v>
      </c>
      <c r="S88" s="25" t="e">
        <f t="shared" si="39"/>
        <v>#DIV/0!</v>
      </c>
      <c r="T88" s="25" t="e">
        <f t="shared" si="40"/>
        <v>#DIV/0!</v>
      </c>
      <c r="U88" s="10" t="e">
        <f ca="1">RANK(C88,$C$3:OFFSET($C$3,Control!$I$5-1,0),1)</f>
        <v>#N/A</v>
      </c>
      <c r="V88" s="10" t="e">
        <f t="shared" ca="1" si="49"/>
        <v>#N/A</v>
      </c>
      <c r="W88" s="10" t="e">
        <f t="shared" ca="1" si="49"/>
        <v>#N/A</v>
      </c>
      <c r="X88" s="7" t="e">
        <f t="shared" si="47"/>
        <v>#DIV/0!</v>
      </c>
      <c r="Y88" s="7" t="e">
        <f t="shared" ca="1" si="46"/>
        <v>#N/A</v>
      </c>
      <c r="Z88">
        <v>1</v>
      </c>
      <c r="AA88">
        <v>2</v>
      </c>
      <c r="AB88" s="11" t="e">
        <f t="shared" si="48"/>
        <v>#DIV/0!</v>
      </c>
      <c r="AC88" s="11"/>
      <c r="AD88" s="7" t="e">
        <f t="shared" si="41"/>
        <v>#DIV/0!</v>
      </c>
      <c r="AE88" t="e">
        <f t="shared" si="42"/>
        <v>#DIV/0!</v>
      </c>
      <c r="AF88" s="25" t="e">
        <f t="shared" si="43"/>
        <v>#DIV/0!</v>
      </c>
    </row>
    <row r="89" spans="1:32" ht="14.25" x14ac:dyDescent="0.2">
      <c r="A89" s="37">
        <f>Control!B91</f>
        <v>0</v>
      </c>
      <c r="B89" s="27" t="e">
        <f t="shared" si="25"/>
        <v>#DIV/0!</v>
      </c>
      <c r="C89" s="20">
        <v>0</v>
      </c>
      <c r="D89" s="9" t="e">
        <f t="shared" si="26"/>
        <v>#DIV/0!</v>
      </c>
      <c r="E89">
        <f>Control!C91/100</f>
        <v>0</v>
      </c>
      <c r="F89" t="e">
        <f t="shared" si="27"/>
        <v>#DIV/0!</v>
      </c>
      <c r="G89">
        <f t="shared" si="28"/>
        <v>0</v>
      </c>
      <c r="H89" s="21">
        <f t="shared" si="29"/>
        <v>0</v>
      </c>
      <c r="I89" s="7" t="e">
        <f t="shared" si="30"/>
        <v>#DIV/0!</v>
      </c>
      <c r="J89" t="e">
        <f t="shared" si="31"/>
        <v>#DIV/0!</v>
      </c>
      <c r="K89">
        <f>Control!F91/100</f>
        <v>0</v>
      </c>
      <c r="L89" s="25" t="e">
        <f t="shared" si="32"/>
        <v>#DIV/0!</v>
      </c>
      <c r="M89" s="10" t="e">
        <f t="shared" si="33"/>
        <v>#DIV/0!</v>
      </c>
      <c r="N89" t="e">
        <f t="shared" si="34"/>
        <v>#DIV/0!</v>
      </c>
      <c r="O89" t="e">
        <f t="shared" si="35"/>
        <v>#DIV/0!</v>
      </c>
      <c r="P89" s="25" t="e">
        <f t="shared" si="36"/>
        <v>#DIV/0!</v>
      </c>
      <c r="Q89" s="17" t="e">
        <f t="shared" si="37"/>
        <v>#DIV/0!</v>
      </c>
      <c r="R89" t="e">
        <f t="shared" si="38"/>
        <v>#DIV/0!</v>
      </c>
      <c r="S89" s="25" t="e">
        <f t="shared" si="39"/>
        <v>#DIV/0!</v>
      </c>
      <c r="T89" s="25" t="e">
        <f t="shared" si="40"/>
        <v>#DIV/0!</v>
      </c>
      <c r="U89" s="10" t="e">
        <f ca="1">RANK(C89,$C$3:OFFSET($C$3,Control!$I$5-1,0),1)</f>
        <v>#N/A</v>
      </c>
      <c r="V89" s="10" t="e">
        <f t="shared" ca="1" si="49"/>
        <v>#N/A</v>
      </c>
      <c r="W89" s="10" t="e">
        <f t="shared" ca="1" si="49"/>
        <v>#N/A</v>
      </c>
      <c r="X89" s="7" t="e">
        <f t="shared" si="47"/>
        <v>#DIV/0!</v>
      </c>
      <c r="Y89" s="7" t="e">
        <f t="shared" ca="1" si="46"/>
        <v>#N/A</v>
      </c>
      <c r="Z89">
        <v>1</v>
      </c>
      <c r="AA89">
        <v>2</v>
      </c>
      <c r="AB89" s="11" t="e">
        <f t="shared" si="48"/>
        <v>#DIV/0!</v>
      </c>
      <c r="AC89" s="11"/>
      <c r="AD89" s="7" t="e">
        <f t="shared" si="41"/>
        <v>#DIV/0!</v>
      </c>
      <c r="AE89" t="e">
        <f t="shared" si="42"/>
        <v>#DIV/0!</v>
      </c>
      <c r="AF89" s="25" t="e">
        <f t="shared" si="43"/>
        <v>#DIV/0!</v>
      </c>
    </row>
    <row r="90" spans="1:32" ht="14.25" x14ac:dyDescent="0.2">
      <c r="A90" s="37">
        <f>Control!B92</f>
        <v>0</v>
      </c>
      <c r="B90" s="27" t="e">
        <f t="shared" si="25"/>
        <v>#DIV/0!</v>
      </c>
      <c r="C90" s="20">
        <v>0</v>
      </c>
      <c r="D90" s="9" t="e">
        <f t="shared" si="26"/>
        <v>#DIV/0!</v>
      </c>
      <c r="E90">
        <f>Control!C92/100</f>
        <v>0</v>
      </c>
      <c r="F90" t="e">
        <f t="shared" si="27"/>
        <v>#DIV/0!</v>
      </c>
      <c r="G90">
        <f t="shared" si="28"/>
        <v>0</v>
      </c>
      <c r="H90" s="21">
        <f t="shared" si="29"/>
        <v>0</v>
      </c>
      <c r="I90" s="7" t="e">
        <f t="shared" si="30"/>
        <v>#DIV/0!</v>
      </c>
      <c r="J90" t="e">
        <f t="shared" si="31"/>
        <v>#DIV/0!</v>
      </c>
      <c r="K90">
        <f>Control!F92/100</f>
        <v>0</v>
      </c>
      <c r="L90" s="25" t="e">
        <f t="shared" si="32"/>
        <v>#DIV/0!</v>
      </c>
      <c r="M90" s="10" t="e">
        <f t="shared" si="33"/>
        <v>#DIV/0!</v>
      </c>
      <c r="N90" t="e">
        <f t="shared" si="34"/>
        <v>#DIV/0!</v>
      </c>
      <c r="O90" t="e">
        <f t="shared" si="35"/>
        <v>#DIV/0!</v>
      </c>
      <c r="P90" s="25" t="e">
        <f t="shared" si="36"/>
        <v>#DIV/0!</v>
      </c>
      <c r="Q90" s="17" t="e">
        <f t="shared" si="37"/>
        <v>#DIV/0!</v>
      </c>
      <c r="R90" t="e">
        <f t="shared" si="38"/>
        <v>#DIV/0!</v>
      </c>
      <c r="S90" s="25" t="e">
        <f t="shared" si="39"/>
        <v>#DIV/0!</v>
      </c>
      <c r="T90" s="25" t="e">
        <f t="shared" si="40"/>
        <v>#DIV/0!</v>
      </c>
      <c r="U90" s="10" t="e">
        <f ca="1">RANK(C90,$C$3:OFFSET($C$3,Control!$I$5-1,0),1)</f>
        <v>#N/A</v>
      </c>
      <c r="V90" s="10" t="e">
        <f t="shared" ca="1" si="49"/>
        <v>#N/A</v>
      </c>
      <c r="W90" s="10" t="e">
        <f t="shared" ca="1" si="49"/>
        <v>#N/A</v>
      </c>
      <c r="X90" s="7" t="e">
        <f t="shared" si="47"/>
        <v>#DIV/0!</v>
      </c>
      <c r="Y90" s="7" t="e">
        <f t="shared" ca="1" si="46"/>
        <v>#N/A</v>
      </c>
      <c r="Z90">
        <v>1</v>
      </c>
      <c r="AA90">
        <v>2</v>
      </c>
      <c r="AB90" s="11" t="e">
        <f t="shared" si="48"/>
        <v>#DIV/0!</v>
      </c>
      <c r="AC90" s="11"/>
      <c r="AD90" s="7" t="e">
        <f t="shared" si="41"/>
        <v>#DIV/0!</v>
      </c>
      <c r="AE90" t="e">
        <f t="shared" si="42"/>
        <v>#DIV/0!</v>
      </c>
      <c r="AF90" s="25" t="e">
        <f t="shared" si="43"/>
        <v>#DIV/0!</v>
      </c>
    </row>
    <row r="91" spans="1:32" ht="14.25" x14ac:dyDescent="0.2">
      <c r="A91" s="37">
        <f>Control!B93</f>
        <v>0</v>
      </c>
      <c r="B91" s="27" t="e">
        <f t="shared" si="25"/>
        <v>#DIV/0!</v>
      </c>
      <c r="C91" s="20">
        <v>0</v>
      </c>
      <c r="D91" s="9" t="e">
        <f t="shared" si="26"/>
        <v>#DIV/0!</v>
      </c>
      <c r="E91">
        <f>Control!C93/100</f>
        <v>0</v>
      </c>
      <c r="F91" t="e">
        <f t="shared" si="27"/>
        <v>#DIV/0!</v>
      </c>
      <c r="G91">
        <f t="shared" si="28"/>
        <v>0</v>
      </c>
      <c r="H91" s="21">
        <f t="shared" si="29"/>
        <v>0</v>
      </c>
      <c r="I91" s="7" t="e">
        <f t="shared" si="30"/>
        <v>#DIV/0!</v>
      </c>
      <c r="J91" t="e">
        <f t="shared" si="31"/>
        <v>#DIV/0!</v>
      </c>
      <c r="K91">
        <f>Control!F93/100</f>
        <v>0</v>
      </c>
      <c r="L91" s="25" t="e">
        <f t="shared" si="32"/>
        <v>#DIV/0!</v>
      </c>
      <c r="M91" s="10" t="e">
        <f t="shared" si="33"/>
        <v>#DIV/0!</v>
      </c>
      <c r="N91" t="e">
        <f t="shared" si="34"/>
        <v>#DIV/0!</v>
      </c>
      <c r="O91" t="e">
        <f t="shared" si="35"/>
        <v>#DIV/0!</v>
      </c>
      <c r="P91" s="25" t="e">
        <f t="shared" si="36"/>
        <v>#DIV/0!</v>
      </c>
      <c r="Q91" s="17" t="e">
        <f t="shared" si="37"/>
        <v>#DIV/0!</v>
      </c>
      <c r="R91" t="e">
        <f t="shared" si="38"/>
        <v>#DIV/0!</v>
      </c>
      <c r="S91" s="25" t="e">
        <f t="shared" si="39"/>
        <v>#DIV/0!</v>
      </c>
      <c r="T91" s="25" t="e">
        <f t="shared" si="40"/>
        <v>#DIV/0!</v>
      </c>
      <c r="U91" s="10" t="e">
        <f ca="1">RANK(C91,$C$3:OFFSET($C$3,Control!$I$5-1,0),1)</f>
        <v>#N/A</v>
      </c>
      <c r="V91" s="10" t="e">
        <f t="shared" ca="1" si="49"/>
        <v>#N/A</v>
      </c>
      <c r="W91" s="10" t="e">
        <f t="shared" ca="1" si="49"/>
        <v>#N/A</v>
      </c>
      <c r="X91" s="7" t="e">
        <f t="shared" si="47"/>
        <v>#DIV/0!</v>
      </c>
      <c r="Y91" s="7" t="e">
        <f t="shared" ca="1" si="46"/>
        <v>#N/A</v>
      </c>
      <c r="Z91">
        <v>1</v>
      </c>
      <c r="AA91">
        <v>2</v>
      </c>
      <c r="AB91" s="11" t="e">
        <f t="shared" si="48"/>
        <v>#DIV/0!</v>
      </c>
      <c r="AC91" s="11"/>
      <c r="AD91" s="7" t="e">
        <f t="shared" si="41"/>
        <v>#DIV/0!</v>
      </c>
      <c r="AE91" t="e">
        <f t="shared" si="42"/>
        <v>#DIV/0!</v>
      </c>
      <c r="AF91" s="25" t="e">
        <f t="shared" si="43"/>
        <v>#DIV/0!</v>
      </c>
    </row>
    <row r="92" spans="1:32" ht="14.25" x14ac:dyDescent="0.2">
      <c r="A92" s="37">
        <f>Control!B94</f>
        <v>0</v>
      </c>
      <c r="B92" s="27" t="e">
        <f t="shared" si="25"/>
        <v>#DIV/0!</v>
      </c>
      <c r="C92" s="20">
        <v>0</v>
      </c>
      <c r="D92" s="9" t="e">
        <f t="shared" si="26"/>
        <v>#DIV/0!</v>
      </c>
      <c r="E92">
        <f>Control!C94/100</f>
        <v>0</v>
      </c>
      <c r="F92" t="e">
        <f t="shared" si="27"/>
        <v>#DIV/0!</v>
      </c>
      <c r="G92">
        <f t="shared" si="28"/>
        <v>0</v>
      </c>
      <c r="H92" s="21">
        <f t="shared" si="29"/>
        <v>0</v>
      </c>
      <c r="I92" s="7" t="e">
        <f t="shared" si="30"/>
        <v>#DIV/0!</v>
      </c>
      <c r="J92" t="e">
        <f t="shared" si="31"/>
        <v>#DIV/0!</v>
      </c>
      <c r="K92">
        <f>Control!F94/100</f>
        <v>0</v>
      </c>
      <c r="L92" s="25" t="e">
        <f t="shared" si="32"/>
        <v>#DIV/0!</v>
      </c>
      <c r="M92" s="10" t="e">
        <f t="shared" si="33"/>
        <v>#DIV/0!</v>
      </c>
      <c r="N92" t="e">
        <f t="shared" si="34"/>
        <v>#DIV/0!</v>
      </c>
      <c r="O92" t="e">
        <f t="shared" si="35"/>
        <v>#DIV/0!</v>
      </c>
      <c r="P92" s="25" t="e">
        <f t="shared" si="36"/>
        <v>#DIV/0!</v>
      </c>
      <c r="Q92" s="17" t="e">
        <f t="shared" si="37"/>
        <v>#DIV/0!</v>
      </c>
      <c r="R92" t="e">
        <f t="shared" si="38"/>
        <v>#DIV/0!</v>
      </c>
      <c r="S92" s="25" t="e">
        <f t="shared" si="39"/>
        <v>#DIV/0!</v>
      </c>
      <c r="T92" s="25" t="e">
        <f t="shared" si="40"/>
        <v>#DIV/0!</v>
      </c>
      <c r="U92" s="10" t="e">
        <f ca="1">RANK(C92,$C$3:OFFSET($C$3,Control!$I$5-1,0),1)</f>
        <v>#N/A</v>
      </c>
      <c r="V92" s="10" t="e">
        <f t="shared" ca="1" si="49"/>
        <v>#N/A</v>
      </c>
      <c r="W92" s="10" t="e">
        <f t="shared" ca="1" si="49"/>
        <v>#N/A</v>
      </c>
      <c r="X92" s="7" t="e">
        <f t="shared" si="47"/>
        <v>#DIV/0!</v>
      </c>
      <c r="Y92" s="7" t="e">
        <f t="shared" ca="1" si="46"/>
        <v>#N/A</v>
      </c>
      <c r="Z92">
        <v>1</v>
      </c>
      <c r="AA92">
        <v>2</v>
      </c>
      <c r="AB92" s="11" t="e">
        <f t="shared" si="48"/>
        <v>#DIV/0!</v>
      </c>
      <c r="AC92" s="11"/>
      <c r="AD92" s="7" t="e">
        <f t="shared" si="41"/>
        <v>#DIV/0!</v>
      </c>
      <c r="AE92" t="e">
        <f t="shared" si="42"/>
        <v>#DIV/0!</v>
      </c>
      <c r="AF92" s="25" t="e">
        <f t="shared" si="43"/>
        <v>#DIV/0!</v>
      </c>
    </row>
    <row r="93" spans="1:32" ht="14.25" x14ac:dyDescent="0.2">
      <c r="A93" s="37">
        <f>Control!B95</f>
        <v>0</v>
      </c>
      <c r="B93" s="27" t="e">
        <f t="shared" si="25"/>
        <v>#DIV/0!</v>
      </c>
      <c r="C93" s="20">
        <v>0</v>
      </c>
      <c r="D93" s="9" t="e">
        <f t="shared" si="26"/>
        <v>#DIV/0!</v>
      </c>
      <c r="E93">
        <f>Control!C95/100</f>
        <v>0</v>
      </c>
      <c r="F93" t="e">
        <f t="shared" si="27"/>
        <v>#DIV/0!</v>
      </c>
      <c r="G93">
        <f t="shared" si="28"/>
        <v>0</v>
      </c>
      <c r="H93" s="21">
        <f t="shared" si="29"/>
        <v>0</v>
      </c>
      <c r="I93" s="7" t="e">
        <f t="shared" si="30"/>
        <v>#DIV/0!</v>
      </c>
      <c r="J93" t="e">
        <f t="shared" si="31"/>
        <v>#DIV/0!</v>
      </c>
      <c r="K93">
        <f>Control!F95/100</f>
        <v>0</v>
      </c>
      <c r="L93" s="25" t="e">
        <f t="shared" si="32"/>
        <v>#DIV/0!</v>
      </c>
      <c r="M93" s="10" t="e">
        <f t="shared" si="33"/>
        <v>#DIV/0!</v>
      </c>
      <c r="N93" t="e">
        <f t="shared" si="34"/>
        <v>#DIV/0!</v>
      </c>
      <c r="O93" t="e">
        <f t="shared" si="35"/>
        <v>#DIV/0!</v>
      </c>
      <c r="P93" s="25" t="e">
        <f t="shared" si="36"/>
        <v>#DIV/0!</v>
      </c>
      <c r="Q93" s="17" t="e">
        <f t="shared" si="37"/>
        <v>#DIV/0!</v>
      </c>
      <c r="R93" t="e">
        <f t="shared" si="38"/>
        <v>#DIV/0!</v>
      </c>
      <c r="S93" s="25" t="e">
        <f t="shared" si="39"/>
        <v>#DIV/0!</v>
      </c>
      <c r="T93" s="25" t="e">
        <f t="shared" si="40"/>
        <v>#DIV/0!</v>
      </c>
      <c r="U93" s="10" t="e">
        <f ca="1">RANK(C93,$C$3:OFFSET($C$3,Control!$I$5-1,0),1)</f>
        <v>#N/A</v>
      </c>
      <c r="V93" s="10" t="e">
        <f t="shared" ca="1" si="49"/>
        <v>#N/A</v>
      </c>
      <c r="W93" s="10" t="e">
        <f t="shared" ca="1" si="49"/>
        <v>#N/A</v>
      </c>
      <c r="X93" s="7" t="e">
        <f t="shared" si="47"/>
        <v>#DIV/0!</v>
      </c>
      <c r="Y93" s="7" t="e">
        <f t="shared" ca="1" si="46"/>
        <v>#N/A</v>
      </c>
      <c r="Z93">
        <v>1</v>
      </c>
      <c r="AA93">
        <v>2</v>
      </c>
      <c r="AB93" s="11" t="e">
        <f t="shared" si="48"/>
        <v>#DIV/0!</v>
      </c>
      <c r="AC93" s="11"/>
      <c r="AD93" s="7" t="e">
        <f t="shared" si="41"/>
        <v>#DIV/0!</v>
      </c>
      <c r="AE93" t="e">
        <f t="shared" si="42"/>
        <v>#DIV/0!</v>
      </c>
      <c r="AF93" s="25" t="e">
        <f t="shared" si="43"/>
        <v>#DIV/0!</v>
      </c>
    </row>
    <row r="94" spans="1:32" ht="14.25" x14ac:dyDescent="0.2">
      <c r="A94" s="37">
        <f>Control!B96</f>
        <v>0</v>
      </c>
      <c r="B94" s="27" t="e">
        <f t="shared" si="25"/>
        <v>#DIV/0!</v>
      </c>
      <c r="C94" s="20">
        <v>0</v>
      </c>
      <c r="D94" s="9" t="e">
        <f t="shared" si="26"/>
        <v>#DIV/0!</v>
      </c>
      <c r="E94">
        <f>Control!C96/100</f>
        <v>0</v>
      </c>
      <c r="F94" t="e">
        <f t="shared" si="27"/>
        <v>#DIV/0!</v>
      </c>
      <c r="G94">
        <f t="shared" si="28"/>
        <v>0</v>
      </c>
      <c r="H94" s="21">
        <f t="shared" si="29"/>
        <v>0</v>
      </c>
      <c r="I94" s="7" t="e">
        <f t="shared" si="30"/>
        <v>#DIV/0!</v>
      </c>
      <c r="J94" t="e">
        <f t="shared" si="31"/>
        <v>#DIV/0!</v>
      </c>
      <c r="K94">
        <f>Control!F96/100</f>
        <v>0</v>
      </c>
      <c r="L94" s="25" t="e">
        <f t="shared" si="32"/>
        <v>#DIV/0!</v>
      </c>
      <c r="M94" s="10" t="e">
        <f t="shared" si="33"/>
        <v>#DIV/0!</v>
      </c>
      <c r="N94" t="e">
        <f t="shared" si="34"/>
        <v>#DIV/0!</v>
      </c>
      <c r="O94" t="e">
        <f t="shared" si="35"/>
        <v>#DIV/0!</v>
      </c>
      <c r="P94" s="25" t="e">
        <f t="shared" si="36"/>
        <v>#DIV/0!</v>
      </c>
      <c r="Q94" s="17" t="e">
        <f t="shared" si="37"/>
        <v>#DIV/0!</v>
      </c>
      <c r="R94" t="e">
        <f t="shared" si="38"/>
        <v>#DIV/0!</v>
      </c>
      <c r="S94" s="25" t="e">
        <f t="shared" si="39"/>
        <v>#DIV/0!</v>
      </c>
      <c r="T94" s="25" t="e">
        <f t="shared" si="40"/>
        <v>#DIV/0!</v>
      </c>
      <c r="U94" s="10" t="e">
        <f ca="1">RANK(C94,$C$3:OFFSET($C$3,Control!$I$5-1,0),1)</f>
        <v>#N/A</v>
      </c>
      <c r="V94" s="10" t="e">
        <f t="shared" ca="1" si="49"/>
        <v>#N/A</v>
      </c>
      <c r="W94" s="10" t="e">
        <f t="shared" ca="1" si="49"/>
        <v>#N/A</v>
      </c>
      <c r="X94" s="7" t="e">
        <f t="shared" si="47"/>
        <v>#DIV/0!</v>
      </c>
      <c r="Y94" s="7" t="e">
        <f t="shared" ca="1" si="46"/>
        <v>#N/A</v>
      </c>
      <c r="Z94">
        <v>1</v>
      </c>
      <c r="AA94">
        <v>2</v>
      </c>
      <c r="AB94" s="11" t="e">
        <f t="shared" si="48"/>
        <v>#DIV/0!</v>
      </c>
      <c r="AC94" s="11"/>
      <c r="AD94" s="7" t="e">
        <f t="shared" si="41"/>
        <v>#DIV/0!</v>
      </c>
      <c r="AE94" t="e">
        <f t="shared" si="42"/>
        <v>#DIV/0!</v>
      </c>
      <c r="AF94" s="25" t="e">
        <f t="shared" si="43"/>
        <v>#DIV/0!</v>
      </c>
    </row>
    <row r="95" spans="1:32" ht="14.25" x14ac:dyDescent="0.2">
      <c r="A95" s="37">
        <f>Control!B97</f>
        <v>0</v>
      </c>
      <c r="B95" s="27" t="e">
        <f t="shared" ref="B95:B100" si="50">100*T95/(1-S95)</f>
        <v>#DIV/0!</v>
      </c>
      <c r="C95" s="20">
        <v>0</v>
      </c>
      <c r="D95" s="9" t="e">
        <f t="shared" ref="D95:D100" si="51">ABS(B95-((354.94*SQRT(C95)+9.623*C95-1.5223*POWER(C95,1.5))/($AA$1+273)+0.0012439*POWER(C95,1.5)))</f>
        <v>#DIV/0!</v>
      </c>
      <c r="E95">
        <f>Control!C97/100</f>
        <v>0</v>
      </c>
      <c r="F95" t="e">
        <f t="shared" ref="F95:F100" si="52">$F$2*N95</f>
        <v>#DIV/0!</v>
      </c>
      <c r="G95">
        <f t="shared" ref="G95:G100" si="53">0.018*C95*1000000/8.3144/($AA$1+273.15)</f>
        <v>0</v>
      </c>
      <c r="H95" s="21">
        <f t="shared" ref="H95:H100" si="54">2*0.0000000000000000001*(E95*100)^3.5</f>
        <v>0</v>
      </c>
      <c r="I95" s="7" t="e">
        <f t="shared" ref="I95:I100" si="55">MIN(J95*$J$2,C95)</f>
        <v>#DIV/0!</v>
      </c>
      <c r="J95" t="e">
        <f t="shared" ref="J95:J100" si="56">$I$2+(0.821*SQRT(H95)+1.54)/E95</f>
        <v>#DIV/0!</v>
      </c>
      <c r="K95">
        <f>Control!F97/100</f>
        <v>0</v>
      </c>
      <c r="L95" s="25" t="e">
        <f t="shared" ref="L95:L100" si="57">K95*(1-F95-P95-S95)</f>
        <v>#DIV/0!</v>
      </c>
      <c r="M95" s="10" t="e">
        <f t="shared" ref="M95:M100" si="58">0.018*I95*1000000/8.3144/($AA$1+273.15)</f>
        <v>#DIV/0!</v>
      </c>
      <c r="N95" t="e">
        <f t="shared" ref="N95:N100" si="59">1/((1+$P$2)*(1+(1-E95)/E95*$AA$2/M95)-$O$2)</f>
        <v>#DIV/0!</v>
      </c>
      <c r="O95" t="e">
        <f t="shared" ref="O95:O100" si="60">$O$2*N95</f>
        <v>#DIV/0!</v>
      </c>
      <c r="P95" s="25" t="e">
        <f t="shared" ref="P95:P100" si="61">S95*($P$2-$F$2)</f>
        <v>#DIV/0!</v>
      </c>
      <c r="Q95" s="17" t="e">
        <f t="shared" ref="Q95:Q100" si="62">100/(1+G95/$AA$2*(1/S95-1))</f>
        <v>#DIV/0!</v>
      </c>
      <c r="R95" t="e">
        <f t="shared" ref="R95:R100" si="63">Q95/100*G95+(100-Q95)/100*2450</f>
        <v>#DIV/0!</v>
      </c>
      <c r="S95" s="25" t="e">
        <f t="shared" ref="S95:S100" si="64">($O$2/(1+$P$2-$F$2)+1)*N95</f>
        <v>#DIV/0!</v>
      </c>
      <c r="T95" s="25" t="e">
        <f t="shared" ref="T95:T100" si="65">L95+F95+P95</f>
        <v>#DIV/0!</v>
      </c>
      <c r="U95" s="10" t="e">
        <f ca="1">RANK(C95,$C$3:OFFSET($C$3,Control!$I$5-1,0),1)</f>
        <v>#N/A</v>
      </c>
      <c r="V95" s="10" t="e">
        <f t="shared" ca="1" si="49"/>
        <v>#N/A</v>
      </c>
      <c r="W95" s="10" t="e">
        <f t="shared" ca="1" si="49"/>
        <v>#N/A</v>
      </c>
      <c r="X95" s="7" t="e">
        <f t="shared" si="47"/>
        <v>#DIV/0!</v>
      </c>
      <c r="Y95" s="7" t="e">
        <f t="shared" ca="1" si="46"/>
        <v>#N/A</v>
      </c>
      <c r="Z95">
        <v>1</v>
      </c>
      <c r="AA95">
        <v>2</v>
      </c>
      <c r="AB95" s="11" t="e">
        <f t="shared" si="48"/>
        <v>#DIV/0!</v>
      </c>
      <c r="AC95" s="11"/>
      <c r="AD95" s="7" t="e">
        <f t="shared" ref="AD95:AD100" si="66">B95+S95*100</f>
        <v>#DIV/0!</v>
      </c>
      <c r="AE95" t="e">
        <f t="shared" ref="AE95:AE100" si="67">($AE$1/100-K95)/(1-K95)/N95-1-$P$2</f>
        <v>#DIV/0!</v>
      </c>
      <c r="AF95" s="25" t="e">
        <f t="shared" ref="AF95:AF100" si="68">S95+P95+F95</f>
        <v>#DIV/0!</v>
      </c>
    </row>
    <row r="96" spans="1:32" ht="14.25" x14ac:dyDescent="0.2">
      <c r="A96" s="37">
        <f>Control!B98</f>
        <v>0</v>
      </c>
      <c r="B96" s="27" t="e">
        <f t="shared" si="50"/>
        <v>#DIV/0!</v>
      </c>
      <c r="C96" s="20">
        <v>0</v>
      </c>
      <c r="D96" s="9" t="e">
        <f t="shared" si="51"/>
        <v>#DIV/0!</v>
      </c>
      <c r="E96">
        <f>Control!C98/100</f>
        <v>0</v>
      </c>
      <c r="F96" t="e">
        <f t="shared" si="52"/>
        <v>#DIV/0!</v>
      </c>
      <c r="G96">
        <f t="shared" si="53"/>
        <v>0</v>
      </c>
      <c r="H96" s="21">
        <f t="shared" si="54"/>
        <v>0</v>
      </c>
      <c r="I96" s="7" t="e">
        <f t="shared" si="55"/>
        <v>#DIV/0!</v>
      </c>
      <c r="J96" t="e">
        <f t="shared" si="56"/>
        <v>#DIV/0!</v>
      </c>
      <c r="K96">
        <f>Control!F98/100</f>
        <v>0</v>
      </c>
      <c r="L96" s="25" t="e">
        <f t="shared" si="57"/>
        <v>#DIV/0!</v>
      </c>
      <c r="M96" s="10" t="e">
        <f t="shared" si="58"/>
        <v>#DIV/0!</v>
      </c>
      <c r="N96" t="e">
        <f t="shared" si="59"/>
        <v>#DIV/0!</v>
      </c>
      <c r="O96" t="e">
        <f t="shared" si="60"/>
        <v>#DIV/0!</v>
      </c>
      <c r="P96" s="25" t="e">
        <f t="shared" si="61"/>
        <v>#DIV/0!</v>
      </c>
      <c r="Q96" s="17" t="e">
        <f t="shared" si="62"/>
        <v>#DIV/0!</v>
      </c>
      <c r="R96" t="e">
        <f t="shared" si="63"/>
        <v>#DIV/0!</v>
      </c>
      <c r="S96" s="25" t="e">
        <f t="shared" si="64"/>
        <v>#DIV/0!</v>
      </c>
      <c r="T96" s="25" t="e">
        <f t="shared" si="65"/>
        <v>#DIV/0!</v>
      </c>
      <c r="U96" s="10" t="e">
        <f ca="1">RANK(C96,$C$3:OFFSET($C$3,Control!$I$5-1,0),1)</f>
        <v>#N/A</v>
      </c>
      <c r="V96" s="10" t="e">
        <f t="shared" ref="V96:W100" ca="1" si="69">IF(U96=U95,U95+1,U96)</f>
        <v>#N/A</v>
      </c>
      <c r="W96" s="10" t="e">
        <f t="shared" ca="1" si="69"/>
        <v>#N/A</v>
      </c>
      <c r="X96" s="7" t="e">
        <f t="shared" si="47"/>
        <v>#DIV/0!</v>
      </c>
      <c r="Y96" s="7" t="e">
        <f t="shared" ca="1" si="46"/>
        <v>#N/A</v>
      </c>
      <c r="Z96">
        <v>1</v>
      </c>
      <c r="AA96">
        <v>2</v>
      </c>
      <c r="AB96" s="11" t="e">
        <f t="shared" si="48"/>
        <v>#DIV/0!</v>
      </c>
      <c r="AC96" s="11"/>
      <c r="AD96" s="7" t="e">
        <f t="shared" si="66"/>
        <v>#DIV/0!</v>
      </c>
      <c r="AE96" t="e">
        <f t="shared" si="67"/>
        <v>#DIV/0!</v>
      </c>
      <c r="AF96" s="25" t="e">
        <f t="shared" si="68"/>
        <v>#DIV/0!</v>
      </c>
    </row>
    <row r="97" spans="1:32" ht="14.25" x14ac:dyDescent="0.2">
      <c r="A97" s="37">
        <f>Control!B99</f>
        <v>0</v>
      </c>
      <c r="B97" s="27" t="e">
        <f t="shared" si="50"/>
        <v>#DIV/0!</v>
      </c>
      <c r="C97" s="20">
        <v>0</v>
      </c>
      <c r="D97" s="9" t="e">
        <f t="shared" si="51"/>
        <v>#DIV/0!</v>
      </c>
      <c r="E97">
        <f>Control!C99/100</f>
        <v>0</v>
      </c>
      <c r="F97" t="e">
        <f t="shared" si="52"/>
        <v>#DIV/0!</v>
      </c>
      <c r="G97">
        <f t="shared" si="53"/>
        <v>0</v>
      </c>
      <c r="H97" s="21">
        <f t="shared" si="54"/>
        <v>0</v>
      </c>
      <c r="I97" s="7" t="e">
        <f t="shared" si="55"/>
        <v>#DIV/0!</v>
      </c>
      <c r="J97" t="e">
        <f t="shared" si="56"/>
        <v>#DIV/0!</v>
      </c>
      <c r="K97">
        <f>Control!F99/100</f>
        <v>0</v>
      </c>
      <c r="L97" s="25" t="e">
        <f t="shared" si="57"/>
        <v>#DIV/0!</v>
      </c>
      <c r="M97" s="10" t="e">
        <f t="shared" si="58"/>
        <v>#DIV/0!</v>
      </c>
      <c r="N97" t="e">
        <f t="shared" si="59"/>
        <v>#DIV/0!</v>
      </c>
      <c r="O97" t="e">
        <f t="shared" si="60"/>
        <v>#DIV/0!</v>
      </c>
      <c r="P97" s="25" t="e">
        <f t="shared" si="61"/>
        <v>#DIV/0!</v>
      </c>
      <c r="Q97" s="17" t="e">
        <f t="shared" si="62"/>
        <v>#DIV/0!</v>
      </c>
      <c r="R97" t="e">
        <f t="shared" si="63"/>
        <v>#DIV/0!</v>
      </c>
      <c r="S97" s="25" t="e">
        <f t="shared" si="64"/>
        <v>#DIV/0!</v>
      </c>
      <c r="T97" s="25" t="e">
        <f t="shared" si="65"/>
        <v>#DIV/0!</v>
      </c>
      <c r="U97" s="10" t="e">
        <f ca="1">RANK(C97,$C$3:OFFSET($C$3,Control!$I$5-1,0),1)</f>
        <v>#N/A</v>
      </c>
      <c r="V97" s="10" t="e">
        <f t="shared" ca="1" si="69"/>
        <v>#N/A</v>
      </c>
      <c r="W97" s="10" t="e">
        <f t="shared" ca="1" si="69"/>
        <v>#N/A</v>
      </c>
      <c r="X97" s="7" t="e">
        <f t="shared" si="47"/>
        <v>#DIV/0!</v>
      </c>
      <c r="Y97" s="7" t="e">
        <f t="shared" ca="1" si="46"/>
        <v>#N/A</v>
      </c>
      <c r="Z97">
        <v>1</v>
      </c>
      <c r="AA97">
        <v>2</v>
      </c>
      <c r="AB97" s="11" t="e">
        <f t="shared" si="48"/>
        <v>#DIV/0!</v>
      </c>
      <c r="AC97" s="11"/>
      <c r="AD97" s="7" t="e">
        <f t="shared" si="66"/>
        <v>#DIV/0!</v>
      </c>
      <c r="AE97" t="e">
        <f t="shared" si="67"/>
        <v>#DIV/0!</v>
      </c>
      <c r="AF97" s="25" t="e">
        <f t="shared" si="68"/>
        <v>#DIV/0!</v>
      </c>
    </row>
    <row r="98" spans="1:32" ht="14.25" x14ac:dyDescent="0.2">
      <c r="A98" s="37">
        <f>Control!B100</f>
        <v>0</v>
      </c>
      <c r="B98" s="27" t="e">
        <f t="shared" si="50"/>
        <v>#DIV/0!</v>
      </c>
      <c r="C98" s="20">
        <v>0</v>
      </c>
      <c r="D98" s="9" t="e">
        <f t="shared" si="51"/>
        <v>#DIV/0!</v>
      </c>
      <c r="E98">
        <f>Control!C100/100</f>
        <v>0</v>
      </c>
      <c r="F98" t="e">
        <f t="shared" si="52"/>
        <v>#DIV/0!</v>
      </c>
      <c r="G98">
        <f t="shared" si="53"/>
        <v>0</v>
      </c>
      <c r="H98" s="21">
        <f t="shared" si="54"/>
        <v>0</v>
      </c>
      <c r="I98" s="7" t="e">
        <f t="shared" si="55"/>
        <v>#DIV/0!</v>
      </c>
      <c r="J98" t="e">
        <f t="shared" si="56"/>
        <v>#DIV/0!</v>
      </c>
      <c r="K98">
        <f>Control!F100/100</f>
        <v>0</v>
      </c>
      <c r="L98" s="25" t="e">
        <f t="shared" si="57"/>
        <v>#DIV/0!</v>
      </c>
      <c r="M98" s="10" t="e">
        <f t="shared" si="58"/>
        <v>#DIV/0!</v>
      </c>
      <c r="N98" t="e">
        <f t="shared" si="59"/>
        <v>#DIV/0!</v>
      </c>
      <c r="O98" t="e">
        <f t="shared" si="60"/>
        <v>#DIV/0!</v>
      </c>
      <c r="P98" s="25" t="e">
        <f t="shared" si="61"/>
        <v>#DIV/0!</v>
      </c>
      <c r="Q98" s="17" t="e">
        <f t="shared" si="62"/>
        <v>#DIV/0!</v>
      </c>
      <c r="R98" t="e">
        <f t="shared" si="63"/>
        <v>#DIV/0!</v>
      </c>
      <c r="S98" s="25" t="e">
        <f t="shared" si="64"/>
        <v>#DIV/0!</v>
      </c>
      <c r="T98" s="25" t="e">
        <f t="shared" si="65"/>
        <v>#DIV/0!</v>
      </c>
      <c r="U98" s="10" t="e">
        <f ca="1">RANK(C98,$C$3:OFFSET($C$3,Control!$I$5-1,0),1)</f>
        <v>#N/A</v>
      </c>
      <c r="V98" s="10" t="e">
        <f t="shared" ca="1" si="69"/>
        <v>#N/A</v>
      </c>
      <c r="W98" s="10" t="e">
        <f t="shared" ca="1" si="69"/>
        <v>#N/A</v>
      </c>
      <c r="X98" s="7" t="e">
        <f t="shared" si="47"/>
        <v>#DIV/0!</v>
      </c>
      <c r="Y98" s="7" t="e">
        <f t="shared" ca="1" si="46"/>
        <v>#N/A</v>
      </c>
      <c r="Z98">
        <v>1</v>
      </c>
      <c r="AA98">
        <v>2</v>
      </c>
      <c r="AB98" s="11" t="e">
        <f t="shared" si="48"/>
        <v>#DIV/0!</v>
      </c>
      <c r="AC98" s="11"/>
      <c r="AD98" s="7" t="e">
        <f t="shared" si="66"/>
        <v>#DIV/0!</v>
      </c>
      <c r="AE98" t="e">
        <f t="shared" si="67"/>
        <v>#DIV/0!</v>
      </c>
      <c r="AF98" s="25" t="e">
        <f t="shared" si="68"/>
        <v>#DIV/0!</v>
      </c>
    </row>
    <row r="99" spans="1:32" ht="14.25" x14ac:dyDescent="0.2">
      <c r="A99" s="37">
        <f>Control!B101</f>
        <v>0</v>
      </c>
      <c r="B99" s="27" t="e">
        <f t="shared" si="50"/>
        <v>#DIV/0!</v>
      </c>
      <c r="C99" s="20">
        <v>0</v>
      </c>
      <c r="D99" s="9" t="e">
        <f t="shared" si="51"/>
        <v>#DIV/0!</v>
      </c>
      <c r="E99">
        <f>Control!C101/100</f>
        <v>0</v>
      </c>
      <c r="F99" t="e">
        <f t="shared" si="52"/>
        <v>#DIV/0!</v>
      </c>
      <c r="G99">
        <f t="shared" si="53"/>
        <v>0</v>
      </c>
      <c r="H99" s="21">
        <f t="shared" si="54"/>
        <v>0</v>
      </c>
      <c r="I99" s="7" t="e">
        <f t="shared" si="55"/>
        <v>#DIV/0!</v>
      </c>
      <c r="J99" t="e">
        <f t="shared" si="56"/>
        <v>#DIV/0!</v>
      </c>
      <c r="K99">
        <f>Control!F101/100</f>
        <v>0</v>
      </c>
      <c r="L99" s="25" t="e">
        <f t="shared" si="57"/>
        <v>#DIV/0!</v>
      </c>
      <c r="M99" s="10" t="e">
        <f t="shared" si="58"/>
        <v>#DIV/0!</v>
      </c>
      <c r="N99" t="e">
        <f t="shared" si="59"/>
        <v>#DIV/0!</v>
      </c>
      <c r="O99" t="e">
        <f t="shared" si="60"/>
        <v>#DIV/0!</v>
      </c>
      <c r="P99" s="25" t="e">
        <f t="shared" si="61"/>
        <v>#DIV/0!</v>
      </c>
      <c r="Q99" s="17" t="e">
        <f t="shared" si="62"/>
        <v>#DIV/0!</v>
      </c>
      <c r="R99" t="e">
        <f t="shared" si="63"/>
        <v>#DIV/0!</v>
      </c>
      <c r="S99" s="25" t="e">
        <f t="shared" si="64"/>
        <v>#DIV/0!</v>
      </c>
      <c r="T99" s="25" t="e">
        <f t="shared" si="65"/>
        <v>#DIV/0!</v>
      </c>
      <c r="U99" s="10" t="e">
        <f ca="1">RANK(C99,$C$3:OFFSET($C$3,Control!$I$5-1,0),1)</f>
        <v>#N/A</v>
      </c>
      <c r="V99" s="10" t="e">
        <f t="shared" ca="1" si="69"/>
        <v>#N/A</v>
      </c>
      <c r="W99" s="10" t="e">
        <f t="shared" ca="1" si="69"/>
        <v>#N/A</v>
      </c>
      <c r="X99" s="7" t="e">
        <f t="shared" si="47"/>
        <v>#DIV/0!</v>
      </c>
      <c r="Y99" s="7" t="e">
        <f t="shared" ca="1" si="46"/>
        <v>#N/A</v>
      </c>
      <c r="Z99">
        <v>1</v>
      </c>
      <c r="AA99">
        <v>2</v>
      </c>
      <c r="AB99" s="11" t="e">
        <f t="shared" si="48"/>
        <v>#DIV/0!</v>
      </c>
      <c r="AC99" s="11"/>
      <c r="AD99" s="7" t="e">
        <f t="shared" si="66"/>
        <v>#DIV/0!</v>
      </c>
      <c r="AE99" t="e">
        <f t="shared" si="67"/>
        <v>#DIV/0!</v>
      </c>
      <c r="AF99" s="25" t="e">
        <f t="shared" si="68"/>
        <v>#DIV/0!</v>
      </c>
    </row>
    <row r="100" spans="1:32" ht="14.25" x14ac:dyDescent="0.2">
      <c r="A100" s="37">
        <f>Control!B102</f>
        <v>0</v>
      </c>
      <c r="B100" s="27" t="e">
        <f t="shared" si="50"/>
        <v>#DIV/0!</v>
      </c>
      <c r="C100" s="20">
        <v>0</v>
      </c>
      <c r="D100" s="9" t="e">
        <f t="shared" si="51"/>
        <v>#DIV/0!</v>
      </c>
      <c r="E100">
        <f>Control!C102/100</f>
        <v>0</v>
      </c>
      <c r="F100" t="e">
        <f t="shared" si="52"/>
        <v>#DIV/0!</v>
      </c>
      <c r="G100">
        <f t="shared" si="53"/>
        <v>0</v>
      </c>
      <c r="H100" s="21">
        <f t="shared" si="54"/>
        <v>0</v>
      </c>
      <c r="I100" s="7" t="e">
        <f t="shared" si="55"/>
        <v>#DIV/0!</v>
      </c>
      <c r="J100" t="e">
        <f t="shared" si="56"/>
        <v>#DIV/0!</v>
      </c>
      <c r="K100">
        <f>Control!F102/100</f>
        <v>0</v>
      </c>
      <c r="L100" s="25" t="e">
        <f t="shared" si="57"/>
        <v>#DIV/0!</v>
      </c>
      <c r="M100" s="10" t="e">
        <f t="shared" si="58"/>
        <v>#DIV/0!</v>
      </c>
      <c r="N100" t="e">
        <f t="shared" si="59"/>
        <v>#DIV/0!</v>
      </c>
      <c r="O100" t="e">
        <f t="shared" si="60"/>
        <v>#DIV/0!</v>
      </c>
      <c r="P100" s="25" t="e">
        <f t="shared" si="61"/>
        <v>#DIV/0!</v>
      </c>
      <c r="Q100" s="17" t="e">
        <f t="shared" si="62"/>
        <v>#DIV/0!</v>
      </c>
      <c r="R100" t="e">
        <f t="shared" si="63"/>
        <v>#DIV/0!</v>
      </c>
      <c r="S100" s="25" t="e">
        <f t="shared" si="64"/>
        <v>#DIV/0!</v>
      </c>
      <c r="T100" s="25" t="e">
        <f t="shared" si="65"/>
        <v>#DIV/0!</v>
      </c>
      <c r="U100" s="10" t="e">
        <f ca="1">RANK(C100,$C$3:OFFSET($C$3,Control!$I$5-1,0),1)</f>
        <v>#N/A</v>
      </c>
      <c r="V100" s="10" t="e">
        <f t="shared" ca="1" si="69"/>
        <v>#N/A</v>
      </c>
      <c r="W100" s="10" t="e">
        <f t="shared" ca="1" si="69"/>
        <v>#N/A</v>
      </c>
      <c r="X100" s="7" t="e">
        <f t="shared" si="47"/>
        <v>#DIV/0!</v>
      </c>
      <c r="Y100" s="7" t="e">
        <f t="shared" ca="1" si="46"/>
        <v>#N/A</v>
      </c>
      <c r="Z100">
        <v>1</v>
      </c>
      <c r="AA100">
        <v>2</v>
      </c>
      <c r="AB100" s="11" t="e">
        <f t="shared" si="48"/>
        <v>#DIV/0!</v>
      </c>
      <c r="AC100" s="11"/>
      <c r="AD100" s="7" t="e">
        <f t="shared" si="66"/>
        <v>#DIV/0!</v>
      </c>
      <c r="AE100" t="e">
        <f t="shared" si="67"/>
        <v>#DIV/0!</v>
      </c>
      <c r="AF100" s="25" t="e">
        <f t="shared" si="68"/>
        <v>#DIV/0!</v>
      </c>
    </row>
    <row r="101" spans="1:32" x14ac:dyDescent="0.2">
      <c r="U101" s="10"/>
      <c r="V101" s="10"/>
      <c r="W101" s="10"/>
      <c r="X101" s="7"/>
      <c r="Y101" s="7"/>
      <c r="AB101" s="11"/>
    </row>
    <row r="102" spans="1:32" x14ac:dyDescent="0.2">
      <c r="U102" s="10"/>
      <c r="V102" s="10"/>
      <c r="W102" s="10"/>
      <c r="X102" s="7"/>
      <c r="Y102" s="7"/>
      <c r="AB102" s="11"/>
    </row>
    <row r="103" spans="1:32" x14ac:dyDescent="0.2">
      <c r="U103" s="10"/>
      <c r="V103" s="10"/>
      <c r="W103" s="10"/>
      <c r="X103" s="7"/>
      <c r="Y103" s="7"/>
      <c r="AB103" s="11"/>
    </row>
    <row r="104" spans="1:32" x14ac:dyDescent="0.2">
      <c r="U104" s="10"/>
      <c r="V104" s="10"/>
      <c r="W104" s="10"/>
      <c r="X104" s="7"/>
      <c r="Y104" s="7"/>
      <c r="AB104" s="11"/>
    </row>
    <row r="105" spans="1:32" x14ac:dyDescent="0.2">
      <c r="U105" s="10"/>
      <c r="V105" s="10"/>
      <c r="W105" s="10"/>
      <c r="X105" s="7"/>
      <c r="Y105" s="7"/>
      <c r="AB105" s="11"/>
    </row>
    <row r="106" spans="1:32" x14ac:dyDescent="0.2">
      <c r="U106" s="10"/>
      <c r="V106" s="10"/>
      <c r="W106" s="10"/>
      <c r="X106" s="7"/>
      <c r="Y106" s="7"/>
      <c r="AB106" s="11"/>
    </row>
    <row r="107" spans="1:32" x14ac:dyDescent="0.2">
      <c r="U107" s="10"/>
      <c r="V107" s="10"/>
      <c r="W107" s="10"/>
      <c r="X107" s="7"/>
      <c r="Y107" s="7"/>
      <c r="AB107" s="11"/>
    </row>
    <row r="108" spans="1:32" x14ac:dyDescent="0.2">
      <c r="U108" s="10"/>
      <c r="V108" s="10"/>
      <c r="W108" s="10"/>
      <c r="X108" s="7"/>
      <c r="Y108" s="7"/>
      <c r="AB108" s="11"/>
    </row>
    <row r="109" spans="1:32" x14ac:dyDescent="0.2">
      <c r="U109" s="10"/>
      <c r="V109" s="10"/>
      <c r="W109" s="10"/>
      <c r="X109" s="7"/>
      <c r="Y109" s="7"/>
      <c r="AB109" s="11"/>
    </row>
    <row r="110" spans="1:32" x14ac:dyDescent="0.2">
      <c r="U110" s="10"/>
      <c r="V110" s="10"/>
      <c r="W110" s="10"/>
      <c r="X110" s="7"/>
      <c r="Y110" s="7"/>
      <c r="AB110" s="11"/>
    </row>
    <row r="111" spans="1:32" x14ac:dyDescent="0.2">
      <c r="U111" s="10"/>
      <c r="V111" s="10"/>
      <c r="W111" s="10"/>
      <c r="X111" s="7"/>
      <c r="Y111" s="7"/>
      <c r="AB111" s="11"/>
    </row>
    <row r="112" spans="1:32" x14ac:dyDescent="0.2">
      <c r="U112" s="10"/>
      <c r="V112" s="10"/>
      <c r="W112" s="10"/>
      <c r="X112" s="7"/>
      <c r="Y112" s="7"/>
      <c r="AB112" s="11"/>
    </row>
    <row r="113" spans="21:28" x14ac:dyDescent="0.2">
      <c r="U113" s="10"/>
      <c r="V113" s="10"/>
      <c r="W113" s="10"/>
      <c r="X113" s="7"/>
      <c r="Y113" s="7"/>
      <c r="AB113" s="11"/>
    </row>
    <row r="114" spans="21:28" x14ac:dyDescent="0.2">
      <c r="U114" s="10"/>
      <c r="V114" s="10"/>
      <c r="W114" s="10"/>
      <c r="X114" s="7"/>
      <c r="Y114" s="7"/>
      <c r="AB114" s="11"/>
    </row>
    <row r="115" spans="21:28" x14ac:dyDescent="0.2">
      <c r="U115" s="10"/>
      <c r="V115" s="10"/>
      <c r="W115" s="10"/>
      <c r="X115" s="7"/>
      <c r="Y115" s="7"/>
      <c r="AB115" s="11"/>
    </row>
    <row r="116" spans="21:28" x14ac:dyDescent="0.2">
      <c r="U116" s="10"/>
      <c r="V116" s="10"/>
      <c r="W116" s="10"/>
      <c r="X116" s="7"/>
      <c r="Y116" s="7"/>
      <c r="AB116" s="11"/>
    </row>
    <row r="117" spans="21:28" x14ac:dyDescent="0.2">
      <c r="U117" s="10"/>
      <c r="V117" s="10"/>
      <c r="W117" s="10"/>
      <c r="X117" s="7"/>
      <c r="Y117" s="7"/>
      <c r="AB117" s="11"/>
    </row>
    <row r="118" spans="21:28" x14ac:dyDescent="0.2">
      <c r="U118" s="10"/>
      <c r="V118" s="10"/>
      <c r="W118" s="10"/>
      <c r="X118" s="7"/>
      <c r="Y118" s="7"/>
      <c r="AB118" s="11"/>
    </row>
    <row r="119" spans="21:28" x14ac:dyDescent="0.2">
      <c r="U119" s="10"/>
      <c r="V119" s="10"/>
      <c r="W119" s="10"/>
      <c r="X119" s="7"/>
      <c r="Y119" s="7"/>
      <c r="AB119" s="11"/>
    </row>
    <row r="120" spans="21:28" x14ac:dyDescent="0.2">
      <c r="U120" s="10"/>
      <c r="V120" s="10"/>
      <c r="W120" s="10"/>
      <c r="X120" s="7"/>
      <c r="Y120" s="7"/>
      <c r="AB120" s="11"/>
    </row>
    <row r="121" spans="21:28" x14ac:dyDescent="0.2">
      <c r="U121" s="10"/>
      <c r="V121" s="10"/>
      <c r="W121" s="10"/>
      <c r="X121" s="7"/>
      <c r="Y121" s="7"/>
      <c r="AB121" s="11"/>
    </row>
    <row r="122" spans="21:28" x14ac:dyDescent="0.2">
      <c r="U122" s="10"/>
      <c r="V122" s="10"/>
      <c r="W122" s="10"/>
      <c r="X122" s="7"/>
      <c r="Y122" s="7"/>
      <c r="AB122" s="11"/>
    </row>
    <row r="123" spans="21:28" x14ac:dyDescent="0.2">
      <c r="U123" s="10"/>
      <c r="V123" s="10"/>
      <c r="W123" s="10"/>
      <c r="X123" s="7"/>
      <c r="Y123" s="7"/>
      <c r="AB123" s="11"/>
    </row>
    <row r="124" spans="21:28" x14ac:dyDescent="0.2">
      <c r="U124" s="10"/>
      <c r="V124" s="10"/>
      <c r="W124" s="10"/>
      <c r="X124" s="7"/>
      <c r="Y124" s="7"/>
      <c r="AB124" s="11"/>
    </row>
    <row r="125" spans="21:28" x14ac:dyDescent="0.2">
      <c r="U125" s="10"/>
      <c r="V125" s="10"/>
      <c r="W125" s="10"/>
      <c r="X125" s="7"/>
      <c r="Y125" s="7"/>
      <c r="AB125" s="11"/>
    </row>
    <row r="126" spans="21:28" x14ac:dyDescent="0.2">
      <c r="U126" s="10"/>
      <c r="V126" s="10"/>
      <c r="W126" s="10"/>
      <c r="X126" s="7"/>
      <c r="Y126" s="7"/>
      <c r="AB126" s="11"/>
    </row>
    <row r="127" spans="21:28" x14ac:dyDescent="0.2">
      <c r="U127" s="10"/>
      <c r="V127" s="10"/>
      <c r="W127" s="10"/>
      <c r="X127" s="7"/>
      <c r="Y127" s="7"/>
      <c r="AB127" s="11"/>
    </row>
    <row r="128" spans="21:28" x14ac:dyDescent="0.2">
      <c r="U128" s="10"/>
      <c r="V128" s="10"/>
      <c r="W128" s="10"/>
      <c r="X128" s="7"/>
      <c r="Y128" s="7"/>
      <c r="AB128" s="11"/>
    </row>
    <row r="129" spans="21:28" x14ac:dyDescent="0.2">
      <c r="U129" s="10"/>
      <c r="V129" s="10"/>
      <c r="W129" s="10"/>
      <c r="X129" s="7"/>
      <c r="Y129" s="7"/>
      <c r="AB129" s="11"/>
    </row>
    <row r="130" spans="21:28" x14ac:dyDescent="0.2">
      <c r="U130" s="10"/>
      <c r="V130" s="10"/>
      <c r="W130" s="10"/>
      <c r="X130" s="7"/>
      <c r="Y130" s="7"/>
      <c r="AB130" s="11"/>
    </row>
    <row r="131" spans="21:28" x14ac:dyDescent="0.2">
      <c r="U131" s="10"/>
      <c r="V131" s="10"/>
      <c r="W131" s="10"/>
      <c r="X131" s="7"/>
      <c r="Y131" s="7"/>
      <c r="AB131" s="11"/>
    </row>
    <row r="132" spans="21:28" x14ac:dyDescent="0.2">
      <c r="U132" s="10"/>
      <c r="V132" s="10"/>
      <c r="W132" s="10"/>
      <c r="X132" s="7"/>
      <c r="Y132" s="7"/>
      <c r="AB132" s="11"/>
    </row>
    <row r="133" spans="21:28" x14ac:dyDescent="0.2">
      <c r="U133" s="10"/>
      <c r="V133" s="10"/>
      <c r="W133" s="10"/>
      <c r="X133" s="7"/>
      <c r="Y133" s="7"/>
      <c r="AB133" s="11"/>
    </row>
    <row r="134" spans="21:28" x14ac:dyDescent="0.2">
      <c r="U134" s="10"/>
      <c r="V134" s="10"/>
      <c r="W134" s="10"/>
      <c r="X134" s="7"/>
      <c r="Y134" s="7"/>
      <c r="AB134" s="11"/>
    </row>
    <row r="135" spans="21:28" x14ac:dyDescent="0.2">
      <c r="U135" s="10"/>
      <c r="V135" s="10"/>
      <c r="W135" s="10"/>
      <c r="X135" s="7"/>
      <c r="Y135" s="7"/>
      <c r="AB135" s="11"/>
    </row>
    <row r="136" spans="21:28" x14ac:dyDescent="0.2">
      <c r="U136" s="10"/>
      <c r="V136" s="10"/>
      <c r="W136" s="10"/>
      <c r="X136" s="7"/>
      <c r="Y136" s="7"/>
      <c r="AB136" s="11"/>
    </row>
    <row r="137" spans="21:28" x14ac:dyDescent="0.2">
      <c r="U137" s="10"/>
      <c r="V137" s="10"/>
      <c r="W137" s="10"/>
      <c r="X137" s="7"/>
      <c r="Y137" s="7"/>
      <c r="AB137" s="11"/>
    </row>
    <row r="138" spans="21:28" x14ac:dyDescent="0.2">
      <c r="U138" s="10"/>
      <c r="V138" s="10"/>
      <c r="W138" s="10"/>
      <c r="X138" s="7"/>
      <c r="Y138" s="7"/>
      <c r="AB138" s="11"/>
    </row>
    <row r="139" spans="21:28" x14ac:dyDescent="0.2">
      <c r="U139" s="10"/>
      <c r="V139" s="10"/>
      <c r="W139" s="10"/>
      <c r="X139" s="7"/>
      <c r="Y139" s="7"/>
      <c r="AB139" s="11"/>
    </row>
    <row r="140" spans="21:28" x14ac:dyDescent="0.2">
      <c r="U140" s="10"/>
      <c r="V140" s="10"/>
      <c r="W140" s="10"/>
      <c r="X140" s="7"/>
      <c r="Y140" s="7"/>
      <c r="AB140" s="11"/>
    </row>
    <row r="141" spans="21:28" x14ac:dyDescent="0.2">
      <c r="U141" s="10"/>
      <c r="V141" s="10"/>
      <c r="W141" s="10"/>
      <c r="X141" s="7"/>
      <c r="Y141" s="7"/>
      <c r="AB141" s="11"/>
    </row>
    <row r="142" spans="21:28" x14ac:dyDescent="0.2">
      <c r="U142" s="10"/>
      <c r="V142" s="10"/>
      <c r="W142" s="10"/>
      <c r="X142" s="7"/>
      <c r="Y142" s="7"/>
      <c r="AB142" s="11"/>
    </row>
    <row r="143" spans="21:28" x14ac:dyDescent="0.2">
      <c r="U143" s="10"/>
      <c r="V143" s="10"/>
      <c r="W143" s="10"/>
      <c r="X143" s="7"/>
      <c r="Y143" s="7"/>
      <c r="AB143" s="11"/>
    </row>
    <row r="144" spans="21:28" x14ac:dyDescent="0.2">
      <c r="U144" s="10"/>
      <c r="V144" s="10"/>
      <c r="W144" s="10"/>
      <c r="X144" s="7"/>
      <c r="Y144" s="7"/>
      <c r="AB144" s="11"/>
    </row>
    <row r="145" spans="21:28" x14ac:dyDescent="0.2">
      <c r="U145" s="10"/>
      <c r="V145" s="10"/>
      <c r="W145" s="10"/>
      <c r="X145" s="7"/>
      <c r="Y145" s="7"/>
      <c r="AB145" s="11"/>
    </row>
    <row r="146" spans="21:28" x14ac:dyDescent="0.2">
      <c r="U146" s="10"/>
      <c r="V146" s="10"/>
      <c r="W146" s="10"/>
      <c r="X146" s="7"/>
      <c r="Y146" s="7"/>
      <c r="AB146" s="11"/>
    </row>
    <row r="147" spans="21:28" x14ac:dyDescent="0.2">
      <c r="U147" s="10"/>
      <c r="V147" s="10"/>
      <c r="W147" s="10"/>
      <c r="X147" s="7"/>
      <c r="Y147" s="7"/>
      <c r="AB147" s="11"/>
    </row>
    <row r="148" spans="21:28" x14ac:dyDescent="0.2">
      <c r="U148" s="10"/>
      <c r="V148" s="10"/>
      <c r="W148" s="10"/>
      <c r="X148" s="7"/>
      <c r="Y148" s="7"/>
      <c r="AB148" s="11"/>
    </row>
    <row r="149" spans="21:28" x14ac:dyDescent="0.2">
      <c r="U149" s="10"/>
      <c r="V149" s="10"/>
      <c r="W149" s="10"/>
      <c r="X149" s="7"/>
      <c r="Y149" s="7"/>
      <c r="AB149" s="11"/>
    </row>
    <row r="150" spans="21:28" x14ac:dyDescent="0.2">
      <c r="U150" s="10"/>
      <c r="V150" s="10"/>
      <c r="W150" s="10"/>
      <c r="X150" s="7"/>
      <c r="Y150" s="7"/>
      <c r="AB150" s="11"/>
    </row>
    <row r="151" spans="21:28" x14ac:dyDescent="0.2">
      <c r="U151" s="10"/>
      <c r="V151" s="10"/>
      <c r="W151" s="10"/>
      <c r="X151" s="7"/>
      <c r="Y151" s="7"/>
      <c r="AB151" s="11"/>
    </row>
    <row r="152" spans="21:28" x14ac:dyDescent="0.2">
      <c r="U152" s="10"/>
      <c r="V152" s="10"/>
      <c r="W152" s="10"/>
      <c r="X152" s="7"/>
      <c r="Y152" s="7"/>
      <c r="AB152" s="11"/>
    </row>
    <row r="153" spans="21:28" x14ac:dyDescent="0.2">
      <c r="U153" s="10"/>
      <c r="V153" s="10"/>
      <c r="W153" s="10"/>
      <c r="X153" s="7"/>
      <c r="Y153" s="7"/>
      <c r="AB153" s="11"/>
    </row>
    <row r="154" spans="21:28" x14ac:dyDescent="0.2">
      <c r="U154" s="10"/>
      <c r="V154" s="10"/>
      <c r="W154" s="10"/>
      <c r="X154" s="7"/>
      <c r="Y154" s="7"/>
      <c r="AB154" s="11"/>
    </row>
    <row r="155" spans="21:28" x14ac:dyDescent="0.2">
      <c r="U155" s="10"/>
      <c r="V155" s="10"/>
      <c r="W155" s="10"/>
      <c r="X155" s="7"/>
      <c r="Y155" s="7"/>
      <c r="AB155" s="11"/>
    </row>
    <row r="156" spans="21:28" x14ac:dyDescent="0.2">
      <c r="U156" s="10"/>
      <c r="V156" s="10"/>
      <c r="W156" s="10"/>
      <c r="X156" s="7"/>
      <c r="Y156" s="7"/>
      <c r="AB156" s="11"/>
    </row>
    <row r="157" spans="21:28" x14ac:dyDescent="0.2">
      <c r="U157" s="10"/>
      <c r="V157" s="10"/>
      <c r="W157" s="10"/>
      <c r="X157" s="7"/>
      <c r="Y157" s="7"/>
      <c r="AB157" s="11"/>
    </row>
    <row r="158" spans="21:28" x14ac:dyDescent="0.2">
      <c r="U158" s="10"/>
      <c r="V158" s="10"/>
      <c r="W158" s="10"/>
      <c r="X158" s="7"/>
      <c r="Y158" s="7"/>
      <c r="AB158" s="11"/>
    </row>
    <row r="159" spans="21:28" x14ac:dyDescent="0.2">
      <c r="U159" s="10"/>
      <c r="V159" s="10"/>
      <c r="W159" s="10"/>
      <c r="X159" s="7"/>
      <c r="Y159" s="7"/>
      <c r="AB159" s="11"/>
    </row>
    <row r="160" spans="21:28" x14ac:dyDescent="0.2">
      <c r="U160" s="10"/>
      <c r="V160" s="10"/>
      <c r="W160" s="10"/>
      <c r="X160" s="7"/>
      <c r="Y160" s="7"/>
      <c r="AB160" s="11"/>
    </row>
    <row r="161" spans="21:28" x14ac:dyDescent="0.2">
      <c r="U161" s="10"/>
      <c r="V161" s="10"/>
      <c r="W161" s="10"/>
      <c r="X161" s="7"/>
      <c r="Y161" s="7"/>
      <c r="AB161" s="11"/>
    </row>
    <row r="162" spans="21:28" x14ac:dyDescent="0.2">
      <c r="U162" s="10"/>
      <c r="V162" s="10"/>
      <c r="W162" s="10"/>
      <c r="X162" s="7"/>
      <c r="Y162" s="7"/>
      <c r="AB162" s="11"/>
    </row>
    <row r="163" spans="21:28" x14ac:dyDescent="0.2">
      <c r="U163" s="10"/>
      <c r="V163" s="10"/>
      <c r="W163" s="10"/>
      <c r="X163" s="7"/>
      <c r="Y163" s="7"/>
      <c r="AB163" s="11"/>
    </row>
    <row r="164" spans="21:28" x14ac:dyDescent="0.2">
      <c r="U164" s="10"/>
      <c r="V164" s="10"/>
      <c r="W164" s="10"/>
      <c r="X164" s="7"/>
      <c r="Y164" s="7"/>
      <c r="AB164" s="11"/>
    </row>
    <row r="165" spans="21:28" x14ac:dyDescent="0.2">
      <c r="U165" s="10"/>
      <c r="V165" s="10"/>
      <c r="W165" s="10"/>
      <c r="X165" s="7"/>
      <c r="Y165" s="7"/>
      <c r="AB165" s="11"/>
    </row>
    <row r="166" spans="21:28" x14ac:dyDescent="0.2">
      <c r="U166" s="10"/>
      <c r="V166" s="10"/>
      <c r="W166" s="10"/>
      <c r="X166" s="7"/>
      <c r="Y166" s="7"/>
      <c r="AB166" s="11"/>
    </row>
    <row r="167" spans="21:28" x14ac:dyDescent="0.2">
      <c r="U167" s="10"/>
      <c r="V167" s="10"/>
      <c r="W167" s="10"/>
      <c r="X167" s="7"/>
      <c r="Y167" s="7"/>
      <c r="AB167" s="11"/>
    </row>
    <row r="168" spans="21:28" x14ac:dyDescent="0.2">
      <c r="U168" s="10"/>
      <c r="V168" s="10"/>
      <c r="W168" s="10"/>
      <c r="X168" s="7"/>
      <c r="Y168" s="7"/>
      <c r="AB168" s="11"/>
    </row>
    <row r="169" spans="21:28" x14ac:dyDescent="0.2">
      <c r="U169" s="10"/>
      <c r="V169" s="10"/>
      <c r="W169" s="10"/>
      <c r="X169" s="7"/>
      <c r="Y169" s="7"/>
      <c r="AB169" s="11"/>
    </row>
    <row r="170" spans="21:28" x14ac:dyDescent="0.2">
      <c r="U170" s="10"/>
      <c r="V170" s="10"/>
      <c r="W170" s="10"/>
      <c r="X170" s="7"/>
      <c r="Y170" s="7"/>
      <c r="AB170" s="11"/>
    </row>
    <row r="171" spans="21:28" x14ac:dyDescent="0.2">
      <c r="U171" s="10"/>
      <c r="V171" s="10"/>
      <c r="W171" s="10"/>
      <c r="X171" s="7"/>
      <c r="Y171" s="7"/>
      <c r="AB171" s="11"/>
    </row>
    <row r="172" spans="21:28" x14ac:dyDescent="0.2">
      <c r="U172" s="10"/>
      <c r="V172" s="10"/>
      <c r="W172" s="10"/>
      <c r="X172" s="7"/>
      <c r="Y172" s="7"/>
      <c r="AB172" s="11"/>
    </row>
    <row r="173" spans="21:28" x14ac:dyDescent="0.2">
      <c r="U173" s="10"/>
      <c r="V173" s="10"/>
      <c r="W173" s="10"/>
      <c r="X173" s="7"/>
      <c r="Y173" s="7"/>
      <c r="AB173" s="11"/>
    </row>
    <row r="174" spans="21:28" x14ac:dyDescent="0.2">
      <c r="U174" s="10"/>
      <c r="V174" s="10"/>
      <c r="W174" s="10"/>
      <c r="X174" s="7"/>
      <c r="Y174" s="7"/>
      <c r="AB174" s="11"/>
    </row>
    <row r="175" spans="21:28" x14ac:dyDescent="0.2">
      <c r="U175" s="10"/>
      <c r="V175" s="10"/>
      <c r="W175" s="10"/>
      <c r="X175" s="7"/>
      <c r="Y175" s="7"/>
      <c r="AB175" s="11"/>
    </row>
    <row r="176" spans="21:28" x14ac:dyDescent="0.2">
      <c r="U176" s="10"/>
      <c r="V176" s="10"/>
      <c r="W176" s="10"/>
      <c r="X176" s="7"/>
      <c r="Y176" s="7"/>
      <c r="AB176" s="11"/>
    </row>
    <row r="177" spans="21:28" x14ac:dyDescent="0.2">
      <c r="U177" s="10"/>
      <c r="V177" s="10"/>
      <c r="W177" s="10"/>
      <c r="X177" s="7"/>
      <c r="Y177" s="7"/>
      <c r="AB177" s="11"/>
    </row>
    <row r="178" spans="21:28" x14ac:dyDescent="0.2">
      <c r="U178" s="10"/>
      <c r="V178" s="10"/>
      <c r="W178" s="10"/>
      <c r="X178" s="7"/>
      <c r="Y178" s="7"/>
      <c r="AB178" s="11"/>
    </row>
    <row r="179" spans="21:28" x14ac:dyDescent="0.2">
      <c r="U179" s="10"/>
      <c r="V179" s="10"/>
      <c r="W179" s="10"/>
      <c r="X179" s="7"/>
      <c r="Y179" s="7"/>
      <c r="AB179" s="11"/>
    </row>
    <row r="180" spans="21:28" x14ac:dyDescent="0.2">
      <c r="U180" s="10"/>
      <c r="V180" s="10"/>
      <c r="W180" s="10"/>
      <c r="X180" s="7"/>
      <c r="Y180" s="7"/>
      <c r="AB180" s="11"/>
    </row>
    <row r="181" spans="21:28" x14ac:dyDescent="0.2">
      <c r="U181" s="10"/>
      <c r="V181" s="10"/>
      <c r="W181" s="10"/>
      <c r="X181" s="7"/>
      <c r="Y181" s="7"/>
      <c r="AB181" s="11"/>
    </row>
    <row r="182" spans="21:28" x14ac:dyDescent="0.2">
      <c r="U182" s="10"/>
      <c r="V182" s="10"/>
      <c r="W182" s="10"/>
      <c r="X182" s="7"/>
      <c r="Y182" s="7"/>
      <c r="AB182" s="11"/>
    </row>
    <row r="183" spans="21:28" x14ac:dyDescent="0.2">
      <c r="U183" s="10"/>
      <c r="V183" s="10"/>
      <c r="W183" s="10"/>
      <c r="X183" s="7"/>
      <c r="Y183" s="7"/>
      <c r="AB183" s="11"/>
    </row>
    <row r="184" spans="21:28" x14ac:dyDescent="0.2">
      <c r="U184" s="10"/>
      <c r="V184" s="10"/>
      <c r="W184" s="10"/>
      <c r="X184" s="7"/>
      <c r="Y184" s="7"/>
      <c r="AB184" s="11"/>
    </row>
    <row r="185" spans="21:28" x14ac:dyDescent="0.2">
      <c r="U185" s="10"/>
      <c r="V185" s="10"/>
      <c r="W185" s="10"/>
      <c r="X185" s="7"/>
      <c r="Y185" s="7"/>
      <c r="AB185" s="11"/>
    </row>
    <row r="186" spans="21:28" x14ac:dyDescent="0.2">
      <c r="U186" s="10"/>
      <c r="V186" s="10"/>
      <c r="W186" s="10"/>
      <c r="X186" s="7"/>
      <c r="Y186" s="7"/>
      <c r="AB186" s="11"/>
    </row>
    <row r="187" spans="21:28" x14ac:dyDescent="0.2">
      <c r="U187" s="10"/>
      <c r="V187" s="10"/>
      <c r="W187" s="10"/>
      <c r="X187" s="7"/>
      <c r="Y187" s="7"/>
      <c r="AB187" s="11"/>
    </row>
    <row r="188" spans="21:28" x14ac:dyDescent="0.2">
      <c r="U188" s="10"/>
      <c r="V188" s="10"/>
      <c r="W188" s="10"/>
      <c r="X188" s="7"/>
      <c r="Y188" s="7"/>
      <c r="AB188" s="11"/>
    </row>
    <row r="189" spans="21:28" x14ac:dyDescent="0.2">
      <c r="U189" s="10"/>
      <c r="V189" s="10"/>
      <c r="W189" s="10"/>
      <c r="X189" s="7"/>
      <c r="Y189" s="7"/>
      <c r="AB189" s="11"/>
    </row>
    <row r="190" spans="21:28" x14ac:dyDescent="0.2">
      <c r="U190" s="10"/>
      <c r="V190" s="10"/>
      <c r="W190" s="10"/>
      <c r="X190" s="7"/>
      <c r="Y190" s="7"/>
      <c r="AB190" s="11"/>
    </row>
    <row r="191" spans="21:28" x14ac:dyDescent="0.2">
      <c r="U191" s="10"/>
      <c r="V191" s="10"/>
      <c r="W191" s="10"/>
      <c r="X191" s="7"/>
      <c r="Y191" s="7"/>
      <c r="AB191" s="11"/>
    </row>
    <row r="192" spans="21:28" x14ac:dyDescent="0.2">
      <c r="U192" s="10"/>
      <c r="V192" s="10"/>
      <c r="W192" s="10"/>
      <c r="X192" s="7"/>
      <c r="Y192" s="7"/>
      <c r="AB192" s="11"/>
    </row>
    <row r="193" spans="21:28" x14ac:dyDescent="0.2">
      <c r="U193" s="10"/>
      <c r="V193" s="10"/>
      <c r="W193" s="10"/>
      <c r="X193" s="7"/>
      <c r="Y193" s="7"/>
      <c r="AB193" s="11"/>
    </row>
    <row r="194" spans="21:28" x14ac:dyDescent="0.2">
      <c r="U194" s="10"/>
      <c r="V194" s="10"/>
      <c r="W194" s="10"/>
      <c r="X194" s="7"/>
      <c r="Y194" s="7"/>
      <c r="AB194" s="11"/>
    </row>
    <row r="195" spans="21:28" x14ac:dyDescent="0.2">
      <c r="U195" s="10"/>
      <c r="V195" s="10"/>
      <c r="W195" s="10"/>
      <c r="X195" s="7"/>
      <c r="Y195" s="7"/>
      <c r="AB195" s="11"/>
    </row>
    <row r="196" spans="21:28" x14ac:dyDescent="0.2">
      <c r="U196" s="10"/>
      <c r="V196" s="10"/>
      <c r="W196" s="10"/>
      <c r="X196" s="7"/>
      <c r="Y196" s="7"/>
      <c r="AB196" s="11"/>
    </row>
    <row r="197" spans="21:28" x14ac:dyDescent="0.2">
      <c r="U197" s="10"/>
      <c r="V197" s="10"/>
      <c r="W197" s="10"/>
      <c r="X197" s="7"/>
      <c r="Y197" s="7"/>
      <c r="AB197" s="11"/>
    </row>
    <row r="198" spans="21:28" x14ac:dyDescent="0.2">
      <c r="U198" s="10"/>
      <c r="V198" s="10"/>
      <c r="W198" s="10"/>
      <c r="X198" s="7"/>
      <c r="Y198" s="7"/>
      <c r="AB198" s="11"/>
    </row>
    <row r="199" spans="21:28" x14ac:dyDescent="0.2">
      <c r="U199" s="10"/>
      <c r="V199" s="10"/>
      <c r="W199" s="10"/>
      <c r="X199" s="7"/>
      <c r="Y199" s="7"/>
      <c r="AB199" s="11"/>
    </row>
    <row r="200" spans="21:28" x14ac:dyDescent="0.2">
      <c r="U200" s="10"/>
      <c r="V200" s="10"/>
      <c r="W200" s="10"/>
      <c r="X200" s="7"/>
      <c r="Y200" s="7"/>
      <c r="AB200" s="11"/>
    </row>
    <row r="201" spans="21:28" x14ac:dyDescent="0.2">
      <c r="U201" s="10"/>
      <c r="V201" s="10"/>
      <c r="W201" s="10"/>
      <c r="X201" s="7"/>
      <c r="Y201" s="7"/>
      <c r="AB201" s="11"/>
    </row>
    <row r="202" spans="21:28" x14ac:dyDescent="0.2">
      <c r="U202" s="10"/>
      <c r="V202" s="10"/>
      <c r="W202" s="10"/>
      <c r="X202" s="7"/>
      <c r="Y202" s="7"/>
      <c r="AB202" s="11"/>
    </row>
    <row r="203" spans="21:28" x14ac:dyDescent="0.2">
      <c r="U203" s="10"/>
      <c r="V203" s="10"/>
      <c r="W203" s="10"/>
      <c r="X203" s="7"/>
      <c r="Y203" s="7"/>
      <c r="AB203" s="11"/>
    </row>
    <row r="204" spans="21:28" x14ac:dyDescent="0.2">
      <c r="U204" s="10"/>
      <c r="V204" s="10"/>
      <c r="W204" s="10"/>
      <c r="X204" s="7"/>
      <c r="Y204" s="7"/>
      <c r="AB204" s="11"/>
    </row>
    <row r="205" spans="21:28" x14ac:dyDescent="0.2">
      <c r="U205" s="10"/>
      <c r="V205" s="10"/>
      <c r="W205" s="10"/>
      <c r="X205" s="7"/>
      <c r="Y205" s="7"/>
      <c r="AB205" s="11"/>
    </row>
    <row r="206" spans="21:28" x14ac:dyDescent="0.2">
      <c r="U206" s="10"/>
      <c r="V206" s="10"/>
      <c r="W206" s="10"/>
      <c r="X206" s="7"/>
      <c r="Y206" s="7"/>
      <c r="AB206" s="11"/>
    </row>
    <row r="207" spans="21:28" x14ac:dyDescent="0.2">
      <c r="U207" s="10"/>
      <c r="V207" s="10"/>
      <c r="W207" s="10"/>
      <c r="X207" s="7"/>
      <c r="Y207" s="7"/>
      <c r="AB207" s="11"/>
    </row>
    <row r="208" spans="21:28" x14ac:dyDescent="0.2">
      <c r="U208" s="10"/>
      <c r="V208" s="10"/>
      <c r="W208" s="10"/>
      <c r="X208" s="7"/>
      <c r="Y208" s="7"/>
      <c r="AB208" s="11"/>
    </row>
    <row r="209" spans="21:28" x14ac:dyDescent="0.2">
      <c r="U209" s="10"/>
      <c r="V209" s="10"/>
      <c r="W209" s="10"/>
      <c r="X209" s="7"/>
      <c r="Y209" s="7"/>
      <c r="AB209" s="11"/>
    </row>
    <row r="210" spans="21:28" x14ac:dyDescent="0.2">
      <c r="U210" s="10"/>
      <c r="V210" s="10"/>
      <c r="W210" s="10"/>
      <c r="X210" s="7"/>
      <c r="Y210" s="7"/>
      <c r="AB210" s="11"/>
    </row>
    <row r="211" spans="21:28" x14ac:dyDescent="0.2">
      <c r="U211" s="10"/>
      <c r="V211" s="10"/>
      <c r="W211" s="10"/>
      <c r="X211" s="7"/>
      <c r="Y211" s="7"/>
      <c r="AB211" s="11"/>
    </row>
    <row r="212" spans="21:28" x14ac:dyDescent="0.2">
      <c r="U212" s="10"/>
      <c r="V212" s="10"/>
      <c r="W212" s="10"/>
      <c r="X212" s="7"/>
      <c r="Y212" s="7"/>
      <c r="AB212" s="11"/>
    </row>
    <row r="213" spans="21:28" x14ac:dyDescent="0.2">
      <c r="U213" s="10"/>
      <c r="V213" s="10"/>
      <c r="W213" s="10"/>
      <c r="X213" s="7"/>
      <c r="Y213" s="7"/>
      <c r="AB213" s="11"/>
    </row>
    <row r="214" spans="21:28" x14ac:dyDescent="0.2">
      <c r="U214" s="10"/>
      <c r="V214" s="10"/>
      <c r="W214" s="10"/>
      <c r="X214" s="7"/>
      <c r="Y214" s="7"/>
      <c r="AB214" s="11"/>
    </row>
    <row r="215" spans="21:28" x14ac:dyDescent="0.2">
      <c r="U215" s="10"/>
      <c r="V215" s="10"/>
      <c r="W215" s="10"/>
      <c r="X215" s="7"/>
      <c r="Y215" s="7"/>
      <c r="AB215" s="11"/>
    </row>
    <row r="216" spans="21:28" x14ac:dyDescent="0.2">
      <c r="U216" s="10"/>
      <c r="V216" s="10"/>
      <c r="W216" s="10"/>
      <c r="X216" s="7"/>
      <c r="Y216" s="7"/>
      <c r="AB216" s="11"/>
    </row>
    <row r="217" spans="21:28" x14ac:dyDescent="0.2">
      <c r="U217" s="10"/>
      <c r="V217" s="10"/>
      <c r="W217" s="10"/>
      <c r="X217" s="7"/>
      <c r="Y217" s="7"/>
      <c r="AB217" s="11"/>
    </row>
    <row r="218" spans="21:28" x14ac:dyDescent="0.2">
      <c r="U218" s="10"/>
      <c r="V218" s="10"/>
      <c r="W218" s="10"/>
      <c r="X218" s="7"/>
      <c r="Y218" s="7"/>
      <c r="AB218" s="11"/>
    </row>
    <row r="219" spans="21:28" x14ac:dyDescent="0.2">
      <c r="U219" s="10"/>
      <c r="V219" s="10"/>
      <c r="W219" s="10"/>
      <c r="X219" s="7"/>
      <c r="Y219" s="7"/>
      <c r="AB219" s="11"/>
    </row>
    <row r="220" spans="21:28" x14ac:dyDescent="0.2">
      <c r="U220" s="10"/>
      <c r="V220" s="10"/>
      <c r="W220" s="10"/>
      <c r="X220" s="7"/>
      <c r="Y220" s="7"/>
      <c r="AB220" s="11"/>
    </row>
    <row r="221" spans="21:28" x14ac:dyDescent="0.2">
      <c r="U221" s="10"/>
      <c r="V221" s="10"/>
      <c r="W221" s="10"/>
      <c r="X221" s="7"/>
      <c r="Y221" s="7"/>
      <c r="AB221" s="11"/>
    </row>
    <row r="222" spans="21:28" x14ac:dyDescent="0.2">
      <c r="U222" s="10"/>
      <c r="V222" s="10"/>
      <c r="W222" s="10"/>
      <c r="X222" s="7"/>
      <c r="Y222" s="7"/>
      <c r="AB222" s="11"/>
    </row>
    <row r="223" spans="21:28" x14ac:dyDescent="0.2">
      <c r="U223" s="10"/>
      <c r="V223" s="10"/>
      <c r="W223" s="10"/>
      <c r="X223" s="7"/>
      <c r="Y223" s="7"/>
      <c r="AB223" s="11"/>
    </row>
    <row r="224" spans="21:28" x14ac:dyDescent="0.2">
      <c r="U224" s="10"/>
      <c r="V224" s="10"/>
      <c r="W224" s="10"/>
      <c r="X224" s="7"/>
      <c r="Y224" s="7"/>
      <c r="AB224" s="11"/>
    </row>
    <row r="225" spans="21:28" x14ac:dyDescent="0.2">
      <c r="U225" s="10"/>
      <c r="V225" s="10"/>
      <c r="W225" s="10"/>
      <c r="X225" s="7"/>
      <c r="Y225" s="7"/>
      <c r="AB225" s="11"/>
    </row>
    <row r="226" spans="21:28" x14ac:dyDescent="0.2">
      <c r="U226" s="10"/>
      <c r="V226" s="10"/>
      <c r="W226" s="10"/>
      <c r="X226" s="7"/>
      <c r="Y226" s="7"/>
      <c r="AB226" s="11"/>
    </row>
    <row r="227" spans="21:28" x14ac:dyDescent="0.2">
      <c r="U227" s="10"/>
      <c r="V227" s="10"/>
      <c r="W227" s="10"/>
      <c r="X227" s="7"/>
      <c r="Y227" s="7"/>
      <c r="AB227" s="11"/>
    </row>
    <row r="228" spans="21:28" x14ac:dyDescent="0.2">
      <c r="U228" s="10"/>
      <c r="V228" s="10"/>
      <c r="W228" s="10"/>
      <c r="X228" s="7"/>
      <c r="Y228" s="7"/>
      <c r="AB228" s="11"/>
    </row>
    <row r="229" spans="21:28" x14ac:dyDescent="0.2">
      <c r="U229" s="10"/>
      <c r="V229" s="10"/>
      <c r="W229" s="10"/>
      <c r="X229" s="7"/>
      <c r="Y229" s="7"/>
      <c r="AB229" s="11"/>
    </row>
    <row r="230" spans="21:28" x14ac:dyDescent="0.2">
      <c r="U230" s="10"/>
      <c r="V230" s="10"/>
      <c r="W230" s="10"/>
      <c r="X230" s="7"/>
      <c r="Y230" s="7"/>
      <c r="AB230" s="11"/>
    </row>
    <row r="231" spans="21:28" x14ac:dyDescent="0.2">
      <c r="U231" s="10"/>
      <c r="V231" s="10"/>
      <c r="W231" s="10"/>
      <c r="X231" s="7"/>
      <c r="Y231" s="7"/>
      <c r="AB231" s="11"/>
    </row>
    <row r="232" spans="21:28" x14ac:dyDescent="0.2">
      <c r="U232" s="10"/>
      <c r="V232" s="10"/>
      <c r="W232" s="10"/>
      <c r="X232" s="7"/>
      <c r="Y232" s="7"/>
      <c r="AB232" s="11"/>
    </row>
    <row r="233" spans="21:28" x14ac:dyDescent="0.2">
      <c r="U233" s="10"/>
      <c r="V233" s="10"/>
      <c r="W233" s="10"/>
      <c r="X233" s="7"/>
      <c r="Y233" s="7"/>
      <c r="AB233" s="11"/>
    </row>
    <row r="234" spans="21:28" x14ac:dyDescent="0.2">
      <c r="U234" s="10"/>
      <c r="V234" s="10"/>
      <c r="W234" s="10"/>
      <c r="X234" s="7"/>
      <c r="Y234" s="7"/>
      <c r="AB234" s="11"/>
    </row>
    <row r="235" spans="21:28" x14ac:dyDescent="0.2">
      <c r="U235" s="10"/>
      <c r="V235" s="10"/>
      <c r="W235" s="10"/>
      <c r="X235" s="7"/>
      <c r="Y235" s="7"/>
      <c r="AB235" s="11"/>
    </row>
    <row r="236" spans="21:28" x14ac:dyDescent="0.2">
      <c r="U236" s="10"/>
      <c r="V236" s="10"/>
      <c r="W236" s="10"/>
      <c r="X236" s="7"/>
      <c r="Y236" s="7"/>
      <c r="AB236" s="11"/>
    </row>
    <row r="237" spans="21:28" x14ac:dyDescent="0.2">
      <c r="U237" s="10"/>
      <c r="V237" s="10"/>
      <c r="W237" s="10"/>
      <c r="X237" s="7"/>
      <c r="Y237" s="7"/>
      <c r="AB237" s="11"/>
    </row>
    <row r="238" spans="21:28" x14ac:dyDescent="0.2">
      <c r="U238" s="10"/>
      <c r="V238" s="10"/>
      <c r="W238" s="10"/>
      <c r="X238" s="7"/>
      <c r="Y238" s="7"/>
      <c r="AB238" s="11"/>
    </row>
    <row r="239" spans="21:28" x14ac:dyDescent="0.2">
      <c r="U239" s="10"/>
      <c r="V239" s="10"/>
      <c r="W239" s="10"/>
      <c r="X239" s="7"/>
      <c r="Y239" s="7"/>
      <c r="AB239" s="11"/>
    </row>
    <row r="240" spans="21:28" x14ac:dyDescent="0.2">
      <c r="U240" s="10"/>
      <c r="V240" s="10"/>
      <c r="W240" s="10"/>
      <c r="X240" s="7"/>
      <c r="Y240" s="7"/>
      <c r="AB240" s="11"/>
    </row>
    <row r="241" spans="21:28" x14ac:dyDescent="0.2">
      <c r="U241" s="10"/>
      <c r="V241" s="10"/>
      <c r="W241" s="10"/>
      <c r="X241" s="7"/>
      <c r="Y241" s="7"/>
      <c r="AB241" s="11"/>
    </row>
    <row r="242" spans="21:28" x14ac:dyDescent="0.2">
      <c r="U242" s="10"/>
      <c r="V242" s="10"/>
      <c r="W242" s="10"/>
      <c r="X242" s="7"/>
      <c r="Y242" s="7"/>
      <c r="AB242" s="11"/>
    </row>
    <row r="243" spans="21:28" x14ac:dyDescent="0.2">
      <c r="U243" s="10"/>
      <c r="V243" s="10"/>
      <c r="W243" s="10"/>
      <c r="X243" s="7"/>
      <c r="Y243" s="7"/>
      <c r="AB243" s="11"/>
    </row>
    <row r="244" spans="21:28" x14ac:dyDescent="0.2">
      <c r="U244" s="10"/>
      <c r="V244" s="10"/>
      <c r="W244" s="10"/>
      <c r="X244" s="7"/>
      <c r="Y244" s="7"/>
      <c r="AB244" s="11"/>
    </row>
    <row r="245" spans="21:28" x14ac:dyDescent="0.2">
      <c r="U245" s="10"/>
      <c r="V245" s="10"/>
      <c r="W245" s="10"/>
      <c r="X245" s="7"/>
      <c r="Y245" s="7"/>
      <c r="AB245" s="11"/>
    </row>
    <row r="246" spans="21:28" x14ac:dyDescent="0.2">
      <c r="U246" s="10"/>
      <c r="V246" s="10"/>
      <c r="W246" s="10"/>
      <c r="X246" s="7"/>
      <c r="Y246" s="7"/>
      <c r="AB246" s="11"/>
    </row>
    <row r="247" spans="21:28" x14ac:dyDescent="0.2">
      <c r="U247" s="10"/>
      <c r="V247" s="10"/>
      <c r="W247" s="10"/>
      <c r="X247" s="7"/>
      <c r="Y247" s="7"/>
      <c r="AB247" s="11"/>
    </row>
    <row r="248" spans="21:28" x14ac:dyDescent="0.2">
      <c r="U248" s="10"/>
      <c r="V248" s="10"/>
      <c r="W248" s="10"/>
      <c r="X248" s="7"/>
      <c r="Y248" s="7"/>
      <c r="AB248" s="11"/>
    </row>
    <row r="249" spans="21:28" x14ac:dyDescent="0.2">
      <c r="U249" s="10"/>
      <c r="V249" s="10"/>
      <c r="W249" s="10"/>
      <c r="X249" s="7"/>
      <c r="Y249" s="7"/>
      <c r="AB249" s="11"/>
    </row>
    <row r="250" spans="21:28" x14ac:dyDescent="0.2">
      <c r="U250" s="10"/>
      <c r="V250" s="10"/>
      <c r="W250" s="10"/>
      <c r="X250" s="7"/>
      <c r="Y250" s="7"/>
      <c r="AB250" s="11"/>
    </row>
    <row r="251" spans="21:28" x14ac:dyDescent="0.2">
      <c r="U251" s="10"/>
      <c r="V251" s="10"/>
      <c r="W251" s="10"/>
      <c r="X251" s="7"/>
      <c r="Y251" s="7"/>
      <c r="AB251" s="11"/>
    </row>
    <row r="252" spans="21:28" x14ac:dyDescent="0.2">
      <c r="U252" s="10"/>
      <c r="V252" s="10"/>
      <c r="W252" s="10"/>
      <c r="X252" s="7"/>
      <c r="Y252" s="7"/>
      <c r="AB252" s="11"/>
    </row>
    <row r="253" spans="21:28" x14ac:dyDescent="0.2">
      <c r="U253" s="10"/>
      <c r="V253" s="10"/>
      <c r="W253" s="10"/>
      <c r="X253" s="7"/>
      <c r="Y253" s="7"/>
      <c r="AB253" s="11"/>
    </row>
    <row r="254" spans="21:28" x14ac:dyDescent="0.2">
      <c r="U254" s="10"/>
      <c r="V254" s="10"/>
      <c r="W254" s="10"/>
      <c r="X254" s="7"/>
      <c r="Y254" s="7"/>
      <c r="AB254" s="11"/>
    </row>
    <row r="255" spans="21:28" x14ac:dyDescent="0.2">
      <c r="U255" s="10"/>
      <c r="V255" s="10"/>
      <c r="W255" s="10"/>
      <c r="X255" s="7"/>
      <c r="Y255" s="7"/>
      <c r="AB255" s="11"/>
    </row>
    <row r="256" spans="21:28" x14ac:dyDescent="0.2">
      <c r="U256" s="10"/>
      <c r="V256" s="10"/>
      <c r="W256" s="10"/>
      <c r="X256" s="7"/>
      <c r="Y256" s="7"/>
      <c r="AB256" s="11"/>
    </row>
    <row r="257" spans="21:28" x14ac:dyDescent="0.2">
      <c r="U257" s="10"/>
      <c r="V257" s="10"/>
      <c r="W257" s="10"/>
      <c r="X257" s="7"/>
      <c r="Y257" s="7"/>
      <c r="AB257" s="11"/>
    </row>
    <row r="258" spans="21:28" x14ac:dyDescent="0.2">
      <c r="U258" s="10"/>
      <c r="V258" s="10"/>
      <c r="W258" s="10"/>
      <c r="X258" s="7"/>
      <c r="Y258" s="7"/>
      <c r="AB258" s="11"/>
    </row>
    <row r="259" spans="21:28" x14ac:dyDescent="0.2">
      <c r="U259" s="10"/>
      <c r="V259" s="10"/>
      <c r="W259" s="10"/>
      <c r="X259" s="7"/>
      <c r="Y259" s="7"/>
      <c r="AB259" s="11"/>
    </row>
    <row r="260" spans="21:28" x14ac:dyDescent="0.2">
      <c r="U260" s="10"/>
      <c r="V260" s="10"/>
      <c r="W260" s="10"/>
      <c r="X260" s="7"/>
      <c r="Y260" s="7"/>
      <c r="AB260" s="11"/>
    </row>
    <row r="261" spans="21:28" x14ac:dyDescent="0.2">
      <c r="U261" s="10"/>
      <c r="V261" s="10"/>
      <c r="W261" s="10"/>
      <c r="X261" s="7"/>
      <c r="Y261" s="7"/>
      <c r="AB261" s="11"/>
    </row>
    <row r="262" spans="21:28" x14ac:dyDescent="0.2">
      <c r="U262" s="10"/>
      <c r="V262" s="10"/>
      <c r="W262" s="10"/>
      <c r="X262" s="7"/>
      <c r="Y262" s="7"/>
      <c r="AB262" s="11"/>
    </row>
    <row r="263" spans="21:28" x14ac:dyDescent="0.2">
      <c r="U263" s="10"/>
      <c r="V263" s="10"/>
      <c r="W263" s="10"/>
      <c r="X263" s="7"/>
      <c r="Y263" s="7"/>
      <c r="AB263" s="11"/>
    </row>
    <row r="264" spans="21:28" x14ac:dyDescent="0.2">
      <c r="U264" s="10"/>
      <c r="V264" s="10"/>
      <c r="W264" s="10"/>
      <c r="X264" s="7"/>
      <c r="Y264" s="7"/>
      <c r="AB264" s="11"/>
    </row>
    <row r="265" spans="21:28" x14ac:dyDescent="0.2">
      <c r="U265" s="10"/>
      <c r="V265" s="10"/>
      <c r="W265" s="10"/>
      <c r="X265" s="7"/>
      <c r="Y265" s="7"/>
      <c r="AB265" s="11"/>
    </row>
    <row r="266" spans="21:28" x14ac:dyDescent="0.2">
      <c r="U266" s="10"/>
      <c r="V266" s="10"/>
      <c r="W266" s="10"/>
      <c r="X266" s="7"/>
      <c r="Y266" s="7"/>
      <c r="AB266" s="11"/>
    </row>
    <row r="267" spans="21:28" x14ac:dyDescent="0.2">
      <c r="U267" s="10"/>
      <c r="V267" s="10"/>
      <c r="W267" s="10"/>
      <c r="X267" s="7"/>
      <c r="Y267" s="7"/>
      <c r="AB267" s="11"/>
    </row>
    <row r="268" spans="21:28" x14ac:dyDescent="0.2">
      <c r="U268" s="10"/>
      <c r="V268" s="10"/>
      <c r="W268" s="10"/>
      <c r="X268" s="7"/>
      <c r="Y268" s="7"/>
      <c r="AB268" s="11"/>
    </row>
    <row r="269" spans="21:28" x14ac:dyDescent="0.2">
      <c r="U269" s="10"/>
      <c r="V269" s="10"/>
      <c r="W269" s="10"/>
      <c r="X269" s="7"/>
      <c r="Y269" s="7"/>
      <c r="AB269" s="11"/>
    </row>
    <row r="270" spans="21:28" x14ac:dyDescent="0.2">
      <c r="U270" s="10"/>
      <c r="V270" s="10"/>
      <c r="W270" s="10"/>
      <c r="X270" s="7"/>
      <c r="Y270" s="7"/>
      <c r="AB270" s="11"/>
    </row>
    <row r="271" spans="21:28" x14ac:dyDescent="0.2">
      <c r="U271" s="10"/>
      <c r="V271" s="10"/>
      <c r="W271" s="10"/>
      <c r="X271" s="7"/>
      <c r="Y271" s="7"/>
      <c r="AB271" s="11"/>
    </row>
    <row r="272" spans="21:28" x14ac:dyDescent="0.2">
      <c r="U272" s="10"/>
      <c r="V272" s="10"/>
      <c r="W272" s="10"/>
      <c r="X272" s="7"/>
      <c r="Y272" s="7"/>
      <c r="AB272" s="11"/>
    </row>
    <row r="273" spans="21:28" x14ac:dyDescent="0.2">
      <c r="U273" s="10"/>
      <c r="V273" s="10"/>
      <c r="W273" s="10"/>
      <c r="X273" s="7"/>
      <c r="Y273" s="7"/>
      <c r="AB273" s="11"/>
    </row>
    <row r="274" spans="21:28" x14ac:dyDescent="0.2">
      <c r="U274" s="10"/>
      <c r="V274" s="10"/>
      <c r="W274" s="10"/>
      <c r="X274" s="7"/>
      <c r="Y274" s="7"/>
      <c r="AB274" s="11"/>
    </row>
    <row r="275" spans="21:28" x14ac:dyDescent="0.2">
      <c r="U275" s="10"/>
      <c r="V275" s="10"/>
      <c r="W275" s="10"/>
      <c r="X275" s="7"/>
      <c r="Y275" s="7"/>
      <c r="AB275" s="11"/>
    </row>
    <row r="276" spans="21:28" x14ac:dyDescent="0.2">
      <c r="U276" s="10"/>
      <c r="V276" s="10"/>
      <c r="W276" s="10"/>
      <c r="X276" s="7"/>
      <c r="Y276" s="7"/>
      <c r="AB276" s="11"/>
    </row>
    <row r="277" spans="21:28" x14ac:dyDescent="0.2">
      <c r="U277" s="10"/>
      <c r="V277" s="10"/>
      <c r="W277" s="10"/>
      <c r="X277" s="7"/>
      <c r="Y277" s="7"/>
      <c r="AB277" s="11"/>
    </row>
    <row r="278" spans="21:28" x14ac:dyDescent="0.2">
      <c r="U278" s="10"/>
      <c r="V278" s="10"/>
      <c r="W278" s="10"/>
      <c r="X278" s="7"/>
      <c r="Y278" s="7"/>
      <c r="AB278" s="11"/>
    </row>
    <row r="279" spans="21:28" x14ac:dyDescent="0.2">
      <c r="U279" s="10"/>
      <c r="V279" s="10"/>
      <c r="W279" s="10"/>
      <c r="X279" s="7"/>
      <c r="Y279" s="7"/>
      <c r="AB279" s="11"/>
    </row>
    <row r="280" spans="21:28" x14ac:dyDescent="0.2">
      <c r="U280" s="10"/>
      <c r="V280" s="10"/>
      <c r="W280" s="10"/>
      <c r="X280" s="7"/>
      <c r="Y280" s="7"/>
      <c r="AB280" s="11"/>
    </row>
    <row r="281" spans="21:28" x14ac:dyDescent="0.2">
      <c r="U281" s="10"/>
      <c r="V281" s="10"/>
      <c r="W281" s="10"/>
      <c r="X281" s="7"/>
      <c r="Y281" s="7"/>
      <c r="AB281" s="11"/>
    </row>
    <row r="282" spans="21:28" x14ac:dyDescent="0.2">
      <c r="U282" s="10"/>
      <c r="V282" s="10"/>
      <c r="W282" s="10"/>
      <c r="X282" s="7"/>
      <c r="Y282" s="7"/>
      <c r="AB282" s="11"/>
    </row>
    <row r="283" spans="21:28" x14ac:dyDescent="0.2">
      <c r="U283" s="10"/>
      <c r="V283" s="10"/>
      <c r="W283" s="10"/>
      <c r="X283" s="7"/>
      <c r="Y283" s="7"/>
      <c r="AB283" s="11"/>
    </row>
    <row r="284" spans="21:28" x14ac:dyDescent="0.2">
      <c r="U284" s="10"/>
      <c r="V284" s="10"/>
      <c r="W284" s="10"/>
      <c r="X284" s="7"/>
      <c r="Y284" s="7"/>
      <c r="AB284" s="11"/>
    </row>
    <row r="285" spans="21:28" x14ac:dyDescent="0.2">
      <c r="U285" s="10"/>
      <c r="V285" s="10"/>
      <c r="W285" s="10"/>
      <c r="X285" s="7"/>
      <c r="Y285" s="7"/>
      <c r="AB285" s="11"/>
    </row>
    <row r="286" spans="21:28" x14ac:dyDescent="0.2">
      <c r="U286" s="10"/>
      <c r="V286" s="10"/>
      <c r="W286" s="10"/>
      <c r="X286" s="7"/>
      <c r="Y286" s="7"/>
      <c r="AB286" s="11"/>
    </row>
    <row r="287" spans="21:28" x14ac:dyDescent="0.2">
      <c r="U287" s="10"/>
      <c r="V287" s="10"/>
      <c r="W287" s="10"/>
      <c r="X287" s="7"/>
      <c r="Y287" s="7"/>
      <c r="AB287" s="11"/>
    </row>
    <row r="288" spans="21:28" x14ac:dyDescent="0.2">
      <c r="U288" s="10"/>
      <c r="V288" s="10"/>
      <c r="W288" s="10"/>
      <c r="X288" s="7"/>
      <c r="Y288" s="7"/>
      <c r="AB288" s="11"/>
    </row>
    <row r="289" spans="21:28" x14ac:dyDescent="0.2">
      <c r="U289" s="10"/>
      <c r="V289" s="10"/>
      <c r="W289" s="10"/>
      <c r="X289" s="7"/>
      <c r="Y289" s="7"/>
      <c r="AB289" s="11"/>
    </row>
    <row r="290" spans="21:28" x14ac:dyDescent="0.2">
      <c r="U290" s="10"/>
      <c r="V290" s="10"/>
      <c r="W290" s="10"/>
      <c r="X290" s="7"/>
      <c r="Y290" s="7"/>
      <c r="AB290" s="11"/>
    </row>
    <row r="291" spans="21:28" x14ac:dyDescent="0.2">
      <c r="U291" s="10"/>
      <c r="V291" s="10"/>
      <c r="W291" s="10"/>
      <c r="X291" s="7"/>
      <c r="Y291" s="7"/>
      <c r="AB291" s="11"/>
    </row>
    <row r="292" spans="21:28" x14ac:dyDescent="0.2">
      <c r="U292" s="10"/>
      <c r="V292" s="10"/>
      <c r="W292" s="10"/>
      <c r="X292" s="7"/>
      <c r="Y292" s="7"/>
      <c r="AB292" s="11"/>
    </row>
    <row r="293" spans="21:28" x14ac:dyDescent="0.2">
      <c r="U293" s="10"/>
      <c r="V293" s="10"/>
      <c r="W293" s="10"/>
      <c r="X293" s="7"/>
      <c r="Y293" s="7"/>
      <c r="AB293" s="11"/>
    </row>
    <row r="294" spans="21:28" x14ac:dyDescent="0.2">
      <c r="U294" s="10"/>
      <c r="V294" s="10"/>
      <c r="W294" s="10"/>
      <c r="X294" s="7"/>
      <c r="Y294" s="7"/>
      <c r="AB294" s="11"/>
    </row>
    <row r="295" spans="21:28" x14ac:dyDescent="0.2">
      <c r="U295" s="10"/>
      <c r="V295" s="10"/>
      <c r="W295" s="10"/>
      <c r="X295" s="7"/>
      <c r="Y295" s="7"/>
      <c r="AB295" s="11"/>
    </row>
    <row r="296" spans="21:28" x14ac:dyDescent="0.2">
      <c r="U296" s="10"/>
      <c r="V296" s="10"/>
      <c r="W296" s="10"/>
      <c r="X296" s="7"/>
      <c r="Y296" s="7"/>
      <c r="AB296" s="11"/>
    </row>
    <row r="297" spans="21:28" x14ac:dyDescent="0.2">
      <c r="U297" s="10"/>
      <c r="V297" s="10"/>
      <c r="W297" s="10"/>
      <c r="X297" s="7"/>
      <c r="Y297" s="7"/>
      <c r="AB297" s="11"/>
    </row>
    <row r="298" spans="21:28" x14ac:dyDescent="0.2">
      <c r="U298" s="10"/>
      <c r="V298" s="10"/>
      <c r="W298" s="10"/>
      <c r="X298" s="7"/>
      <c r="Y298" s="7"/>
      <c r="AB298" s="11"/>
    </row>
    <row r="299" spans="21:28" x14ac:dyDescent="0.2">
      <c r="U299" s="10"/>
      <c r="V299" s="10"/>
      <c r="W299" s="10"/>
      <c r="X299" s="7"/>
      <c r="Y299" s="7"/>
      <c r="AB299" s="11"/>
    </row>
    <row r="300" spans="21:28" x14ac:dyDescent="0.2">
      <c r="U300" s="10"/>
      <c r="V300" s="10"/>
      <c r="W300" s="10"/>
      <c r="X300" s="7"/>
      <c r="Y300" s="7"/>
      <c r="AB300" s="11"/>
    </row>
    <row r="510" spans="3:3" x14ac:dyDescent="0.2">
      <c r="C510" s="1">
        <v>0</v>
      </c>
    </row>
    <row r="511" spans="3:3" x14ac:dyDescent="0.2">
      <c r="C511" s="1">
        <v>0</v>
      </c>
    </row>
    <row r="512" spans="3:3" x14ac:dyDescent="0.2">
      <c r="C512" s="1">
        <v>0</v>
      </c>
    </row>
    <row r="513" spans="3:3" x14ac:dyDescent="0.2">
      <c r="C513" s="1">
        <v>0</v>
      </c>
    </row>
    <row r="514" spans="3:3" x14ac:dyDescent="0.2">
      <c r="C514" s="1">
        <v>0</v>
      </c>
    </row>
    <row r="515" spans="3:3" x14ac:dyDescent="0.2">
      <c r="C515" s="1">
        <v>0</v>
      </c>
    </row>
    <row r="516" spans="3:3" x14ac:dyDescent="0.2">
      <c r="C516" s="1">
        <v>0</v>
      </c>
    </row>
    <row r="517" spans="3:3" x14ac:dyDescent="0.2">
      <c r="C517" s="1">
        <v>0</v>
      </c>
    </row>
    <row r="518" spans="3:3" x14ac:dyDescent="0.2">
      <c r="C518" s="1">
        <v>0</v>
      </c>
    </row>
    <row r="519" spans="3:3" x14ac:dyDescent="0.2">
      <c r="C519" s="1">
        <v>0</v>
      </c>
    </row>
    <row r="520" spans="3:3" x14ac:dyDescent="0.2">
      <c r="C520" s="1">
        <v>0</v>
      </c>
    </row>
    <row r="521" spans="3:3" x14ac:dyDescent="0.2">
      <c r="C521" s="1">
        <v>0</v>
      </c>
    </row>
    <row r="522" spans="3:3" x14ac:dyDescent="0.2">
      <c r="C522" s="1">
        <v>0</v>
      </c>
    </row>
    <row r="523" spans="3:3" x14ac:dyDescent="0.2">
      <c r="C523" s="1">
        <v>0</v>
      </c>
    </row>
    <row r="524" spans="3:3" x14ac:dyDescent="0.2">
      <c r="C524" s="1">
        <v>0</v>
      </c>
    </row>
    <row r="525" spans="3:3" x14ac:dyDescent="0.2">
      <c r="C525" s="1">
        <v>0</v>
      </c>
    </row>
    <row r="526" spans="3:3" x14ac:dyDescent="0.2">
      <c r="C526" s="1">
        <v>0</v>
      </c>
    </row>
    <row r="527" spans="3:3" x14ac:dyDescent="0.2">
      <c r="C527" s="1">
        <v>0</v>
      </c>
    </row>
    <row r="528" spans="3:3" x14ac:dyDescent="0.2">
      <c r="C528" s="1">
        <v>0</v>
      </c>
    </row>
    <row r="529" spans="3:3" x14ac:dyDescent="0.2">
      <c r="C529" s="1">
        <v>0</v>
      </c>
    </row>
    <row r="530" spans="3:3" x14ac:dyDescent="0.2">
      <c r="C530" s="1">
        <v>0</v>
      </c>
    </row>
  </sheetData>
  <phoneticPr fontId="2" type="noConversion"/>
  <pageMargins left="0.17" right="0.17" top="1" bottom="1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20</vt:i4>
      </vt:variant>
    </vt:vector>
  </HeadingPairs>
  <TitlesOfParts>
    <vt:vector size="43" baseType="lpstr">
      <vt:lpstr>Control</vt:lpstr>
      <vt:lpstr>Constraints</vt:lpstr>
      <vt:lpstr>OutputSummary</vt:lpstr>
      <vt:lpstr>AllOutputs</vt:lpstr>
      <vt:lpstr>Pi</vt:lpstr>
      <vt:lpstr>Patm</vt:lpstr>
      <vt:lpstr>Patm diff</vt:lpstr>
      <vt:lpstr>Patm nodiff</vt:lpstr>
      <vt:lpstr>Case1</vt:lpstr>
      <vt:lpstr>Case1 (Pmin)</vt:lpstr>
      <vt:lpstr>Case1 (Pmax)</vt:lpstr>
      <vt:lpstr>Case1 (Amin)</vt:lpstr>
      <vt:lpstr>Case1 (Amax)</vt:lpstr>
      <vt:lpstr>Case2</vt:lpstr>
      <vt:lpstr>Case3</vt:lpstr>
      <vt:lpstr>Case4</vt:lpstr>
      <vt:lpstr>Case5</vt:lpstr>
      <vt:lpstr>Case6</vt:lpstr>
      <vt:lpstr>Case7</vt:lpstr>
      <vt:lpstr>Case8</vt:lpstr>
      <vt:lpstr>Case9</vt:lpstr>
      <vt:lpstr>Case10</vt:lpstr>
      <vt:lpstr>Case11</vt:lpstr>
      <vt:lpstr>AllOutputs!Print_Area</vt:lpstr>
      <vt:lpstr>Case1!Print_Area</vt:lpstr>
      <vt:lpstr>'Case1 (Amax)'!Print_Area</vt:lpstr>
      <vt:lpstr>'Case1 (Amin)'!Print_Area</vt:lpstr>
      <vt:lpstr>'Case1 (Pmax)'!Print_Area</vt:lpstr>
      <vt:lpstr>'Case1 (Pmin)'!Print_Area</vt:lpstr>
      <vt:lpstr>Case10!Print_Area</vt:lpstr>
      <vt:lpstr>Case11!Print_Area</vt:lpstr>
      <vt:lpstr>Case2!Print_Area</vt:lpstr>
      <vt:lpstr>Case3!Print_Area</vt:lpstr>
      <vt:lpstr>Case4!Print_Area</vt:lpstr>
      <vt:lpstr>Case5!Print_Area</vt:lpstr>
      <vt:lpstr>Case6!Print_Area</vt:lpstr>
      <vt:lpstr>Case7!Print_Area</vt:lpstr>
      <vt:lpstr>Case8!Print_Area</vt:lpstr>
      <vt:lpstr>Case9!Print_Area</vt:lpstr>
      <vt:lpstr>Patm!Print_Area</vt:lpstr>
      <vt:lpstr>'Patm diff'!Print_Area</vt:lpstr>
      <vt:lpstr>'Patm nodiff'!Print_Area</vt:lpstr>
      <vt:lpstr>Pi!Print_Area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Burgisser</dc:creator>
  <cp:lastModifiedBy>Alain Burgisser</cp:lastModifiedBy>
  <cp:lastPrinted>2014-11-05T09:02:38Z</cp:lastPrinted>
  <dcterms:created xsi:type="dcterms:W3CDTF">2008-11-03T14:08:12Z</dcterms:created>
  <dcterms:modified xsi:type="dcterms:W3CDTF">2018-06-05T16:22:28Z</dcterms:modified>
</cp:coreProperties>
</file>